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36" windowWidth="15288" windowHeight="9132" firstSheet="1" activeTab="11"/>
  </bookViews>
  <sheets>
    <sheet name="Resrv Fees" sheetId="10" r:id="rId1"/>
    <sheet name="July00" sheetId="1" r:id="rId2"/>
    <sheet name="Aug00" sheetId="2" r:id="rId3"/>
    <sheet name="Sept00" sheetId="3" r:id="rId4"/>
    <sheet name="Oct00" sheetId="4" r:id="rId5"/>
    <sheet name="Nov00" sheetId="5" r:id="rId6"/>
    <sheet name="Dec00" sheetId="6" r:id="rId7"/>
    <sheet name="Jan01" sheetId="7" r:id="rId8"/>
    <sheet name="Feb01" sheetId="8" r:id="rId9"/>
    <sheet name="Mar01" sheetId="9" r:id="rId10"/>
    <sheet name="April01" sheetId="11" r:id="rId11"/>
    <sheet name="May01" sheetId="12" r:id="rId12"/>
  </sheets>
  <definedNames>
    <definedName name="_xlnm.Print_Area" localSheetId="2">Aug00!$1:$1048576</definedName>
  </definedNames>
  <calcPr calcId="0" fullCalcOnLoad="1"/>
</workbook>
</file>

<file path=xl/calcChain.xml><?xml version="1.0" encoding="utf-8"?>
<calcChain xmlns="http://schemas.openxmlformats.org/spreadsheetml/2006/main">
  <c r="F4" i="11" l="1"/>
  <c r="H4" i="11"/>
  <c r="I4" i="11"/>
  <c r="F6" i="11"/>
  <c r="J6" i="11"/>
  <c r="K6" i="11"/>
  <c r="F8" i="11"/>
  <c r="J8" i="11"/>
  <c r="K8" i="11"/>
  <c r="F10" i="11"/>
  <c r="H10" i="11"/>
  <c r="I10" i="11"/>
  <c r="F12" i="11"/>
  <c r="H12" i="11"/>
  <c r="I12" i="11"/>
  <c r="F14" i="11"/>
  <c r="H14" i="11"/>
  <c r="I14" i="11"/>
  <c r="D15" i="11"/>
  <c r="F15" i="11"/>
  <c r="I15" i="11"/>
  <c r="K15" i="11"/>
  <c r="G18" i="11"/>
  <c r="J18" i="11"/>
  <c r="K18" i="11"/>
  <c r="G21" i="11"/>
  <c r="J21" i="11"/>
  <c r="K21" i="11"/>
  <c r="D23" i="11"/>
  <c r="G23" i="11"/>
  <c r="L23" i="11"/>
  <c r="D24" i="11"/>
  <c r="G24" i="11"/>
  <c r="L24" i="11"/>
  <c r="M24" i="11"/>
  <c r="D25" i="11"/>
  <c r="G25" i="11"/>
  <c r="K25" i="11"/>
  <c r="M25" i="11"/>
  <c r="E28" i="11"/>
  <c r="H28" i="11"/>
  <c r="E29" i="11"/>
  <c r="E30" i="11"/>
  <c r="E31" i="11"/>
  <c r="E33" i="11"/>
  <c r="F33" i="11"/>
  <c r="F36" i="11"/>
  <c r="G36" i="11"/>
  <c r="F37" i="11"/>
  <c r="G37" i="11"/>
  <c r="L37" i="11"/>
  <c r="F38" i="11"/>
  <c r="G38" i="11"/>
  <c r="L38" i="11"/>
  <c r="D39" i="11"/>
  <c r="L39" i="11"/>
  <c r="D42" i="11"/>
  <c r="G42" i="11"/>
  <c r="L43" i="11"/>
  <c r="L44" i="11"/>
  <c r="E4" i="2"/>
  <c r="G4" i="2"/>
  <c r="H4" i="2"/>
  <c r="E6" i="2"/>
  <c r="I6" i="2"/>
  <c r="J6" i="2"/>
  <c r="E8" i="2"/>
  <c r="I8" i="2"/>
  <c r="J8" i="2"/>
  <c r="E10" i="2"/>
  <c r="G10" i="2"/>
  <c r="H10" i="2"/>
  <c r="E12" i="2"/>
  <c r="G12" i="2"/>
  <c r="H12" i="2"/>
  <c r="E14" i="2"/>
  <c r="G14" i="2"/>
  <c r="H14" i="2"/>
  <c r="C15" i="2"/>
  <c r="E15" i="2"/>
  <c r="H15" i="2"/>
  <c r="J15" i="2"/>
  <c r="F18" i="2"/>
  <c r="I18" i="2"/>
  <c r="J18" i="2"/>
  <c r="F20" i="2"/>
  <c r="I20" i="2"/>
  <c r="J20" i="2"/>
  <c r="F22" i="2"/>
  <c r="K22" i="2"/>
  <c r="L22" i="2"/>
  <c r="C23" i="2"/>
  <c r="F23" i="2"/>
  <c r="J23" i="2"/>
  <c r="L23" i="2"/>
  <c r="D26" i="2"/>
  <c r="G26" i="2"/>
  <c r="D27" i="2"/>
  <c r="D28" i="2"/>
  <c r="D29" i="2"/>
  <c r="D31" i="2"/>
  <c r="E31" i="2"/>
  <c r="E34" i="2"/>
  <c r="F34" i="2"/>
  <c r="E35" i="2"/>
  <c r="F35" i="2"/>
  <c r="E36" i="2"/>
  <c r="F36" i="2"/>
  <c r="C37" i="2"/>
  <c r="C40" i="2"/>
  <c r="F40" i="2"/>
  <c r="E4" i="6"/>
  <c r="G4" i="6"/>
  <c r="H4" i="6"/>
  <c r="E6" i="6"/>
  <c r="I6" i="6"/>
  <c r="J6" i="6"/>
  <c r="E8" i="6"/>
  <c r="I8" i="6"/>
  <c r="J8" i="6"/>
  <c r="E10" i="6"/>
  <c r="G10" i="6"/>
  <c r="H10" i="6"/>
  <c r="E12" i="6"/>
  <c r="G12" i="6"/>
  <c r="H12" i="6"/>
  <c r="E14" i="6"/>
  <c r="G14" i="6"/>
  <c r="H14" i="6"/>
  <c r="C15" i="6"/>
  <c r="E15" i="6"/>
  <c r="H15" i="6"/>
  <c r="J15" i="6"/>
  <c r="F18" i="6"/>
  <c r="I18" i="6"/>
  <c r="J18" i="6"/>
  <c r="F21" i="6"/>
  <c r="I21" i="6"/>
  <c r="J21" i="6"/>
  <c r="C23" i="6"/>
  <c r="F23" i="6"/>
  <c r="K23" i="6"/>
  <c r="C24" i="6"/>
  <c r="F24" i="6"/>
  <c r="K24" i="6"/>
  <c r="L24" i="6"/>
  <c r="C25" i="6"/>
  <c r="F25" i="6"/>
  <c r="J25" i="6"/>
  <c r="L25" i="6"/>
  <c r="D28" i="6"/>
  <c r="G28" i="6"/>
  <c r="D29" i="6"/>
  <c r="D30" i="6"/>
  <c r="D31" i="6"/>
  <c r="D33" i="6"/>
  <c r="E33" i="6"/>
  <c r="E36" i="6"/>
  <c r="F36" i="6"/>
  <c r="E37" i="6"/>
  <c r="F37" i="6"/>
  <c r="K37" i="6"/>
  <c r="E38" i="6"/>
  <c r="F38" i="6"/>
  <c r="K38" i="6"/>
  <c r="C39" i="6"/>
  <c r="K39" i="6"/>
  <c r="C42" i="6"/>
  <c r="F42" i="6"/>
  <c r="K43" i="6"/>
  <c r="K44" i="6"/>
  <c r="E4" i="8"/>
  <c r="G4" i="8"/>
  <c r="H4" i="8"/>
  <c r="E6" i="8"/>
  <c r="I6" i="8"/>
  <c r="J6" i="8"/>
  <c r="E8" i="8"/>
  <c r="I8" i="8"/>
  <c r="J8" i="8"/>
  <c r="E10" i="8"/>
  <c r="G10" i="8"/>
  <c r="H10" i="8"/>
  <c r="E12" i="8"/>
  <c r="G12" i="8"/>
  <c r="H12" i="8"/>
  <c r="E14" i="8"/>
  <c r="G14" i="8"/>
  <c r="H14" i="8"/>
  <c r="C15" i="8"/>
  <c r="E15" i="8"/>
  <c r="H15" i="8"/>
  <c r="J15" i="8"/>
  <c r="F18" i="8"/>
  <c r="I18" i="8"/>
  <c r="J18" i="8"/>
  <c r="F21" i="8"/>
  <c r="I21" i="8"/>
  <c r="J21" i="8"/>
  <c r="C23" i="8"/>
  <c r="F23" i="8"/>
  <c r="K23" i="8"/>
  <c r="C24" i="8"/>
  <c r="F24" i="8"/>
  <c r="K24" i="8"/>
  <c r="L24" i="8"/>
  <c r="C25" i="8"/>
  <c r="F25" i="8"/>
  <c r="J25" i="8"/>
  <c r="L25" i="8"/>
  <c r="D28" i="8"/>
  <c r="G28" i="8"/>
  <c r="D29" i="8"/>
  <c r="D30" i="8"/>
  <c r="D31" i="8"/>
  <c r="D33" i="8"/>
  <c r="E33" i="8"/>
  <c r="E36" i="8"/>
  <c r="F36" i="8"/>
  <c r="E37" i="8"/>
  <c r="F37" i="8"/>
  <c r="K37" i="8"/>
  <c r="E38" i="8"/>
  <c r="F38" i="8"/>
  <c r="K38" i="8"/>
  <c r="C39" i="8"/>
  <c r="K39" i="8"/>
  <c r="C42" i="8"/>
  <c r="F42" i="8"/>
  <c r="K43" i="8"/>
  <c r="K44" i="8"/>
  <c r="E4" i="7"/>
  <c r="G4" i="7"/>
  <c r="H4" i="7"/>
  <c r="E6" i="7"/>
  <c r="I6" i="7"/>
  <c r="J6" i="7"/>
  <c r="E8" i="7"/>
  <c r="I8" i="7"/>
  <c r="J8" i="7"/>
  <c r="E10" i="7"/>
  <c r="G10" i="7"/>
  <c r="H10" i="7"/>
  <c r="E12" i="7"/>
  <c r="G12" i="7"/>
  <c r="H12" i="7"/>
  <c r="E14" i="7"/>
  <c r="G14" i="7"/>
  <c r="H14" i="7"/>
  <c r="C15" i="7"/>
  <c r="E15" i="7"/>
  <c r="H15" i="7"/>
  <c r="J15" i="7"/>
  <c r="F18" i="7"/>
  <c r="I18" i="7"/>
  <c r="J18" i="7"/>
  <c r="F21" i="7"/>
  <c r="I21" i="7"/>
  <c r="J21" i="7"/>
  <c r="C23" i="7"/>
  <c r="F23" i="7"/>
  <c r="K23" i="7"/>
  <c r="C24" i="7"/>
  <c r="F24" i="7"/>
  <c r="K24" i="7"/>
  <c r="L24" i="7"/>
  <c r="C25" i="7"/>
  <c r="F25" i="7"/>
  <c r="J25" i="7"/>
  <c r="L25" i="7"/>
  <c r="D28" i="7"/>
  <c r="G28" i="7"/>
  <c r="D29" i="7"/>
  <c r="D30" i="7"/>
  <c r="D31" i="7"/>
  <c r="D33" i="7"/>
  <c r="E33" i="7"/>
  <c r="E36" i="7"/>
  <c r="F36" i="7"/>
  <c r="E37" i="7"/>
  <c r="F37" i="7"/>
  <c r="K37" i="7"/>
  <c r="E38" i="7"/>
  <c r="F38" i="7"/>
  <c r="K38" i="7"/>
  <c r="C39" i="7"/>
  <c r="K39" i="7"/>
  <c r="C42" i="7"/>
  <c r="F42" i="7"/>
  <c r="K43" i="7"/>
  <c r="K44" i="7"/>
  <c r="D4" i="1"/>
  <c r="F4" i="1"/>
  <c r="G4" i="1"/>
  <c r="D6" i="1"/>
  <c r="H6" i="1"/>
  <c r="I6" i="1"/>
  <c r="D8" i="1"/>
  <c r="H8" i="1"/>
  <c r="I8" i="1"/>
  <c r="D10" i="1"/>
  <c r="F10" i="1"/>
  <c r="G10" i="1"/>
  <c r="D12" i="1"/>
  <c r="F12" i="1"/>
  <c r="G12" i="1"/>
  <c r="D14" i="1"/>
  <c r="F14" i="1"/>
  <c r="G14" i="1"/>
  <c r="B15" i="1"/>
  <c r="D15" i="1"/>
  <c r="G15" i="1"/>
  <c r="I15" i="1"/>
  <c r="E18" i="1"/>
  <c r="H18" i="1"/>
  <c r="I18" i="1"/>
  <c r="E20" i="1"/>
  <c r="H20" i="1"/>
  <c r="I20" i="1"/>
  <c r="E22" i="1"/>
  <c r="J22" i="1"/>
  <c r="K22" i="1"/>
  <c r="B23" i="1"/>
  <c r="E23" i="1"/>
  <c r="I23" i="1"/>
  <c r="K23" i="1"/>
  <c r="C26" i="1"/>
  <c r="F26" i="1"/>
  <c r="C27" i="1"/>
  <c r="C28" i="1"/>
  <c r="C29" i="1"/>
  <c r="C31" i="1"/>
  <c r="D31" i="1"/>
  <c r="D34" i="1"/>
  <c r="E34" i="1"/>
  <c r="D35" i="1"/>
  <c r="E35" i="1"/>
  <c r="D36" i="1"/>
  <c r="E36" i="1"/>
  <c r="B37" i="1"/>
  <c r="B40" i="1"/>
  <c r="E40" i="1"/>
  <c r="F4" i="9"/>
  <c r="H4" i="9"/>
  <c r="I4" i="9"/>
  <c r="F6" i="9"/>
  <c r="J6" i="9"/>
  <c r="K6" i="9"/>
  <c r="F8" i="9"/>
  <c r="J8" i="9"/>
  <c r="K8" i="9"/>
  <c r="F10" i="9"/>
  <c r="H10" i="9"/>
  <c r="I10" i="9"/>
  <c r="F12" i="9"/>
  <c r="H12" i="9"/>
  <c r="I12" i="9"/>
  <c r="F14" i="9"/>
  <c r="H14" i="9"/>
  <c r="I14" i="9"/>
  <c r="D15" i="9"/>
  <c r="F15" i="9"/>
  <c r="I15" i="9"/>
  <c r="K15" i="9"/>
  <c r="G18" i="9"/>
  <c r="J18" i="9"/>
  <c r="K18" i="9"/>
  <c r="G21" i="9"/>
  <c r="J21" i="9"/>
  <c r="K21" i="9"/>
  <c r="D23" i="9"/>
  <c r="G23" i="9"/>
  <c r="L23" i="9"/>
  <c r="D24" i="9"/>
  <c r="G24" i="9"/>
  <c r="L24" i="9"/>
  <c r="M24" i="9"/>
  <c r="D25" i="9"/>
  <c r="G25" i="9"/>
  <c r="K25" i="9"/>
  <c r="M25" i="9"/>
  <c r="E28" i="9"/>
  <c r="H28" i="9"/>
  <c r="E29" i="9"/>
  <c r="E30" i="9"/>
  <c r="E31" i="9"/>
  <c r="E33" i="9"/>
  <c r="F33" i="9"/>
  <c r="F36" i="9"/>
  <c r="G36" i="9"/>
  <c r="F37" i="9"/>
  <c r="G37" i="9"/>
  <c r="L37" i="9"/>
  <c r="F38" i="9"/>
  <c r="G38" i="9"/>
  <c r="L38" i="9"/>
  <c r="D39" i="9"/>
  <c r="L39" i="9"/>
  <c r="D42" i="9"/>
  <c r="G42" i="9"/>
  <c r="L43" i="9"/>
  <c r="L44" i="9"/>
  <c r="F4" i="12"/>
  <c r="H4" i="12"/>
  <c r="I4" i="12"/>
  <c r="F6" i="12"/>
  <c r="J6" i="12"/>
  <c r="K6" i="12"/>
  <c r="F8" i="12"/>
  <c r="J8" i="12"/>
  <c r="K8" i="12"/>
  <c r="F10" i="12"/>
  <c r="H10" i="12"/>
  <c r="I10" i="12"/>
  <c r="F12" i="12"/>
  <c r="H12" i="12"/>
  <c r="I12" i="12"/>
  <c r="F14" i="12"/>
  <c r="H14" i="12"/>
  <c r="I14" i="12"/>
  <c r="D15" i="12"/>
  <c r="F15" i="12"/>
  <c r="I15" i="12"/>
  <c r="K15" i="12"/>
  <c r="G18" i="12"/>
  <c r="J18" i="12"/>
  <c r="K18" i="12"/>
  <c r="G21" i="12"/>
  <c r="J21" i="12"/>
  <c r="K21" i="12"/>
  <c r="D23" i="12"/>
  <c r="G23" i="12"/>
  <c r="L23" i="12"/>
  <c r="D24" i="12"/>
  <c r="G24" i="12"/>
  <c r="L24" i="12"/>
  <c r="M24" i="12"/>
  <c r="D25" i="12"/>
  <c r="G25" i="12"/>
  <c r="K25" i="12"/>
  <c r="M25" i="12"/>
  <c r="E28" i="12"/>
  <c r="H28" i="12"/>
  <c r="E29" i="12"/>
  <c r="E30" i="12"/>
  <c r="E31" i="12"/>
  <c r="E33" i="12"/>
  <c r="F33" i="12"/>
  <c r="F36" i="12"/>
  <c r="G36" i="12"/>
  <c r="F37" i="12"/>
  <c r="G37" i="12"/>
  <c r="L37" i="12"/>
  <c r="F38" i="12"/>
  <c r="G38" i="12"/>
  <c r="L38" i="12"/>
  <c r="D39" i="12"/>
  <c r="L39" i="12"/>
  <c r="D42" i="12"/>
  <c r="G42" i="12"/>
  <c r="L43" i="12"/>
  <c r="L44" i="12"/>
  <c r="E4" i="5"/>
  <c r="G4" i="5"/>
  <c r="H4" i="5"/>
  <c r="E6" i="5"/>
  <c r="I6" i="5"/>
  <c r="J6" i="5"/>
  <c r="E8" i="5"/>
  <c r="I8" i="5"/>
  <c r="J8" i="5"/>
  <c r="E10" i="5"/>
  <c r="G10" i="5"/>
  <c r="H10" i="5"/>
  <c r="E12" i="5"/>
  <c r="G12" i="5"/>
  <c r="H12" i="5"/>
  <c r="E14" i="5"/>
  <c r="G14" i="5"/>
  <c r="H14" i="5"/>
  <c r="C15" i="5"/>
  <c r="E15" i="5"/>
  <c r="H15" i="5"/>
  <c r="J15" i="5"/>
  <c r="F18" i="5"/>
  <c r="I18" i="5"/>
  <c r="J18" i="5"/>
  <c r="F21" i="5"/>
  <c r="I21" i="5"/>
  <c r="J21" i="5"/>
  <c r="C23" i="5"/>
  <c r="F23" i="5"/>
  <c r="K23" i="5"/>
  <c r="C24" i="5"/>
  <c r="F24" i="5"/>
  <c r="K24" i="5"/>
  <c r="L24" i="5"/>
  <c r="C25" i="5"/>
  <c r="F25" i="5"/>
  <c r="J25" i="5"/>
  <c r="L25" i="5"/>
  <c r="D28" i="5"/>
  <c r="G28" i="5"/>
  <c r="D29" i="5"/>
  <c r="D30" i="5"/>
  <c r="D31" i="5"/>
  <c r="D33" i="5"/>
  <c r="E33" i="5"/>
  <c r="E36" i="5"/>
  <c r="F36" i="5"/>
  <c r="E37" i="5"/>
  <c r="F37" i="5"/>
  <c r="K37" i="5"/>
  <c r="E38" i="5"/>
  <c r="F38" i="5"/>
  <c r="K38" i="5"/>
  <c r="C39" i="5"/>
  <c r="K39" i="5"/>
  <c r="C42" i="5"/>
  <c r="F42" i="5"/>
  <c r="K43" i="5"/>
  <c r="K44" i="5"/>
  <c r="E4" i="4"/>
  <c r="G4" i="4"/>
  <c r="H4" i="4"/>
  <c r="E6" i="4"/>
  <c r="I6" i="4"/>
  <c r="J6" i="4"/>
  <c r="E8" i="4"/>
  <c r="I8" i="4"/>
  <c r="J8" i="4"/>
  <c r="E10" i="4"/>
  <c r="G10" i="4"/>
  <c r="H10" i="4"/>
  <c r="E12" i="4"/>
  <c r="G12" i="4"/>
  <c r="H12" i="4"/>
  <c r="E14" i="4"/>
  <c r="G14" i="4"/>
  <c r="H14" i="4"/>
  <c r="C15" i="4"/>
  <c r="E15" i="4"/>
  <c r="H15" i="4"/>
  <c r="J15" i="4"/>
  <c r="F18" i="4"/>
  <c r="I18" i="4"/>
  <c r="J18" i="4"/>
  <c r="F20" i="4"/>
  <c r="I20" i="4"/>
  <c r="J20" i="4"/>
  <c r="F22" i="4"/>
  <c r="K22" i="4"/>
  <c r="L22" i="4"/>
  <c r="C23" i="4"/>
  <c r="F23" i="4"/>
  <c r="J23" i="4"/>
  <c r="L23" i="4"/>
  <c r="D26" i="4"/>
  <c r="G26" i="4"/>
  <c r="D27" i="4"/>
  <c r="D28" i="4"/>
  <c r="D29" i="4"/>
  <c r="D31" i="4"/>
  <c r="E31" i="4"/>
  <c r="E34" i="4"/>
  <c r="F34" i="4"/>
  <c r="E35" i="4"/>
  <c r="F35" i="4"/>
  <c r="K35" i="4"/>
  <c r="E36" i="4"/>
  <c r="F36" i="4"/>
  <c r="C37" i="4"/>
  <c r="K37" i="4"/>
  <c r="C40" i="4"/>
  <c r="F40" i="4"/>
  <c r="K41" i="4"/>
  <c r="K42" i="4"/>
  <c r="F5" i="10"/>
  <c r="H5" i="10"/>
  <c r="I5" i="10"/>
  <c r="J5" i="10"/>
  <c r="M5" i="10"/>
  <c r="F7" i="10"/>
  <c r="H7" i="10"/>
  <c r="I7" i="10"/>
  <c r="J7" i="10"/>
  <c r="L7" i="10"/>
  <c r="M7" i="10"/>
  <c r="F9" i="10"/>
  <c r="H9" i="10"/>
  <c r="I9" i="10"/>
  <c r="J9" i="10"/>
  <c r="L9" i="10"/>
  <c r="M9" i="10"/>
  <c r="F11" i="10"/>
  <c r="H11" i="10"/>
  <c r="I11" i="10"/>
  <c r="J11" i="10"/>
  <c r="L11" i="10"/>
  <c r="M11" i="10"/>
  <c r="F13" i="10"/>
  <c r="H13" i="10"/>
  <c r="I13" i="10"/>
  <c r="J13" i="10"/>
  <c r="L13" i="10"/>
  <c r="M13" i="10"/>
  <c r="F15" i="10"/>
  <c r="H15" i="10"/>
  <c r="I15" i="10"/>
  <c r="J15" i="10"/>
  <c r="L15" i="10"/>
  <c r="M15" i="10"/>
  <c r="G17" i="10"/>
  <c r="H17" i="10"/>
  <c r="I17" i="10"/>
  <c r="J17" i="10"/>
  <c r="L17" i="10"/>
  <c r="M17" i="10"/>
  <c r="G19" i="10"/>
  <c r="H19" i="10"/>
  <c r="I19" i="10"/>
  <c r="J19" i="10"/>
  <c r="L19" i="10"/>
  <c r="M19" i="10"/>
  <c r="D21" i="10"/>
  <c r="G21" i="10"/>
  <c r="H21" i="10"/>
  <c r="I21" i="10"/>
  <c r="J21" i="10"/>
  <c r="L21" i="10"/>
  <c r="M21" i="10"/>
  <c r="N21" i="10"/>
  <c r="D22" i="10"/>
  <c r="G22" i="10"/>
  <c r="H22" i="10"/>
  <c r="I22" i="10"/>
  <c r="J22" i="10"/>
  <c r="L22" i="10"/>
  <c r="M22" i="10"/>
  <c r="N22" i="10"/>
  <c r="O22" i="10"/>
  <c r="H23" i="10"/>
  <c r="I23" i="10"/>
  <c r="J23" i="10"/>
  <c r="L23" i="10"/>
  <c r="M23" i="10"/>
  <c r="J25" i="10"/>
  <c r="L25" i="10"/>
  <c r="M25" i="10"/>
  <c r="E4" i="3"/>
  <c r="G4" i="3"/>
  <c r="H4" i="3"/>
  <c r="E6" i="3"/>
  <c r="I6" i="3"/>
  <c r="J6" i="3"/>
  <c r="E8" i="3"/>
  <c r="I8" i="3"/>
  <c r="J8" i="3"/>
  <c r="E10" i="3"/>
  <c r="G10" i="3"/>
  <c r="H10" i="3"/>
  <c r="E12" i="3"/>
  <c r="G12" i="3"/>
  <c r="H12" i="3"/>
  <c r="E14" i="3"/>
  <c r="G14" i="3"/>
  <c r="H14" i="3"/>
  <c r="C15" i="3"/>
  <c r="E15" i="3"/>
  <c r="H15" i="3"/>
  <c r="J15" i="3"/>
  <c r="F18" i="3"/>
  <c r="I18" i="3"/>
  <c r="J18" i="3"/>
  <c r="F20" i="3"/>
  <c r="I20" i="3"/>
  <c r="J20" i="3"/>
  <c r="F22" i="3"/>
  <c r="K22" i="3"/>
  <c r="L22" i="3"/>
  <c r="C23" i="3"/>
  <c r="F23" i="3"/>
  <c r="J23" i="3"/>
  <c r="L23" i="3"/>
  <c r="D26" i="3"/>
  <c r="G26" i="3"/>
  <c r="D27" i="3"/>
  <c r="D28" i="3"/>
  <c r="D29" i="3"/>
  <c r="D31" i="3"/>
  <c r="E31" i="3"/>
  <c r="E34" i="3"/>
  <c r="F34" i="3"/>
  <c r="E35" i="3"/>
  <c r="F35" i="3"/>
  <c r="E36" i="3"/>
  <c r="F36" i="3"/>
  <c r="C37" i="3"/>
  <c r="K37" i="3"/>
  <c r="C40" i="3"/>
  <c r="F40" i="3"/>
  <c r="K42" i="3"/>
</calcChain>
</file>

<file path=xl/sharedStrings.xml><?xml version="1.0" encoding="utf-8"?>
<sst xmlns="http://schemas.openxmlformats.org/spreadsheetml/2006/main" count="760" uniqueCount="80">
  <si>
    <t>Contract No.</t>
  </si>
  <si>
    <t>Receipt (Btu)</t>
  </si>
  <si>
    <t>Conversion</t>
  </si>
  <si>
    <t>Factor</t>
  </si>
  <si>
    <t>Monchy</t>
  </si>
  <si>
    <t>Ventura</t>
  </si>
  <si>
    <t>Receipt (Mmbtu)</t>
  </si>
  <si>
    <t>Fuel to</t>
  </si>
  <si>
    <t>Delivery</t>
  </si>
  <si>
    <t>to Ventura</t>
  </si>
  <si>
    <t>Chicago</t>
  </si>
  <si>
    <t>Harper</t>
  </si>
  <si>
    <t>R0279F</t>
  </si>
  <si>
    <t>R0226F</t>
  </si>
  <si>
    <t>T1103F</t>
  </si>
  <si>
    <t>R0282F</t>
  </si>
  <si>
    <t>T1104F</t>
  </si>
  <si>
    <t>T1060F</t>
  </si>
  <si>
    <t>T1061F</t>
  </si>
  <si>
    <t>T1015F</t>
  </si>
  <si>
    <t>TOTALS</t>
  </si>
  <si>
    <t>SUB-TOTALS</t>
  </si>
  <si>
    <t>Monchy    ==&gt;</t>
  </si>
  <si>
    <t>Vent</t>
  </si>
  <si>
    <t>Vent        ==&gt;</t>
  </si>
  <si>
    <t>NBPL FIRST OF MONTH TICKETS JULY 00</t>
  </si>
  <si>
    <t>Total Chicago</t>
  </si>
  <si>
    <t>Deal No.</t>
  </si>
  <si>
    <t>to Chicago</t>
  </si>
  <si>
    <t>to Vent</t>
  </si>
  <si>
    <t>**Based on fuel rates to Peoples (Manhatten)</t>
  </si>
  <si>
    <t>FUEL TICKET @ MONCHY</t>
  </si>
  <si>
    <t>SUBTOTALS</t>
  </si>
  <si>
    <t>*** MAKE SURE TO CHANGE TRANSPORTATION CONTRACT TICKETS TO REFLECT NEW TRANSPORT CAPACITY ***</t>
  </si>
  <si>
    <t>NBPL FIRST OF MONTH TICKETS AUGUST 2000</t>
  </si>
  <si>
    <t>Trans Cap</t>
  </si>
  <si>
    <t>Tickets</t>
  </si>
  <si>
    <t>Vent to Harper Fuel Calc</t>
  </si>
  <si>
    <t>Vent to NBPL Harper</t>
  </si>
  <si>
    <t>NGPL Harper to Chig</t>
  </si>
  <si>
    <t>Buy Fuel from AEC</t>
  </si>
  <si>
    <t>Ticket #318470</t>
  </si>
  <si>
    <t>Excess Capacity at Monchy</t>
  </si>
  <si>
    <t>Long @! Monchy</t>
  </si>
  <si>
    <t>Fuel @ Monchy</t>
  </si>
  <si>
    <t>Total Excess Cap</t>
  </si>
  <si>
    <t>NBPL FIRST OF MONTH TICKETS SEPTEMBER 2000</t>
  </si>
  <si>
    <t>(A)</t>
  </si>
  <si>
    <t>(B)</t>
  </si>
  <si>
    <t>(A) - (B)</t>
  </si>
  <si>
    <t>15000/.9819</t>
  </si>
  <si>
    <t>note:fuel % from NGPL to Chicago is 1.81%</t>
  </si>
  <si>
    <t>see above</t>
  </si>
  <si>
    <t>Long @ Monchy</t>
  </si>
  <si>
    <t>NBPL FIRST OF MONTH TICKETS OCTOBER 2000</t>
  </si>
  <si>
    <t>R0297F</t>
  </si>
  <si>
    <t>R0298F</t>
  </si>
  <si>
    <t>NBPL FIRST OF MONTH TICKETS NOVEMBER 2000</t>
  </si>
  <si>
    <t>NBPL FIRST OF MONTH TICKETS DECEMBER 2000</t>
  </si>
  <si>
    <t>NBPL FIRST OF MONTH TICKETS JANUARY 2001</t>
  </si>
  <si>
    <t>NBPL FIRST OF MONTH TICKETS FEBRUARY 2001</t>
  </si>
  <si>
    <t>Milage</t>
  </si>
  <si>
    <t>T-1 Maximum Reservation Charge $.036</t>
  </si>
  <si>
    <t>Days</t>
  </si>
  <si>
    <t xml:space="preserve">Daily </t>
  </si>
  <si>
    <t xml:space="preserve">Contract </t>
  </si>
  <si>
    <t>Mmbtu</t>
  </si>
  <si>
    <t>Total</t>
  </si>
  <si>
    <t>Resrv Fee</t>
  </si>
  <si>
    <t>Number of</t>
  </si>
  <si>
    <t>Miles x MDQ</t>
  </si>
  <si>
    <t>Total Contract T1015F</t>
  </si>
  <si>
    <t>NBPL FIRST OF MONTH TICKETS MARCH 2001</t>
  </si>
  <si>
    <t>Canada</t>
  </si>
  <si>
    <t>Reimburse</t>
  </si>
  <si>
    <t>Net</t>
  </si>
  <si>
    <t>Total Reservation Fee for March 2001</t>
  </si>
  <si>
    <t>NBPL FIRST OF MONTH TICKETS APRIL 2001</t>
  </si>
  <si>
    <t xml:space="preserve"> </t>
  </si>
  <si>
    <t>Short @ Monchy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</si>
</sst>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9" formatCode="_(&quot;$&quot;* #,##0.000000_);_(&quot;$&quot;* \(#,##0.000000\);_(&quot;$&quot;* &quot;-&quot;??_);_(@_)"/>
    <numFmt numFmtId="173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65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0" fillId="2" borderId="1" xfId="0" applyNumberFormat="1" applyFill="1" applyBorder="1"/>
    <xf numFmtId="10" fontId="2" fillId="3" borderId="8" xfId="0" applyNumberFormat="1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1" fontId="0" fillId="0" borderId="9" xfId="0" applyNumberFormat="1" applyBorder="1"/>
    <xf numFmtId="0" fontId="0" fillId="0" borderId="16" xfId="0" applyBorder="1"/>
    <xf numFmtId="0" fontId="3" fillId="4" borderId="0" xfId="0" applyFont="1" applyFill="1"/>
    <xf numFmtId="0" fontId="0" fillId="4" borderId="0" xfId="0" applyFill="1"/>
    <xf numFmtId="0" fontId="2" fillId="0" borderId="0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1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0" xfId="0" applyFont="1"/>
    <xf numFmtId="0" fontId="4" fillId="0" borderId="0" xfId="0" applyFont="1" applyBorder="1"/>
    <xf numFmtId="0" fontId="0" fillId="0" borderId="0" xfId="0" quotePrefix="1" applyBorder="1"/>
    <xf numFmtId="1" fontId="0" fillId="0" borderId="17" xfId="0" applyNumberFormat="1" applyBorder="1"/>
    <xf numFmtId="0" fontId="0" fillId="0" borderId="0" xfId="0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169" fontId="2" fillId="0" borderId="9" xfId="2" applyNumberFormat="1" applyFont="1" applyBorder="1" applyAlignment="1">
      <alignment horizontal="center"/>
    </xf>
    <xf numFmtId="173" fontId="0" fillId="0" borderId="0" xfId="1" applyNumberFormat="1" applyFont="1"/>
    <xf numFmtId="0" fontId="5" fillId="0" borderId="0" xfId="0" applyFont="1"/>
    <xf numFmtId="44" fontId="0" fillId="0" borderId="0" xfId="0" applyNumberFormat="1"/>
    <xf numFmtId="44" fontId="0" fillId="0" borderId="0" xfId="2" applyFont="1" applyFill="1"/>
    <xf numFmtId="173" fontId="2" fillId="0" borderId="26" xfId="0" applyNumberFormat="1" applyFont="1" applyBorder="1"/>
    <xf numFmtId="44" fontId="2" fillId="0" borderId="26" xfId="2" applyFont="1" applyBorder="1"/>
    <xf numFmtId="0" fontId="0" fillId="0" borderId="26" xfId="0" applyBorder="1"/>
    <xf numFmtId="44" fontId="0" fillId="0" borderId="27" xfId="0" applyNumberFormat="1" applyBorder="1"/>
    <xf numFmtId="0" fontId="0" fillId="0" borderId="27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C1" workbookViewId="0">
      <selection activeCell="F26" sqref="F26"/>
    </sheetView>
  </sheetViews>
  <sheetFormatPr defaultRowHeight="13.2" x14ac:dyDescent="0.25"/>
  <cols>
    <col min="1" max="1" width="10.109375" bestFit="1" customWidth="1"/>
    <col min="3" max="3" width="12.88671875" bestFit="1" customWidth="1"/>
    <col min="4" max="4" width="12.5546875" bestFit="1" customWidth="1"/>
    <col min="5" max="5" width="11.109375" bestFit="1" customWidth="1"/>
    <col min="6" max="7" width="15.6640625" bestFit="1" customWidth="1"/>
    <col min="8" max="8" width="12.88671875" bestFit="1" customWidth="1"/>
    <col min="9" max="9" width="14.88671875" bestFit="1" customWidth="1"/>
    <col min="10" max="10" width="15.33203125" bestFit="1" customWidth="1"/>
    <col min="11" max="11" width="0" hidden="1" customWidth="1"/>
    <col min="12" max="13" width="12.33203125" bestFit="1" customWidth="1"/>
    <col min="14" max="14" width="10.6640625" bestFit="1" customWidth="1"/>
  </cols>
  <sheetData>
    <row r="1" spans="1:16" x14ac:dyDescent="0.25">
      <c r="H1" s="9" t="s">
        <v>70</v>
      </c>
      <c r="P1" s="5" t="s">
        <v>73</v>
      </c>
    </row>
    <row r="2" spans="1:16" x14ac:dyDescent="0.25">
      <c r="A2" t="s">
        <v>62</v>
      </c>
      <c r="H2" s="9" t="s">
        <v>64</v>
      </c>
      <c r="I2" s="9" t="s">
        <v>69</v>
      </c>
      <c r="J2" s="9" t="s">
        <v>67</v>
      </c>
      <c r="P2" s="5" t="s">
        <v>74</v>
      </c>
    </row>
    <row r="3" spans="1:16" x14ac:dyDescent="0.25">
      <c r="A3" s="35" t="s">
        <v>35</v>
      </c>
      <c r="B3" s="35"/>
      <c r="C3" s="9"/>
      <c r="D3" s="9"/>
      <c r="E3" s="9" t="s">
        <v>2</v>
      </c>
      <c r="F3" s="9" t="s">
        <v>4</v>
      </c>
      <c r="G3" s="9" t="s">
        <v>5</v>
      </c>
      <c r="H3" s="9" t="s">
        <v>65</v>
      </c>
      <c r="I3" s="9" t="s">
        <v>63</v>
      </c>
      <c r="J3" s="9" t="s">
        <v>68</v>
      </c>
      <c r="L3" s="9" t="s">
        <v>73</v>
      </c>
      <c r="M3" s="52"/>
    </row>
    <row r="4" spans="1:16" ht="13.8" thickBot="1" x14ac:dyDescent="0.3">
      <c r="A4" s="20" t="s">
        <v>36</v>
      </c>
      <c r="B4" s="20" t="s">
        <v>61</v>
      </c>
      <c r="C4" s="20" t="s">
        <v>0</v>
      </c>
      <c r="D4" s="20" t="s">
        <v>1</v>
      </c>
      <c r="E4" s="20" t="s">
        <v>3</v>
      </c>
      <c r="F4" s="20" t="s">
        <v>6</v>
      </c>
      <c r="G4" s="20" t="s">
        <v>6</v>
      </c>
      <c r="H4" s="20" t="s">
        <v>66</v>
      </c>
      <c r="I4" s="20">
        <v>31</v>
      </c>
      <c r="J4" s="54">
        <v>3.6000000000000002E-4</v>
      </c>
      <c r="K4" s="30"/>
      <c r="L4" s="20" t="s">
        <v>74</v>
      </c>
      <c r="M4" s="20" t="s">
        <v>75</v>
      </c>
    </row>
    <row r="5" spans="1:16" ht="13.8" thickTop="1" x14ac:dyDescent="0.25">
      <c r="A5">
        <v>456807</v>
      </c>
      <c r="B5" s="51">
        <v>821.65179999999998</v>
      </c>
      <c r="C5" s="5" t="s">
        <v>55</v>
      </c>
      <c r="D5">
        <v>15239</v>
      </c>
      <c r="E5" s="50">
        <v>1.0229999999999999</v>
      </c>
      <c r="F5" s="1">
        <f>+D5*E5</f>
        <v>15589.496999999999</v>
      </c>
      <c r="H5" s="55">
        <f>+F5*B5</f>
        <v>12809138.271144599</v>
      </c>
      <c r="I5" s="55">
        <f>+H5*I4</f>
        <v>397083286.40548253</v>
      </c>
      <c r="J5" s="58">
        <f>+J4*I5</f>
        <v>142949.98310597372</v>
      </c>
      <c r="L5" s="57">
        <v>0</v>
      </c>
      <c r="M5" s="57">
        <f>+J5-L5</f>
        <v>142949.98310597372</v>
      </c>
    </row>
    <row r="6" spans="1:16" x14ac:dyDescent="0.25">
      <c r="B6" s="52"/>
      <c r="C6" s="5"/>
      <c r="E6" s="50"/>
      <c r="J6" s="50"/>
    </row>
    <row r="7" spans="1:16" x14ac:dyDescent="0.25">
      <c r="A7">
        <v>61866</v>
      </c>
      <c r="B7" s="51">
        <v>1214.77</v>
      </c>
      <c r="C7" s="5" t="s">
        <v>17</v>
      </c>
      <c r="D7">
        <v>8000</v>
      </c>
      <c r="E7" s="50">
        <v>1.0229999999999999</v>
      </c>
      <c r="F7" s="1">
        <f>+D7*E7</f>
        <v>8183.9999999999991</v>
      </c>
      <c r="H7" s="55">
        <f>+F7*B7</f>
        <v>9941677.6799999978</v>
      </c>
      <c r="I7" s="55">
        <f>+H7*I4</f>
        <v>308192008.07999992</v>
      </c>
      <c r="J7" s="58">
        <f>+I7*J4</f>
        <v>110949.12290879998</v>
      </c>
      <c r="L7" s="57">
        <f>+J7</f>
        <v>110949.12290879998</v>
      </c>
      <c r="M7" s="57">
        <f>+J7-L7</f>
        <v>0</v>
      </c>
    </row>
    <row r="8" spans="1:16" x14ac:dyDescent="0.25">
      <c r="B8" s="51"/>
      <c r="C8" s="5"/>
      <c r="E8" s="50"/>
      <c r="J8" s="50"/>
    </row>
    <row r="9" spans="1:16" x14ac:dyDescent="0.25">
      <c r="A9">
        <v>61869</v>
      </c>
      <c r="B9" s="51">
        <v>1214.77</v>
      </c>
      <c r="C9" s="5" t="s">
        <v>13</v>
      </c>
      <c r="D9">
        <v>245</v>
      </c>
      <c r="E9" s="50">
        <v>1.0229999999999999</v>
      </c>
      <c r="F9" s="1">
        <f>+D9*E9</f>
        <v>250.63499999999999</v>
      </c>
      <c r="H9" s="55">
        <f>+F9*B9</f>
        <v>304463.87894999998</v>
      </c>
      <c r="I9" s="55">
        <f>+H9*$I$4</f>
        <v>9438380.2474499997</v>
      </c>
      <c r="J9" s="58">
        <f>+I9*$J$4</f>
        <v>3397.8168890820002</v>
      </c>
      <c r="L9" s="57">
        <f>+J9</f>
        <v>3397.8168890820002</v>
      </c>
      <c r="M9" s="57">
        <f>+J9-L9</f>
        <v>0</v>
      </c>
    </row>
    <row r="10" spans="1:16" x14ac:dyDescent="0.25">
      <c r="B10" s="51"/>
      <c r="C10" s="5"/>
      <c r="E10" s="50"/>
      <c r="J10" s="50"/>
    </row>
    <row r="11" spans="1:16" x14ac:dyDescent="0.25">
      <c r="A11">
        <v>61867</v>
      </c>
      <c r="B11" s="51">
        <v>821.65179999999998</v>
      </c>
      <c r="C11" s="5" t="s">
        <v>14</v>
      </c>
      <c r="D11">
        <v>9937</v>
      </c>
      <c r="E11" s="50">
        <v>1.0229999999999999</v>
      </c>
      <c r="F11" s="1">
        <f>+D11*E11</f>
        <v>10165.550999999999</v>
      </c>
      <c r="H11" s="55">
        <f>+F11*B11</f>
        <v>8352543.2771417992</v>
      </c>
      <c r="I11" s="55">
        <f>+H11*$I$4</f>
        <v>258928841.59139577</v>
      </c>
      <c r="J11" s="58">
        <f>+I11*$J$4</f>
        <v>93214.382972902487</v>
      </c>
      <c r="L11" s="57">
        <f>+J11</f>
        <v>93214.382972902487</v>
      </c>
      <c r="M11" s="57">
        <f>+J11-L11</f>
        <v>0</v>
      </c>
    </row>
    <row r="12" spans="1:16" x14ac:dyDescent="0.25">
      <c r="B12" s="51"/>
      <c r="C12" s="5"/>
      <c r="E12" s="50"/>
      <c r="J12" s="50"/>
    </row>
    <row r="13" spans="1:16" x14ac:dyDescent="0.25">
      <c r="A13">
        <v>456811</v>
      </c>
      <c r="B13" s="51">
        <v>821.65179999999998</v>
      </c>
      <c r="C13" s="5" t="s">
        <v>56</v>
      </c>
      <c r="D13">
        <v>10100</v>
      </c>
      <c r="E13" s="50">
        <v>1.0229999999999999</v>
      </c>
      <c r="F13" s="1">
        <f>+D13*E13</f>
        <v>10332.299999999999</v>
      </c>
      <c r="H13" s="55">
        <f>+F13*B13</f>
        <v>8489552.8931399994</v>
      </c>
      <c r="I13" s="55">
        <f>+H13*$I$4</f>
        <v>263176139.68733999</v>
      </c>
      <c r="J13" s="58">
        <f>+I13*$J$4</f>
        <v>94743.410287442399</v>
      </c>
      <c r="L13" s="57">
        <f>+J13</f>
        <v>94743.410287442399</v>
      </c>
      <c r="M13" s="57">
        <f>+J13-L13</f>
        <v>0</v>
      </c>
    </row>
    <row r="14" spans="1:16" x14ac:dyDescent="0.25">
      <c r="B14" s="51"/>
      <c r="C14" s="5"/>
      <c r="E14" s="50"/>
      <c r="J14" s="50"/>
    </row>
    <row r="15" spans="1:16" x14ac:dyDescent="0.25">
      <c r="A15">
        <v>61868</v>
      </c>
      <c r="B15" s="51">
        <v>821.65179999999998</v>
      </c>
      <c r="C15" s="5" t="s">
        <v>16</v>
      </c>
      <c r="D15">
        <v>10541</v>
      </c>
      <c r="E15" s="50">
        <v>1.0229999999999999</v>
      </c>
      <c r="F15" s="1">
        <f>+D15*E15</f>
        <v>10783.442999999999</v>
      </c>
      <c r="H15" s="55">
        <f>+F15*B15</f>
        <v>8860235.3511473984</v>
      </c>
      <c r="I15" s="55">
        <f>+H15*$I$4</f>
        <v>274667295.88556933</v>
      </c>
      <c r="J15" s="58">
        <f>+I15*$J$4</f>
        <v>98880.226518804964</v>
      </c>
      <c r="L15" s="57">
        <f>+J15</f>
        <v>98880.226518804964</v>
      </c>
      <c r="M15" s="57">
        <f>+J15-L15</f>
        <v>0</v>
      </c>
    </row>
    <row r="16" spans="1:16" x14ac:dyDescent="0.25">
      <c r="C16" s="5"/>
      <c r="J16" s="50"/>
    </row>
    <row r="17" spans="1:15" x14ac:dyDescent="0.25">
      <c r="A17">
        <v>61866</v>
      </c>
      <c r="B17" s="51">
        <v>393.1182</v>
      </c>
      <c r="C17" s="5" t="s">
        <v>17</v>
      </c>
      <c r="D17">
        <v>15239</v>
      </c>
      <c r="E17">
        <v>1.0229999999999999</v>
      </c>
      <c r="G17" s="1">
        <f>+D17*E17</f>
        <v>15589.496999999999</v>
      </c>
      <c r="H17" s="55">
        <f>+G17*B17</f>
        <v>6128514.9995454</v>
      </c>
      <c r="I17" s="55">
        <f>+H17*$I$4</f>
        <v>189983964.98590741</v>
      </c>
      <c r="J17" s="58">
        <f>+I17*$J$4</f>
        <v>68394.227394926667</v>
      </c>
      <c r="L17" s="57">
        <f>+J17</f>
        <v>68394.227394926667</v>
      </c>
      <c r="M17" s="57">
        <f>+J17-L17</f>
        <v>0</v>
      </c>
    </row>
    <row r="18" spans="1:15" x14ac:dyDescent="0.25">
      <c r="B18" s="51"/>
      <c r="C18" s="5"/>
      <c r="J18" s="50"/>
    </row>
    <row r="19" spans="1:15" x14ac:dyDescent="0.25">
      <c r="A19">
        <v>61865</v>
      </c>
      <c r="B19" s="51">
        <v>393.12</v>
      </c>
      <c r="C19" s="5" t="s">
        <v>18</v>
      </c>
      <c r="D19">
        <v>45000</v>
      </c>
      <c r="E19">
        <v>1.0209999999999999</v>
      </c>
      <c r="G19" s="1">
        <f>+D19*E19</f>
        <v>45944.999999999993</v>
      </c>
      <c r="H19" s="55">
        <f>+G19*B19</f>
        <v>18061898.399999999</v>
      </c>
      <c r="I19" s="55">
        <f>+H19*$I$4</f>
        <v>559918850.39999998</v>
      </c>
      <c r="J19" s="58">
        <f>+I19*$J$4</f>
        <v>201570.78614400001</v>
      </c>
      <c r="L19" s="57">
        <f>+J19</f>
        <v>201570.78614400001</v>
      </c>
      <c r="M19" s="57">
        <f>+J19-L19</f>
        <v>0</v>
      </c>
    </row>
    <row r="20" spans="1:15" x14ac:dyDescent="0.25">
      <c r="B20" s="51"/>
      <c r="C20" s="5"/>
    </row>
    <row r="21" spans="1:15" x14ac:dyDescent="0.25">
      <c r="A21">
        <v>55873</v>
      </c>
      <c r="B21" s="51">
        <v>146.94550000000001</v>
      </c>
      <c r="C21" s="5" t="s">
        <v>19</v>
      </c>
      <c r="D21" s="1">
        <f>+G21/E21</f>
        <v>14651.3222331048</v>
      </c>
      <c r="E21">
        <v>1.0209999999999999</v>
      </c>
      <c r="G21" s="1">
        <f>+O21/N21</f>
        <v>14959</v>
      </c>
      <c r="H21" s="55">
        <f>+G21*B21</f>
        <v>2198157.7345000003</v>
      </c>
      <c r="I21" s="55">
        <f>+H21*$I$4</f>
        <v>68142889.769500002</v>
      </c>
      <c r="J21" s="53">
        <f>+I21*$J$4</f>
        <v>24531.440317020002</v>
      </c>
      <c r="L21" s="57">
        <f>+J21</f>
        <v>24531.440317020002</v>
      </c>
      <c r="M21" s="57">
        <f>+J21-L21</f>
        <v>0</v>
      </c>
      <c r="N21" s="4">
        <f>1-N$17</f>
        <v>1</v>
      </c>
      <c r="O21" s="1">
        <v>14959</v>
      </c>
    </row>
    <row r="22" spans="1:15" x14ac:dyDescent="0.25">
      <c r="A22">
        <v>55873</v>
      </c>
      <c r="B22" s="52">
        <v>147</v>
      </c>
      <c r="C22" s="5" t="s">
        <v>19</v>
      </c>
      <c r="D22" s="1">
        <f>15090-D21</f>
        <v>438.67776689519997</v>
      </c>
      <c r="E22">
        <v>1.0209999999999999</v>
      </c>
      <c r="G22" s="1">
        <f>+D22*E22</f>
        <v>447.88999999999913</v>
      </c>
      <c r="H22" s="55">
        <f>+G22*B21</f>
        <v>65815.419994999873</v>
      </c>
      <c r="I22" s="55">
        <f>+H22*$I$4</f>
        <v>2040278.019844996</v>
      </c>
      <c r="J22" s="53">
        <f>+I22*$J$4</f>
        <v>734.50008714419857</v>
      </c>
      <c r="L22" s="57">
        <f>+J22</f>
        <v>734.50008714419857</v>
      </c>
      <c r="M22" s="57">
        <f>+J22-L22</f>
        <v>0</v>
      </c>
      <c r="N22" s="4">
        <f>1-N$17</f>
        <v>1</v>
      </c>
      <c r="O22" s="1">
        <f>+G22*N22</f>
        <v>447.88999999999913</v>
      </c>
    </row>
    <row r="23" spans="1:15" x14ac:dyDescent="0.25">
      <c r="F23" s="5" t="s">
        <v>71</v>
      </c>
      <c r="H23" s="59">
        <f>SUM(H21:H22)</f>
        <v>2263973.1544949999</v>
      </c>
      <c r="I23" s="59">
        <f>SUM(I21:I22)</f>
        <v>70183167.789344996</v>
      </c>
      <c r="J23" s="60">
        <f>SUM(J21:J22)</f>
        <v>25265.940404164201</v>
      </c>
      <c r="K23" s="61"/>
      <c r="L23" s="60">
        <f>SUM(L21:L22)</f>
        <v>25265.940404164201</v>
      </c>
      <c r="M23" s="60">
        <f>SUM(M21:M22)</f>
        <v>0</v>
      </c>
    </row>
    <row r="25" spans="1:15" ht="18" thickBot="1" x14ac:dyDescent="0.35">
      <c r="F25" s="56" t="s">
        <v>76</v>
      </c>
      <c r="J25" s="62">
        <f>SUM(J5:J22)</f>
        <v>839365.89662609645</v>
      </c>
      <c r="K25" s="63"/>
      <c r="L25" s="62">
        <f>SUM(L5:L22)</f>
        <v>696415.91352012276</v>
      </c>
      <c r="M25" s="62">
        <f>SUM(M5:M22)</f>
        <v>142949.98310597372</v>
      </c>
    </row>
    <row r="26" spans="1:15" ht="13.8" thickTop="1" x14ac:dyDescent="0.25"/>
  </sheetData>
  <pageMargins left="0" right="0" top="1" bottom="1" header="0.5" footer="0.5"/>
  <pageSetup scale="85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B1" workbookViewId="0">
      <selection activeCell="D24" sqref="D24"/>
    </sheetView>
  </sheetViews>
  <sheetFormatPr defaultRowHeight="13.2" x14ac:dyDescent="0.25"/>
  <cols>
    <col min="1" max="1" width="10.5546875" customWidth="1"/>
    <col min="2" max="2" width="7" customWidth="1"/>
    <col min="3" max="3" width="12.44140625" customWidth="1"/>
    <col min="4" max="4" width="12" customWidth="1"/>
    <col min="5" max="5" width="10.5546875" customWidth="1"/>
    <col min="6" max="6" width="15.88671875" customWidth="1"/>
    <col min="7" max="7" width="15.33203125" customWidth="1"/>
    <col min="9" max="9" width="10" customWidth="1"/>
    <col min="14" max="14" width="9.44140625" customWidth="1"/>
  </cols>
  <sheetData>
    <row r="1" spans="1:14" ht="13.8" thickBot="1" x14ac:dyDescent="0.3">
      <c r="C1" s="11" t="s">
        <v>72</v>
      </c>
      <c r="D1" s="9"/>
      <c r="E1" s="9"/>
      <c r="F1" s="9"/>
      <c r="G1" s="9"/>
      <c r="H1" s="19">
        <v>2.7E-2</v>
      </c>
      <c r="I1" s="10"/>
      <c r="J1" s="19">
        <v>3.9E-2</v>
      </c>
      <c r="K1" s="9"/>
      <c r="L1" s="9"/>
      <c r="M1" s="9"/>
    </row>
    <row r="2" spans="1:14" x14ac:dyDescent="0.25">
      <c r="A2" s="35" t="s">
        <v>35</v>
      </c>
      <c r="B2" s="35"/>
      <c r="C2" s="9"/>
      <c r="D2" s="9"/>
      <c r="E2" s="9" t="s">
        <v>2</v>
      </c>
      <c r="F2" s="9" t="s">
        <v>4</v>
      </c>
      <c r="G2" s="9" t="s">
        <v>5</v>
      </c>
      <c r="H2" s="9" t="s">
        <v>7</v>
      </c>
      <c r="I2" s="9" t="s">
        <v>8</v>
      </c>
      <c r="J2" s="9" t="s">
        <v>7</v>
      </c>
      <c r="K2" s="9" t="s">
        <v>10</v>
      </c>
      <c r="L2" s="9" t="s">
        <v>7</v>
      </c>
      <c r="M2" s="9" t="s">
        <v>11</v>
      </c>
    </row>
    <row r="3" spans="1:14" ht="13.8" thickBot="1" x14ac:dyDescent="0.3">
      <c r="A3" s="20" t="s">
        <v>36</v>
      </c>
      <c r="B3" s="20" t="s">
        <v>61</v>
      </c>
      <c r="C3" s="20" t="s">
        <v>0</v>
      </c>
      <c r="D3" s="20" t="s">
        <v>1</v>
      </c>
      <c r="E3" s="20" t="s">
        <v>3</v>
      </c>
      <c r="F3" s="20" t="s">
        <v>6</v>
      </c>
      <c r="G3" s="20" t="s">
        <v>6</v>
      </c>
      <c r="H3" s="20" t="s">
        <v>5</v>
      </c>
      <c r="I3" s="20" t="s">
        <v>9</v>
      </c>
      <c r="J3" s="20" t="s">
        <v>10</v>
      </c>
      <c r="K3" s="20" t="s">
        <v>8</v>
      </c>
      <c r="L3" s="20" t="s">
        <v>11</v>
      </c>
      <c r="M3" s="20" t="s">
        <v>8</v>
      </c>
    </row>
    <row r="4" spans="1:14" ht="13.8" thickTop="1" x14ac:dyDescent="0.25">
      <c r="A4">
        <v>456807</v>
      </c>
      <c r="B4" s="51">
        <v>821.65</v>
      </c>
      <c r="C4" s="5" t="s">
        <v>55</v>
      </c>
      <c r="D4">
        <v>15239</v>
      </c>
      <c r="E4" s="50">
        <v>1.0229999999999999</v>
      </c>
      <c r="F4" s="1">
        <f>+D4*E4</f>
        <v>15589.496999999999</v>
      </c>
      <c r="H4" s="3">
        <f>1-H$1</f>
        <v>0.97299999999999998</v>
      </c>
      <c r="I4" s="1">
        <f>+F4*H4</f>
        <v>15168.580580999998</v>
      </c>
      <c r="J4" s="3"/>
    </row>
    <row r="5" spans="1:14" x14ac:dyDescent="0.25">
      <c r="B5" s="52"/>
      <c r="C5" s="5"/>
      <c r="E5" s="50"/>
    </row>
    <row r="6" spans="1:14" x14ac:dyDescent="0.25">
      <c r="A6">
        <v>61866</v>
      </c>
      <c r="B6" s="51">
        <v>1214.77</v>
      </c>
      <c r="C6" s="5" t="s">
        <v>17</v>
      </c>
      <c r="D6">
        <v>8000</v>
      </c>
      <c r="E6" s="50">
        <v>1.0229999999999999</v>
      </c>
      <c r="F6" s="1">
        <f>+D6*E6</f>
        <v>8183.9999999999991</v>
      </c>
      <c r="J6" s="3">
        <f>1-J$1</f>
        <v>0.96099999999999997</v>
      </c>
      <c r="K6" s="1">
        <f>+F6*J6</f>
        <v>7864.8239999999987</v>
      </c>
    </row>
    <row r="7" spans="1:14" x14ac:dyDescent="0.25">
      <c r="B7" s="51"/>
      <c r="C7" s="5"/>
      <c r="E7" s="50"/>
    </row>
    <row r="8" spans="1:14" x14ac:dyDescent="0.25">
      <c r="A8">
        <v>61869</v>
      </c>
      <c r="B8" s="51">
        <v>1214.77</v>
      </c>
      <c r="C8" s="5" t="s">
        <v>13</v>
      </c>
      <c r="D8">
        <v>245</v>
      </c>
      <c r="E8" s="50">
        <v>1.0229999999999999</v>
      </c>
      <c r="F8" s="1">
        <f>+D8*E8</f>
        <v>250.63499999999999</v>
      </c>
      <c r="J8" s="3">
        <f>1-J$1</f>
        <v>0.96099999999999997</v>
      </c>
      <c r="K8" s="1">
        <f>+F8*J8</f>
        <v>240.86023499999999</v>
      </c>
    </row>
    <row r="9" spans="1:14" x14ac:dyDescent="0.25">
      <c r="B9" s="51"/>
      <c r="C9" s="5"/>
      <c r="E9" s="50"/>
    </row>
    <row r="10" spans="1:14" x14ac:dyDescent="0.25">
      <c r="A10">
        <v>61867</v>
      </c>
      <c r="B10" s="51">
        <v>821.65</v>
      </c>
      <c r="C10" s="5" t="s">
        <v>14</v>
      </c>
      <c r="D10">
        <v>9937</v>
      </c>
      <c r="E10" s="50">
        <v>1.0229999999999999</v>
      </c>
      <c r="F10" s="1">
        <f>+D10*E10</f>
        <v>10165.550999999999</v>
      </c>
      <c r="H10" s="3">
        <f>1-H$1</f>
        <v>0.97299999999999998</v>
      </c>
      <c r="I10" s="1">
        <f>+F10*H10</f>
        <v>9891.0811229999999</v>
      </c>
    </row>
    <row r="11" spans="1:14" x14ac:dyDescent="0.25">
      <c r="B11" s="51"/>
      <c r="C11" s="5"/>
      <c r="E11" s="50"/>
    </row>
    <row r="12" spans="1:14" x14ac:dyDescent="0.25">
      <c r="A12">
        <v>456811</v>
      </c>
      <c r="B12" s="51">
        <v>821.65179999999998</v>
      </c>
      <c r="C12" s="5" t="s">
        <v>56</v>
      </c>
      <c r="D12">
        <v>10100</v>
      </c>
      <c r="E12" s="50">
        <v>1.0229999999999999</v>
      </c>
      <c r="F12" s="1">
        <f>+D12*E12</f>
        <v>10332.299999999999</v>
      </c>
      <c r="H12" s="3">
        <f>1-H$1</f>
        <v>0.97299999999999998</v>
      </c>
      <c r="I12" s="1">
        <f>+F12*H12</f>
        <v>10053.327899999998</v>
      </c>
    </row>
    <row r="13" spans="1:14" x14ac:dyDescent="0.25">
      <c r="B13" s="51"/>
      <c r="C13" s="5"/>
      <c r="E13" s="50"/>
    </row>
    <row r="14" spans="1:14" ht="13.8" thickBot="1" x14ac:dyDescent="0.3">
      <c r="A14">
        <v>61868</v>
      </c>
      <c r="B14" s="51">
        <v>821.65</v>
      </c>
      <c r="C14" s="5" t="s">
        <v>16</v>
      </c>
      <c r="D14">
        <v>10541</v>
      </c>
      <c r="E14" s="50">
        <v>1.0229999999999999</v>
      </c>
      <c r="F14" s="1">
        <f>+D14*E14</f>
        <v>10783.442999999999</v>
      </c>
      <c r="H14" s="3">
        <f>1-H$1</f>
        <v>0.97299999999999998</v>
      </c>
      <c r="I14" s="1">
        <f>+F14*H14</f>
        <v>10492.290039</v>
      </c>
    </row>
    <row r="15" spans="1:14" ht="14.4" thickTop="1" thickBot="1" x14ac:dyDescent="0.3">
      <c r="C15" s="5" t="s">
        <v>21</v>
      </c>
      <c r="D15" s="7">
        <f>SUM(D4:D14)</f>
        <v>54062</v>
      </c>
      <c r="E15" s="5"/>
      <c r="F15" s="8">
        <f>SUM(F4:F14)</f>
        <v>55305.425999999992</v>
      </c>
      <c r="G15" s="6"/>
      <c r="H15" s="5"/>
      <c r="I15" s="8">
        <f>SUM(I4:I14)</f>
        <v>45605.279642999994</v>
      </c>
      <c r="J15" s="5"/>
      <c r="K15" s="8">
        <f>SUM(K4:K13)</f>
        <v>8105.6842349999988</v>
      </c>
      <c r="L15" s="5"/>
      <c r="M15" s="5"/>
      <c r="N15" s="5"/>
    </row>
    <row r="16" spans="1:14" ht="14.4" thickTop="1" thickBot="1" x14ac:dyDescent="0.3">
      <c r="C16" s="5"/>
    </row>
    <row r="17" spans="1:14" ht="13.8" thickBot="1" x14ac:dyDescent="0.3">
      <c r="C17" s="5"/>
      <c r="J17" s="19">
        <v>1.2999999999999999E-2</v>
      </c>
      <c r="K17" s="10"/>
      <c r="L17" s="19">
        <v>5.0000000000000001E-3</v>
      </c>
    </row>
    <row r="18" spans="1:14" x14ac:dyDescent="0.25">
      <c r="A18">
        <v>61866</v>
      </c>
      <c r="B18" s="51">
        <v>393.1182</v>
      </c>
      <c r="C18" s="5" t="s">
        <v>17</v>
      </c>
      <c r="D18">
        <v>15239</v>
      </c>
      <c r="E18">
        <v>1.0229999999999999</v>
      </c>
      <c r="G18" s="1">
        <f>+D18*E18</f>
        <v>15589.496999999999</v>
      </c>
      <c r="J18" s="4">
        <f>1-J$17</f>
        <v>0.98699999999999999</v>
      </c>
      <c r="K18" s="1">
        <f>+G18*J18</f>
        <v>15386.833538999999</v>
      </c>
      <c r="L18" s="4"/>
    </row>
    <row r="19" spans="1:14" x14ac:dyDescent="0.25">
      <c r="B19" s="51"/>
      <c r="C19" s="5"/>
      <c r="F19" s="1"/>
      <c r="J19" s="3"/>
      <c r="K19" s="1"/>
      <c r="L19" s="4"/>
    </row>
    <row r="20" spans="1:14" x14ac:dyDescent="0.25">
      <c r="B20" s="51"/>
      <c r="C20" s="5"/>
      <c r="K20" s="1"/>
    </row>
    <row r="21" spans="1:14" x14ac:dyDescent="0.25">
      <c r="A21">
        <v>61865</v>
      </c>
      <c r="B21" s="51">
        <v>393.12</v>
      </c>
      <c r="C21" s="5" t="s">
        <v>18</v>
      </c>
      <c r="D21">
        <v>45000</v>
      </c>
      <c r="E21">
        <v>1.0209999999999999</v>
      </c>
      <c r="G21" s="1">
        <f>+D21*E21</f>
        <v>45944.999999999993</v>
      </c>
      <c r="J21" s="4">
        <f>1-J$17</f>
        <v>0.98699999999999999</v>
      </c>
      <c r="K21" s="1">
        <f>+G21*J21</f>
        <v>45347.714999999989</v>
      </c>
    </row>
    <row r="22" spans="1:14" x14ac:dyDescent="0.25">
      <c r="B22" s="51"/>
      <c r="C22" s="5"/>
    </row>
    <row r="23" spans="1:14" x14ac:dyDescent="0.25">
      <c r="A23">
        <v>55873</v>
      </c>
      <c r="B23" s="51">
        <v>146.94550000000001</v>
      </c>
      <c r="C23" s="5" t="s">
        <v>19</v>
      </c>
      <c r="D23" s="1">
        <f>+G23/E23</f>
        <v>14724.946967944523</v>
      </c>
      <c r="E23">
        <v>1.0209999999999999</v>
      </c>
      <c r="G23" s="1">
        <f>+M23/L23</f>
        <v>15034.170854271357</v>
      </c>
      <c r="H23" s="46" t="s">
        <v>47</v>
      </c>
      <c r="J23" s="4"/>
      <c r="L23" s="4">
        <f>1-L$17</f>
        <v>0.995</v>
      </c>
      <c r="M23" s="1">
        <v>14959</v>
      </c>
      <c r="N23" s="46" t="s">
        <v>48</v>
      </c>
    </row>
    <row r="24" spans="1:14" ht="13.8" thickBot="1" x14ac:dyDescent="0.3">
      <c r="C24" s="5"/>
      <c r="D24" s="1">
        <f>15090-D23</f>
        <v>365.05303205547716</v>
      </c>
      <c r="E24">
        <v>1.0209999999999999</v>
      </c>
      <c r="G24" s="1">
        <f>+D24*E24</f>
        <v>372.71914572864216</v>
      </c>
      <c r="H24" s="46"/>
      <c r="J24" s="4"/>
      <c r="L24" s="4">
        <f>1-L$17</f>
        <v>0.995</v>
      </c>
      <c r="M24" s="1">
        <f>+G24*L24</f>
        <v>370.85554999999897</v>
      </c>
      <c r="N24" s="46"/>
    </row>
    <row r="25" spans="1:14" ht="14.4" thickTop="1" thickBot="1" x14ac:dyDescent="0.3">
      <c r="C25" s="5" t="s">
        <v>20</v>
      </c>
      <c r="D25" s="8">
        <f>SUM(D18:D23)</f>
        <v>74963.946967944517</v>
      </c>
      <c r="E25" s="5"/>
      <c r="F25" s="6"/>
      <c r="G25" s="8">
        <f>SUM(G18:G23)</f>
        <v>76568.667854271349</v>
      </c>
      <c r="H25" s="5"/>
      <c r="I25" s="6"/>
      <c r="J25" s="5"/>
      <c r="K25" s="8">
        <f>SUM(K18:K23)</f>
        <v>60734.548538999989</v>
      </c>
      <c r="L25" s="5"/>
      <c r="M25" s="8">
        <f>SUM(M23:M24)</f>
        <v>15329.855549999998</v>
      </c>
      <c r="N25" s="5"/>
    </row>
    <row r="26" spans="1:14" ht="13.8" thickTop="1" x14ac:dyDescent="0.25">
      <c r="M26">
        <v>14688</v>
      </c>
    </row>
    <row r="27" spans="1:14" ht="13.8" thickBot="1" x14ac:dyDescent="0.3"/>
    <row r="28" spans="1:14" ht="13.8" thickTop="1" x14ac:dyDescent="0.25">
      <c r="C28" s="21" t="s">
        <v>22</v>
      </c>
      <c r="D28" s="22" t="s">
        <v>23</v>
      </c>
      <c r="E28" s="23">
        <f>+I15</f>
        <v>45605.279642999994</v>
      </c>
      <c r="F28" s="22"/>
      <c r="G28" s="22" t="s">
        <v>26</v>
      </c>
      <c r="H28" s="23">
        <f>+E29+E30+1</f>
        <v>68841.232773999989</v>
      </c>
      <c r="I28" s="22"/>
      <c r="J28" s="22"/>
      <c r="K28" s="22"/>
      <c r="L28" s="22"/>
      <c r="M28" s="24"/>
    </row>
    <row r="29" spans="1:14" x14ac:dyDescent="0.25">
      <c r="C29" s="25" t="s">
        <v>24</v>
      </c>
      <c r="D29" s="26" t="s">
        <v>10</v>
      </c>
      <c r="E29" s="27">
        <f>+K25</f>
        <v>60734.548538999989</v>
      </c>
      <c r="F29" s="26"/>
      <c r="G29" s="26"/>
      <c r="H29" s="26"/>
      <c r="I29" s="26"/>
      <c r="J29" s="26"/>
      <c r="K29" s="26"/>
      <c r="L29" s="26"/>
      <c r="M29" s="28"/>
    </row>
    <row r="30" spans="1:14" x14ac:dyDescent="0.25">
      <c r="C30" s="25" t="s">
        <v>22</v>
      </c>
      <c r="D30" s="26" t="s">
        <v>10</v>
      </c>
      <c r="E30" s="27">
        <f>+K15</f>
        <v>8105.6842349999988</v>
      </c>
      <c r="F30" s="26"/>
      <c r="G30" s="26"/>
      <c r="H30" s="26"/>
      <c r="I30" s="26"/>
      <c r="J30" s="26"/>
      <c r="K30" s="26"/>
      <c r="L30" s="26"/>
      <c r="M30" s="28"/>
    </row>
    <row r="31" spans="1:14" ht="13.8" thickBot="1" x14ac:dyDescent="0.3">
      <c r="C31" s="29" t="s">
        <v>24</v>
      </c>
      <c r="D31" s="30" t="s">
        <v>11</v>
      </c>
      <c r="E31" s="31">
        <f>+M25</f>
        <v>15329.855549999998</v>
      </c>
      <c r="F31" s="30"/>
      <c r="G31" s="30"/>
      <c r="H31" s="30"/>
      <c r="I31" s="30"/>
      <c r="J31" s="30"/>
      <c r="K31" s="30"/>
      <c r="L31" s="30"/>
      <c r="M31" s="32"/>
    </row>
    <row r="32" spans="1:14" ht="13.8" thickTop="1" x14ac:dyDescent="0.25">
      <c r="E32" s="1"/>
    </row>
    <row r="33" spans="1:14" ht="13.8" thickBot="1" x14ac:dyDescent="0.3">
      <c r="E33" s="2">
        <f>+J1</f>
        <v>3.9E-2</v>
      </c>
      <c r="F33" s="2">
        <f>+H1</f>
        <v>2.7E-2</v>
      </c>
    </row>
    <row r="34" spans="1:14" x14ac:dyDescent="0.25">
      <c r="C34" s="12"/>
      <c r="D34" s="13"/>
      <c r="E34" s="13" t="s">
        <v>4</v>
      </c>
      <c r="F34" s="13" t="s">
        <v>4</v>
      </c>
      <c r="G34" s="14"/>
    </row>
    <row r="35" spans="1:14" ht="13.8" thickBot="1" x14ac:dyDescent="0.3">
      <c r="C35" s="15" t="s">
        <v>27</v>
      </c>
      <c r="D35" s="16"/>
      <c r="E35" s="16" t="s">
        <v>28</v>
      </c>
      <c r="F35" s="16" t="s">
        <v>29</v>
      </c>
      <c r="G35" s="17"/>
      <c r="H35" t="s">
        <v>30</v>
      </c>
    </row>
    <row r="36" spans="1:14" x14ac:dyDescent="0.25">
      <c r="C36">
        <v>10206</v>
      </c>
      <c r="D36">
        <v>19975</v>
      </c>
      <c r="F36" s="3">
        <f>1-F$33</f>
        <v>0.97299999999999998</v>
      </c>
      <c r="G36" s="1">
        <f>D36/F36-D36</f>
        <v>554.29085303186002</v>
      </c>
      <c r="J36" s="37" t="s">
        <v>37</v>
      </c>
      <c r="K36" s="38"/>
      <c r="L36" s="38"/>
      <c r="M36" s="38"/>
      <c r="N36" s="39"/>
    </row>
    <row r="37" spans="1:14" x14ac:dyDescent="0.25">
      <c r="C37">
        <v>10207</v>
      </c>
      <c r="D37">
        <v>10225</v>
      </c>
      <c r="F37" s="3">
        <f>1-F$33</f>
        <v>0.97299999999999998</v>
      </c>
      <c r="G37" s="1">
        <f>D37/F37-D37</f>
        <v>283.7358684480987</v>
      </c>
      <c r="J37" s="40" t="s">
        <v>38</v>
      </c>
      <c r="K37" s="26"/>
      <c r="L37" s="27">
        <f>+G23-M23</f>
        <v>75.170854271356802</v>
      </c>
      <c r="M37" s="47" t="s">
        <v>49</v>
      </c>
      <c r="N37" s="41" t="s">
        <v>52</v>
      </c>
    </row>
    <row r="38" spans="1:14" x14ac:dyDescent="0.25">
      <c r="C38">
        <v>10011</v>
      </c>
      <c r="D38">
        <v>15000</v>
      </c>
      <c r="F38" s="3">
        <f>1-F$33</f>
        <v>0.97299999999999998</v>
      </c>
      <c r="G38" s="1">
        <f>D38/F38-D38</f>
        <v>416.23843782117183</v>
      </c>
      <c r="J38" s="40" t="s">
        <v>39</v>
      </c>
      <c r="K38" s="26"/>
      <c r="L38" s="27">
        <f>14959*0.0181</f>
        <v>270.75790000000001</v>
      </c>
      <c r="M38" s="48">
        <v>14959</v>
      </c>
      <c r="N38" s="41"/>
    </row>
    <row r="39" spans="1:14" ht="13.8" thickBot="1" x14ac:dyDescent="0.3">
      <c r="C39" s="5" t="s">
        <v>32</v>
      </c>
      <c r="D39">
        <f>SUM(D36:D38)</f>
        <v>45200</v>
      </c>
      <c r="J39" s="40" t="s">
        <v>40</v>
      </c>
      <c r="K39" s="26"/>
      <c r="L39" s="49">
        <f>+L37+L38</f>
        <v>345.92875427135681</v>
      </c>
      <c r="M39" s="26" t="s">
        <v>41</v>
      </c>
      <c r="N39" s="41"/>
    </row>
    <row r="40" spans="1:14" ht="13.8" thickTop="1" x14ac:dyDescent="0.25">
      <c r="J40" s="40"/>
      <c r="K40" s="26" t="s">
        <v>51</v>
      </c>
      <c r="L40" s="26"/>
      <c r="N40" s="41"/>
    </row>
    <row r="41" spans="1:14" ht="13.8" thickBot="1" x14ac:dyDescent="0.3">
      <c r="C41">
        <v>40562</v>
      </c>
      <c r="D41">
        <v>15000</v>
      </c>
      <c r="J41" s="42" t="s">
        <v>42</v>
      </c>
      <c r="K41" s="26"/>
      <c r="L41" s="26"/>
      <c r="M41" s="26"/>
      <c r="N41" s="41"/>
    </row>
    <row r="42" spans="1:14" ht="14.4" thickTop="1" thickBot="1" x14ac:dyDescent="0.3">
      <c r="C42" s="5" t="s">
        <v>20</v>
      </c>
      <c r="D42" s="7">
        <f>SUM(D39:D41)</f>
        <v>60200</v>
      </c>
      <c r="G42" s="18">
        <f>SUM(G36:G41)</f>
        <v>1254.2651593011306</v>
      </c>
      <c r="J42" s="40" t="s">
        <v>53</v>
      </c>
      <c r="K42" s="26"/>
      <c r="L42" s="26">
        <v>0</v>
      </c>
      <c r="M42" s="26"/>
      <c r="N42" s="41"/>
    </row>
    <row r="43" spans="1:14" ht="13.8" thickTop="1" x14ac:dyDescent="0.25">
      <c r="G43" s="1"/>
      <c r="J43" s="40" t="s">
        <v>44</v>
      </c>
      <c r="K43" s="26"/>
      <c r="L43" s="27">
        <f>+G42</f>
        <v>1254.2651593011306</v>
      </c>
      <c r="M43" s="26"/>
      <c r="N43" s="41"/>
    </row>
    <row r="44" spans="1:14" ht="13.8" thickBot="1" x14ac:dyDescent="0.3">
      <c r="C44" s="5">
        <v>343930</v>
      </c>
      <c r="D44" s="5" t="s">
        <v>31</v>
      </c>
      <c r="E44" s="5"/>
      <c r="J44" s="40" t="s">
        <v>45</v>
      </c>
      <c r="K44" s="26"/>
      <c r="L44" s="49">
        <f>+L42+L43</f>
        <v>1254.2651593011306</v>
      </c>
      <c r="M44" s="26"/>
      <c r="N44" s="41"/>
    </row>
    <row r="45" spans="1:14" ht="14.4" thickTop="1" thickBot="1" x14ac:dyDescent="0.3">
      <c r="J45" s="43"/>
      <c r="K45" s="44"/>
      <c r="L45" s="44"/>
      <c r="M45" s="44"/>
      <c r="N45" s="45"/>
    </row>
    <row r="47" spans="1:14" ht="15.6" x14ac:dyDescent="0.3">
      <c r="A47" s="33" t="s">
        <v>33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G7" sqref="G7"/>
    </sheetView>
  </sheetViews>
  <sheetFormatPr defaultRowHeight="13.2" x14ac:dyDescent="0.25"/>
  <cols>
    <col min="1" max="1" width="10.5546875" customWidth="1"/>
    <col min="2" max="2" width="7" customWidth="1"/>
    <col min="3" max="3" width="12.44140625" customWidth="1"/>
    <col min="4" max="4" width="12" customWidth="1"/>
    <col min="5" max="5" width="10.5546875" customWidth="1"/>
    <col min="6" max="6" width="15.88671875" customWidth="1"/>
    <col min="7" max="7" width="15.33203125" customWidth="1"/>
    <col min="9" max="9" width="10" customWidth="1"/>
    <col min="14" max="14" width="9.44140625" customWidth="1"/>
  </cols>
  <sheetData>
    <row r="1" spans="1:14" ht="13.8" thickBot="1" x14ac:dyDescent="0.3">
      <c r="C1" s="11" t="s">
        <v>77</v>
      </c>
      <c r="D1" s="9"/>
      <c r="E1" s="9"/>
      <c r="F1" s="9"/>
      <c r="G1" s="9"/>
      <c r="H1" s="19">
        <v>2.1000000000000001E-2</v>
      </c>
      <c r="I1" s="10"/>
      <c r="J1" s="19">
        <v>3.1E-2</v>
      </c>
      <c r="K1" s="9"/>
      <c r="L1" s="9"/>
      <c r="M1" s="9"/>
    </row>
    <row r="2" spans="1:14" x14ac:dyDescent="0.25">
      <c r="A2" s="35" t="s">
        <v>35</v>
      </c>
      <c r="B2" s="35"/>
      <c r="C2" s="9" t="s">
        <v>78</v>
      </c>
      <c r="D2" s="9"/>
      <c r="E2" s="9" t="s">
        <v>2</v>
      </c>
      <c r="F2" s="9" t="s">
        <v>4</v>
      </c>
      <c r="G2" s="9" t="s">
        <v>5</v>
      </c>
      <c r="H2" s="9" t="s">
        <v>7</v>
      </c>
      <c r="I2" s="9" t="s">
        <v>8</v>
      </c>
      <c r="J2" s="9" t="s">
        <v>7</v>
      </c>
      <c r="K2" s="9" t="s">
        <v>10</v>
      </c>
      <c r="L2" s="9" t="s">
        <v>7</v>
      </c>
      <c r="M2" s="9" t="s">
        <v>11</v>
      </c>
    </row>
    <row r="3" spans="1:14" ht="13.8" thickBot="1" x14ac:dyDescent="0.3">
      <c r="A3" s="20" t="s">
        <v>36</v>
      </c>
      <c r="B3" s="20" t="s">
        <v>61</v>
      </c>
      <c r="C3" s="20" t="s">
        <v>0</v>
      </c>
      <c r="D3" s="20" t="s">
        <v>1</v>
      </c>
      <c r="E3" s="20" t="s">
        <v>3</v>
      </c>
      <c r="F3" s="20" t="s">
        <v>6</v>
      </c>
      <c r="G3" s="20" t="s">
        <v>6</v>
      </c>
      <c r="H3" s="20" t="s">
        <v>5</v>
      </c>
      <c r="I3" s="20" t="s">
        <v>9</v>
      </c>
      <c r="J3" s="20" t="s">
        <v>10</v>
      </c>
      <c r="K3" s="20" t="s">
        <v>8</v>
      </c>
      <c r="L3" s="20" t="s">
        <v>11</v>
      </c>
      <c r="M3" s="20" t="s">
        <v>8</v>
      </c>
    </row>
    <row r="4" spans="1:14" ht="13.8" thickTop="1" x14ac:dyDescent="0.25">
      <c r="A4">
        <v>456807</v>
      </c>
      <c r="B4" s="51">
        <v>821.65</v>
      </c>
      <c r="C4" s="5" t="s">
        <v>55</v>
      </c>
      <c r="D4">
        <v>15239</v>
      </c>
      <c r="E4" s="50">
        <v>1.0229999999999999</v>
      </c>
      <c r="F4" s="1">
        <f>+D4*E4</f>
        <v>15589.496999999999</v>
      </c>
      <c r="H4" s="3">
        <f>1-H$1</f>
        <v>0.97899999999999998</v>
      </c>
      <c r="I4" s="1">
        <f>+F4*H4</f>
        <v>15262.117563</v>
      </c>
      <c r="J4" s="3"/>
    </row>
    <row r="5" spans="1:14" x14ac:dyDescent="0.25">
      <c r="B5" s="52"/>
      <c r="C5" s="5"/>
      <c r="E5" s="50"/>
    </row>
    <row r="6" spans="1:14" x14ac:dyDescent="0.25">
      <c r="A6">
        <v>61866</v>
      </c>
      <c r="B6" s="51">
        <v>1214.77</v>
      </c>
      <c r="C6" s="5" t="s">
        <v>17</v>
      </c>
      <c r="D6">
        <v>8000</v>
      </c>
      <c r="E6" s="50">
        <v>1.0229999999999999</v>
      </c>
      <c r="F6" s="1">
        <f>+D6*E6</f>
        <v>8183.9999999999991</v>
      </c>
      <c r="J6" s="3">
        <f>1-J$1</f>
        <v>0.96899999999999997</v>
      </c>
      <c r="K6" s="1">
        <f>+F6*J6</f>
        <v>7930.2959999999985</v>
      </c>
    </row>
    <row r="7" spans="1:14" x14ac:dyDescent="0.25">
      <c r="B7" s="51"/>
      <c r="C7" s="5"/>
      <c r="E7" s="50"/>
    </row>
    <row r="8" spans="1:14" x14ac:dyDescent="0.25">
      <c r="A8">
        <v>61869</v>
      </c>
      <c r="B8" s="51">
        <v>1214.77</v>
      </c>
      <c r="C8" s="5" t="s">
        <v>13</v>
      </c>
      <c r="D8">
        <v>245</v>
      </c>
      <c r="E8" s="50">
        <v>1.0229999999999999</v>
      </c>
      <c r="F8" s="1">
        <f>+D8*E8</f>
        <v>250.63499999999999</v>
      </c>
      <c r="J8" s="3">
        <f>1-J$1</f>
        <v>0.96899999999999997</v>
      </c>
      <c r="K8" s="1">
        <f>+F8*J8</f>
        <v>242.86531499999998</v>
      </c>
    </row>
    <row r="9" spans="1:14" x14ac:dyDescent="0.25">
      <c r="B9" s="51"/>
      <c r="C9" s="5"/>
      <c r="E9" s="50"/>
    </row>
    <row r="10" spans="1:14" x14ac:dyDescent="0.25">
      <c r="A10">
        <v>61867</v>
      </c>
      <c r="B10" s="51">
        <v>821.65</v>
      </c>
      <c r="C10" s="5" t="s">
        <v>14</v>
      </c>
      <c r="D10">
        <v>9937</v>
      </c>
      <c r="E10" s="50">
        <v>1.0229999999999999</v>
      </c>
      <c r="F10" s="1">
        <f>+D10*E10</f>
        <v>10165.550999999999</v>
      </c>
      <c r="H10" s="3">
        <f>1-H$1</f>
        <v>0.97899999999999998</v>
      </c>
      <c r="I10" s="1">
        <f>+F10*H10</f>
        <v>9952.0744289999984</v>
      </c>
    </row>
    <row r="11" spans="1:14" x14ac:dyDescent="0.25">
      <c r="B11" s="51"/>
      <c r="C11" s="5"/>
      <c r="E11" s="50"/>
    </row>
    <row r="12" spans="1:14" x14ac:dyDescent="0.25">
      <c r="A12">
        <v>456811</v>
      </c>
      <c r="B12" s="51">
        <v>821.65179999999998</v>
      </c>
      <c r="C12" s="5" t="s">
        <v>56</v>
      </c>
      <c r="D12">
        <v>10100</v>
      </c>
      <c r="E12" s="50">
        <v>1.0229999999999999</v>
      </c>
      <c r="F12" s="1">
        <f>+D12*E12</f>
        <v>10332.299999999999</v>
      </c>
      <c r="H12" s="3">
        <f>1-H$1</f>
        <v>0.97899999999999998</v>
      </c>
      <c r="I12" s="1">
        <f>+F12*H12</f>
        <v>10115.321699999999</v>
      </c>
    </row>
    <row r="13" spans="1:14" x14ac:dyDescent="0.25">
      <c r="B13" s="51"/>
      <c r="C13" s="5"/>
      <c r="E13" s="50"/>
    </row>
    <row r="14" spans="1:14" ht="13.8" thickBot="1" x14ac:dyDescent="0.3">
      <c r="A14">
        <v>61868</v>
      </c>
      <c r="B14" s="51">
        <v>821.65</v>
      </c>
      <c r="C14" s="5" t="s">
        <v>16</v>
      </c>
      <c r="D14">
        <v>10541</v>
      </c>
      <c r="E14" s="50">
        <v>1.0229999999999999</v>
      </c>
      <c r="F14" s="1">
        <f>+D14*E14</f>
        <v>10783.442999999999</v>
      </c>
      <c r="H14" s="3">
        <f>1-H$1</f>
        <v>0.97899999999999998</v>
      </c>
      <c r="I14" s="1">
        <f>+F14*H14</f>
        <v>10556.990696999999</v>
      </c>
    </row>
    <row r="15" spans="1:14" ht="14.4" thickTop="1" thickBot="1" x14ac:dyDescent="0.3">
      <c r="C15" s="5" t="s">
        <v>21</v>
      </c>
      <c r="D15" s="7">
        <f>SUM(D4:D14)</f>
        <v>54062</v>
      </c>
      <c r="E15" s="5"/>
      <c r="F15" s="8">
        <f>SUM(F4:F14)</f>
        <v>55305.425999999992</v>
      </c>
      <c r="G15" s="6"/>
      <c r="H15" s="5"/>
      <c r="I15" s="8">
        <f>SUM(I4:I14)</f>
        <v>45886.504389000002</v>
      </c>
      <c r="J15" s="5"/>
      <c r="K15" s="8">
        <f>SUM(K4:K13)</f>
        <v>8173.1613149999985</v>
      </c>
      <c r="L15" s="5"/>
      <c r="M15" s="5"/>
      <c r="N15" s="5"/>
    </row>
    <row r="16" spans="1:14" ht="14.4" thickTop="1" thickBot="1" x14ac:dyDescent="0.3">
      <c r="C16" s="5"/>
    </row>
    <row r="17" spans="1:14" ht="13.8" thickBot="1" x14ac:dyDescent="0.3">
      <c r="C17" s="5"/>
      <c r="J17" s="19">
        <v>0.01</v>
      </c>
      <c r="K17" s="10"/>
      <c r="L17" s="19">
        <v>4.0000000000000001E-3</v>
      </c>
    </row>
    <row r="18" spans="1:14" x14ac:dyDescent="0.25">
      <c r="A18">
        <v>61866</v>
      </c>
      <c r="B18" s="51">
        <v>393.1182</v>
      </c>
      <c r="C18" s="5" t="s">
        <v>17</v>
      </c>
      <c r="D18">
        <v>15239</v>
      </c>
      <c r="E18">
        <v>1.0229999999999999</v>
      </c>
      <c r="G18" s="1">
        <f>+D18*E18</f>
        <v>15589.496999999999</v>
      </c>
      <c r="J18" s="4">
        <f>1-J$17</f>
        <v>0.99</v>
      </c>
      <c r="K18" s="1">
        <f>+G18*J18</f>
        <v>15433.60203</v>
      </c>
      <c r="L18" s="4"/>
    </row>
    <row r="19" spans="1:14" x14ac:dyDescent="0.25">
      <c r="B19" s="51"/>
      <c r="C19" s="5"/>
      <c r="F19" s="1"/>
      <c r="J19" s="3"/>
      <c r="K19" s="1"/>
      <c r="L19" s="4"/>
    </row>
    <row r="20" spans="1:14" x14ac:dyDescent="0.25">
      <c r="B20" s="51"/>
      <c r="C20" s="5"/>
      <c r="K20" s="1"/>
    </row>
    <row r="21" spans="1:14" x14ac:dyDescent="0.25">
      <c r="A21">
        <v>61865</v>
      </c>
      <c r="B21" s="51">
        <v>393.12</v>
      </c>
      <c r="C21" s="5" t="s">
        <v>18</v>
      </c>
      <c r="D21">
        <v>45000</v>
      </c>
      <c r="E21">
        <v>1.0209999999999999</v>
      </c>
      <c r="G21" s="1">
        <f>+D21*E21</f>
        <v>45944.999999999993</v>
      </c>
      <c r="J21" s="4">
        <f>1-J$17</f>
        <v>0.99</v>
      </c>
      <c r="K21" s="1">
        <f>+G21*J21</f>
        <v>45485.549999999996</v>
      </c>
    </row>
    <row r="22" spans="1:14" x14ac:dyDescent="0.25">
      <c r="B22" s="51"/>
      <c r="C22" s="5"/>
    </row>
    <row r="23" spans="1:14" x14ac:dyDescent="0.25">
      <c r="A23">
        <v>55873</v>
      </c>
      <c r="B23" s="51">
        <v>146.94550000000001</v>
      </c>
      <c r="C23" s="5" t="s">
        <v>19</v>
      </c>
      <c r="D23" s="1">
        <f>+G23/E23</f>
        <v>14710.162884643374</v>
      </c>
      <c r="E23">
        <v>1.0209999999999999</v>
      </c>
      <c r="G23" s="1">
        <f>+M23/L23</f>
        <v>15019.076305220884</v>
      </c>
      <c r="H23" s="46" t="s">
        <v>47</v>
      </c>
      <c r="J23" s="4"/>
      <c r="L23" s="4">
        <f>1-L$17</f>
        <v>0.996</v>
      </c>
      <c r="M23" s="1">
        <v>14959</v>
      </c>
      <c r="N23" s="46" t="s">
        <v>48</v>
      </c>
    </row>
    <row r="24" spans="1:14" ht="13.8" thickBot="1" x14ac:dyDescent="0.3">
      <c r="C24" s="5"/>
      <c r="D24" s="1">
        <f>15090-D23</f>
        <v>379.83711535662587</v>
      </c>
      <c r="E24">
        <v>1.0209999999999999</v>
      </c>
      <c r="G24" s="1">
        <f>+D24*E24</f>
        <v>387.813694779115</v>
      </c>
      <c r="H24" s="46"/>
      <c r="J24" s="4"/>
      <c r="L24" s="4">
        <f>1-L$17</f>
        <v>0.996</v>
      </c>
      <c r="M24" s="1">
        <f>+G24*L24</f>
        <v>386.26243999999855</v>
      </c>
      <c r="N24" s="46"/>
    </row>
    <row r="25" spans="1:14" ht="14.4" thickTop="1" thickBot="1" x14ac:dyDescent="0.3">
      <c r="C25" s="5" t="s">
        <v>20</v>
      </c>
      <c r="D25" s="8">
        <f>SUM(D18:D23)</f>
        <v>74949.162884643374</v>
      </c>
      <c r="E25" s="5"/>
      <c r="F25" s="6"/>
      <c r="G25" s="8">
        <f>SUM(G18:G23)</f>
        <v>76553.573305220867</v>
      </c>
      <c r="H25" s="5"/>
      <c r="I25" s="6"/>
      <c r="J25" s="5"/>
      <c r="K25" s="8">
        <f>SUM(K18:K23)</f>
        <v>60919.152029999997</v>
      </c>
      <c r="L25" s="5"/>
      <c r="M25" s="8">
        <f>SUM(M23:M24)</f>
        <v>15345.262439999999</v>
      </c>
      <c r="N25" s="5"/>
    </row>
    <row r="26" spans="1:14" ht="13.8" thickTop="1" x14ac:dyDescent="0.25">
      <c r="M26">
        <v>14688</v>
      </c>
    </row>
    <row r="27" spans="1:14" ht="13.8" thickBot="1" x14ac:dyDescent="0.3"/>
    <row r="28" spans="1:14" ht="13.8" thickTop="1" x14ac:dyDescent="0.25">
      <c r="C28" s="21" t="s">
        <v>22</v>
      </c>
      <c r="D28" s="22" t="s">
        <v>23</v>
      </c>
      <c r="E28" s="23">
        <f>+I15</f>
        <v>45886.504389000002</v>
      </c>
      <c r="F28" s="22"/>
      <c r="G28" s="22" t="s">
        <v>26</v>
      </c>
      <c r="H28" s="23">
        <f>+E29+E30+1</f>
        <v>69093.313345000002</v>
      </c>
      <c r="I28" s="22"/>
      <c r="J28" s="22"/>
      <c r="K28" s="22"/>
      <c r="L28" s="22"/>
      <c r="M28" s="24"/>
    </row>
    <row r="29" spans="1:14" x14ac:dyDescent="0.25">
      <c r="C29" s="25" t="s">
        <v>24</v>
      </c>
      <c r="D29" s="26" t="s">
        <v>10</v>
      </c>
      <c r="E29" s="27">
        <f>+K25</f>
        <v>60919.152029999997</v>
      </c>
      <c r="F29" s="26"/>
      <c r="G29" s="26"/>
      <c r="H29" s="26"/>
      <c r="I29" s="26"/>
      <c r="J29" s="26"/>
      <c r="K29" s="26"/>
      <c r="L29" s="26"/>
      <c r="M29" s="28"/>
    </row>
    <row r="30" spans="1:14" x14ac:dyDescent="0.25">
      <c r="C30" s="25" t="s">
        <v>22</v>
      </c>
      <c r="D30" s="26" t="s">
        <v>10</v>
      </c>
      <c r="E30" s="27">
        <f>+K15</f>
        <v>8173.1613149999985</v>
      </c>
      <c r="F30" s="26"/>
      <c r="G30" s="26"/>
      <c r="H30" s="26"/>
      <c r="I30" s="26"/>
      <c r="J30" s="26"/>
      <c r="K30" s="26"/>
      <c r="L30" s="26"/>
      <c r="M30" s="28"/>
    </row>
    <row r="31" spans="1:14" ht="13.8" thickBot="1" x14ac:dyDescent="0.3">
      <c r="C31" s="29" t="s">
        <v>24</v>
      </c>
      <c r="D31" s="30" t="s">
        <v>11</v>
      </c>
      <c r="E31" s="31">
        <f>+M25</f>
        <v>15345.262439999999</v>
      </c>
      <c r="F31" s="30"/>
      <c r="G31" s="30"/>
      <c r="H31" s="30"/>
      <c r="I31" s="30"/>
      <c r="J31" s="30"/>
      <c r="K31" s="30"/>
      <c r="L31" s="30"/>
      <c r="M31" s="32"/>
    </row>
    <row r="32" spans="1:14" ht="13.8" thickTop="1" x14ac:dyDescent="0.25">
      <c r="E32" s="1"/>
    </row>
    <row r="33" spans="1:14" ht="13.8" thickBot="1" x14ac:dyDescent="0.3">
      <c r="E33" s="2">
        <f>+J1</f>
        <v>3.1E-2</v>
      </c>
      <c r="F33" s="2">
        <f>+H1</f>
        <v>2.1000000000000001E-2</v>
      </c>
    </row>
    <row r="34" spans="1:14" x14ac:dyDescent="0.25">
      <c r="C34" s="12"/>
      <c r="D34" s="13"/>
      <c r="E34" s="13" t="s">
        <v>4</v>
      </c>
      <c r="F34" s="13" t="s">
        <v>4</v>
      </c>
      <c r="G34" s="14"/>
    </row>
    <row r="35" spans="1:14" ht="13.8" thickBot="1" x14ac:dyDescent="0.3">
      <c r="C35" s="15" t="s">
        <v>27</v>
      </c>
      <c r="D35" s="16"/>
      <c r="E35" s="16" t="s">
        <v>28</v>
      </c>
      <c r="F35" s="16" t="s">
        <v>29</v>
      </c>
      <c r="G35" s="17"/>
      <c r="H35" t="s">
        <v>30</v>
      </c>
    </row>
    <row r="36" spans="1:14" x14ac:dyDescent="0.25">
      <c r="C36">
        <v>10206</v>
      </c>
      <c r="D36">
        <v>19975</v>
      </c>
      <c r="F36" s="3">
        <f>1-F$33</f>
        <v>0.97899999999999998</v>
      </c>
      <c r="G36" s="1">
        <f>D36/F36-D36</f>
        <v>428.47293156282103</v>
      </c>
      <c r="J36" s="37" t="s">
        <v>37</v>
      </c>
      <c r="K36" s="38"/>
      <c r="L36" s="38"/>
      <c r="M36" s="38"/>
      <c r="N36" s="39"/>
    </row>
    <row r="37" spans="1:14" x14ac:dyDescent="0.25">
      <c r="C37">
        <v>10207</v>
      </c>
      <c r="D37">
        <v>10225</v>
      </c>
      <c r="F37" s="3">
        <f>1-F$33</f>
        <v>0.97899999999999998</v>
      </c>
      <c r="G37" s="1">
        <f>D37/F37-D37</f>
        <v>219.33094994892781</v>
      </c>
      <c r="J37" s="40" t="s">
        <v>38</v>
      </c>
      <c r="K37" s="26"/>
      <c r="L37" s="27">
        <f>+G23-M23</f>
        <v>60.076305220884024</v>
      </c>
      <c r="M37" s="47" t="s">
        <v>49</v>
      </c>
      <c r="N37" s="41" t="s">
        <v>52</v>
      </c>
    </row>
    <row r="38" spans="1:14" x14ac:dyDescent="0.25">
      <c r="C38">
        <v>10011</v>
      </c>
      <c r="D38">
        <v>15000</v>
      </c>
      <c r="F38" s="3">
        <f>1-F$33</f>
        <v>0.97899999999999998</v>
      </c>
      <c r="G38" s="1">
        <f>D38/F38-D38</f>
        <v>321.75689479060384</v>
      </c>
      <c r="J38" s="40" t="s">
        <v>39</v>
      </c>
      <c r="K38" s="26"/>
      <c r="L38" s="27">
        <f>14959*0.0181</f>
        <v>270.75790000000001</v>
      </c>
      <c r="M38" s="48">
        <v>14959</v>
      </c>
      <c r="N38" s="41"/>
    </row>
    <row r="39" spans="1:14" ht="13.8" thickBot="1" x14ac:dyDescent="0.3">
      <c r="C39" s="5" t="s">
        <v>32</v>
      </c>
      <c r="D39">
        <f>SUM(D36:D38)</f>
        <v>45200</v>
      </c>
      <c r="J39" s="40" t="s">
        <v>40</v>
      </c>
      <c r="K39" s="26"/>
      <c r="L39" s="49">
        <f>+L37+L38</f>
        <v>330.83420522088403</v>
      </c>
      <c r="M39" s="26" t="s">
        <v>41</v>
      </c>
      <c r="N39" s="41"/>
    </row>
    <row r="40" spans="1:14" ht="13.8" thickTop="1" x14ac:dyDescent="0.25">
      <c r="J40" s="40"/>
      <c r="K40" s="26" t="s">
        <v>51</v>
      </c>
      <c r="L40" s="26"/>
      <c r="N40" s="41"/>
    </row>
    <row r="41" spans="1:14" ht="13.8" thickBot="1" x14ac:dyDescent="0.3">
      <c r="C41">
        <v>40562</v>
      </c>
      <c r="D41">
        <v>15000</v>
      </c>
      <c r="J41" s="42" t="s">
        <v>42</v>
      </c>
      <c r="K41" s="26"/>
      <c r="L41" s="26"/>
      <c r="M41" s="26"/>
      <c r="N41" s="41"/>
    </row>
    <row r="42" spans="1:14" ht="14.4" thickTop="1" thickBot="1" x14ac:dyDescent="0.3">
      <c r="C42" s="5" t="s">
        <v>20</v>
      </c>
      <c r="D42" s="7">
        <f>SUM(D39:D41)</f>
        <v>60200</v>
      </c>
      <c r="G42" s="18">
        <f>SUM(G36:G41)</f>
        <v>969.56077630235268</v>
      </c>
      <c r="J42" s="40" t="s">
        <v>79</v>
      </c>
      <c r="K42" s="26"/>
      <c r="L42" s="26">
        <v>-37</v>
      </c>
      <c r="M42" s="26"/>
      <c r="N42" s="41"/>
    </row>
    <row r="43" spans="1:14" ht="13.8" thickTop="1" x14ac:dyDescent="0.25">
      <c r="G43" s="1"/>
      <c r="J43" s="40" t="s">
        <v>44</v>
      </c>
      <c r="K43" s="26"/>
      <c r="L43" s="27">
        <f>+G42</f>
        <v>969.56077630235268</v>
      </c>
      <c r="M43" s="26"/>
      <c r="N43" s="41"/>
    </row>
    <row r="44" spans="1:14" ht="13.8" thickBot="1" x14ac:dyDescent="0.3">
      <c r="C44" s="5">
        <v>343930</v>
      </c>
      <c r="D44" s="5" t="s">
        <v>31</v>
      </c>
      <c r="E44" s="5"/>
      <c r="J44" s="40" t="s">
        <v>45</v>
      </c>
      <c r="K44" s="26"/>
      <c r="L44" s="49">
        <f>+L42+L43</f>
        <v>932.56077630235268</v>
      </c>
      <c r="M44" s="26"/>
      <c r="N44" s="41"/>
    </row>
    <row r="45" spans="1:14" ht="14.4" thickTop="1" thickBot="1" x14ac:dyDescent="0.3">
      <c r="J45" s="43"/>
      <c r="K45" s="44"/>
      <c r="L45" s="44"/>
      <c r="M45" s="44"/>
      <c r="N45" s="45"/>
    </row>
    <row r="47" spans="1:14" ht="15.6" x14ac:dyDescent="0.3">
      <c r="A47" s="33" t="s">
        <v>33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F22" sqref="F22"/>
    </sheetView>
  </sheetViews>
  <sheetFormatPr defaultRowHeight="13.2" x14ac:dyDescent="0.25"/>
  <cols>
    <col min="1" max="1" width="10.5546875" customWidth="1"/>
    <col min="2" max="2" width="7" customWidth="1"/>
    <col min="3" max="3" width="12.44140625" customWidth="1"/>
    <col min="4" max="4" width="12" customWidth="1"/>
    <col min="5" max="5" width="10.5546875" customWidth="1"/>
    <col min="6" max="6" width="15.88671875" customWidth="1"/>
    <col min="7" max="7" width="15.33203125" customWidth="1"/>
    <col min="9" max="9" width="10" customWidth="1"/>
    <col min="14" max="14" width="9.44140625" customWidth="1"/>
  </cols>
  <sheetData>
    <row r="1" spans="1:14" ht="13.8" thickBot="1" x14ac:dyDescent="0.3">
      <c r="C1" s="11" t="s">
        <v>77</v>
      </c>
      <c r="D1" s="9"/>
      <c r="E1" s="9"/>
      <c r="F1" s="9"/>
      <c r="G1" s="9"/>
      <c r="H1" s="19">
        <v>2.1000000000000001E-2</v>
      </c>
      <c r="I1" s="10"/>
      <c r="J1" s="19">
        <v>3.1E-2</v>
      </c>
      <c r="K1" s="9"/>
      <c r="L1" s="9"/>
      <c r="M1" s="9"/>
    </row>
    <row r="2" spans="1:14" x14ac:dyDescent="0.25">
      <c r="A2" s="35" t="s">
        <v>35</v>
      </c>
      <c r="B2" s="35"/>
      <c r="C2" s="9" t="s">
        <v>78</v>
      </c>
      <c r="D2" s="9"/>
      <c r="E2" s="9" t="s">
        <v>2</v>
      </c>
      <c r="F2" s="9" t="s">
        <v>4</v>
      </c>
      <c r="G2" s="9" t="s">
        <v>5</v>
      </c>
      <c r="H2" s="9" t="s">
        <v>7</v>
      </c>
      <c r="I2" s="9" t="s">
        <v>8</v>
      </c>
      <c r="J2" s="9" t="s">
        <v>7</v>
      </c>
      <c r="K2" s="9" t="s">
        <v>10</v>
      </c>
      <c r="L2" s="9" t="s">
        <v>7</v>
      </c>
      <c r="M2" s="9" t="s">
        <v>11</v>
      </c>
    </row>
    <row r="3" spans="1:14" ht="13.8" thickBot="1" x14ac:dyDescent="0.3">
      <c r="A3" s="20" t="s">
        <v>36</v>
      </c>
      <c r="B3" s="20" t="s">
        <v>61</v>
      </c>
      <c r="C3" s="20" t="s">
        <v>0</v>
      </c>
      <c r="D3" s="20" t="s">
        <v>1</v>
      </c>
      <c r="E3" s="20" t="s">
        <v>3</v>
      </c>
      <c r="F3" s="20" t="s">
        <v>6</v>
      </c>
      <c r="G3" s="20" t="s">
        <v>6</v>
      </c>
      <c r="H3" s="20" t="s">
        <v>5</v>
      </c>
      <c r="I3" s="20" t="s">
        <v>9</v>
      </c>
      <c r="J3" s="20" t="s">
        <v>10</v>
      </c>
      <c r="K3" s="20" t="s">
        <v>8</v>
      </c>
      <c r="L3" s="20" t="s">
        <v>11</v>
      </c>
      <c r="M3" s="20" t="s">
        <v>8</v>
      </c>
    </row>
    <row r="4" spans="1:14" ht="13.8" thickTop="1" x14ac:dyDescent="0.25">
      <c r="A4">
        <v>456807</v>
      </c>
      <c r="B4" s="51">
        <v>821.65</v>
      </c>
      <c r="C4" s="5" t="s">
        <v>55</v>
      </c>
      <c r="D4">
        <v>15239</v>
      </c>
      <c r="E4" s="50">
        <v>1.0229999999999999</v>
      </c>
      <c r="F4" s="1">
        <f>+D4*E4</f>
        <v>15589.496999999999</v>
      </c>
      <c r="H4" s="3">
        <f>1-H$1</f>
        <v>0.97899999999999998</v>
      </c>
      <c r="I4" s="1">
        <f>+F4*H4</f>
        <v>15262.117563</v>
      </c>
      <c r="J4" s="3"/>
    </row>
    <row r="5" spans="1:14" x14ac:dyDescent="0.25">
      <c r="B5" s="52"/>
      <c r="C5" s="5"/>
      <c r="E5" s="50"/>
    </row>
    <row r="6" spans="1:14" x14ac:dyDescent="0.25">
      <c r="A6">
        <v>61866</v>
      </c>
      <c r="B6" s="51">
        <v>1214.77</v>
      </c>
      <c r="C6" s="5" t="s">
        <v>17</v>
      </c>
      <c r="D6">
        <v>8000</v>
      </c>
      <c r="E6" s="50">
        <v>1.0229999999999999</v>
      </c>
      <c r="F6" s="1">
        <f>+D6*E6</f>
        <v>8183.9999999999991</v>
      </c>
      <c r="J6" s="3">
        <f>1-J$1</f>
        <v>0.96899999999999997</v>
      </c>
      <c r="K6" s="1">
        <f>+F6*J6</f>
        <v>7930.2959999999985</v>
      </c>
    </row>
    <row r="7" spans="1:14" x14ac:dyDescent="0.25">
      <c r="B7" s="51"/>
      <c r="C7" s="5"/>
      <c r="E7" s="50"/>
    </row>
    <row r="8" spans="1:14" x14ac:dyDescent="0.25">
      <c r="A8">
        <v>61869</v>
      </c>
      <c r="B8" s="51">
        <v>1214.77</v>
      </c>
      <c r="C8" s="5" t="s">
        <v>13</v>
      </c>
      <c r="D8">
        <v>245</v>
      </c>
      <c r="E8" s="50">
        <v>1.0229999999999999</v>
      </c>
      <c r="F8" s="1">
        <f>+D8*E8</f>
        <v>250.63499999999999</v>
      </c>
      <c r="J8" s="3">
        <f>1-J$1</f>
        <v>0.96899999999999997</v>
      </c>
      <c r="K8" s="1">
        <f>+F8*J8</f>
        <v>242.86531499999998</v>
      </c>
    </row>
    <row r="9" spans="1:14" x14ac:dyDescent="0.25">
      <c r="B9" s="51"/>
      <c r="C9" s="5"/>
      <c r="E9" s="50"/>
    </row>
    <row r="10" spans="1:14" x14ac:dyDescent="0.25">
      <c r="A10">
        <v>61867</v>
      </c>
      <c r="B10" s="51">
        <v>821.65</v>
      </c>
      <c r="C10" s="5" t="s">
        <v>14</v>
      </c>
      <c r="D10">
        <v>9937</v>
      </c>
      <c r="E10" s="50">
        <v>1.0229999999999999</v>
      </c>
      <c r="F10" s="1">
        <f>+D10*E10</f>
        <v>10165.550999999999</v>
      </c>
      <c r="H10" s="3">
        <f>1-H$1</f>
        <v>0.97899999999999998</v>
      </c>
      <c r="I10" s="1">
        <f>+F10*H10</f>
        <v>9952.0744289999984</v>
      </c>
    </row>
    <row r="11" spans="1:14" x14ac:dyDescent="0.25">
      <c r="B11" s="51"/>
      <c r="C11" s="5"/>
      <c r="E11" s="50"/>
    </row>
    <row r="12" spans="1:14" x14ac:dyDescent="0.25">
      <c r="A12">
        <v>456811</v>
      </c>
      <c r="B12" s="51">
        <v>821.65179999999998</v>
      </c>
      <c r="C12" s="5" t="s">
        <v>56</v>
      </c>
      <c r="D12">
        <v>10100</v>
      </c>
      <c r="E12" s="50">
        <v>1.0229999999999999</v>
      </c>
      <c r="F12" s="1">
        <f>+D12*E12</f>
        <v>10332.299999999999</v>
      </c>
      <c r="H12" s="3">
        <f>1-H$1</f>
        <v>0.97899999999999998</v>
      </c>
      <c r="I12" s="1">
        <f>+F12*H12</f>
        <v>10115.321699999999</v>
      </c>
    </row>
    <row r="13" spans="1:14" x14ac:dyDescent="0.25">
      <c r="B13" s="51"/>
      <c r="C13" s="5"/>
      <c r="E13" s="50"/>
    </row>
    <row r="14" spans="1:14" ht="13.8" thickBot="1" x14ac:dyDescent="0.3">
      <c r="A14">
        <v>61868</v>
      </c>
      <c r="B14" s="51">
        <v>821.65</v>
      </c>
      <c r="C14" s="5" t="s">
        <v>16</v>
      </c>
      <c r="D14">
        <v>10541</v>
      </c>
      <c r="E14" s="50">
        <v>1.0229999999999999</v>
      </c>
      <c r="F14" s="1">
        <f>+D14*E14</f>
        <v>10783.442999999999</v>
      </c>
      <c r="H14" s="3">
        <f>1-H$1</f>
        <v>0.97899999999999998</v>
      </c>
      <c r="I14" s="1">
        <f>+F14*H14</f>
        <v>10556.990696999999</v>
      </c>
    </row>
    <row r="15" spans="1:14" ht="14.4" thickTop="1" thickBot="1" x14ac:dyDescent="0.3">
      <c r="C15" s="5" t="s">
        <v>21</v>
      </c>
      <c r="D15" s="7">
        <f>SUM(D4:D14)</f>
        <v>54062</v>
      </c>
      <c r="E15" s="5"/>
      <c r="F15" s="8">
        <f>SUM(F4:F14)</f>
        <v>55305.425999999992</v>
      </c>
      <c r="G15" s="6"/>
      <c r="H15" s="5"/>
      <c r="I15" s="8">
        <f>SUM(I4:I14)</f>
        <v>45886.504389000002</v>
      </c>
      <c r="J15" s="5"/>
      <c r="K15" s="8">
        <f>SUM(K4:K13)</f>
        <v>8173.1613149999985</v>
      </c>
      <c r="L15" s="5"/>
      <c r="M15" s="5"/>
      <c r="N15" s="5"/>
    </row>
    <row r="16" spans="1:14" ht="14.4" thickTop="1" thickBot="1" x14ac:dyDescent="0.3">
      <c r="C16" s="5"/>
    </row>
    <row r="17" spans="1:14" ht="13.8" thickBot="1" x14ac:dyDescent="0.3">
      <c r="C17" s="5"/>
      <c r="J17" s="19">
        <v>0.01</v>
      </c>
      <c r="K17" s="10"/>
      <c r="L17" s="19">
        <v>4.0000000000000001E-3</v>
      </c>
    </row>
    <row r="18" spans="1:14" x14ac:dyDescent="0.25">
      <c r="A18">
        <v>61866</v>
      </c>
      <c r="B18" s="51">
        <v>393.1182</v>
      </c>
      <c r="C18" s="5" t="s">
        <v>17</v>
      </c>
      <c r="D18">
        <v>15239</v>
      </c>
      <c r="E18">
        <v>1.0229999999999999</v>
      </c>
      <c r="G18" s="1">
        <f>+D18*E18</f>
        <v>15589.496999999999</v>
      </c>
      <c r="J18" s="4">
        <f>1-J$17</f>
        <v>0.99</v>
      </c>
      <c r="K18" s="1">
        <f>+G18*J18</f>
        <v>15433.60203</v>
      </c>
      <c r="L18" s="4"/>
    </row>
    <row r="19" spans="1:14" x14ac:dyDescent="0.25">
      <c r="B19" s="51"/>
      <c r="C19" s="5"/>
      <c r="F19" s="1"/>
      <c r="J19" s="3"/>
      <c r="K19" s="1"/>
      <c r="L19" s="4"/>
    </row>
    <row r="20" spans="1:14" x14ac:dyDescent="0.25">
      <c r="B20" s="51"/>
      <c r="C20" s="5"/>
      <c r="K20" s="1"/>
    </row>
    <row r="21" spans="1:14" x14ac:dyDescent="0.25">
      <c r="A21">
        <v>61865</v>
      </c>
      <c r="B21" s="51">
        <v>393.12</v>
      </c>
      <c r="C21" s="5" t="s">
        <v>18</v>
      </c>
      <c r="D21">
        <v>45000</v>
      </c>
      <c r="E21">
        <v>1.0209999999999999</v>
      </c>
      <c r="G21" s="1">
        <f>+D21*E21</f>
        <v>45944.999999999993</v>
      </c>
      <c r="J21" s="4">
        <f>1-J$17</f>
        <v>0.99</v>
      </c>
      <c r="K21" s="1">
        <f>+G21*J21</f>
        <v>45485.549999999996</v>
      </c>
    </row>
    <row r="22" spans="1:14" x14ac:dyDescent="0.25">
      <c r="B22" s="51"/>
      <c r="C22" s="5"/>
    </row>
    <row r="23" spans="1:14" x14ac:dyDescent="0.25">
      <c r="A23">
        <v>55873</v>
      </c>
      <c r="B23" s="51">
        <v>146.94550000000001</v>
      </c>
      <c r="C23" s="5" t="s">
        <v>19</v>
      </c>
      <c r="D23" s="1">
        <f>+G23/E23</f>
        <v>14710.162884643374</v>
      </c>
      <c r="E23">
        <v>1.0209999999999999</v>
      </c>
      <c r="G23" s="1">
        <f>+M23/L23</f>
        <v>15019.076305220884</v>
      </c>
      <c r="H23" s="46" t="s">
        <v>47</v>
      </c>
      <c r="J23" s="4"/>
      <c r="L23" s="4">
        <f>1-L$17</f>
        <v>0.996</v>
      </c>
      <c r="M23" s="1">
        <v>14959</v>
      </c>
      <c r="N23" s="46" t="s">
        <v>48</v>
      </c>
    </row>
    <row r="24" spans="1:14" ht="13.8" thickBot="1" x14ac:dyDescent="0.3">
      <c r="C24" s="5"/>
      <c r="D24" s="1">
        <f>15090-D23</f>
        <v>379.83711535662587</v>
      </c>
      <c r="E24">
        <v>1.0209999999999999</v>
      </c>
      <c r="G24" s="1">
        <f>+D24*E24</f>
        <v>387.813694779115</v>
      </c>
      <c r="H24" s="46"/>
      <c r="J24" s="4"/>
      <c r="L24" s="4">
        <f>1-L$17</f>
        <v>0.996</v>
      </c>
      <c r="M24" s="1">
        <f>+G24*L24</f>
        <v>386.26243999999855</v>
      </c>
      <c r="N24" s="46"/>
    </row>
    <row r="25" spans="1:14" ht="14.4" thickTop="1" thickBot="1" x14ac:dyDescent="0.3">
      <c r="C25" s="5" t="s">
        <v>20</v>
      </c>
      <c r="D25" s="8">
        <f>SUM(D18:D23)</f>
        <v>74949.162884643374</v>
      </c>
      <c r="E25" s="5"/>
      <c r="F25" s="6"/>
      <c r="G25" s="8">
        <f>SUM(G18:G23)</f>
        <v>76553.573305220867</v>
      </c>
      <c r="H25" s="5"/>
      <c r="I25" s="6"/>
      <c r="J25" s="5"/>
      <c r="K25" s="8">
        <f>SUM(K18:K23)</f>
        <v>60919.152029999997</v>
      </c>
      <c r="L25" s="5"/>
      <c r="M25" s="8">
        <f>SUM(M23:M24)</f>
        <v>15345.262439999999</v>
      </c>
      <c r="N25" s="5"/>
    </row>
    <row r="26" spans="1:14" ht="13.8" thickTop="1" x14ac:dyDescent="0.25">
      <c r="M26">
        <v>14688</v>
      </c>
    </row>
    <row r="27" spans="1:14" ht="13.8" thickBot="1" x14ac:dyDescent="0.3"/>
    <row r="28" spans="1:14" ht="13.8" thickTop="1" x14ac:dyDescent="0.25">
      <c r="C28" s="21" t="s">
        <v>22</v>
      </c>
      <c r="D28" s="22" t="s">
        <v>23</v>
      </c>
      <c r="E28" s="23">
        <f>+I15</f>
        <v>45886.504389000002</v>
      </c>
      <c r="F28" s="22"/>
      <c r="G28" s="22" t="s">
        <v>26</v>
      </c>
      <c r="H28" s="23">
        <f>+E29+E30+1</f>
        <v>69093.313345000002</v>
      </c>
      <c r="I28" s="22"/>
      <c r="J28" s="22"/>
      <c r="K28" s="22"/>
      <c r="L28" s="22"/>
      <c r="M28" s="24"/>
    </row>
    <row r="29" spans="1:14" x14ac:dyDescent="0.25">
      <c r="C29" s="25" t="s">
        <v>24</v>
      </c>
      <c r="D29" s="26" t="s">
        <v>10</v>
      </c>
      <c r="E29" s="27">
        <f>+K25</f>
        <v>60919.152029999997</v>
      </c>
      <c r="F29" s="26"/>
      <c r="G29" s="26"/>
      <c r="H29" s="26"/>
      <c r="I29" s="26"/>
      <c r="J29" s="26"/>
      <c r="K29" s="26"/>
      <c r="L29" s="26"/>
      <c r="M29" s="28"/>
    </row>
    <row r="30" spans="1:14" x14ac:dyDescent="0.25">
      <c r="C30" s="25" t="s">
        <v>22</v>
      </c>
      <c r="D30" s="26" t="s">
        <v>10</v>
      </c>
      <c r="E30" s="27">
        <f>+K15</f>
        <v>8173.1613149999985</v>
      </c>
      <c r="F30" s="26"/>
      <c r="G30" s="26"/>
      <c r="H30" s="26"/>
      <c r="I30" s="26"/>
      <c r="J30" s="26"/>
      <c r="K30" s="26"/>
      <c r="L30" s="26"/>
      <c r="M30" s="28"/>
    </row>
    <row r="31" spans="1:14" ht="13.8" thickBot="1" x14ac:dyDescent="0.3">
      <c r="C31" s="29" t="s">
        <v>24</v>
      </c>
      <c r="D31" s="30" t="s">
        <v>11</v>
      </c>
      <c r="E31" s="31">
        <f>+M25</f>
        <v>15345.262439999999</v>
      </c>
      <c r="F31" s="30"/>
      <c r="G31" s="30"/>
      <c r="H31" s="30"/>
      <c r="I31" s="30"/>
      <c r="J31" s="30"/>
      <c r="K31" s="30"/>
      <c r="L31" s="30"/>
      <c r="M31" s="32"/>
    </row>
    <row r="32" spans="1:14" ht="13.8" thickTop="1" x14ac:dyDescent="0.25">
      <c r="E32" s="1"/>
    </row>
    <row r="33" spans="1:14" ht="13.8" thickBot="1" x14ac:dyDescent="0.3">
      <c r="E33" s="2">
        <f>+J1</f>
        <v>3.1E-2</v>
      </c>
      <c r="F33" s="2">
        <f>+H1</f>
        <v>2.1000000000000001E-2</v>
      </c>
    </row>
    <row r="34" spans="1:14" x14ac:dyDescent="0.25">
      <c r="C34" s="12"/>
      <c r="D34" s="13"/>
      <c r="E34" s="13" t="s">
        <v>4</v>
      </c>
      <c r="F34" s="13" t="s">
        <v>4</v>
      </c>
      <c r="G34" s="14"/>
    </row>
    <row r="35" spans="1:14" ht="13.8" thickBot="1" x14ac:dyDescent="0.3">
      <c r="C35" s="15" t="s">
        <v>27</v>
      </c>
      <c r="D35" s="16"/>
      <c r="E35" s="16" t="s">
        <v>28</v>
      </c>
      <c r="F35" s="16" t="s">
        <v>29</v>
      </c>
      <c r="G35" s="17"/>
      <c r="H35" t="s">
        <v>30</v>
      </c>
    </row>
    <row r="36" spans="1:14" x14ac:dyDescent="0.25">
      <c r="C36">
        <v>10206</v>
      </c>
      <c r="D36">
        <v>19975</v>
      </c>
      <c r="F36" s="3">
        <f>1-F$33</f>
        <v>0.97899999999999998</v>
      </c>
      <c r="G36" s="1">
        <f>D36/F36-D36</f>
        <v>428.47293156282103</v>
      </c>
      <c r="J36" s="37" t="s">
        <v>37</v>
      </c>
      <c r="K36" s="38"/>
      <c r="L36" s="38"/>
      <c r="M36" s="38"/>
      <c r="N36" s="39"/>
    </row>
    <row r="37" spans="1:14" x14ac:dyDescent="0.25">
      <c r="C37">
        <v>10207</v>
      </c>
      <c r="D37">
        <v>10225</v>
      </c>
      <c r="F37" s="3">
        <f>1-F$33</f>
        <v>0.97899999999999998</v>
      </c>
      <c r="G37" s="1">
        <f>D37/F37-D37</f>
        <v>219.33094994892781</v>
      </c>
      <c r="J37" s="40" t="s">
        <v>38</v>
      </c>
      <c r="K37" s="26"/>
      <c r="L37" s="27">
        <f>+G23-M23</f>
        <v>60.076305220884024</v>
      </c>
      <c r="M37" s="47" t="s">
        <v>49</v>
      </c>
      <c r="N37" s="41" t="s">
        <v>52</v>
      </c>
    </row>
    <row r="38" spans="1:14" x14ac:dyDescent="0.25">
      <c r="C38">
        <v>10011</v>
      </c>
      <c r="D38">
        <v>15000</v>
      </c>
      <c r="F38" s="3">
        <f>1-F$33</f>
        <v>0.97899999999999998</v>
      </c>
      <c r="G38" s="1">
        <f>D38/F38-D38</f>
        <v>321.75689479060384</v>
      </c>
      <c r="J38" s="40" t="s">
        <v>39</v>
      </c>
      <c r="K38" s="26"/>
      <c r="L38" s="27">
        <f>14959*0.0181</f>
        <v>270.75790000000001</v>
      </c>
      <c r="M38" s="48">
        <v>14959</v>
      </c>
      <c r="N38" s="41"/>
    </row>
    <row r="39" spans="1:14" ht="13.8" thickBot="1" x14ac:dyDescent="0.3">
      <c r="C39" s="5" t="s">
        <v>32</v>
      </c>
      <c r="D39">
        <f>SUM(D36:D38)</f>
        <v>45200</v>
      </c>
      <c r="J39" s="40" t="s">
        <v>40</v>
      </c>
      <c r="K39" s="26"/>
      <c r="L39" s="49">
        <f>+L37+L38</f>
        <v>330.83420522088403</v>
      </c>
      <c r="M39" s="26" t="s">
        <v>41</v>
      </c>
      <c r="N39" s="41"/>
    </row>
    <row r="40" spans="1:14" ht="13.8" thickTop="1" x14ac:dyDescent="0.25">
      <c r="J40" s="40"/>
      <c r="K40" s="26" t="s">
        <v>51</v>
      </c>
      <c r="L40" s="26"/>
      <c r="N40" s="41"/>
    </row>
    <row r="41" spans="1:14" ht="13.8" thickBot="1" x14ac:dyDescent="0.3">
      <c r="C41">
        <v>40562</v>
      </c>
      <c r="D41">
        <v>15000</v>
      </c>
      <c r="J41" s="42" t="s">
        <v>42</v>
      </c>
      <c r="K41" s="26"/>
      <c r="L41" s="26"/>
      <c r="M41" s="26"/>
      <c r="N41" s="41"/>
    </row>
    <row r="42" spans="1:14" ht="14.4" thickTop="1" thickBot="1" x14ac:dyDescent="0.3">
      <c r="C42" s="5" t="s">
        <v>20</v>
      </c>
      <c r="D42" s="7">
        <f>SUM(D39:D41)</f>
        <v>60200</v>
      </c>
      <c r="G42" s="18">
        <f>SUM(G36:G41)</f>
        <v>969.56077630235268</v>
      </c>
      <c r="J42" s="40" t="s">
        <v>79</v>
      </c>
      <c r="K42" s="26"/>
      <c r="L42" s="26">
        <v>-37</v>
      </c>
      <c r="M42" s="26"/>
      <c r="N42" s="41"/>
    </row>
    <row r="43" spans="1:14" ht="13.8" thickTop="1" x14ac:dyDescent="0.25">
      <c r="G43" s="1"/>
      <c r="J43" s="40" t="s">
        <v>44</v>
      </c>
      <c r="K43" s="26"/>
      <c r="L43" s="27">
        <f>+G42</f>
        <v>969.56077630235268</v>
      </c>
      <c r="M43" s="26"/>
      <c r="N43" s="41"/>
    </row>
    <row r="44" spans="1:14" ht="13.8" thickBot="1" x14ac:dyDescent="0.3">
      <c r="C44" s="5">
        <v>343930</v>
      </c>
      <c r="D44" s="5" t="s">
        <v>31</v>
      </c>
      <c r="E44" s="5"/>
      <c r="J44" s="40" t="s">
        <v>45</v>
      </c>
      <c r="K44" s="26"/>
      <c r="L44" s="49">
        <f>+L42+L43</f>
        <v>932.56077630235268</v>
      </c>
      <c r="M44" s="26"/>
      <c r="N44" s="41"/>
    </row>
    <row r="45" spans="1:14" ht="14.4" thickTop="1" thickBot="1" x14ac:dyDescent="0.3">
      <c r="J45" s="43"/>
      <c r="K45" s="44"/>
      <c r="L45" s="44"/>
      <c r="M45" s="44"/>
      <c r="N45" s="45"/>
    </row>
    <row r="47" spans="1:14" ht="15.6" x14ac:dyDescent="0.3">
      <c r="A47" s="33" t="s">
        <v>33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5"/>
  <sheetViews>
    <sheetView workbookViewId="0">
      <selection activeCell="E20" sqref="E20"/>
    </sheetView>
  </sheetViews>
  <sheetFormatPr defaultRowHeight="13.2" x14ac:dyDescent="0.25"/>
  <cols>
    <col min="1" max="1" width="13.109375" customWidth="1"/>
    <col min="2" max="2" width="12.44140625" customWidth="1"/>
    <col min="3" max="3" width="10.109375" customWidth="1"/>
    <col min="4" max="4" width="15.44140625" customWidth="1"/>
    <col min="5" max="5" width="14.6640625" customWidth="1"/>
    <col min="7" max="7" width="9.88671875" customWidth="1"/>
  </cols>
  <sheetData>
    <row r="1" spans="1:12" ht="13.8" thickBot="1" x14ac:dyDescent="0.3">
      <c r="A1" s="11" t="s">
        <v>25</v>
      </c>
      <c r="B1" s="9"/>
      <c r="C1" s="9"/>
      <c r="D1" s="9"/>
      <c r="E1" s="9"/>
      <c r="F1" s="19">
        <v>2.1999999999999999E-2</v>
      </c>
      <c r="G1" s="10"/>
      <c r="H1" s="19">
        <v>3.3000000000000002E-2</v>
      </c>
      <c r="I1" s="9"/>
      <c r="J1" s="9"/>
      <c r="K1" s="9"/>
    </row>
    <row r="2" spans="1:12" x14ac:dyDescent="0.25">
      <c r="A2" s="9"/>
      <c r="B2" s="9"/>
      <c r="C2" s="9" t="s">
        <v>2</v>
      </c>
      <c r="D2" s="9" t="s">
        <v>4</v>
      </c>
      <c r="E2" s="9" t="s">
        <v>5</v>
      </c>
      <c r="F2" s="9" t="s">
        <v>7</v>
      </c>
      <c r="G2" s="9" t="s">
        <v>8</v>
      </c>
      <c r="H2" s="9" t="s">
        <v>7</v>
      </c>
      <c r="I2" s="9" t="s">
        <v>10</v>
      </c>
      <c r="J2" s="9" t="s">
        <v>7</v>
      </c>
      <c r="K2" s="9" t="s">
        <v>11</v>
      </c>
    </row>
    <row r="3" spans="1:12" ht="13.8" thickBot="1" x14ac:dyDescent="0.3">
      <c r="A3" s="20" t="s">
        <v>0</v>
      </c>
      <c r="B3" s="20" t="s">
        <v>1</v>
      </c>
      <c r="C3" s="20" t="s">
        <v>3</v>
      </c>
      <c r="D3" s="20" t="s">
        <v>6</v>
      </c>
      <c r="E3" s="20" t="s">
        <v>6</v>
      </c>
      <c r="F3" s="20" t="s">
        <v>5</v>
      </c>
      <c r="G3" s="20" t="s">
        <v>9</v>
      </c>
      <c r="H3" s="20" t="s">
        <v>10</v>
      </c>
      <c r="I3" s="20" t="s">
        <v>8</v>
      </c>
      <c r="J3" s="20" t="s">
        <v>11</v>
      </c>
      <c r="K3" s="20" t="s">
        <v>8</v>
      </c>
    </row>
    <row r="4" spans="1:12" ht="13.8" thickTop="1" x14ac:dyDescent="0.25">
      <c r="A4" s="5" t="s">
        <v>12</v>
      </c>
      <c r="B4">
        <v>15239</v>
      </c>
      <c r="C4">
        <v>1.0149999999999999</v>
      </c>
      <c r="D4" s="1">
        <f>+B4*C4</f>
        <v>15467.584999999999</v>
      </c>
      <c r="F4" s="3">
        <f>1-F$1</f>
        <v>0.97799999999999998</v>
      </c>
      <c r="G4" s="1">
        <f>+D4*F4</f>
        <v>15127.298129999999</v>
      </c>
      <c r="H4" s="3"/>
    </row>
    <row r="5" spans="1:12" ht="6.75" customHeight="1" x14ac:dyDescent="0.25">
      <c r="A5" s="5"/>
    </row>
    <row r="6" spans="1:12" x14ac:dyDescent="0.25">
      <c r="A6" s="5" t="s">
        <v>12</v>
      </c>
      <c r="B6">
        <v>8000</v>
      </c>
      <c r="C6">
        <v>1.0149999999999999</v>
      </c>
      <c r="D6" s="1">
        <f>+B6*C6</f>
        <v>8119.9999999999991</v>
      </c>
      <c r="H6" s="3">
        <f>1-H$1</f>
        <v>0.96699999999999997</v>
      </c>
      <c r="I6" s="1">
        <f>+D6*H6</f>
        <v>7852.0399999999991</v>
      </c>
    </row>
    <row r="7" spans="1:12" ht="6.75" customHeight="1" x14ac:dyDescent="0.25">
      <c r="A7" s="5"/>
    </row>
    <row r="8" spans="1:12" x14ac:dyDescent="0.25">
      <c r="A8" s="5" t="s">
        <v>13</v>
      </c>
      <c r="B8">
        <v>245</v>
      </c>
      <c r="C8">
        <v>1.0149999999999999</v>
      </c>
      <c r="D8" s="1">
        <f>+B8*C8</f>
        <v>248.67499999999998</v>
      </c>
      <c r="H8" s="3">
        <f>1-H$1</f>
        <v>0.96699999999999997</v>
      </c>
      <c r="I8" s="1">
        <f>+D8*H8</f>
        <v>240.46872499999998</v>
      </c>
    </row>
    <row r="9" spans="1:12" ht="6.75" customHeight="1" x14ac:dyDescent="0.25">
      <c r="A9" s="5"/>
    </row>
    <row r="10" spans="1:12" x14ac:dyDescent="0.25">
      <c r="A10" s="5" t="s">
        <v>14</v>
      </c>
      <c r="B10">
        <v>9937</v>
      </c>
      <c r="C10">
        <v>1.0149999999999999</v>
      </c>
      <c r="D10" s="1">
        <f>+B10*C10</f>
        <v>10086.054999999998</v>
      </c>
      <c r="F10" s="3">
        <f>1-F$1</f>
        <v>0.97799999999999998</v>
      </c>
      <c r="G10" s="1">
        <f>+D10*F10</f>
        <v>9864.1617899999983</v>
      </c>
    </row>
    <row r="11" spans="1:12" ht="6" customHeight="1" x14ac:dyDescent="0.25">
      <c r="A11" s="5"/>
    </row>
    <row r="12" spans="1:12" x14ac:dyDescent="0.25">
      <c r="A12" s="5" t="s">
        <v>15</v>
      </c>
      <c r="B12">
        <v>10100</v>
      </c>
      <c r="C12">
        <v>1.0149999999999999</v>
      </c>
      <c r="D12" s="1">
        <f>+B12*C12</f>
        <v>10251.499999999998</v>
      </c>
      <c r="F12" s="3">
        <f>1-F$1</f>
        <v>0.97799999999999998</v>
      </c>
      <c r="G12" s="1">
        <f>+D12*F12</f>
        <v>10025.966999999999</v>
      </c>
    </row>
    <row r="13" spans="1:12" ht="6.75" customHeight="1" x14ac:dyDescent="0.25">
      <c r="A13" s="5"/>
    </row>
    <row r="14" spans="1:12" ht="13.8" thickBot="1" x14ac:dyDescent="0.3">
      <c r="A14" s="5" t="s">
        <v>16</v>
      </c>
      <c r="B14">
        <v>10541</v>
      </c>
      <c r="C14">
        <v>1.0149999999999999</v>
      </c>
      <c r="D14" s="1">
        <f>+B14*C14</f>
        <v>10699.115</v>
      </c>
      <c r="F14" s="3">
        <f>1-F$1</f>
        <v>0.97799999999999998</v>
      </c>
      <c r="G14" s="1">
        <f>+D14*F14</f>
        <v>10463.734469999999</v>
      </c>
    </row>
    <row r="15" spans="1:12" ht="14.4" thickTop="1" thickBot="1" x14ac:dyDescent="0.3">
      <c r="A15" s="5" t="s">
        <v>21</v>
      </c>
      <c r="B15" s="7">
        <f>SUM(B4:B14)</f>
        <v>54062</v>
      </c>
      <c r="C15" s="5"/>
      <c r="D15" s="8">
        <f>SUM(D4:D14)</f>
        <v>54872.929999999993</v>
      </c>
      <c r="E15" s="6"/>
      <c r="F15" s="5"/>
      <c r="G15" s="8">
        <f>SUM(G4:G14)</f>
        <v>45481.161389999994</v>
      </c>
      <c r="H15" s="5"/>
      <c r="I15" s="8">
        <f>SUM(I4:I13)</f>
        <v>8092.5087249999988</v>
      </c>
      <c r="J15" s="5"/>
      <c r="K15" s="5"/>
      <c r="L15" s="5"/>
    </row>
    <row r="16" spans="1:12" ht="14.4" thickTop="1" thickBot="1" x14ac:dyDescent="0.3">
      <c r="A16" s="5"/>
    </row>
    <row r="17" spans="1:12" ht="13.8" thickBot="1" x14ac:dyDescent="0.3">
      <c r="A17" s="5"/>
      <c r="H17" s="19">
        <v>1.0999999999999999E-2</v>
      </c>
      <c r="I17" s="10"/>
      <c r="J17" s="19">
        <v>4.0000000000000001E-3</v>
      </c>
    </row>
    <row r="18" spans="1:12" x14ac:dyDescent="0.25">
      <c r="A18" s="5" t="s">
        <v>17</v>
      </c>
      <c r="B18">
        <v>15239</v>
      </c>
      <c r="C18">
        <v>1.014</v>
      </c>
      <c r="E18" s="1">
        <f>+B18*C18</f>
        <v>15452.346</v>
      </c>
      <c r="H18" s="4">
        <f>1-H$17</f>
        <v>0.98899999999999999</v>
      </c>
      <c r="I18" s="1">
        <f>+E18*H18</f>
        <v>15282.370193999999</v>
      </c>
      <c r="J18" s="4"/>
    </row>
    <row r="19" spans="1:12" ht="6.75" customHeight="1" x14ac:dyDescent="0.25">
      <c r="A19" s="5"/>
      <c r="I19" s="1"/>
    </row>
    <row r="20" spans="1:12" x14ac:dyDescent="0.25">
      <c r="A20" s="5" t="s">
        <v>18</v>
      </c>
      <c r="B20">
        <v>45000</v>
      </c>
      <c r="C20">
        <v>1.014</v>
      </c>
      <c r="E20" s="1">
        <f>+B20*C20</f>
        <v>45630</v>
      </c>
      <c r="H20" s="4">
        <f>1-H$17</f>
        <v>0.98899999999999999</v>
      </c>
      <c r="I20" s="1">
        <f>+E20*H20</f>
        <v>45128.07</v>
      </c>
    </row>
    <row r="21" spans="1:12" ht="6.75" customHeight="1" x14ac:dyDescent="0.25">
      <c r="A21" s="5"/>
    </row>
    <row r="22" spans="1:12" ht="13.8" thickBot="1" x14ac:dyDescent="0.3">
      <c r="A22" s="5" t="s">
        <v>19</v>
      </c>
      <c r="B22">
        <v>15090</v>
      </c>
      <c r="C22">
        <v>1.014</v>
      </c>
      <c r="E22" s="1">
        <f>+B22*C22</f>
        <v>15301.26</v>
      </c>
      <c r="H22" s="4"/>
      <c r="J22" s="4">
        <f>1-J$17</f>
        <v>0.996</v>
      </c>
      <c r="K22" s="1">
        <f>+E22*J22</f>
        <v>15240.054959999999</v>
      </c>
    </row>
    <row r="23" spans="1:12" ht="14.4" thickTop="1" thickBot="1" x14ac:dyDescent="0.3">
      <c r="A23" s="5" t="s">
        <v>20</v>
      </c>
      <c r="B23" s="7">
        <f>SUM(B18:B22)</f>
        <v>75329</v>
      </c>
      <c r="C23" s="5"/>
      <c r="D23" s="6"/>
      <c r="E23" s="8">
        <f>SUM(E18:E22)</f>
        <v>76383.606</v>
      </c>
      <c r="F23" s="5"/>
      <c r="G23" s="6"/>
      <c r="H23" s="5"/>
      <c r="I23" s="8">
        <f>SUM(I18:I22)</f>
        <v>60410.440193999995</v>
      </c>
      <c r="J23" s="5"/>
      <c r="K23" s="8">
        <f>SUM(K18:K22)</f>
        <v>15240.054959999999</v>
      </c>
      <c r="L23" s="5"/>
    </row>
    <row r="24" spans="1:12" ht="13.8" thickTop="1" x14ac:dyDescent="0.25"/>
    <row r="25" spans="1:12" ht="13.8" thickBot="1" x14ac:dyDescent="0.3"/>
    <row r="26" spans="1:12" ht="13.8" thickTop="1" x14ac:dyDescent="0.25">
      <c r="A26" s="21" t="s">
        <v>22</v>
      </c>
      <c r="B26" s="22" t="s">
        <v>23</v>
      </c>
      <c r="C26" s="23">
        <f>+G15</f>
        <v>45481.161389999994</v>
      </c>
      <c r="D26" s="22"/>
      <c r="E26" s="22" t="s">
        <v>26</v>
      </c>
      <c r="F26" s="23">
        <f>+I15+I23</f>
        <v>68502.948918999988</v>
      </c>
      <c r="G26" s="22"/>
      <c r="H26" s="22"/>
      <c r="I26" s="22"/>
      <c r="J26" s="22"/>
      <c r="K26" s="24"/>
    </row>
    <row r="27" spans="1:12" x14ac:dyDescent="0.25">
      <c r="A27" s="25" t="s">
        <v>24</v>
      </c>
      <c r="B27" s="26" t="s">
        <v>10</v>
      </c>
      <c r="C27" s="27">
        <f>+I23</f>
        <v>60410.440193999995</v>
      </c>
      <c r="D27" s="26"/>
      <c r="E27" s="26"/>
      <c r="F27" s="26"/>
      <c r="G27" s="26"/>
      <c r="H27" s="26"/>
      <c r="I27" s="26"/>
      <c r="J27" s="26"/>
      <c r="K27" s="28"/>
    </row>
    <row r="28" spans="1:12" x14ac:dyDescent="0.25">
      <c r="A28" s="25" t="s">
        <v>22</v>
      </c>
      <c r="B28" s="26" t="s">
        <v>10</v>
      </c>
      <c r="C28" s="27">
        <f>+I15</f>
        <v>8092.5087249999988</v>
      </c>
      <c r="D28" s="26"/>
      <c r="E28" s="26"/>
      <c r="F28" s="26"/>
      <c r="G28" s="26"/>
      <c r="H28" s="26"/>
      <c r="I28" s="26"/>
      <c r="J28" s="26"/>
      <c r="K28" s="28"/>
    </row>
    <row r="29" spans="1:12" ht="13.8" thickBot="1" x14ac:dyDescent="0.3">
      <c r="A29" s="29" t="s">
        <v>24</v>
      </c>
      <c r="B29" s="30" t="s">
        <v>11</v>
      </c>
      <c r="C29" s="31">
        <f>+K23</f>
        <v>15240.054959999999</v>
      </c>
      <c r="D29" s="30"/>
      <c r="E29" s="30"/>
      <c r="F29" s="30"/>
      <c r="G29" s="30"/>
      <c r="H29" s="30"/>
      <c r="I29" s="30"/>
      <c r="J29" s="30"/>
      <c r="K29" s="32"/>
    </row>
    <row r="30" spans="1:12" ht="13.8" thickTop="1" x14ac:dyDescent="0.25">
      <c r="C30" s="1"/>
    </row>
    <row r="31" spans="1:12" ht="13.8" thickBot="1" x14ac:dyDescent="0.3">
      <c r="C31" s="2">
        <f>+H1</f>
        <v>3.3000000000000002E-2</v>
      </c>
      <c r="D31" s="2">
        <f>+F1</f>
        <v>2.1999999999999999E-2</v>
      </c>
    </row>
    <row r="32" spans="1:12" x14ac:dyDescent="0.25">
      <c r="A32" s="12"/>
      <c r="B32" s="13"/>
      <c r="C32" s="13" t="s">
        <v>4</v>
      </c>
      <c r="D32" s="13" t="s">
        <v>4</v>
      </c>
      <c r="E32" s="14"/>
    </row>
    <row r="33" spans="1:12" ht="13.8" thickBot="1" x14ac:dyDescent="0.3">
      <c r="A33" s="15" t="s">
        <v>27</v>
      </c>
      <c r="B33" s="16"/>
      <c r="C33" s="16" t="s">
        <v>28</v>
      </c>
      <c r="D33" s="16" t="s">
        <v>29</v>
      </c>
      <c r="E33" s="17"/>
      <c r="F33" t="s">
        <v>30</v>
      </c>
    </row>
    <row r="34" spans="1:12" x14ac:dyDescent="0.25">
      <c r="A34">
        <v>10206</v>
      </c>
      <c r="B34">
        <v>19975</v>
      </c>
      <c r="D34" s="3">
        <f>1-D$31</f>
        <v>0.97799999999999998</v>
      </c>
      <c r="E34" s="1">
        <f>B34/D34-B34</f>
        <v>449.33537832311049</v>
      </c>
    </row>
    <row r="35" spans="1:12" x14ac:dyDescent="0.25">
      <c r="A35">
        <v>10207</v>
      </c>
      <c r="B35">
        <v>10225</v>
      </c>
      <c r="D35" s="3">
        <f>1-D$31</f>
        <v>0.97799999999999998</v>
      </c>
      <c r="E35" s="1">
        <f>B35/D35-B35</f>
        <v>230.01022494887548</v>
      </c>
    </row>
    <row r="36" spans="1:12" x14ac:dyDescent="0.25">
      <c r="A36">
        <v>10011</v>
      </c>
      <c r="B36">
        <v>15000</v>
      </c>
      <c r="D36" s="3">
        <f>1-D$31</f>
        <v>0.97799999999999998</v>
      </c>
      <c r="E36" s="1">
        <f>B36/D36-B36</f>
        <v>337.42331288343667</v>
      </c>
    </row>
    <row r="37" spans="1:12" x14ac:dyDescent="0.25">
      <c r="A37" s="5" t="s">
        <v>32</v>
      </c>
      <c r="B37">
        <f>SUM(B34:B36)</f>
        <v>45200</v>
      </c>
    </row>
    <row r="39" spans="1:12" ht="13.8" thickBot="1" x14ac:dyDescent="0.3">
      <c r="A39">
        <v>40562</v>
      </c>
      <c r="B39">
        <v>15000</v>
      </c>
    </row>
    <row r="40" spans="1:12" ht="14.4" thickTop="1" thickBot="1" x14ac:dyDescent="0.3">
      <c r="A40" s="5" t="s">
        <v>20</v>
      </c>
      <c r="B40" s="7">
        <f>SUM(B37:B39)</f>
        <v>60200</v>
      </c>
      <c r="E40" s="18">
        <f>SUM(E34:E39)</f>
        <v>1016.7689161554226</v>
      </c>
    </row>
    <row r="41" spans="1:12" ht="13.8" thickTop="1" x14ac:dyDescent="0.25">
      <c r="E41" s="1"/>
    </row>
    <row r="42" spans="1:12" x14ac:dyDescent="0.25">
      <c r="A42" s="5">
        <v>204554</v>
      </c>
      <c r="B42" s="5" t="s">
        <v>31</v>
      </c>
      <c r="C42" s="5"/>
    </row>
    <row r="45" spans="1:12" ht="15.6" x14ac:dyDescent="0.3">
      <c r="A45" s="3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</sheetData>
  <pageMargins left="0" right="0" top="0" bottom="0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5"/>
  <sheetViews>
    <sheetView workbookViewId="0">
      <selection sqref="A1:N58"/>
    </sheetView>
  </sheetViews>
  <sheetFormatPr defaultRowHeight="13.2" x14ac:dyDescent="0.25"/>
  <cols>
    <col min="1" max="1" width="10" customWidth="1"/>
    <col min="2" max="2" width="11.5546875" customWidth="1"/>
    <col min="3" max="3" width="13" customWidth="1"/>
    <col min="4" max="4" width="10.5546875" customWidth="1"/>
    <col min="5" max="5" width="15.44140625" customWidth="1"/>
    <col min="6" max="6" width="15.33203125" customWidth="1"/>
    <col min="7" max="7" width="9.44140625" customWidth="1"/>
    <col min="8" max="8" width="10.44140625" customWidth="1"/>
    <col min="9" max="9" width="9.33203125" customWidth="1"/>
  </cols>
  <sheetData>
    <row r="1" spans="1:13" ht="13.8" thickBot="1" x14ac:dyDescent="0.3">
      <c r="B1" s="11" t="s">
        <v>34</v>
      </c>
      <c r="C1" s="9"/>
      <c r="D1" s="9"/>
      <c r="E1" s="9"/>
      <c r="F1" s="9"/>
      <c r="G1" s="19">
        <v>0.02</v>
      </c>
      <c r="H1" s="10"/>
      <c r="I1" s="19">
        <v>0.03</v>
      </c>
      <c r="J1" s="9"/>
      <c r="K1" s="9"/>
      <c r="L1" s="9"/>
    </row>
    <row r="2" spans="1:13" x14ac:dyDescent="0.25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8" thickBot="1" x14ac:dyDescent="0.3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8" thickTop="1" x14ac:dyDescent="0.25">
      <c r="A4">
        <v>231525</v>
      </c>
      <c r="B4" s="5" t="s">
        <v>12</v>
      </c>
      <c r="C4">
        <v>15239</v>
      </c>
      <c r="D4">
        <v>1.018</v>
      </c>
      <c r="E4" s="1">
        <f>+C4*D4</f>
        <v>15513.302</v>
      </c>
      <c r="G4" s="3">
        <f>1-G$1</f>
        <v>0.98</v>
      </c>
      <c r="H4" s="1">
        <f>+E4*G4</f>
        <v>15203.035959999999</v>
      </c>
      <c r="I4" s="3"/>
    </row>
    <row r="5" spans="1:13" x14ac:dyDescent="0.25">
      <c r="B5" s="5"/>
    </row>
    <row r="6" spans="1:13" x14ac:dyDescent="0.25">
      <c r="A6">
        <v>231525</v>
      </c>
      <c r="B6" s="5" t="s">
        <v>12</v>
      </c>
      <c r="C6">
        <v>8000</v>
      </c>
      <c r="D6">
        <v>1.018</v>
      </c>
      <c r="E6" s="1">
        <f>+C6*D6</f>
        <v>8144</v>
      </c>
      <c r="I6" s="3">
        <f>1-I$1</f>
        <v>0.97</v>
      </c>
      <c r="J6" s="1">
        <f>+E6*I6</f>
        <v>7899.6799999999994</v>
      </c>
    </row>
    <row r="7" spans="1:13" x14ac:dyDescent="0.25">
      <c r="B7" s="5"/>
    </row>
    <row r="8" spans="1:13" x14ac:dyDescent="0.25">
      <c r="A8">
        <v>61869</v>
      </c>
      <c r="B8" s="5" t="s">
        <v>13</v>
      </c>
      <c r="C8">
        <v>245</v>
      </c>
      <c r="D8">
        <v>1.018</v>
      </c>
      <c r="E8" s="1">
        <f>+C8*D8</f>
        <v>249.41</v>
      </c>
      <c r="I8" s="3">
        <f>1-I$1</f>
        <v>0.97</v>
      </c>
      <c r="J8" s="1">
        <f>+E8*I8</f>
        <v>241.92769999999999</v>
      </c>
    </row>
    <row r="9" spans="1:13" x14ac:dyDescent="0.25">
      <c r="B9" s="5"/>
    </row>
    <row r="10" spans="1:13" x14ac:dyDescent="0.25">
      <c r="A10">
        <v>61867</v>
      </c>
      <c r="B10" s="5" t="s">
        <v>14</v>
      </c>
      <c r="C10">
        <v>9937</v>
      </c>
      <c r="D10">
        <v>1.018</v>
      </c>
      <c r="E10" s="1">
        <f>+C10*D10</f>
        <v>10115.866</v>
      </c>
      <c r="G10" s="3">
        <f>1-G$1</f>
        <v>0.98</v>
      </c>
      <c r="H10" s="1">
        <f>+E10*G10</f>
        <v>9913.5486799999999</v>
      </c>
    </row>
    <row r="11" spans="1:13" x14ac:dyDescent="0.25">
      <c r="B11" s="5"/>
    </row>
    <row r="12" spans="1:13" x14ac:dyDescent="0.25">
      <c r="A12">
        <v>250082</v>
      </c>
      <c r="B12" s="5" t="s">
        <v>15</v>
      </c>
      <c r="C12">
        <v>10100</v>
      </c>
      <c r="D12">
        <v>1.018</v>
      </c>
      <c r="E12" s="1">
        <f>+C12*D12</f>
        <v>10281.799999999999</v>
      </c>
      <c r="G12" s="3">
        <f>1-G$1</f>
        <v>0.98</v>
      </c>
      <c r="H12" s="1">
        <f>+E12*G12</f>
        <v>10076.163999999999</v>
      </c>
    </row>
    <row r="13" spans="1:13" x14ac:dyDescent="0.25">
      <c r="B13" s="5"/>
    </row>
    <row r="14" spans="1:13" ht="13.8" thickBot="1" x14ac:dyDescent="0.3">
      <c r="A14">
        <v>61868</v>
      </c>
      <c r="B14" s="5" t="s">
        <v>16</v>
      </c>
      <c r="C14">
        <v>10541</v>
      </c>
      <c r="D14">
        <v>1.018</v>
      </c>
      <c r="E14" s="1">
        <f>+C14*D14</f>
        <v>10730.737999999999</v>
      </c>
      <c r="G14" s="3">
        <f>1-G$1</f>
        <v>0.98</v>
      </c>
      <c r="H14" s="1">
        <f>+E14*G14</f>
        <v>10516.123239999999</v>
      </c>
    </row>
    <row r="15" spans="1:13" ht="14.4" thickTop="1" thickBot="1" x14ac:dyDescent="0.3">
      <c r="B15" s="5" t="s">
        <v>21</v>
      </c>
      <c r="C15" s="7">
        <f>SUM(C4:C14)</f>
        <v>54062</v>
      </c>
      <c r="D15" s="5"/>
      <c r="E15" s="8">
        <f>SUM(E4:E14)</f>
        <v>55035.115999999995</v>
      </c>
      <c r="F15" s="6"/>
      <c r="G15" s="5"/>
      <c r="H15" s="8">
        <f>SUM(H4:H14)</f>
        <v>45708.871879999999</v>
      </c>
      <c r="I15" s="5"/>
      <c r="J15" s="8">
        <f>SUM(J4:J13)</f>
        <v>8141.6076999999996</v>
      </c>
      <c r="K15" s="5"/>
      <c r="L15" s="5"/>
      <c r="M15" s="5"/>
    </row>
    <row r="16" spans="1:13" ht="14.4" thickTop="1" thickBot="1" x14ac:dyDescent="0.3">
      <c r="B16" s="5"/>
    </row>
    <row r="17" spans="1:13" ht="13.8" thickBot="1" x14ac:dyDescent="0.3">
      <c r="B17" s="5"/>
      <c r="I17" s="19">
        <v>0.01</v>
      </c>
      <c r="J17" s="10"/>
      <c r="K17" s="19">
        <v>4.0000000000000001E-3</v>
      </c>
    </row>
    <row r="18" spans="1:13" x14ac:dyDescent="0.25">
      <c r="A18">
        <v>61866</v>
      </c>
      <c r="B18" s="5" t="s">
        <v>17</v>
      </c>
      <c r="C18">
        <v>15239</v>
      </c>
      <c r="D18">
        <v>1.0169999999999999</v>
      </c>
      <c r="F18" s="1">
        <f>+C18*D18</f>
        <v>15498.062999999998</v>
      </c>
      <c r="I18" s="4">
        <f>1-I$17</f>
        <v>0.99</v>
      </c>
      <c r="J18" s="1">
        <f>+F18*I18</f>
        <v>15343.082369999998</v>
      </c>
      <c r="K18" s="4"/>
    </row>
    <row r="19" spans="1:13" x14ac:dyDescent="0.25">
      <c r="B19" s="5"/>
      <c r="J19" s="1"/>
    </row>
    <row r="20" spans="1:13" x14ac:dyDescent="0.25">
      <c r="A20">
        <v>61865</v>
      </c>
      <c r="B20" s="5" t="s">
        <v>18</v>
      </c>
      <c r="C20">
        <v>45000</v>
      </c>
      <c r="D20">
        <v>1.0169999999999999</v>
      </c>
      <c r="F20" s="1">
        <f>+C20*D20</f>
        <v>45764.999999999993</v>
      </c>
      <c r="I20" s="4">
        <f>1-I$17</f>
        <v>0.99</v>
      </c>
      <c r="J20" s="1">
        <f>+F20*I20</f>
        <v>45307.349999999991</v>
      </c>
    </row>
    <row r="21" spans="1:13" x14ac:dyDescent="0.25">
      <c r="B21" s="5"/>
    </row>
    <row r="22" spans="1:13" ht="13.8" thickBot="1" x14ac:dyDescent="0.3">
      <c r="A22">
        <v>55873</v>
      </c>
      <c r="B22" s="5" t="s">
        <v>19</v>
      </c>
      <c r="C22">
        <v>15090</v>
      </c>
      <c r="D22">
        <v>1.0169999999999999</v>
      </c>
      <c r="F22" s="1">
        <f>+C22*D22</f>
        <v>15346.529999999999</v>
      </c>
      <c r="I22" s="4"/>
      <c r="K22" s="4">
        <f>1-K$17</f>
        <v>0.996</v>
      </c>
      <c r="L22" s="1">
        <f>+F22*K22</f>
        <v>15285.14388</v>
      </c>
    </row>
    <row r="23" spans="1:13" ht="14.4" thickTop="1" thickBot="1" x14ac:dyDescent="0.3">
      <c r="B23" s="5" t="s">
        <v>20</v>
      </c>
      <c r="C23" s="7">
        <f>SUM(C18:C22)</f>
        <v>75329</v>
      </c>
      <c r="D23" s="5"/>
      <c r="E23" s="6"/>
      <c r="F23" s="8">
        <f>SUM(F18:F22)</f>
        <v>76609.592999999993</v>
      </c>
      <c r="G23" s="5"/>
      <c r="H23" s="6"/>
      <c r="I23" s="5"/>
      <c r="J23" s="8">
        <f>SUM(J18:J22)</f>
        <v>60650.432369999988</v>
      </c>
      <c r="K23" s="5"/>
      <c r="L23" s="8">
        <f>SUM(L18:L22)</f>
        <v>15285.14388</v>
      </c>
      <c r="M23" s="5"/>
    </row>
    <row r="24" spans="1:13" ht="13.8" thickTop="1" x14ac:dyDescent="0.25"/>
    <row r="25" spans="1:13" ht="13.8" thickBot="1" x14ac:dyDescent="0.3"/>
    <row r="26" spans="1:13" ht="13.8" thickTop="1" x14ac:dyDescent="0.25">
      <c r="B26" s="21" t="s">
        <v>22</v>
      </c>
      <c r="C26" s="22" t="s">
        <v>23</v>
      </c>
      <c r="D26" s="23">
        <f>+H15</f>
        <v>45708.871879999999</v>
      </c>
      <c r="E26" s="22"/>
      <c r="F26" s="22" t="s">
        <v>26</v>
      </c>
      <c r="G26" s="23">
        <f>+J15+J23</f>
        <v>68792.040069999988</v>
      </c>
      <c r="H26" s="22"/>
      <c r="I26" s="22"/>
      <c r="J26" s="22"/>
      <c r="K26" s="22"/>
      <c r="L26" s="24"/>
    </row>
    <row r="27" spans="1:13" x14ac:dyDescent="0.25">
      <c r="B27" s="25" t="s">
        <v>24</v>
      </c>
      <c r="C27" s="26" t="s">
        <v>10</v>
      </c>
      <c r="D27" s="27">
        <f>+J23</f>
        <v>60650.432369999988</v>
      </c>
      <c r="E27" s="26"/>
      <c r="F27" s="26"/>
      <c r="G27" s="26"/>
      <c r="H27" s="26"/>
      <c r="I27" s="26"/>
      <c r="J27" s="26"/>
      <c r="K27" s="26"/>
      <c r="L27" s="28"/>
    </row>
    <row r="28" spans="1:13" x14ac:dyDescent="0.25">
      <c r="B28" s="25" t="s">
        <v>22</v>
      </c>
      <c r="C28" s="26" t="s">
        <v>10</v>
      </c>
      <c r="D28" s="27">
        <f>+J15</f>
        <v>8141.6076999999996</v>
      </c>
      <c r="E28" s="26"/>
      <c r="F28" s="26"/>
      <c r="G28" s="26"/>
      <c r="H28" s="26"/>
      <c r="I28" s="26"/>
      <c r="J28" s="26"/>
      <c r="K28" s="26"/>
      <c r="L28" s="28"/>
    </row>
    <row r="29" spans="1:13" ht="13.8" thickBot="1" x14ac:dyDescent="0.3">
      <c r="B29" s="29" t="s">
        <v>24</v>
      </c>
      <c r="C29" s="30" t="s">
        <v>11</v>
      </c>
      <c r="D29" s="31">
        <f>+L23</f>
        <v>15285.14388</v>
      </c>
      <c r="E29" s="30"/>
      <c r="F29" s="30"/>
      <c r="G29" s="30"/>
      <c r="H29" s="30"/>
      <c r="I29" s="30"/>
      <c r="J29" s="30"/>
      <c r="K29" s="30"/>
      <c r="L29" s="32"/>
    </row>
    <row r="30" spans="1:13" ht="13.8" thickTop="1" x14ac:dyDescent="0.25">
      <c r="D30" s="1"/>
    </row>
    <row r="31" spans="1:13" ht="13.8" thickBot="1" x14ac:dyDescent="0.3">
      <c r="D31" s="2">
        <f>+I1</f>
        <v>0.03</v>
      </c>
      <c r="E31" s="2">
        <f>+G1</f>
        <v>0.02</v>
      </c>
    </row>
    <row r="32" spans="1:13" x14ac:dyDescent="0.25">
      <c r="B32" s="12"/>
      <c r="C32" s="13"/>
      <c r="D32" s="13" t="s">
        <v>4</v>
      </c>
      <c r="E32" s="13" t="s">
        <v>4</v>
      </c>
      <c r="F32" s="14"/>
    </row>
    <row r="33" spans="1:13" ht="13.8" thickBot="1" x14ac:dyDescent="0.3">
      <c r="B33" s="15" t="s">
        <v>27</v>
      </c>
      <c r="C33" s="16"/>
      <c r="D33" s="16" t="s">
        <v>28</v>
      </c>
      <c r="E33" s="16" t="s">
        <v>29</v>
      </c>
      <c r="F33" s="17"/>
      <c r="G33" t="s">
        <v>30</v>
      </c>
    </row>
    <row r="34" spans="1:13" x14ac:dyDescent="0.25">
      <c r="B34">
        <v>10206</v>
      </c>
      <c r="C34">
        <v>19975</v>
      </c>
      <c r="E34" s="3">
        <f>1-E$31</f>
        <v>0.98</v>
      </c>
      <c r="F34" s="1">
        <f>C34/E34-C34</f>
        <v>407.65306122448965</v>
      </c>
      <c r="I34" s="37" t="s">
        <v>37</v>
      </c>
      <c r="J34" s="38"/>
      <c r="K34" s="38"/>
      <c r="L34" s="38"/>
      <c r="M34" s="39"/>
    </row>
    <row r="35" spans="1:13" x14ac:dyDescent="0.25">
      <c r="B35">
        <v>10207</v>
      </c>
      <c r="C35">
        <v>10225</v>
      </c>
      <c r="E35" s="3">
        <f>1-E$31</f>
        <v>0.98</v>
      </c>
      <c r="F35" s="1">
        <f>C35/E35-C35</f>
        <v>208.67346938775518</v>
      </c>
      <c r="I35" s="40" t="s">
        <v>38</v>
      </c>
      <c r="J35" s="26"/>
      <c r="K35" s="26"/>
      <c r="L35" s="26"/>
      <c r="M35" s="41"/>
    </row>
    <row r="36" spans="1:13" x14ac:dyDescent="0.25">
      <c r="B36">
        <v>10011</v>
      </c>
      <c r="C36">
        <v>15000</v>
      </c>
      <c r="E36" s="3">
        <f>1-E$31</f>
        <v>0.98</v>
      </c>
      <c r="F36" s="1">
        <f>C36/E36-C36</f>
        <v>306.12244897959135</v>
      </c>
      <c r="I36" s="40" t="s">
        <v>39</v>
      </c>
      <c r="J36" s="26"/>
      <c r="K36" s="26"/>
      <c r="L36" s="26"/>
      <c r="M36" s="41"/>
    </row>
    <row r="37" spans="1:13" ht="13.8" thickBot="1" x14ac:dyDescent="0.3">
      <c r="B37" s="5" t="s">
        <v>32</v>
      </c>
      <c r="C37">
        <f>SUM(C34:C36)</f>
        <v>45200</v>
      </c>
      <c r="I37" s="40" t="s">
        <v>40</v>
      </c>
      <c r="J37" s="26"/>
      <c r="K37" s="36"/>
      <c r="L37" s="26" t="s">
        <v>41</v>
      </c>
      <c r="M37" s="41"/>
    </row>
    <row r="38" spans="1:13" ht="13.8" thickTop="1" x14ac:dyDescent="0.25">
      <c r="I38" s="40"/>
      <c r="J38" s="26"/>
      <c r="K38" s="26"/>
      <c r="L38" s="26"/>
      <c r="M38" s="41"/>
    </row>
    <row r="39" spans="1:13" ht="13.8" thickBot="1" x14ac:dyDescent="0.3">
      <c r="B39">
        <v>40562</v>
      </c>
      <c r="C39">
        <v>15000</v>
      </c>
      <c r="I39" s="42" t="s">
        <v>42</v>
      </c>
      <c r="J39" s="26"/>
      <c r="K39" s="26"/>
      <c r="L39" s="26"/>
      <c r="M39" s="41"/>
    </row>
    <row r="40" spans="1:13" ht="14.4" thickTop="1" thickBot="1" x14ac:dyDescent="0.3">
      <c r="B40" s="5" t="s">
        <v>20</v>
      </c>
      <c r="C40" s="7">
        <f>SUM(C37:C39)</f>
        <v>60200</v>
      </c>
      <c r="F40" s="18">
        <f>SUM(F34:F39)</f>
        <v>922.44897959183618</v>
      </c>
      <c r="I40" s="40" t="s">
        <v>43</v>
      </c>
      <c r="J40" s="26"/>
      <c r="K40" s="26"/>
      <c r="L40" s="26"/>
      <c r="M40" s="41"/>
    </row>
    <row r="41" spans="1:13" ht="13.8" thickTop="1" x14ac:dyDescent="0.25">
      <c r="F41" s="1"/>
      <c r="I41" s="40" t="s">
        <v>44</v>
      </c>
      <c r="J41" s="26"/>
      <c r="K41" s="26"/>
      <c r="L41" s="26"/>
      <c r="M41" s="41"/>
    </row>
    <row r="42" spans="1:13" ht="13.8" thickBot="1" x14ac:dyDescent="0.3">
      <c r="B42" s="5">
        <v>343930</v>
      </c>
      <c r="C42" s="5" t="s">
        <v>31</v>
      </c>
      <c r="D42" s="5"/>
      <c r="I42" s="40" t="s">
        <v>45</v>
      </c>
      <c r="J42" s="26"/>
      <c r="K42" s="36"/>
      <c r="L42" s="26"/>
      <c r="M42" s="41"/>
    </row>
    <row r="43" spans="1:13" ht="14.4" thickTop="1" thickBot="1" x14ac:dyDescent="0.3">
      <c r="I43" s="43"/>
      <c r="J43" s="44"/>
      <c r="K43" s="44"/>
      <c r="L43" s="44"/>
      <c r="M43" s="45"/>
    </row>
    <row r="45" spans="1:13" ht="15.6" x14ac:dyDescent="0.3">
      <c r="A45" s="3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</sheetData>
  <pageMargins left="0" right="0" top="0" bottom="0" header="0.5" footer="0.5"/>
  <pageSetup scale="9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5"/>
  <sheetViews>
    <sheetView workbookViewId="0"/>
  </sheetViews>
  <sheetFormatPr defaultRowHeight="13.2" x14ac:dyDescent="0.25"/>
  <cols>
    <col min="1" max="1" width="10.5546875" customWidth="1"/>
    <col min="2" max="3" width="12" customWidth="1"/>
    <col min="4" max="4" width="10.5546875" customWidth="1"/>
    <col min="5" max="5" width="15.88671875" customWidth="1"/>
    <col min="6" max="6" width="15.33203125" customWidth="1"/>
    <col min="8" max="8" width="10" customWidth="1"/>
    <col min="13" max="13" width="9.44140625" customWidth="1"/>
  </cols>
  <sheetData>
    <row r="1" spans="1:13" ht="13.8" thickBot="1" x14ac:dyDescent="0.3">
      <c r="B1" s="11" t="s">
        <v>46</v>
      </c>
      <c r="C1" s="9"/>
      <c r="D1" s="9"/>
      <c r="E1" s="9"/>
      <c r="F1" s="9"/>
      <c r="G1" s="19">
        <v>2.4E-2</v>
      </c>
      <c r="H1" s="10"/>
      <c r="I1" s="19">
        <v>3.5999999999999997E-2</v>
      </c>
      <c r="J1" s="9"/>
      <c r="K1" s="9"/>
      <c r="L1" s="9"/>
    </row>
    <row r="2" spans="1:13" x14ac:dyDescent="0.25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8" thickBot="1" x14ac:dyDescent="0.3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8" thickTop="1" x14ac:dyDescent="0.25">
      <c r="A4">
        <v>231525</v>
      </c>
      <c r="B4" s="5" t="s">
        <v>12</v>
      </c>
      <c r="C4">
        <v>15239</v>
      </c>
      <c r="D4">
        <v>1.0189999999999999</v>
      </c>
      <c r="E4" s="1">
        <f>+C4*D4</f>
        <v>15528.540999999999</v>
      </c>
      <c r="G4" s="3">
        <f>1-G$1</f>
        <v>0.97599999999999998</v>
      </c>
      <c r="H4" s="1">
        <f>+E4*G4</f>
        <v>15155.856016</v>
      </c>
      <c r="I4" s="3"/>
    </row>
    <row r="5" spans="1:13" x14ac:dyDescent="0.25">
      <c r="B5" s="5"/>
    </row>
    <row r="6" spans="1:13" x14ac:dyDescent="0.25">
      <c r="A6">
        <v>231525</v>
      </c>
      <c r="B6" s="5" t="s">
        <v>12</v>
      </c>
      <c r="C6">
        <v>8000</v>
      </c>
      <c r="D6">
        <v>1.0189999999999999</v>
      </c>
      <c r="E6" s="1">
        <f>+C6*D6</f>
        <v>8151.9999999999991</v>
      </c>
      <c r="I6" s="3">
        <f>1-I$1</f>
        <v>0.96399999999999997</v>
      </c>
      <c r="J6" s="1">
        <f>+E6*I6</f>
        <v>7858.5279999999984</v>
      </c>
    </row>
    <row r="7" spans="1:13" x14ac:dyDescent="0.25">
      <c r="B7" s="5"/>
    </row>
    <row r="8" spans="1:13" x14ac:dyDescent="0.25">
      <c r="A8">
        <v>61869</v>
      </c>
      <c r="B8" s="5" t="s">
        <v>13</v>
      </c>
      <c r="C8">
        <v>245</v>
      </c>
      <c r="D8">
        <v>1.0189999999999999</v>
      </c>
      <c r="E8" s="1">
        <f>+C8*D8</f>
        <v>249.65499999999997</v>
      </c>
      <c r="I8" s="3">
        <f>1-I$1</f>
        <v>0.96399999999999997</v>
      </c>
      <c r="J8" s="1">
        <f>+E8*I8</f>
        <v>240.66741999999996</v>
      </c>
    </row>
    <row r="9" spans="1:13" x14ac:dyDescent="0.25">
      <c r="B9" s="5"/>
    </row>
    <row r="10" spans="1:13" x14ac:dyDescent="0.25">
      <c r="A10">
        <v>61867</v>
      </c>
      <c r="B10" s="5" t="s">
        <v>14</v>
      </c>
      <c r="C10">
        <v>9937</v>
      </c>
      <c r="D10">
        <v>1.0189999999999999</v>
      </c>
      <c r="E10" s="1">
        <f>+C10*D10</f>
        <v>10125.803</v>
      </c>
      <c r="G10" s="3">
        <f>1-G$1</f>
        <v>0.97599999999999998</v>
      </c>
      <c r="H10" s="1">
        <f>+E10*G10</f>
        <v>9882.7837280000003</v>
      </c>
    </row>
    <row r="11" spans="1:13" x14ac:dyDescent="0.25">
      <c r="B11" s="5"/>
    </row>
    <row r="12" spans="1:13" x14ac:dyDescent="0.25">
      <c r="A12">
        <v>250082</v>
      </c>
      <c r="B12" s="5" t="s">
        <v>15</v>
      </c>
      <c r="C12">
        <v>10100</v>
      </c>
      <c r="D12">
        <v>1.0189999999999999</v>
      </c>
      <c r="E12" s="1">
        <f>+C12*D12</f>
        <v>10291.9</v>
      </c>
      <c r="G12" s="3">
        <f>1-G$1</f>
        <v>0.97599999999999998</v>
      </c>
      <c r="H12" s="1">
        <f>+E12*G12</f>
        <v>10044.894399999999</v>
      </c>
    </row>
    <row r="13" spans="1:13" x14ac:dyDescent="0.25">
      <c r="B13" s="5"/>
    </row>
    <row r="14" spans="1:13" ht="13.8" thickBot="1" x14ac:dyDescent="0.3">
      <c r="A14">
        <v>61868</v>
      </c>
      <c r="B14" s="5" t="s">
        <v>16</v>
      </c>
      <c r="C14">
        <v>10541</v>
      </c>
      <c r="D14">
        <v>1.0189999999999999</v>
      </c>
      <c r="E14" s="1">
        <f>+C14*D14</f>
        <v>10741.278999999999</v>
      </c>
      <c r="G14" s="3">
        <f>1-G$1</f>
        <v>0.97599999999999998</v>
      </c>
      <c r="H14" s="1">
        <f>+E14*G14</f>
        <v>10483.488303999999</v>
      </c>
    </row>
    <row r="15" spans="1:13" ht="14.4" thickTop="1" thickBot="1" x14ac:dyDescent="0.3">
      <c r="B15" s="5" t="s">
        <v>21</v>
      </c>
      <c r="C15" s="7">
        <f>SUM(C4:C14)</f>
        <v>54062</v>
      </c>
      <c r="D15" s="5"/>
      <c r="E15" s="8">
        <f>SUM(E4:E14)</f>
        <v>55089.178</v>
      </c>
      <c r="F15" s="6"/>
      <c r="G15" s="5"/>
      <c r="H15" s="8">
        <f>SUM(H4:H14)</f>
        <v>45567.022447999996</v>
      </c>
      <c r="I15" s="5"/>
      <c r="J15" s="8">
        <f>SUM(J4:J13)</f>
        <v>8099.1954199999982</v>
      </c>
      <c r="K15" s="5"/>
      <c r="L15" s="5"/>
      <c r="M15" s="5"/>
    </row>
    <row r="16" spans="1:13" ht="14.4" thickTop="1" thickBot="1" x14ac:dyDescent="0.3">
      <c r="B16" s="5"/>
    </row>
    <row r="17" spans="1:13" ht="13.8" thickBot="1" x14ac:dyDescent="0.3">
      <c r="B17" s="5"/>
      <c r="I17" s="19">
        <v>1.2E-2</v>
      </c>
      <c r="J17" s="10"/>
      <c r="K17" s="19">
        <v>4.0000000000000001E-3</v>
      </c>
    </row>
    <row r="18" spans="1:13" x14ac:dyDescent="0.25">
      <c r="A18">
        <v>61866</v>
      </c>
      <c r="B18" s="5" t="s">
        <v>17</v>
      </c>
      <c r="C18">
        <v>15239</v>
      </c>
      <c r="D18">
        <v>1.018</v>
      </c>
      <c r="F18" s="1">
        <f>+C18*D18</f>
        <v>15513.302</v>
      </c>
      <c r="I18" s="4">
        <f>1-I$17</f>
        <v>0.98799999999999999</v>
      </c>
      <c r="J18" s="1">
        <f>+F18*I18</f>
        <v>15327.142376</v>
      </c>
      <c r="K18" s="4"/>
    </row>
    <row r="19" spans="1:13" x14ac:dyDescent="0.25">
      <c r="B19" s="5"/>
      <c r="J19" s="1"/>
    </row>
    <row r="20" spans="1:13" x14ac:dyDescent="0.25">
      <c r="A20">
        <v>61865</v>
      </c>
      <c r="B20" s="5" t="s">
        <v>18</v>
      </c>
      <c r="C20">
        <v>45000</v>
      </c>
      <c r="D20">
        <v>1.018</v>
      </c>
      <c r="F20" s="1">
        <f>+C20*D20</f>
        <v>45810</v>
      </c>
      <c r="I20" s="4">
        <f>1-I$17</f>
        <v>0.98799999999999999</v>
      </c>
      <c r="J20" s="1">
        <f>+F20*I20</f>
        <v>45260.28</v>
      </c>
    </row>
    <row r="21" spans="1:13" x14ac:dyDescent="0.25">
      <c r="B21" s="5"/>
    </row>
    <row r="22" spans="1:13" ht="13.8" thickBot="1" x14ac:dyDescent="0.3">
      <c r="A22">
        <v>55873</v>
      </c>
      <c r="B22" s="5" t="s">
        <v>19</v>
      </c>
      <c r="C22">
        <v>15090</v>
      </c>
      <c r="D22">
        <v>1.018</v>
      </c>
      <c r="F22" s="1">
        <f>+C22*D22</f>
        <v>15361.62</v>
      </c>
      <c r="G22" s="46" t="s">
        <v>47</v>
      </c>
      <c r="I22" s="4"/>
      <c r="K22" s="4">
        <f>1-K$17</f>
        <v>0.996</v>
      </c>
      <c r="L22" s="1">
        <f>+F22*K22</f>
        <v>15300.17352</v>
      </c>
      <c r="M22" s="46" t="s">
        <v>48</v>
      </c>
    </row>
    <row r="23" spans="1:13" ht="14.4" thickTop="1" thickBot="1" x14ac:dyDescent="0.3">
      <c r="B23" s="5" t="s">
        <v>20</v>
      </c>
      <c r="C23" s="7">
        <f>SUM(C18:C22)</f>
        <v>75329</v>
      </c>
      <c r="D23" s="5"/>
      <c r="E23" s="6"/>
      <c r="F23" s="8">
        <f>SUM(F18:F22)</f>
        <v>76684.921999999991</v>
      </c>
      <c r="G23" s="5"/>
      <c r="H23" s="6"/>
      <c r="I23" s="5"/>
      <c r="J23" s="8">
        <f>SUM(J18:J22)</f>
        <v>60587.422376000002</v>
      </c>
      <c r="K23" s="5"/>
      <c r="L23" s="8">
        <f>SUM(L18:L22)</f>
        <v>15300.17352</v>
      </c>
      <c r="M23" s="5"/>
    </row>
    <row r="24" spans="1:13" ht="13.8" thickTop="1" x14ac:dyDescent="0.25"/>
    <row r="25" spans="1:13" ht="13.8" thickBot="1" x14ac:dyDescent="0.3"/>
    <row r="26" spans="1:13" ht="13.8" thickTop="1" x14ac:dyDescent="0.25">
      <c r="B26" s="21" t="s">
        <v>22</v>
      </c>
      <c r="C26" s="22" t="s">
        <v>23</v>
      </c>
      <c r="D26" s="23">
        <f>+H15</f>
        <v>45567.022447999996</v>
      </c>
      <c r="E26" s="22"/>
      <c r="F26" s="22" t="s">
        <v>26</v>
      </c>
      <c r="G26" s="23">
        <f>+J15+J23</f>
        <v>68686.617796000006</v>
      </c>
      <c r="H26" s="22"/>
      <c r="I26" s="22"/>
      <c r="J26" s="22"/>
      <c r="K26" s="22"/>
      <c r="L26" s="24"/>
    </row>
    <row r="27" spans="1:13" x14ac:dyDescent="0.25">
      <c r="B27" s="25" t="s">
        <v>24</v>
      </c>
      <c r="C27" s="26" t="s">
        <v>10</v>
      </c>
      <c r="D27" s="27">
        <f>+J23</f>
        <v>60587.422376000002</v>
      </c>
      <c r="E27" s="26"/>
      <c r="F27" s="26"/>
      <c r="G27" s="26"/>
      <c r="H27" s="26"/>
      <c r="I27" s="26"/>
      <c r="J27" s="26"/>
      <c r="K27" s="26"/>
      <c r="L27" s="28"/>
    </row>
    <row r="28" spans="1:13" x14ac:dyDescent="0.25">
      <c r="B28" s="25" t="s">
        <v>22</v>
      </c>
      <c r="C28" s="26" t="s">
        <v>10</v>
      </c>
      <c r="D28" s="27">
        <f>+J15</f>
        <v>8099.1954199999982</v>
      </c>
      <c r="E28" s="26"/>
      <c r="F28" s="26"/>
      <c r="G28" s="26"/>
      <c r="H28" s="26"/>
      <c r="I28" s="26"/>
      <c r="J28" s="26"/>
      <c r="K28" s="26"/>
      <c r="L28" s="28"/>
    </row>
    <row r="29" spans="1:13" ht="13.8" thickBot="1" x14ac:dyDescent="0.3">
      <c r="B29" s="29" t="s">
        <v>24</v>
      </c>
      <c r="C29" s="30" t="s">
        <v>11</v>
      </c>
      <c r="D29" s="31">
        <f>+L23</f>
        <v>15300.17352</v>
      </c>
      <c r="E29" s="30"/>
      <c r="F29" s="30"/>
      <c r="G29" s="30"/>
      <c r="H29" s="30"/>
      <c r="I29" s="30"/>
      <c r="J29" s="30"/>
      <c r="K29" s="30"/>
      <c r="L29" s="32"/>
    </row>
    <row r="30" spans="1:13" ht="13.8" thickTop="1" x14ac:dyDescent="0.25">
      <c r="D30" s="1"/>
    </row>
    <row r="31" spans="1:13" ht="13.8" thickBot="1" x14ac:dyDescent="0.3">
      <c r="D31" s="2">
        <f>+I1</f>
        <v>3.5999999999999997E-2</v>
      </c>
      <c r="E31" s="2">
        <f>+G1</f>
        <v>2.4E-2</v>
      </c>
    </row>
    <row r="32" spans="1:13" x14ac:dyDescent="0.25">
      <c r="B32" s="12"/>
      <c r="C32" s="13"/>
      <c r="D32" s="13" t="s">
        <v>4</v>
      </c>
      <c r="E32" s="13" t="s">
        <v>4</v>
      </c>
      <c r="F32" s="14"/>
    </row>
    <row r="33" spans="1:13" ht="13.8" thickBot="1" x14ac:dyDescent="0.3">
      <c r="B33" s="15" t="s">
        <v>27</v>
      </c>
      <c r="C33" s="16"/>
      <c r="D33" s="16" t="s">
        <v>28</v>
      </c>
      <c r="E33" s="16" t="s">
        <v>29</v>
      </c>
      <c r="F33" s="17"/>
      <c r="G33" t="s">
        <v>30</v>
      </c>
    </row>
    <row r="34" spans="1:13" x14ac:dyDescent="0.25">
      <c r="B34">
        <v>10206</v>
      </c>
      <c r="C34">
        <v>19975</v>
      </c>
      <c r="E34" s="3">
        <f>1-E$31</f>
        <v>0.97599999999999998</v>
      </c>
      <c r="F34" s="1">
        <f>C34/E34-C34</f>
        <v>491.18852459016489</v>
      </c>
      <c r="I34" s="37" t="s">
        <v>37</v>
      </c>
      <c r="J34" s="38"/>
      <c r="K34" s="38"/>
      <c r="L34" s="38"/>
      <c r="M34" s="39"/>
    </row>
    <row r="35" spans="1:13" x14ac:dyDescent="0.25">
      <c r="B35">
        <v>10207</v>
      </c>
      <c r="C35">
        <v>10225</v>
      </c>
      <c r="E35" s="3">
        <f>1-E$31</f>
        <v>0.97599999999999998</v>
      </c>
      <c r="F35" s="1">
        <f>C35/E35-C35</f>
        <v>251.43442622950897</v>
      </c>
      <c r="I35" s="40" t="s">
        <v>38</v>
      </c>
      <c r="J35" s="26"/>
      <c r="K35" s="27">
        <v>62</v>
      </c>
      <c r="L35" s="47" t="s">
        <v>49</v>
      </c>
      <c r="M35" s="41" t="s">
        <v>52</v>
      </c>
    </row>
    <row r="36" spans="1:13" x14ac:dyDescent="0.25">
      <c r="B36">
        <v>10011</v>
      </c>
      <c r="C36">
        <v>15000</v>
      </c>
      <c r="E36" s="3">
        <f>1-E$31</f>
        <v>0.97599999999999998</v>
      </c>
      <c r="F36" s="1">
        <f>C36/E36-C36</f>
        <v>368.85245901639428</v>
      </c>
      <c r="I36" s="40" t="s">
        <v>39</v>
      </c>
      <c r="J36" s="26"/>
      <c r="K36" s="26">
        <v>277</v>
      </c>
      <c r="L36" s="48" t="s">
        <v>50</v>
      </c>
      <c r="M36" s="41"/>
    </row>
    <row r="37" spans="1:13" ht="13.8" thickBot="1" x14ac:dyDescent="0.3">
      <c r="B37" s="5" t="s">
        <v>32</v>
      </c>
      <c r="C37">
        <f>SUM(C34:C36)</f>
        <v>45200</v>
      </c>
      <c r="I37" s="40" t="s">
        <v>40</v>
      </c>
      <c r="J37" s="26"/>
      <c r="K37" s="49">
        <f>+K35+K36</f>
        <v>339</v>
      </c>
      <c r="L37" s="26" t="s">
        <v>41</v>
      </c>
      <c r="M37" s="41"/>
    </row>
    <row r="38" spans="1:13" ht="13.8" thickTop="1" x14ac:dyDescent="0.25">
      <c r="I38" s="40"/>
      <c r="J38" s="26" t="s">
        <v>51</v>
      </c>
      <c r="K38" s="26"/>
      <c r="M38" s="41"/>
    </row>
    <row r="39" spans="1:13" ht="13.8" thickBot="1" x14ac:dyDescent="0.3">
      <c r="B39">
        <v>40562</v>
      </c>
      <c r="C39">
        <v>15000</v>
      </c>
      <c r="I39" s="42" t="s">
        <v>42</v>
      </c>
      <c r="J39" s="26"/>
      <c r="K39" s="26"/>
      <c r="L39" s="26"/>
      <c r="M39" s="41"/>
    </row>
    <row r="40" spans="1:13" ht="14.4" thickTop="1" thickBot="1" x14ac:dyDescent="0.3">
      <c r="B40" s="5" t="s">
        <v>20</v>
      </c>
      <c r="C40" s="7">
        <f>SUM(C37:C39)</f>
        <v>60200</v>
      </c>
      <c r="F40" s="18">
        <f>SUM(F34:F39)</f>
        <v>1111.4754098360681</v>
      </c>
      <c r="I40" s="40" t="s">
        <v>53</v>
      </c>
      <c r="J40" s="26"/>
      <c r="K40" s="26">
        <v>111</v>
      </c>
      <c r="L40" s="26"/>
      <c r="M40" s="41"/>
    </row>
    <row r="41" spans="1:13" ht="13.8" thickTop="1" x14ac:dyDescent="0.25">
      <c r="F41" s="1"/>
      <c r="I41" s="40" t="s">
        <v>44</v>
      </c>
      <c r="J41" s="26"/>
      <c r="K41" s="26">
        <v>1111</v>
      </c>
      <c r="L41" s="26"/>
      <c r="M41" s="41"/>
    </row>
    <row r="42" spans="1:13" ht="13.8" thickBot="1" x14ac:dyDescent="0.3">
      <c r="B42" s="5">
        <v>343930</v>
      </c>
      <c r="C42" s="5" t="s">
        <v>31</v>
      </c>
      <c r="D42" s="5"/>
      <c r="I42" s="40" t="s">
        <v>45</v>
      </c>
      <c r="J42" s="26"/>
      <c r="K42" s="36">
        <f>+K40+K41</f>
        <v>1222</v>
      </c>
      <c r="L42" s="26"/>
      <c r="M42" s="41"/>
    </row>
    <row r="43" spans="1:13" ht="14.4" thickTop="1" thickBot="1" x14ac:dyDescent="0.3">
      <c r="I43" s="43"/>
      <c r="J43" s="44"/>
      <c r="K43" s="44"/>
      <c r="L43" s="44"/>
      <c r="M43" s="45"/>
    </row>
    <row r="45" spans="1:13" ht="15.6" x14ac:dyDescent="0.3">
      <c r="A45" s="3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</sheetData>
  <pageMargins left="0" right="0" top="0" bottom="0" header="0.5" footer="0.5"/>
  <pageSetup scale="9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4" sqref="B4"/>
    </sheetView>
  </sheetViews>
  <sheetFormatPr defaultRowHeight="13.2" x14ac:dyDescent="0.25"/>
  <cols>
    <col min="1" max="1" width="10.5546875" customWidth="1"/>
    <col min="2" max="3" width="12" customWidth="1"/>
    <col min="4" max="4" width="10.5546875" customWidth="1"/>
    <col min="5" max="5" width="15.88671875" customWidth="1"/>
    <col min="6" max="6" width="15.33203125" customWidth="1"/>
    <col min="8" max="8" width="10" customWidth="1"/>
    <col min="13" max="13" width="9.44140625" customWidth="1"/>
  </cols>
  <sheetData>
    <row r="1" spans="1:13" ht="13.8" thickBot="1" x14ac:dyDescent="0.3">
      <c r="B1" s="11" t="s">
        <v>54</v>
      </c>
      <c r="C1" s="9"/>
      <c r="D1" s="9"/>
      <c r="E1" s="9"/>
      <c r="F1" s="9"/>
      <c r="G1" s="19">
        <v>2.5000000000000001E-2</v>
      </c>
      <c r="H1" s="10"/>
      <c r="I1" s="19">
        <v>3.5999999999999997E-2</v>
      </c>
      <c r="J1" s="9"/>
      <c r="K1" s="9"/>
      <c r="L1" s="9"/>
    </row>
    <row r="2" spans="1:13" x14ac:dyDescent="0.25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8" thickBot="1" x14ac:dyDescent="0.3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8" thickTop="1" x14ac:dyDescent="0.25">
      <c r="A4">
        <v>231525</v>
      </c>
      <c r="B4" s="5" t="s">
        <v>12</v>
      </c>
      <c r="C4">
        <v>15239</v>
      </c>
      <c r="D4">
        <v>1.0129999999999999</v>
      </c>
      <c r="E4" s="1">
        <f>+C4*D4</f>
        <v>15437.106999999998</v>
      </c>
      <c r="G4" s="3">
        <f>1-G$1</f>
        <v>0.97499999999999998</v>
      </c>
      <c r="H4" s="1">
        <f>+E4*G4</f>
        <v>15051.179324999997</v>
      </c>
      <c r="I4" s="3"/>
    </row>
    <row r="5" spans="1:13" x14ac:dyDescent="0.25">
      <c r="B5" s="5"/>
    </row>
    <row r="6" spans="1:13" x14ac:dyDescent="0.25">
      <c r="A6">
        <v>231525</v>
      </c>
      <c r="B6" s="5" t="s">
        <v>12</v>
      </c>
      <c r="C6">
        <v>8000</v>
      </c>
      <c r="D6">
        <v>1.0129999999999999</v>
      </c>
      <c r="E6" s="1">
        <f>+C6*D6</f>
        <v>8103.9999999999991</v>
      </c>
      <c r="I6" s="3">
        <f>1-I$1</f>
        <v>0.96399999999999997</v>
      </c>
      <c r="J6" s="1">
        <f>+E6*I6</f>
        <v>7812.2559999999985</v>
      </c>
    </row>
    <row r="7" spans="1:13" x14ac:dyDescent="0.25">
      <c r="B7" s="5"/>
    </row>
    <row r="8" spans="1:13" x14ac:dyDescent="0.25">
      <c r="A8">
        <v>61869</v>
      </c>
      <c r="B8" s="5" t="s">
        <v>13</v>
      </c>
      <c r="C8">
        <v>245</v>
      </c>
      <c r="D8">
        <v>1.0129999999999999</v>
      </c>
      <c r="E8" s="1">
        <f>+C8*D8</f>
        <v>248.18499999999997</v>
      </c>
      <c r="I8" s="3">
        <f>1-I$1</f>
        <v>0.96399999999999997</v>
      </c>
      <c r="J8" s="1">
        <f>+E8*I8</f>
        <v>239.25033999999997</v>
      </c>
    </row>
    <row r="9" spans="1:13" x14ac:dyDescent="0.25">
      <c r="B9" s="5"/>
    </row>
    <row r="10" spans="1:13" x14ac:dyDescent="0.25">
      <c r="A10">
        <v>61867</v>
      </c>
      <c r="B10" s="5" t="s">
        <v>14</v>
      </c>
      <c r="C10">
        <v>9937</v>
      </c>
      <c r="D10">
        <v>1.0129999999999999</v>
      </c>
      <c r="E10" s="1">
        <f>+C10*D10</f>
        <v>10066.180999999999</v>
      </c>
      <c r="G10" s="3">
        <f>1-G$1</f>
        <v>0.97499999999999998</v>
      </c>
      <c r="H10" s="1">
        <f>+E10*G10</f>
        <v>9814.5264749999988</v>
      </c>
    </row>
    <row r="11" spans="1:13" x14ac:dyDescent="0.25">
      <c r="B11" s="5"/>
    </row>
    <row r="12" spans="1:13" x14ac:dyDescent="0.25">
      <c r="A12">
        <v>250082</v>
      </c>
      <c r="B12" s="5" t="s">
        <v>15</v>
      </c>
      <c r="C12">
        <v>10100</v>
      </c>
      <c r="D12">
        <v>1.0129999999999999</v>
      </c>
      <c r="E12" s="1">
        <f>+C12*D12</f>
        <v>10231.299999999999</v>
      </c>
      <c r="G12" s="3">
        <f>1-G$1</f>
        <v>0.97499999999999998</v>
      </c>
      <c r="H12" s="1">
        <f>+E12*G12</f>
        <v>9975.5174999999999</v>
      </c>
    </row>
    <row r="13" spans="1:13" x14ac:dyDescent="0.25">
      <c r="B13" s="5"/>
    </row>
    <row r="14" spans="1:13" ht="13.8" thickBot="1" x14ac:dyDescent="0.3">
      <c r="A14">
        <v>61868</v>
      </c>
      <c r="B14" s="5" t="s">
        <v>16</v>
      </c>
      <c r="C14">
        <v>10541</v>
      </c>
      <c r="D14">
        <v>1.0129999999999999</v>
      </c>
      <c r="E14" s="1">
        <f>+C14*D14</f>
        <v>10678.032999999999</v>
      </c>
      <c r="G14" s="3">
        <f>1-G$1</f>
        <v>0.97499999999999998</v>
      </c>
      <c r="H14" s="1">
        <f>+E14*G14</f>
        <v>10411.082175</v>
      </c>
    </row>
    <row r="15" spans="1:13" ht="14.4" thickTop="1" thickBot="1" x14ac:dyDescent="0.3">
      <c r="B15" s="5" t="s">
        <v>21</v>
      </c>
      <c r="C15" s="7">
        <f>SUM(C4:C14)</f>
        <v>54062</v>
      </c>
      <c r="D15" s="5"/>
      <c r="E15" s="8">
        <f>SUM(E4:E14)</f>
        <v>54764.805999999997</v>
      </c>
      <c r="F15" s="6"/>
      <c r="G15" s="5"/>
      <c r="H15" s="8">
        <f>SUM(H4:H14)</f>
        <v>45252.305475000001</v>
      </c>
      <c r="I15" s="5"/>
      <c r="J15" s="8">
        <f>SUM(J4:J13)</f>
        <v>8051.5063399999981</v>
      </c>
      <c r="K15" s="5"/>
      <c r="L15" s="5"/>
      <c r="M15" s="5"/>
    </row>
    <row r="16" spans="1:13" ht="14.4" thickTop="1" thickBot="1" x14ac:dyDescent="0.3">
      <c r="B16" s="5"/>
    </row>
    <row r="17" spans="1:13" ht="13.8" thickBot="1" x14ac:dyDescent="0.3">
      <c r="B17" s="5"/>
      <c r="I17" s="19">
        <v>1.2E-2</v>
      </c>
      <c r="J17" s="10"/>
      <c r="K17" s="19">
        <v>4.0000000000000001E-3</v>
      </c>
    </row>
    <row r="18" spans="1:13" x14ac:dyDescent="0.25">
      <c r="A18">
        <v>61866</v>
      </c>
      <c r="B18" s="5" t="s">
        <v>17</v>
      </c>
      <c r="C18">
        <v>15239</v>
      </c>
      <c r="D18">
        <v>1.0129999999999999</v>
      </c>
      <c r="F18" s="1">
        <f>+C18*D18</f>
        <v>15437.106999999998</v>
      </c>
      <c r="I18" s="4">
        <f>1-I$17</f>
        <v>0.98799999999999999</v>
      </c>
      <c r="J18" s="1">
        <f>+F18*I18</f>
        <v>15251.861715999998</v>
      </c>
      <c r="K18" s="4"/>
    </row>
    <row r="19" spans="1:13" x14ac:dyDescent="0.25">
      <c r="B19" s="5"/>
      <c r="J19" s="1"/>
    </row>
    <row r="20" spans="1:13" x14ac:dyDescent="0.25">
      <c r="A20">
        <v>61865</v>
      </c>
      <c r="B20" s="5" t="s">
        <v>18</v>
      </c>
      <c r="C20">
        <v>45000</v>
      </c>
      <c r="D20">
        <v>1.0129999999999999</v>
      </c>
      <c r="F20" s="1">
        <f>+C20*D20</f>
        <v>45584.999999999993</v>
      </c>
      <c r="I20" s="4">
        <f>1-I$17</f>
        <v>0.98799999999999999</v>
      </c>
      <c r="J20" s="1">
        <f>+F20*I20</f>
        <v>45037.979999999996</v>
      </c>
    </row>
    <row r="21" spans="1:13" x14ac:dyDescent="0.25">
      <c r="B21" s="5"/>
    </row>
    <row r="22" spans="1:13" ht="13.8" thickBot="1" x14ac:dyDescent="0.3">
      <c r="A22">
        <v>55873</v>
      </c>
      <c r="B22" s="5" t="s">
        <v>19</v>
      </c>
      <c r="C22">
        <v>15090</v>
      </c>
      <c r="D22">
        <v>1.0129999999999999</v>
      </c>
      <c r="F22" s="1">
        <f>+C22*D22</f>
        <v>15286.169999999998</v>
      </c>
      <c r="G22" s="46" t="s">
        <v>47</v>
      </c>
      <c r="I22" s="4"/>
      <c r="K22" s="4">
        <f>1-K$17</f>
        <v>0.996</v>
      </c>
      <c r="L22" s="1">
        <f>+F22*K22</f>
        <v>15225.025319999999</v>
      </c>
      <c r="M22" s="46" t="s">
        <v>48</v>
      </c>
    </row>
    <row r="23" spans="1:13" ht="14.4" thickTop="1" thickBot="1" x14ac:dyDescent="0.3">
      <c r="B23" s="5" t="s">
        <v>20</v>
      </c>
      <c r="C23" s="7">
        <f>SUM(C18:C22)</f>
        <v>75329</v>
      </c>
      <c r="D23" s="5"/>
      <c r="E23" s="6"/>
      <c r="F23" s="8">
        <f>SUM(F18:F22)</f>
        <v>76308.276999999987</v>
      </c>
      <c r="G23" s="5"/>
      <c r="H23" s="6"/>
      <c r="I23" s="5"/>
      <c r="J23" s="8">
        <f>SUM(J18:J22)</f>
        <v>60289.841715999995</v>
      </c>
      <c r="K23" s="5"/>
      <c r="L23" s="8">
        <f>SUM(L18:L22)</f>
        <v>15225.025319999999</v>
      </c>
      <c r="M23" s="5"/>
    </row>
    <row r="24" spans="1:13" ht="13.8" thickTop="1" x14ac:dyDescent="0.25"/>
    <row r="25" spans="1:13" ht="13.8" thickBot="1" x14ac:dyDescent="0.3"/>
    <row r="26" spans="1:13" ht="13.8" thickTop="1" x14ac:dyDescent="0.25">
      <c r="B26" s="21" t="s">
        <v>22</v>
      </c>
      <c r="C26" s="22" t="s">
        <v>23</v>
      </c>
      <c r="D26" s="23">
        <f>+H15</f>
        <v>45252.305475000001</v>
      </c>
      <c r="E26" s="22"/>
      <c r="F26" s="22" t="s">
        <v>26</v>
      </c>
      <c r="G26" s="23">
        <f>+D27+D28+1</f>
        <v>68342.348055999988</v>
      </c>
      <c r="H26" s="22"/>
      <c r="I26" s="22"/>
      <c r="J26" s="22"/>
      <c r="K26" s="22"/>
      <c r="L26" s="24"/>
    </row>
    <row r="27" spans="1:13" x14ac:dyDescent="0.25">
      <c r="B27" s="25" t="s">
        <v>24</v>
      </c>
      <c r="C27" s="26" t="s">
        <v>10</v>
      </c>
      <c r="D27" s="27">
        <f>+J23</f>
        <v>60289.841715999995</v>
      </c>
      <c r="E27" s="26"/>
      <c r="F27" s="26"/>
      <c r="G27" s="26"/>
      <c r="H27" s="26"/>
      <c r="I27" s="26"/>
      <c r="J27" s="26"/>
      <c r="K27" s="26"/>
      <c r="L27" s="28"/>
    </row>
    <row r="28" spans="1:13" x14ac:dyDescent="0.25">
      <c r="B28" s="25" t="s">
        <v>22</v>
      </c>
      <c r="C28" s="26" t="s">
        <v>10</v>
      </c>
      <c r="D28" s="27">
        <f>+J15</f>
        <v>8051.5063399999981</v>
      </c>
      <c r="E28" s="26"/>
      <c r="F28" s="26"/>
      <c r="G28" s="26"/>
      <c r="H28" s="26"/>
      <c r="I28" s="26"/>
      <c r="J28" s="26"/>
      <c r="K28" s="26"/>
      <c r="L28" s="28"/>
    </row>
    <row r="29" spans="1:13" ht="13.8" thickBot="1" x14ac:dyDescent="0.3">
      <c r="B29" s="29" t="s">
        <v>24</v>
      </c>
      <c r="C29" s="30" t="s">
        <v>11</v>
      </c>
      <c r="D29" s="31">
        <f>+L23</f>
        <v>15225.025319999999</v>
      </c>
      <c r="E29" s="30"/>
      <c r="F29" s="30"/>
      <c r="G29" s="30"/>
      <c r="H29" s="30"/>
      <c r="I29" s="30"/>
      <c r="J29" s="30"/>
      <c r="K29" s="30"/>
      <c r="L29" s="32"/>
    </row>
    <row r="30" spans="1:13" ht="13.8" thickTop="1" x14ac:dyDescent="0.25">
      <c r="D30" s="1"/>
    </row>
    <row r="31" spans="1:13" ht="13.8" thickBot="1" x14ac:dyDescent="0.3">
      <c r="D31" s="2">
        <f>+I1</f>
        <v>3.5999999999999997E-2</v>
      </c>
      <c r="E31" s="2">
        <f>+G1</f>
        <v>2.5000000000000001E-2</v>
      </c>
    </row>
    <row r="32" spans="1:13" x14ac:dyDescent="0.25">
      <c r="B32" s="12"/>
      <c r="C32" s="13"/>
      <c r="D32" s="13" t="s">
        <v>4</v>
      </c>
      <c r="E32" s="13" t="s">
        <v>4</v>
      </c>
      <c r="F32" s="14"/>
    </row>
    <row r="33" spans="1:13" ht="13.8" thickBot="1" x14ac:dyDescent="0.3">
      <c r="B33" s="15" t="s">
        <v>27</v>
      </c>
      <c r="C33" s="16"/>
      <c r="D33" s="16" t="s">
        <v>28</v>
      </c>
      <c r="E33" s="16" t="s">
        <v>29</v>
      </c>
      <c r="F33" s="17"/>
      <c r="G33" t="s">
        <v>30</v>
      </c>
    </row>
    <row r="34" spans="1:13" x14ac:dyDescent="0.25">
      <c r="B34">
        <v>10206</v>
      </c>
      <c r="C34">
        <v>19975</v>
      </c>
      <c r="E34" s="3">
        <f>1-E$31</f>
        <v>0.97499999999999998</v>
      </c>
      <c r="F34" s="1">
        <f>C34/E34-C34</f>
        <v>512.17948717948821</v>
      </c>
      <c r="I34" s="37" t="s">
        <v>37</v>
      </c>
      <c r="J34" s="38"/>
      <c r="K34" s="38"/>
      <c r="L34" s="38"/>
      <c r="M34" s="39"/>
    </row>
    <row r="35" spans="1:13" x14ac:dyDescent="0.25">
      <c r="B35">
        <v>10207</v>
      </c>
      <c r="C35">
        <v>10225</v>
      </c>
      <c r="E35" s="3">
        <f>1-E$31</f>
        <v>0.97499999999999998</v>
      </c>
      <c r="F35" s="1">
        <f>C35/E35-C35</f>
        <v>262.17948717948821</v>
      </c>
      <c r="I35" s="40" t="s">
        <v>38</v>
      </c>
      <c r="J35" s="26"/>
      <c r="K35" s="27">
        <f>+F22-L22</f>
        <v>61.144679999999425</v>
      </c>
      <c r="L35" s="47" t="s">
        <v>49</v>
      </c>
      <c r="M35" s="41" t="s">
        <v>52</v>
      </c>
    </row>
    <row r="36" spans="1:13" x14ac:dyDescent="0.25">
      <c r="B36">
        <v>10011</v>
      </c>
      <c r="C36">
        <v>15000</v>
      </c>
      <c r="E36" s="3">
        <f>1-E$31</f>
        <v>0.97499999999999998</v>
      </c>
      <c r="F36" s="1">
        <f>C36/E36-C36</f>
        <v>384.61538461538476</v>
      </c>
      <c r="I36" s="40" t="s">
        <v>39</v>
      </c>
      <c r="J36" s="26"/>
      <c r="K36" s="26">
        <v>277</v>
      </c>
      <c r="L36" s="48" t="s">
        <v>50</v>
      </c>
      <c r="M36" s="41"/>
    </row>
    <row r="37" spans="1:13" ht="13.8" thickBot="1" x14ac:dyDescent="0.3">
      <c r="B37" s="5" t="s">
        <v>32</v>
      </c>
      <c r="C37">
        <f>SUM(C34:C36)</f>
        <v>45200</v>
      </c>
      <c r="I37" s="40" t="s">
        <v>40</v>
      </c>
      <c r="J37" s="26"/>
      <c r="K37" s="49">
        <f>+K35+K36</f>
        <v>338.14467999999943</v>
      </c>
      <c r="L37" s="26" t="s">
        <v>41</v>
      </c>
      <c r="M37" s="41"/>
    </row>
    <row r="38" spans="1:13" ht="13.8" thickTop="1" x14ac:dyDescent="0.25">
      <c r="I38" s="40"/>
      <c r="J38" s="26" t="s">
        <v>51</v>
      </c>
      <c r="K38" s="26"/>
      <c r="M38" s="41"/>
    </row>
    <row r="39" spans="1:13" ht="13.8" thickBot="1" x14ac:dyDescent="0.3">
      <c r="B39">
        <v>40562</v>
      </c>
      <c r="C39">
        <v>15000</v>
      </c>
      <c r="I39" s="42" t="s">
        <v>42</v>
      </c>
      <c r="J39" s="26"/>
      <c r="K39" s="26"/>
      <c r="L39" s="26"/>
      <c r="M39" s="41"/>
    </row>
    <row r="40" spans="1:13" ht="14.4" thickTop="1" thickBot="1" x14ac:dyDescent="0.3">
      <c r="B40" s="5" t="s">
        <v>20</v>
      </c>
      <c r="C40" s="7">
        <f>SUM(C37:C39)</f>
        <v>60200</v>
      </c>
      <c r="F40" s="18">
        <f>SUM(F34:F39)</f>
        <v>1158.9743589743612</v>
      </c>
      <c r="I40" s="40" t="s">
        <v>53</v>
      </c>
      <c r="J40" s="26"/>
      <c r="K40" s="26">
        <v>0</v>
      </c>
      <c r="L40" s="26"/>
      <c r="M40" s="41"/>
    </row>
    <row r="41" spans="1:13" ht="13.8" thickTop="1" x14ac:dyDescent="0.25">
      <c r="F41" s="1"/>
      <c r="I41" s="40" t="s">
        <v>44</v>
      </c>
      <c r="J41" s="26"/>
      <c r="K41" s="27">
        <f>+F40</f>
        <v>1158.9743589743612</v>
      </c>
      <c r="L41" s="26"/>
      <c r="M41" s="41"/>
    </row>
    <row r="42" spans="1:13" ht="13.8" thickBot="1" x14ac:dyDescent="0.3">
      <c r="B42" s="5">
        <v>343930</v>
      </c>
      <c r="C42" s="5" t="s">
        <v>31</v>
      </c>
      <c r="D42" s="5"/>
      <c r="I42" s="40" t="s">
        <v>45</v>
      </c>
      <c r="J42" s="26"/>
      <c r="K42" s="49">
        <f>+K40+K41</f>
        <v>1158.9743589743612</v>
      </c>
      <c r="L42" s="26"/>
      <c r="M42" s="41"/>
    </row>
    <row r="43" spans="1:13" ht="14.4" thickTop="1" thickBot="1" x14ac:dyDescent="0.3">
      <c r="I43" s="43"/>
      <c r="J43" s="44"/>
      <c r="K43" s="44"/>
      <c r="L43" s="44"/>
      <c r="M43" s="45"/>
    </row>
    <row r="45" spans="1:13" ht="15.6" x14ac:dyDescent="0.3">
      <c r="A45" s="3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</sheetData>
  <pageMargins left="0" right="0" top="0" bottom="0" header="0.5" footer="0.5"/>
  <pageSetup scale="9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1" sqref="B1"/>
    </sheetView>
  </sheetViews>
  <sheetFormatPr defaultRowHeight="13.2" x14ac:dyDescent="0.25"/>
  <cols>
    <col min="1" max="1" width="10.5546875" customWidth="1"/>
    <col min="2" max="2" width="12.44140625" customWidth="1"/>
    <col min="3" max="3" width="12" customWidth="1"/>
    <col min="4" max="4" width="10.5546875" customWidth="1"/>
    <col min="5" max="5" width="15.88671875" customWidth="1"/>
    <col min="6" max="6" width="15.33203125" customWidth="1"/>
    <col min="8" max="8" width="10" customWidth="1"/>
    <col min="13" max="13" width="9.44140625" customWidth="1"/>
  </cols>
  <sheetData>
    <row r="1" spans="1:13" ht="13.8" thickBot="1" x14ac:dyDescent="0.3">
      <c r="B1" s="11" t="s">
        <v>57</v>
      </c>
      <c r="C1" s="9"/>
      <c r="D1" s="9"/>
      <c r="E1" s="9"/>
      <c r="F1" s="9"/>
      <c r="G1" s="19">
        <v>2.1000000000000001E-2</v>
      </c>
      <c r="H1" s="10"/>
      <c r="I1" s="19">
        <v>3.2000000000000001E-2</v>
      </c>
      <c r="J1" s="9"/>
      <c r="K1" s="9"/>
      <c r="L1" s="9"/>
    </row>
    <row r="2" spans="1:13" x14ac:dyDescent="0.25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8" thickBot="1" x14ac:dyDescent="0.3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8" thickTop="1" x14ac:dyDescent="0.25">
      <c r="A4">
        <v>456807</v>
      </c>
      <c r="B4" s="5" t="s">
        <v>55</v>
      </c>
      <c r="C4">
        <v>15239</v>
      </c>
      <c r="D4">
        <v>1.014</v>
      </c>
      <c r="E4" s="1">
        <f>+C4*D4</f>
        <v>15452.346</v>
      </c>
      <c r="G4" s="3">
        <f>1-G$1</f>
        <v>0.97899999999999998</v>
      </c>
      <c r="H4" s="1">
        <f>+E4*G4</f>
        <v>15127.846733999999</v>
      </c>
      <c r="I4" s="3"/>
    </row>
    <row r="5" spans="1:13" x14ac:dyDescent="0.25">
      <c r="B5" s="5"/>
    </row>
    <row r="6" spans="1:13" x14ac:dyDescent="0.25">
      <c r="A6">
        <v>61866</v>
      </c>
      <c r="B6" s="5" t="s">
        <v>17</v>
      </c>
      <c r="C6">
        <v>8000</v>
      </c>
      <c r="D6">
        <v>1.014</v>
      </c>
      <c r="E6" s="1">
        <f>+C6*D6</f>
        <v>8112</v>
      </c>
      <c r="I6" s="3">
        <f>1-I$1</f>
        <v>0.96799999999999997</v>
      </c>
      <c r="J6" s="1">
        <f>+E6*I6</f>
        <v>7852.4160000000002</v>
      </c>
    </row>
    <row r="7" spans="1:13" x14ac:dyDescent="0.25">
      <c r="B7" s="5"/>
    </row>
    <row r="8" spans="1:13" x14ac:dyDescent="0.25">
      <c r="A8">
        <v>61869</v>
      </c>
      <c r="B8" s="5" t="s">
        <v>13</v>
      </c>
      <c r="C8">
        <v>245</v>
      </c>
      <c r="D8">
        <v>1.014</v>
      </c>
      <c r="E8" s="1">
        <f>+C8*D8</f>
        <v>248.43</v>
      </c>
      <c r="I8" s="3">
        <f>1-I$1</f>
        <v>0.96799999999999997</v>
      </c>
      <c r="J8" s="1">
        <f>+E8*I8</f>
        <v>240.48024000000001</v>
      </c>
    </row>
    <row r="9" spans="1:13" x14ac:dyDescent="0.25">
      <c r="B9" s="5"/>
    </row>
    <row r="10" spans="1:13" x14ac:dyDescent="0.25">
      <c r="A10">
        <v>61867</v>
      </c>
      <c r="B10" s="5" t="s">
        <v>14</v>
      </c>
      <c r="C10">
        <v>9937</v>
      </c>
      <c r="D10">
        <v>1.014</v>
      </c>
      <c r="E10" s="1">
        <f>+C10*D10</f>
        <v>10076.118</v>
      </c>
      <c r="G10" s="3">
        <f>1-G$1</f>
        <v>0.97899999999999998</v>
      </c>
      <c r="H10" s="1">
        <f>+E10*G10</f>
        <v>9864.5195220000005</v>
      </c>
    </row>
    <row r="11" spans="1:13" x14ac:dyDescent="0.25">
      <c r="B11" s="5"/>
    </row>
    <row r="12" spans="1:13" x14ac:dyDescent="0.25">
      <c r="A12">
        <v>456811</v>
      </c>
      <c r="B12" s="5" t="s">
        <v>56</v>
      </c>
      <c r="C12">
        <v>10100</v>
      </c>
      <c r="D12">
        <v>1.014</v>
      </c>
      <c r="E12" s="1">
        <f>+C12*D12</f>
        <v>10241.4</v>
      </c>
      <c r="G12" s="3">
        <f>1-G$1</f>
        <v>0.97899999999999998</v>
      </c>
      <c r="H12" s="1">
        <f>+E12*G12</f>
        <v>10026.330599999999</v>
      </c>
    </row>
    <row r="13" spans="1:13" x14ac:dyDescent="0.25">
      <c r="B13" s="5"/>
    </row>
    <row r="14" spans="1:13" ht="13.8" thickBot="1" x14ac:dyDescent="0.3">
      <c r="A14">
        <v>61868</v>
      </c>
      <c r="B14" s="5" t="s">
        <v>16</v>
      </c>
      <c r="C14">
        <v>10541</v>
      </c>
      <c r="D14">
        <v>1.014</v>
      </c>
      <c r="E14" s="1">
        <f>+C14*D14</f>
        <v>10688.574000000001</v>
      </c>
      <c r="G14" s="3">
        <f>1-G$1</f>
        <v>0.97899999999999998</v>
      </c>
      <c r="H14" s="1">
        <f>+E14*G14</f>
        <v>10464.113945999999</v>
      </c>
    </row>
    <row r="15" spans="1:13" ht="14.4" thickTop="1" thickBot="1" x14ac:dyDescent="0.3">
      <c r="B15" s="5" t="s">
        <v>21</v>
      </c>
      <c r="C15" s="7">
        <f>SUM(C4:C14)</f>
        <v>54062</v>
      </c>
      <c r="D15" s="5"/>
      <c r="E15" s="8">
        <f>SUM(E4:E14)</f>
        <v>54818.868000000002</v>
      </c>
      <c r="F15" s="6"/>
      <c r="G15" s="5"/>
      <c r="H15" s="8">
        <f>SUM(H4:H14)</f>
        <v>45482.810802</v>
      </c>
      <c r="I15" s="5"/>
      <c r="J15" s="8">
        <f>SUM(J4:J13)</f>
        <v>8092.89624</v>
      </c>
      <c r="K15" s="5"/>
      <c r="L15" s="5"/>
      <c r="M15" s="5"/>
    </row>
    <row r="16" spans="1:13" ht="14.4" thickTop="1" thickBot="1" x14ac:dyDescent="0.3">
      <c r="B16" s="5"/>
    </row>
    <row r="17" spans="1:13" ht="13.8" thickBot="1" x14ac:dyDescent="0.3">
      <c r="B17" s="5"/>
      <c r="I17" s="19">
        <v>0.01</v>
      </c>
      <c r="J17" s="10"/>
      <c r="K17" s="19">
        <v>4.0000000000000001E-3</v>
      </c>
    </row>
    <row r="18" spans="1:13" x14ac:dyDescent="0.25">
      <c r="A18">
        <v>61866</v>
      </c>
      <c r="B18" s="5" t="s">
        <v>17</v>
      </c>
      <c r="C18">
        <v>15239</v>
      </c>
      <c r="D18">
        <v>1.014</v>
      </c>
      <c r="F18" s="1">
        <f>+C18*D18</f>
        <v>15452.346</v>
      </c>
      <c r="I18" s="4">
        <f>1-I$17</f>
        <v>0.99</v>
      </c>
      <c r="J18" s="1">
        <f>+F18*I18</f>
        <v>15297.822539999999</v>
      </c>
      <c r="K18" s="4"/>
    </row>
    <row r="19" spans="1:13" x14ac:dyDescent="0.25">
      <c r="B19" s="5"/>
      <c r="E19" s="1"/>
      <c r="I19" s="3"/>
      <c r="J19" s="1"/>
      <c r="K19" s="4"/>
    </row>
    <row r="20" spans="1:13" x14ac:dyDescent="0.25">
      <c r="B20" s="5"/>
      <c r="J20" s="1"/>
    </row>
    <row r="21" spans="1:13" x14ac:dyDescent="0.25">
      <c r="A21">
        <v>61865</v>
      </c>
      <c r="B21" s="5" t="s">
        <v>18</v>
      </c>
      <c r="C21">
        <v>45000</v>
      </c>
      <c r="D21">
        <v>1.014</v>
      </c>
      <c r="F21" s="1">
        <f>+C21*D21</f>
        <v>45630</v>
      </c>
      <c r="I21" s="4">
        <f>1-I$17</f>
        <v>0.99</v>
      </c>
      <c r="J21" s="1">
        <f>+F21*I21</f>
        <v>45173.7</v>
      </c>
    </row>
    <row r="22" spans="1:13" x14ac:dyDescent="0.25">
      <c r="B22" s="5"/>
    </row>
    <row r="23" spans="1:13" x14ac:dyDescent="0.25">
      <c r="A23">
        <v>55873</v>
      </c>
      <c r="B23" s="5" t="s">
        <v>19</v>
      </c>
      <c r="C23" s="1">
        <f>+F23/D23</f>
        <v>14811.712332564974</v>
      </c>
      <c r="D23">
        <v>1.014</v>
      </c>
      <c r="F23" s="1">
        <f>+L23/K23</f>
        <v>15019.076305220884</v>
      </c>
      <c r="G23" s="46" t="s">
        <v>47</v>
      </c>
      <c r="I23" s="4"/>
      <c r="K23" s="4">
        <f>1-K$17</f>
        <v>0.996</v>
      </c>
      <c r="L23" s="1">
        <v>14959</v>
      </c>
      <c r="M23" s="46" t="s">
        <v>48</v>
      </c>
    </row>
    <row r="24" spans="1:13" ht="13.8" thickBot="1" x14ac:dyDescent="0.3">
      <c r="B24" s="5"/>
      <c r="C24" s="1">
        <f>15090-C23</f>
        <v>278.28766743502638</v>
      </c>
      <c r="D24">
        <v>1.014</v>
      </c>
      <c r="F24" s="1">
        <f>+C24*D24</f>
        <v>282.18369477911676</v>
      </c>
      <c r="G24" s="46"/>
      <c r="I24" s="4"/>
      <c r="K24" s="4">
        <f>1-K$17</f>
        <v>0.996</v>
      </c>
      <c r="L24" s="1">
        <f>+F24*K24</f>
        <v>281.05496000000028</v>
      </c>
      <c r="M24" s="46"/>
    </row>
    <row r="25" spans="1:13" ht="14.4" thickTop="1" thickBot="1" x14ac:dyDescent="0.3">
      <c r="B25" s="5" t="s">
        <v>20</v>
      </c>
      <c r="C25" s="8">
        <f>SUM(C18:C23)</f>
        <v>75050.712332564974</v>
      </c>
      <c r="D25" s="5"/>
      <c r="E25" s="6"/>
      <c r="F25" s="8">
        <f>SUM(F18:F23)</f>
        <v>76101.422305220884</v>
      </c>
      <c r="G25" s="5"/>
      <c r="H25" s="6"/>
      <c r="I25" s="5"/>
      <c r="J25" s="8">
        <f>SUM(J18:J23)</f>
        <v>60471.522539999998</v>
      </c>
      <c r="K25" s="5"/>
      <c r="L25" s="8">
        <f>SUM(L23:L24)</f>
        <v>15240.054959999999</v>
      </c>
      <c r="M25" s="5"/>
    </row>
    <row r="26" spans="1:13" ht="13.8" thickTop="1" x14ac:dyDescent="0.25">
      <c r="L26">
        <v>14688</v>
      </c>
    </row>
    <row r="27" spans="1:13" ht="13.8" thickBot="1" x14ac:dyDescent="0.3"/>
    <row r="28" spans="1:13" ht="13.8" thickTop="1" x14ac:dyDescent="0.25">
      <c r="B28" s="21" t="s">
        <v>22</v>
      </c>
      <c r="C28" s="22" t="s">
        <v>23</v>
      </c>
      <c r="D28" s="23">
        <f>+H15</f>
        <v>45482.810802</v>
      </c>
      <c r="E28" s="22"/>
      <c r="F28" s="22" t="s">
        <v>26</v>
      </c>
      <c r="G28" s="23">
        <f>+D29+D30+1</f>
        <v>68565.418779999993</v>
      </c>
      <c r="H28" s="22"/>
      <c r="I28" s="22"/>
      <c r="J28" s="22"/>
      <c r="K28" s="22"/>
      <c r="L28" s="24"/>
    </row>
    <row r="29" spans="1:13" x14ac:dyDescent="0.25">
      <c r="B29" s="25" t="s">
        <v>24</v>
      </c>
      <c r="C29" s="26" t="s">
        <v>10</v>
      </c>
      <c r="D29" s="27">
        <f>+J25</f>
        <v>60471.522539999998</v>
      </c>
      <c r="E29" s="26"/>
      <c r="F29" s="26"/>
      <c r="G29" s="26"/>
      <c r="H29" s="26"/>
      <c r="I29" s="26"/>
      <c r="J29" s="26"/>
      <c r="K29" s="26"/>
      <c r="L29" s="28"/>
    </row>
    <row r="30" spans="1:13" x14ac:dyDescent="0.25">
      <c r="B30" s="25" t="s">
        <v>22</v>
      </c>
      <c r="C30" s="26" t="s">
        <v>10</v>
      </c>
      <c r="D30" s="27">
        <f>+J15</f>
        <v>8092.89624</v>
      </c>
      <c r="E30" s="26"/>
      <c r="F30" s="26"/>
      <c r="G30" s="26"/>
      <c r="H30" s="26"/>
      <c r="I30" s="26"/>
      <c r="J30" s="26"/>
      <c r="K30" s="26"/>
      <c r="L30" s="28"/>
    </row>
    <row r="31" spans="1:13" ht="13.8" thickBot="1" x14ac:dyDescent="0.3">
      <c r="B31" s="29" t="s">
        <v>24</v>
      </c>
      <c r="C31" s="30" t="s">
        <v>11</v>
      </c>
      <c r="D31" s="31">
        <f>+L25</f>
        <v>15240.054959999999</v>
      </c>
      <c r="E31" s="30"/>
      <c r="F31" s="30"/>
      <c r="G31" s="30"/>
      <c r="H31" s="30"/>
      <c r="I31" s="30"/>
      <c r="J31" s="30"/>
      <c r="K31" s="30"/>
      <c r="L31" s="32"/>
    </row>
    <row r="32" spans="1:13" ht="13.8" thickTop="1" x14ac:dyDescent="0.25">
      <c r="D32" s="1"/>
    </row>
    <row r="33" spans="1:13" ht="13.8" thickBot="1" x14ac:dyDescent="0.3">
      <c r="D33" s="2">
        <f>+I1</f>
        <v>3.2000000000000001E-2</v>
      </c>
      <c r="E33" s="2">
        <f>+G1</f>
        <v>2.1000000000000001E-2</v>
      </c>
    </row>
    <row r="34" spans="1:13" x14ac:dyDescent="0.25">
      <c r="B34" s="12"/>
      <c r="C34" s="13"/>
      <c r="D34" s="13" t="s">
        <v>4</v>
      </c>
      <c r="E34" s="13" t="s">
        <v>4</v>
      </c>
      <c r="F34" s="14"/>
    </row>
    <row r="35" spans="1:13" ht="13.8" thickBot="1" x14ac:dyDescent="0.3">
      <c r="B35" s="15" t="s">
        <v>27</v>
      </c>
      <c r="C35" s="16"/>
      <c r="D35" s="16" t="s">
        <v>28</v>
      </c>
      <c r="E35" s="16" t="s">
        <v>29</v>
      </c>
      <c r="F35" s="17"/>
      <c r="G35" t="s">
        <v>30</v>
      </c>
    </row>
    <row r="36" spans="1:13" x14ac:dyDescent="0.25">
      <c r="B36">
        <v>10206</v>
      </c>
      <c r="C36">
        <v>19975</v>
      </c>
      <c r="E36" s="3">
        <f>1-E$33</f>
        <v>0.97899999999999998</v>
      </c>
      <c r="F36" s="1">
        <f>C36/E36-C36</f>
        <v>428.47293156282103</v>
      </c>
      <c r="I36" s="37" t="s">
        <v>37</v>
      </c>
      <c r="J36" s="38"/>
      <c r="K36" s="38"/>
      <c r="L36" s="38"/>
      <c r="M36" s="39"/>
    </row>
    <row r="37" spans="1:13" x14ac:dyDescent="0.25">
      <c r="B37">
        <v>10207</v>
      </c>
      <c r="C37">
        <v>10225</v>
      </c>
      <c r="E37" s="3">
        <f>1-E$33</f>
        <v>0.97899999999999998</v>
      </c>
      <c r="F37" s="1">
        <f>C37/E37-C37</f>
        <v>219.33094994892781</v>
      </c>
      <c r="I37" s="40" t="s">
        <v>38</v>
      </c>
      <c r="J37" s="26"/>
      <c r="K37" s="27">
        <f>+F23-L23</f>
        <v>60.076305220884024</v>
      </c>
      <c r="L37" s="47" t="s">
        <v>49</v>
      </c>
      <c r="M37" s="41" t="s">
        <v>52</v>
      </c>
    </row>
    <row r="38" spans="1:13" x14ac:dyDescent="0.25">
      <c r="B38">
        <v>10011</v>
      </c>
      <c r="C38">
        <v>15000</v>
      </c>
      <c r="E38" s="3">
        <f>1-E$33</f>
        <v>0.97899999999999998</v>
      </c>
      <c r="F38" s="1">
        <f>C38/E38-C38</f>
        <v>321.75689479060384</v>
      </c>
      <c r="I38" s="40" t="s">
        <v>39</v>
      </c>
      <c r="J38" s="26"/>
      <c r="K38" s="27">
        <f>14959*0.0181</f>
        <v>270.75790000000001</v>
      </c>
      <c r="L38" s="48">
        <v>14959</v>
      </c>
      <c r="M38" s="41"/>
    </row>
    <row r="39" spans="1:13" ht="13.8" thickBot="1" x14ac:dyDescent="0.3">
      <c r="B39" s="5" t="s">
        <v>32</v>
      </c>
      <c r="C39">
        <f>SUM(C36:C38)</f>
        <v>45200</v>
      </c>
      <c r="I39" s="40" t="s">
        <v>40</v>
      </c>
      <c r="J39" s="26"/>
      <c r="K39" s="49">
        <f>+K37+K38</f>
        <v>330.83420522088403</v>
      </c>
      <c r="L39" s="26" t="s">
        <v>41</v>
      </c>
      <c r="M39" s="41"/>
    </row>
    <row r="40" spans="1:13" ht="13.8" thickTop="1" x14ac:dyDescent="0.25">
      <c r="I40" s="40"/>
      <c r="J40" s="26" t="s">
        <v>51</v>
      </c>
      <c r="K40" s="26"/>
      <c r="M40" s="41"/>
    </row>
    <row r="41" spans="1:13" ht="13.8" thickBot="1" x14ac:dyDescent="0.3">
      <c r="B41">
        <v>40562</v>
      </c>
      <c r="C41">
        <v>15000</v>
      </c>
      <c r="I41" s="42" t="s">
        <v>42</v>
      </c>
      <c r="J41" s="26"/>
      <c r="K41" s="26"/>
      <c r="L41" s="26"/>
      <c r="M41" s="41"/>
    </row>
    <row r="42" spans="1:13" ht="14.4" thickTop="1" thickBot="1" x14ac:dyDescent="0.3">
      <c r="B42" s="5" t="s">
        <v>20</v>
      </c>
      <c r="C42" s="7">
        <f>SUM(C39:C41)</f>
        <v>60200</v>
      </c>
      <c r="F42" s="18">
        <f>SUM(F36:F41)</f>
        <v>969.56077630235268</v>
      </c>
      <c r="I42" s="40" t="s">
        <v>53</v>
      </c>
      <c r="J42" s="26"/>
      <c r="K42" s="26">
        <v>381</v>
      </c>
      <c r="L42" s="26"/>
      <c r="M42" s="41"/>
    </row>
    <row r="43" spans="1:13" ht="13.8" thickTop="1" x14ac:dyDescent="0.25">
      <c r="F43" s="1"/>
      <c r="I43" s="40" t="s">
        <v>44</v>
      </c>
      <c r="J43" s="26"/>
      <c r="K43" s="27">
        <f>+F42</f>
        <v>969.56077630235268</v>
      </c>
      <c r="L43" s="26"/>
      <c r="M43" s="41"/>
    </row>
    <row r="44" spans="1:13" ht="13.8" thickBot="1" x14ac:dyDescent="0.3">
      <c r="B44" s="5">
        <v>343930</v>
      </c>
      <c r="C44" s="5" t="s">
        <v>31</v>
      </c>
      <c r="D44" s="5"/>
      <c r="I44" s="40" t="s">
        <v>45</v>
      </c>
      <c r="J44" s="26"/>
      <c r="K44" s="49">
        <f>+K42+K43</f>
        <v>1350.5607763023527</v>
      </c>
      <c r="L44" s="26"/>
      <c r="M44" s="41"/>
    </row>
    <row r="45" spans="1:13" ht="14.4" thickTop="1" thickBot="1" x14ac:dyDescent="0.3">
      <c r="I45" s="43"/>
      <c r="J45" s="44"/>
      <c r="K45" s="44"/>
      <c r="L45" s="44"/>
      <c r="M45" s="45"/>
    </row>
    <row r="47" spans="1:13" ht="15.6" x14ac:dyDescent="0.3">
      <c r="A47" s="33" t="s">
        <v>33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</sheetData>
  <pageMargins left="0" right="0" top="0" bottom="0" header="0.5" footer="0.5"/>
  <pageSetup scale="9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K42" sqref="K42"/>
    </sheetView>
  </sheetViews>
  <sheetFormatPr defaultRowHeight="13.2" x14ac:dyDescent="0.25"/>
  <cols>
    <col min="1" max="1" width="10.5546875" customWidth="1"/>
    <col min="2" max="2" width="12.44140625" customWidth="1"/>
    <col min="3" max="3" width="12" customWidth="1"/>
    <col min="4" max="4" width="10.5546875" customWidth="1"/>
    <col min="5" max="5" width="15.88671875" customWidth="1"/>
    <col min="6" max="6" width="15.33203125" customWidth="1"/>
    <col min="8" max="8" width="10" customWidth="1"/>
    <col min="13" max="13" width="9.44140625" customWidth="1"/>
  </cols>
  <sheetData>
    <row r="1" spans="1:13" ht="13.8" thickBot="1" x14ac:dyDescent="0.3">
      <c r="B1" s="11" t="s">
        <v>58</v>
      </c>
      <c r="C1" s="9"/>
      <c r="D1" s="9"/>
      <c r="E1" s="9"/>
      <c r="F1" s="9"/>
      <c r="G1" s="19">
        <v>3.5999999999999997E-2</v>
      </c>
      <c r="H1" s="10"/>
      <c r="I1" s="19">
        <v>5.2999999999999999E-2</v>
      </c>
      <c r="J1" s="9"/>
      <c r="K1" s="9"/>
      <c r="L1" s="9"/>
    </row>
    <row r="2" spans="1:13" x14ac:dyDescent="0.25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8" thickBot="1" x14ac:dyDescent="0.3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8" thickTop="1" x14ac:dyDescent="0.25">
      <c r="A4">
        <v>456807</v>
      </c>
      <c r="B4" s="5" t="s">
        <v>55</v>
      </c>
      <c r="C4">
        <v>15239</v>
      </c>
      <c r="D4">
        <v>1.014</v>
      </c>
      <c r="E4" s="1">
        <f>+C4*D4</f>
        <v>15452.346</v>
      </c>
      <c r="G4" s="3">
        <f>1-G$1</f>
        <v>0.96399999999999997</v>
      </c>
      <c r="H4" s="1">
        <f>+E4*G4</f>
        <v>14896.061543999998</v>
      </c>
      <c r="I4" s="3"/>
    </row>
    <row r="5" spans="1:13" x14ac:dyDescent="0.25">
      <c r="B5" s="5"/>
    </row>
    <row r="6" spans="1:13" x14ac:dyDescent="0.25">
      <c r="A6">
        <v>61866</v>
      </c>
      <c r="B6" s="5" t="s">
        <v>17</v>
      </c>
      <c r="C6">
        <v>8000</v>
      </c>
      <c r="D6">
        <v>1.014</v>
      </c>
      <c r="E6" s="1">
        <f>+C6*D6</f>
        <v>8112</v>
      </c>
      <c r="I6" s="3">
        <f>1-I$1</f>
        <v>0.94699999999999995</v>
      </c>
      <c r="J6" s="1">
        <f>+E6*I6</f>
        <v>7682.0639999999994</v>
      </c>
    </row>
    <row r="7" spans="1:13" x14ac:dyDescent="0.25">
      <c r="B7" s="5"/>
    </row>
    <row r="8" spans="1:13" x14ac:dyDescent="0.25">
      <c r="A8">
        <v>61869</v>
      </c>
      <c r="B8" s="5" t="s">
        <v>13</v>
      </c>
      <c r="C8">
        <v>245</v>
      </c>
      <c r="D8">
        <v>1.014</v>
      </c>
      <c r="E8" s="1">
        <f>+C8*D8</f>
        <v>248.43</v>
      </c>
      <c r="I8" s="3">
        <f>1-I$1</f>
        <v>0.94699999999999995</v>
      </c>
      <c r="J8" s="1">
        <f>+E8*I8</f>
        <v>235.26320999999999</v>
      </c>
    </row>
    <row r="9" spans="1:13" x14ac:dyDescent="0.25">
      <c r="B9" s="5"/>
    </row>
    <row r="10" spans="1:13" x14ac:dyDescent="0.25">
      <c r="A10">
        <v>61867</v>
      </c>
      <c r="B10" s="5" t="s">
        <v>14</v>
      </c>
      <c r="C10">
        <v>9937</v>
      </c>
      <c r="D10">
        <v>1.014</v>
      </c>
      <c r="E10" s="1">
        <f>+C10*D10</f>
        <v>10076.118</v>
      </c>
      <c r="G10" s="3">
        <f>1-G$1</f>
        <v>0.96399999999999997</v>
      </c>
      <c r="H10" s="1">
        <f>+E10*G10</f>
        <v>9713.3777520000003</v>
      </c>
    </row>
    <row r="11" spans="1:13" x14ac:dyDescent="0.25">
      <c r="B11" s="5"/>
    </row>
    <row r="12" spans="1:13" x14ac:dyDescent="0.25">
      <c r="A12">
        <v>456811</v>
      </c>
      <c r="B12" s="5" t="s">
        <v>56</v>
      </c>
      <c r="C12">
        <v>10100</v>
      </c>
      <c r="D12">
        <v>1.014</v>
      </c>
      <c r="E12" s="1">
        <f>+C12*D12</f>
        <v>10241.4</v>
      </c>
      <c r="G12" s="3">
        <f>1-G$1</f>
        <v>0.96399999999999997</v>
      </c>
      <c r="H12" s="1">
        <f>+E12*G12</f>
        <v>9872.7096000000001</v>
      </c>
    </row>
    <row r="13" spans="1:13" x14ac:dyDescent="0.25">
      <c r="B13" s="5"/>
    </row>
    <row r="14" spans="1:13" ht="13.8" thickBot="1" x14ac:dyDescent="0.3">
      <c r="A14">
        <v>61868</v>
      </c>
      <c r="B14" s="5" t="s">
        <v>16</v>
      </c>
      <c r="C14">
        <v>10541</v>
      </c>
      <c r="D14">
        <v>1.014</v>
      </c>
      <c r="E14" s="1">
        <f>+C14*D14</f>
        <v>10688.574000000001</v>
      </c>
      <c r="G14" s="3">
        <f>1-G$1</f>
        <v>0.96399999999999997</v>
      </c>
      <c r="H14" s="1">
        <f>+E14*G14</f>
        <v>10303.785336000001</v>
      </c>
    </row>
    <row r="15" spans="1:13" ht="14.4" thickTop="1" thickBot="1" x14ac:dyDescent="0.3">
      <c r="B15" s="5" t="s">
        <v>21</v>
      </c>
      <c r="C15" s="7">
        <f>SUM(C4:C14)</f>
        <v>54062</v>
      </c>
      <c r="D15" s="5"/>
      <c r="E15" s="8">
        <f>SUM(E4:E14)</f>
        <v>54818.868000000002</v>
      </c>
      <c r="F15" s="6"/>
      <c r="G15" s="5"/>
      <c r="H15" s="8">
        <f>SUM(H4:H14)</f>
        <v>44785.934232</v>
      </c>
      <c r="I15" s="5"/>
      <c r="J15" s="8">
        <f>SUM(J4:J13)</f>
        <v>7917.3272099999995</v>
      </c>
      <c r="K15" s="5"/>
      <c r="L15" s="5"/>
      <c r="M15" s="5"/>
    </row>
    <row r="16" spans="1:13" ht="14.4" thickTop="1" thickBot="1" x14ac:dyDescent="0.3">
      <c r="B16" s="5"/>
    </row>
    <row r="17" spans="1:13" ht="13.8" thickBot="1" x14ac:dyDescent="0.3">
      <c r="B17" s="5"/>
      <c r="I17" s="19">
        <v>1.7000000000000001E-2</v>
      </c>
      <c r="J17" s="10"/>
      <c r="K17" s="19">
        <v>6.0000000000000001E-3</v>
      </c>
    </row>
    <row r="18" spans="1:13" x14ac:dyDescent="0.25">
      <c r="A18">
        <v>61866</v>
      </c>
      <c r="B18" s="5" t="s">
        <v>17</v>
      </c>
      <c r="C18">
        <v>15239</v>
      </c>
      <c r="D18">
        <v>1.0129999999999999</v>
      </c>
      <c r="F18" s="1">
        <f>+C18*D18</f>
        <v>15437.106999999998</v>
      </c>
      <c r="I18" s="4">
        <f>1-I$17</f>
        <v>0.98299999999999998</v>
      </c>
      <c r="J18" s="1">
        <f>+F18*I18</f>
        <v>15174.676180999997</v>
      </c>
      <c r="K18" s="4"/>
    </row>
    <row r="19" spans="1:13" x14ac:dyDescent="0.25">
      <c r="B19" s="5"/>
      <c r="E19" s="1"/>
      <c r="I19" s="3"/>
      <c r="J19" s="1"/>
      <c r="K19" s="4"/>
    </row>
    <row r="20" spans="1:13" x14ac:dyDescent="0.25">
      <c r="B20" s="5"/>
      <c r="J20" s="1"/>
    </row>
    <row r="21" spans="1:13" x14ac:dyDescent="0.25">
      <c r="A21">
        <v>61865</v>
      </c>
      <c r="B21" s="5" t="s">
        <v>18</v>
      </c>
      <c r="C21">
        <v>45000</v>
      </c>
      <c r="D21">
        <v>1.0129999999999999</v>
      </c>
      <c r="F21" s="1">
        <f>+C21*D21</f>
        <v>45584.999999999993</v>
      </c>
      <c r="I21" s="4">
        <f>1-I$17</f>
        <v>0.98299999999999998</v>
      </c>
      <c r="J21" s="1">
        <f>+F21*I21</f>
        <v>44810.054999999993</v>
      </c>
    </row>
    <row r="22" spans="1:13" x14ac:dyDescent="0.25">
      <c r="B22" s="5"/>
    </row>
    <row r="23" spans="1:13" x14ac:dyDescent="0.25">
      <c r="A23">
        <v>55873</v>
      </c>
      <c r="B23" s="5" t="s">
        <v>19</v>
      </c>
      <c r="C23" s="1">
        <f>+F23/D23</f>
        <v>14856.165621567512</v>
      </c>
      <c r="D23">
        <v>1.0129999999999999</v>
      </c>
      <c r="F23" s="1">
        <f>+L23/K23</f>
        <v>15049.295774647888</v>
      </c>
      <c r="G23" s="46" t="s">
        <v>47</v>
      </c>
      <c r="I23" s="4"/>
      <c r="K23" s="4">
        <f>1-K$17</f>
        <v>0.99399999999999999</v>
      </c>
      <c r="L23" s="1">
        <v>14959</v>
      </c>
      <c r="M23" s="46" t="s">
        <v>48</v>
      </c>
    </row>
    <row r="24" spans="1:13" ht="13.8" thickBot="1" x14ac:dyDescent="0.3">
      <c r="B24" s="5"/>
      <c r="C24" s="1">
        <f>15090-C23</f>
        <v>233.83437843248794</v>
      </c>
      <c r="D24">
        <v>1.0129999999999999</v>
      </c>
      <c r="F24" s="1">
        <f>+C24*D24</f>
        <v>236.87422535211024</v>
      </c>
      <c r="G24" s="46"/>
      <c r="I24" s="4"/>
      <c r="K24" s="4">
        <f>1-K$17</f>
        <v>0.99399999999999999</v>
      </c>
      <c r="L24" s="1">
        <f>+F24*K24</f>
        <v>235.45297999999758</v>
      </c>
      <c r="M24" s="46"/>
    </row>
    <row r="25" spans="1:13" ht="14.4" thickTop="1" thickBot="1" x14ac:dyDescent="0.3">
      <c r="B25" s="5" t="s">
        <v>20</v>
      </c>
      <c r="C25" s="8">
        <f>SUM(C18:C23)</f>
        <v>75095.165621567518</v>
      </c>
      <c r="D25" s="5"/>
      <c r="E25" s="6"/>
      <c r="F25" s="8">
        <f>SUM(F18:F23)</f>
        <v>76071.402774647882</v>
      </c>
      <c r="G25" s="5"/>
      <c r="H25" s="6"/>
      <c r="I25" s="5"/>
      <c r="J25" s="8">
        <f>SUM(J18:J23)</f>
        <v>59984.731180999988</v>
      </c>
      <c r="K25" s="5"/>
      <c r="L25" s="8">
        <f>SUM(L23:L24)</f>
        <v>15194.452979999998</v>
      </c>
      <c r="M25" s="5"/>
    </row>
    <row r="26" spans="1:13" ht="13.8" thickTop="1" x14ac:dyDescent="0.25">
      <c r="L26">
        <v>14688</v>
      </c>
    </row>
    <row r="27" spans="1:13" ht="13.8" thickBot="1" x14ac:dyDescent="0.3"/>
    <row r="28" spans="1:13" ht="13.8" thickTop="1" x14ac:dyDescent="0.25">
      <c r="B28" s="21" t="s">
        <v>22</v>
      </c>
      <c r="C28" s="22" t="s">
        <v>23</v>
      </c>
      <c r="D28" s="23">
        <f>+H15</f>
        <v>44785.934232</v>
      </c>
      <c r="E28" s="22"/>
      <c r="F28" s="22" t="s">
        <v>26</v>
      </c>
      <c r="G28" s="23">
        <f>+D29+D30+1</f>
        <v>67903.058390999984</v>
      </c>
      <c r="H28" s="22"/>
      <c r="I28" s="22"/>
      <c r="J28" s="22"/>
      <c r="K28" s="22"/>
      <c r="L28" s="24"/>
    </row>
    <row r="29" spans="1:13" x14ac:dyDescent="0.25">
      <c r="B29" s="25" t="s">
        <v>24</v>
      </c>
      <c r="C29" s="26" t="s">
        <v>10</v>
      </c>
      <c r="D29" s="27">
        <f>+J25</f>
        <v>59984.731180999988</v>
      </c>
      <c r="E29" s="26"/>
      <c r="F29" s="26"/>
      <c r="G29" s="26"/>
      <c r="H29" s="26"/>
      <c r="I29" s="26"/>
      <c r="J29" s="26"/>
      <c r="K29" s="26"/>
      <c r="L29" s="28"/>
    </row>
    <row r="30" spans="1:13" x14ac:dyDescent="0.25">
      <c r="B30" s="25" t="s">
        <v>22</v>
      </c>
      <c r="C30" s="26" t="s">
        <v>10</v>
      </c>
      <c r="D30" s="27">
        <f>+J15</f>
        <v>7917.3272099999995</v>
      </c>
      <c r="E30" s="26"/>
      <c r="F30" s="26"/>
      <c r="G30" s="26"/>
      <c r="H30" s="26"/>
      <c r="I30" s="26"/>
      <c r="J30" s="26"/>
      <c r="K30" s="26"/>
      <c r="L30" s="28"/>
    </row>
    <row r="31" spans="1:13" ht="13.8" thickBot="1" x14ac:dyDescent="0.3">
      <c r="B31" s="29" t="s">
        <v>24</v>
      </c>
      <c r="C31" s="30" t="s">
        <v>11</v>
      </c>
      <c r="D31" s="31">
        <f>+L25</f>
        <v>15194.452979999998</v>
      </c>
      <c r="E31" s="30"/>
      <c r="F31" s="30"/>
      <c r="G31" s="30"/>
      <c r="H31" s="30"/>
      <c r="I31" s="30"/>
      <c r="J31" s="30"/>
      <c r="K31" s="30"/>
      <c r="L31" s="32"/>
    </row>
    <row r="32" spans="1:13" ht="13.8" thickTop="1" x14ac:dyDescent="0.25">
      <c r="D32" s="1"/>
    </row>
    <row r="33" spans="1:13" ht="13.8" thickBot="1" x14ac:dyDescent="0.3">
      <c r="D33" s="2">
        <f>+I1</f>
        <v>5.2999999999999999E-2</v>
      </c>
      <c r="E33" s="2">
        <f>+G1</f>
        <v>3.5999999999999997E-2</v>
      </c>
    </row>
    <row r="34" spans="1:13" x14ac:dyDescent="0.25">
      <c r="B34" s="12"/>
      <c r="C34" s="13"/>
      <c r="D34" s="13" t="s">
        <v>4</v>
      </c>
      <c r="E34" s="13" t="s">
        <v>4</v>
      </c>
      <c r="F34" s="14"/>
    </row>
    <row r="35" spans="1:13" ht="13.8" thickBot="1" x14ac:dyDescent="0.3">
      <c r="B35" s="15" t="s">
        <v>27</v>
      </c>
      <c r="C35" s="16"/>
      <c r="D35" s="16" t="s">
        <v>28</v>
      </c>
      <c r="E35" s="16" t="s">
        <v>29</v>
      </c>
      <c r="F35" s="17"/>
      <c r="G35" t="s">
        <v>30</v>
      </c>
    </row>
    <row r="36" spans="1:13" x14ac:dyDescent="0.25">
      <c r="B36">
        <v>10206</v>
      </c>
      <c r="C36">
        <v>19975</v>
      </c>
      <c r="E36" s="3">
        <f>1-E$33</f>
        <v>0.96399999999999997</v>
      </c>
      <c r="F36" s="1">
        <f>C36/E36-C36</f>
        <v>745.95435684647236</v>
      </c>
      <c r="I36" s="37" t="s">
        <v>37</v>
      </c>
      <c r="J36" s="38"/>
      <c r="K36" s="38"/>
      <c r="L36" s="38"/>
      <c r="M36" s="39"/>
    </row>
    <row r="37" spans="1:13" x14ac:dyDescent="0.25">
      <c r="B37">
        <v>10207</v>
      </c>
      <c r="C37">
        <v>10225</v>
      </c>
      <c r="E37" s="3">
        <f>1-E$33</f>
        <v>0.96399999999999997</v>
      </c>
      <c r="F37" s="1">
        <f>C37/E37-C37</f>
        <v>381.84647302904523</v>
      </c>
      <c r="I37" s="40" t="s">
        <v>38</v>
      </c>
      <c r="J37" s="26"/>
      <c r="K37" s="27">
        <f>+F23-L23</f>
        <v>90.295774647887811</v>
      </c>
      <c r="L37" s="47" t="s">
        <v>49</v>
      </c>
      <c r="M37" s="41" t="s">
        <v>52</v>
      </c>
    </row>
    <row r="38" spans="1:13" x14ac:dyDescent="0.25">
      <c r="B38">
        <v>10011</v>
      </c>
      <c r="C38">
        <v>15000</v>
      </c>
      <c r="E38" s="3">
        <f>1-E$33</f>
        <v>0.96399999999999997</v>
      </c>
      <c r="F38" s="1">
        <f>C38/E38-C38</f>
        <v>560.16597510373504</v>
      </c>
      <c r="I38" s="40" t="s">
        <v>39</v>
      </c>
      <c r="J38" s="26"/>
      <c r="K38" s="27">
        <f>14959*0.0181</f>
        <v>270.75790000000001</v>
      </c>
      <c r="L38" s="48">
        <v>14959</v>
      </c>
      <c r="M38" s="41"/>
    </row>
    <row r="39" spans="1:13" ht="13.8" thickBot="1" x14ac:dyDescent="0.3">
      <c r="B39" s="5" t="s">
        <v>32</v>
      </c>
      <c r="C39">
        <f>SUM(C36:C38)</f>
        <v>45200</v>
      </c>
      <c r="I39" s="40" t="s">
        <v>40</v>
      </c>
      <c r="J39" s="26"/>
      <c r="K39" s="49">
        <f>+K37+K38</f>
        <v>361.05367464788782</v>
      </c>
      <c r="L39" s="26" t="s">
        <v>41</v>
      </c>
      <c r="M39" s="41"/>
    </row>
    <row r="40" spans="1:13" ht="13.8" thickTop="1" x14ac:dyDescent="0.25">
      <c r="I40" s="40"/>
      <c r="J40" s="26" t="s">
        <v>51</v>
      </c>
      <c r="K40" s="26"/>
      <c r="M40" s="41"/>
    </row>
    <row r="41" spans="1:13" ht="13.8" thickBot="1" x14ac:dyDescent="0.3">
      <c r="B41">
        <v>40562</v>
      </c>
      <c r="C41">
        <v>15000</v>
      </c>
      <c r="I41" s="42" t="s">
        <v>42</v>
      </c>
      <c r="J41" s="26"/>
      <c r="K41" s="26"/>
      <c r="L41" s="26"/>
      <c r="M41" s="41"/>
    </row>
    <row r="42" spans="1:13" ht="14.4" thickTop="1" thickBot="1" x14ac:dyDescent="0.3">
      <c r="B42" s="5" t="s">
        <v>20</v>
      </c>
      <c r="C42" s="7">
        <f>SUM(C39:C41)</f>
        <v>60200</v>
      </c>
      <c r="F42" s="18">
        <f>SUM(F36:F41)</f>
        <v>1687.9668049792526</v>
      </c>
      <c r="I42" s="40" t="s">
        <v>53</v>
      </c>
      <c r="J42" s="26"/>
      <c r="K42" s="26">
        <v>381</v>
      </c>
      <c r="L42" s="26"/>
      <c r="M42" s="41"/>
    </row>
    <row r="43" spans="1:13" ht="13.8" thickTop="1" x14ac:dyDescent="0.25">
      <c r="F43" s="1"/>
      <c r="I43" s="40" t="s">
        <v>44</v>
      </c>
      <c r="J43" s="26"/>
      <c r="K43" s="27">
        <f>+F42</f>
        <v>1687.9668049792526</v>
      </c>
      <c r="L43" s="26"/>
      <c r="M43" s="41"/>
    </row>
    <row r="44" spans="1:13" ht="13.8" thickBot="1" x14ac:dyDescent="0.3">
      <c r="B44" s="5">
        <v>343930</v>
      </c>
      <c r="C44" s="5" t="s">
        <v>31</v>
      </c>
      <c r="D44" s="5"/>
      <c r="I44" s="40" t="s">
        <v>45</v>
      </c>
      <c r="J44" s="26"/>
      <c r="K44" s="49">
        <f>+K42+K43</f>
        <v>2068.9668049792526</v>
      </c>
      <c r="L44" s="26"/>
      <c r="M44" s="41"/>
    </row>
    <row r="45" spans="1:13" ht="14.4" thickTop="1" thickBot="1" x14ac:dyDescent="0.3">
      <c r="I45" s="43"/>
      <c r="J45" s="44"/>
      <c r="K45" s="44"/>
      <c r="L45" s="44"/>
      <c r="M45" s="45"/>
    </row>
    <row r="47" spans="1:13" ht="15.6" x14ac:dyDescent="0.3">
      <c r="A47" s="33" t="s">
        <v>33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C1" workbookViewId="0">
      <selection activeCell="K39" sqref="K39"/>
    </sheetView>
  </sheetViews>
  <sheetFormatPr defaultRowHeight="13.2" x14ac:dyDescent="0.25"/>
  <cols>
    <col min="1" max="1" width="10.5546875" customWidth="1"/>
    <col min="2" max="2" width="12.44140625" customWidth="1"/>
    <col min="3" max="3" width="12" customWidth="1"/>
    <col min="4" max="4" width="10.5546875" customWidth="1"/>
    <col min="5" max="5" width="15.88671875" customWidth="1"/>
    <col min="6" max="6" width="15.33203125" customWidth="1"/>
    <col min="8" max="8" width="10" customWidth="1"/>
    <col min="13" max="13" width="9.44140625" customWidth="1"/>
  </cols>
  <sheetData>
    <row r="1" spans="1:13" ht="13.8" thickBot="1" x14ac:dyDescent="0.3">
      <c r="B1" s="11" t="s">
        <v>59</v>
      </c>
      <c r="C1" s="9"/>
      <c r="D1" s="9"/>
      <c r="E1" s="9"/>
      <c r="F1" s="9"/>
      <c r="G1" s="19">
        <v>0.03</v>
      </c>
      <c r="H1" s="10"/>
      <c r="I1" s="19">
        <v>4.4999999999999998E-2</v>
      </c>
      <c r="J1" s="9"/>
      <c r="K1" s="9"/>
      <c r="L1" s="9"/>
    </row>
    <row r="2" spans="1:13" x14ac:dyDescent="0.25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8" thickBot="1" x14ac:dyDescent="0.3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8" thickTop="1" x14ac:dyDescent="0.25">
      <c r="A4">
        <v>456807</v>
      </c>
      <c r="B4" s="5" t="s">
        <v>55</v>
      </c>
      <c r="C4">
        <v>15239</v>
      </c>
      <c r="D4">
        <v>1.0109999999999999</v>
      </c>
      <c r="E4" s="1">
        <f>+C4*D4</f>
        <v>15406.628999999999</v>
      </c>
      <c r="G4" s="3">
        <f>1-G$1</f>
        <v>0.97</v>
      </c>
      <c r="H4" s="1">
        <f>+E4*G4</f>
        <v>14944.430129999999</v>
      </c>
      <c r="I4" s="3"/>
    </row>
    <row r="5" spans="1:13" x14ac:dyDescent="0.25">
      <c r="B5" s="5"/>
    </row>
    <row r="6" spans="1:13" x14ac:dyDescent="0.25">
      <c r="A6">
        <v>61866</v>
      </c>
      <c r="B6" s="5" t="s">
        <v>17</v>
      </c>
      <c r="C6">
        <v>8000</v>
      </c>
      <c r="D6">
        <v>1.0109999999999999</v>
      </c>
      <c r="E6" s="1">
        <f>+C6*D6</f>
        <v>8087.9999999999991</v>
      </c>
      <c r="I6" s="3">
        <f>1-I$1</f>
        <v>0.95499999999999996</v>
      </c>
      <c r="J6" s="1">
        <f>+E6*I6</f>
        <v>7724.0399999999991</v>
      </c>
    </row>
    <row r="7" spans="1:13" x14ac:dyDescent="0.25">
      <c r="B7" s="5"/>
    </row>
    <row r="8" spans="1:13" x14ac:dyDescent="0.25">
      <c r="A8">
        <v>61869</v>
      </c>
      <c r="B8" s="5" t="s">
        <v>13</v>
      </c>
      <c r="C8">
        <v>245</v>
      </c>
      <c r="D8">
        <v>1.0109999999999999</v>
      </c>
      <c r="E8" s="1">
        <f>+C8*D8</f>
        <v>247.69499999999996</v>
      </c>
      <c r="I8" s="3">
        <f>1-I$1</f>
        <v>0.95499999999999996</v>
      </c>
      <c r="J8" s="1">
        <f>+E8*I8</f>
        <v>236.54872499999996</v>
      </c>
    </row>
    <row r="9" spans="1:13" x14ac:dyDescent="0.25">
      <c r="B9" s="5"/>
    </row>
    <row r="10" spans="1:13" x14ac:dyDescent="0.25">
      <c r="A10">
        <v>61867</v>
      </c>
      <c r="B10" s="5" t="s">
        <v>14</v>
      </c>
      <c r="C10">
        <v>9937</v>
      </c>
      <c r="D10">
        <v>1.0109999999999999</v>
      </c>
      <c r="E10" s="1">
        <f>+C10*D10</f>
        <v>10046.306999999999</v>
      </c>
      <c r="G10" s="3">
        <f>1-G$1</f>
        <v>0.97</v>
      </c>
      <c r="H10" s="1">
        <f>+E10*G10</f>
        <v>9744.9177899999995</v>
      </c>
    </row>
    <row r="11" spans="1:13" x14ac:dyDescent="0.25">
      <c r="B11" s="5"/>
    </row>
    <row r="12" spans="1:13" x14ac:dyDescent="0.25">
      <c r="A12">
        <v>456811</v>
      </c>
      <c r="B12" s="5" t="s">
        <v>56</v>
      </c>
      <c r="C12">
        <v>10100</v>
      </c>
      <c r="D12">
        <v>1.0109999999999999</v>
      </c>
      <c r="E12" s="1">
        <f>+C12*D12</f>
        <v>10211.099999999999</v>
      </c>
      <c r="G12" s="3">
        <f>1-G$1</f>
        <v>0.97</v>
      </c>
      <c r="H12" s="1">
        <f>+E12*G12</f>
        <v>9904.766999999998</v>
      </c>
    </row>
    <row r="13" spans="1:13" x14ac:dyDescent="0.25">
      <c r="B13" s="5"/>
    </row>
    <row r="14" spans="1:13" ht="13.8" thickBot="1" x14ac:dyDescent="0.3">
      <c r="A14">
        <v>61868</v>
      </c>
      <c r="B14" s="5" t="s">
        <v>16</v>
      </c>
      <c r="C14">
        <v>10541</v>
      </c>
      <c r="D14">
        <v>1.0109999999999999</v>
      </c>
      <c r="E14" s="1">
        <f>+C14*D14</f>
        <v>10656.950999999999</v>
      </c>
      <c r="G14" s="3">
        <f>1-G$1</f>
        <v>0.97</v>
      </c>
      <c r="H14" s="1">
        <f>+E14*G14</f>
        <v>10337.242469999999</v>
      </c>
    </row>
    <row r="15" spans="1:13" ht="14.4" thickTop="1" thickBot="1" x14ac:dyDescent="0.3">
      <c r="B15" s="5" t="s">
        <v>21</v>
      </c>
      <c r="C15" s="7">
        <f>SUM(C4:C14)</f>
        <v>54062</v>
      </c>
      <c r="D15" s="5"/>
      <c r="E15" s="8">
        <f>SUM(E4:E14)</f>
        <v>54656.681999999993</v>
      </c>
      <c r="F15" s="6"/>
      <c r="G15" s="5"/>
      <c r="H15" s="8">
        <f>SUM(H4:H14)</f>
        <v>44931.357389999997</v>
      </c>
      <c r="I15" s="5"/>
      <c r="J15" s="8">
        <f>SUM(J4:J13)</f>
        <v>7960.5887249999987</v>
      </c>
      <c r="K15" s="5"/>
      <c r="L15" s="5"/>
      <c r="M15" s="5"/>
    </row>
    <row r="16" spans="1:13" ht="14.4" thickTop="1" thickBot="1" x14ac:dyDescent="0.3">
      <c r="B16" s="5"/>
    </row>
    <row r="17" spans="1:13" ht="13.8" thickBot="1" x14ac:dyDescent="0.3">
      <c r="B17" s="5"/>
      <c r="I17" s="19">
        <v>1.4999999999999999E-2</v>
      </c>
      <c r="J17" s="10"/>
      <c r="K17" s="19">
        <v>5.0000000000000001E-3</v>
      </c>
    </row>
    <row r="18" spans="1:13" x14ac:dyDescent="0.25">
      <c r="A18">
        <v>61866</v>
      </c>
      <c r="B18" s="5" t="s">
        <v>17</v>
      </c>
      <c r="C18">
        <v>15239</v>
      </c>
      <c r="D18">
        <v>1.0109999999999999</v>
      </c>
      <c r="F18" s="1">
        <f>+C18*D18</f>
        <v>15406.628999999999</v>
      </c>
      <c r="I18" s="4">
        <f>1-I$17</f>
        <v>0.98499999999999999</v>
      </c>
      <c r="J18" s="1">
        <f>+F18*I18</f>
        <v>15175.529564999999</v>
      </c>
      <c r="K18" s="4"/>
    </row>
    <row r="19" spans="1:13" x14ac:dyDescent="0.25">
      <c r="B19" s="5"/>
      <c r="E19" s="1"/>
      <c r="I19" s="3"/>
      <c r="J19" s="1"/>
      <c r="K19" s="4"/>
    </row>
    <row r="20" spans="1:13" x14ac:dyDescent="0.25">
      <c r="B20" s="5"/>
      <c r="J20" s="1"/>
    </row>
    <row r="21" spans="1:13" x14ac:dyDescent="0.25">
      <c r="A21">
        <v>61865</v>
      </c>
      <c r="B21" s="5" t="s">
        <v>18</v>
      </c>
      <c r="C21">
        <v>45000</v>
      </c>
      <c r="D21">
        <v>1.0109999999999999</v>
      </c>
      <c r="F21" s="1">
        <f>+C21*D21</f>
        <v>45494.999999999993</v>
      </c>
      <c r="I21" s="4">
        <f>1-I$17</f>
        <v>0.98499999999999999</v>
      </c>
      <c r="J21" s="1">
        <f>+F21*I21</f>
        <v>44812.57499999999</v>
      </c>
    </row>
    <row r="22" spans="1:13" x14ac:dyDescent="0.25">
      <c r="B22" s="5"/>
    </row>
    <row r="23" spans="1:13" x14ac:dyDescent="0.25">
      <c r="A23">
        <v>55873</v>
      </c>
      <c r="B23" s="5" t="s">
        <v>19</v>
      </c>
      <c r="C23" s="1">
        <f>+F23/D23</f>
        <v>14870.594316786704</v>
      </c>
      <c r="D23">
        <v>1.0109999999999999</v>
      </c>
      <c r="F23" s="1">
        <f>+L23/K23</f>
        <v>15034.170854271357</v>
      </c>
      <c r="G23" s="46" t="s">
        <v>47</v>
      </c>
      <c r="I23" s="4"/>
      <c r="K23" s="4">
        <f>1-K$17</f>
        <v>0.995</v>
      </c>
      <c r="L23" s="1">
        <v>14959</v>
      </c>
      <c r="M23" s="46" t="s">
        <v>48</v>
      </c>
    </row>
    <row r="24" spans="1:13" ht="13.8" thickBot="1" x14ac:dyDescent="0.3">
      <c r="B24" s="5"/>
      <c r="C24" s="1">
        <f>15090-C23</f>
        <v>219.40568321329556</v>
      </c>
      <c r="D24">
        <v>1.0109999999999999</v>
      </c>
      <c r="F24" s="1">
        <f>+C24*D24</f>
        <v>221.81914572864179</v>
      </c>
      <c r="G24" s="46"/>
      <c r="I24" s="4"/>
      <c r="K24" s="4">
        <f>1-K$17</f>
        <v>0.995</v>
      </c>
      <c r="L24" s="1">
        <f>+F24*K24</f>
        <v>220.71004999999857</v>
      </c>
      <c r="M24" s="46"/>
    </row>
    <row r="25" spans="1:13" ht="14.4" thickTop="1" thickBot="1" x14ac:dyDescent="0.3">
      <c r="B25" s="5" t="s">
        <v>20</v>
      </c>
      <c r="C25" s="8">
        <f>SUM(C18:C23)</f>
        <v>75109.594316786708</v>
      </c>
      <c r="D25" s="5"/>
      <c r="E25" s="6"/>
      <c r="F25" s="8">
        <f>SUM(F18:F23)</f>
        <v>75935.799854271347</v>
      </c>
      <c r="G25" s="5"/>
      <c r="H25" s="6"/>
      <c r="I25" s="5"/>
      <c r="J25" s="8">
        <f>SUM(J18:J23)</f>
        <v>59988.104564999987</v>
      </c>
      <c r="K25" s="5"/>
      <c r="L25" s="8">
        <f>SUM(L23:L24)</f>
        <v>15179.710049999998</v>
      </c>
      <c r="M25" s="5"/>
    </row>
    <row r="26" spans="1:13" ht="13.8" thickTop="1" x14ac:dyDescent="0.25">
      <c r="L26">
        <v>14688</v>
      </c>
    </row>
    <row r="27" spans="1:13" ht="13.8" thickBot="1" x14ac:dyDescent="0.3"/>
    <row r="28" spans="1:13" ht="13.8" thickTop="1" x14ac:dyDescent="0.25">
      <c r="B28" s="21" t="s">
        <v>22</v>
      </c>
      <c r="C28" s="22" t="s">
        <v>23</v>
      </c>
      <c r="D28" s="23">
        <f>+H15</f>
        <v>44931.357389999997</v>
      </c>
      <c r="E28" s="22"/>
      <c r="F28" s="22" t="s">
        <v>26</v>
      </c>
      <c r="G28" s="23">
        <f>+D29+D30+1</f>
        <v>67949.693289999981</v>
      </c>
      <c r="H28" s="22"/>
      <c r="I28" s="22"/>
      <c r="J28" s="22"/>
      <c r="K28" s="22"/>
      <c r="L28" s="24"/>
    </row>
    <row r="29" spans="1:13" x14ac:dyDescent="0.25">
      <c r="B29" s="25" t="s">
        <v>24</v>
      </c>
      <c r="C29" s="26" t="s">
        <v>10</v>
      </c>
      <c r="D29" s="27">
        <f>+J25</f>
        <v>59988.104564999987</v>
      </c>
      <c r="E29" s="26"/>
      <c r="F29" s="26"/>
      <c r="G29" s="26"/>
      <c r="H29" s="26"/>
      <c r="I29" s="26"/>
      <c r="J29" s="26"/>
      <c r="K29" s="26"/>
      <c r="L29" s="28"/>
    </row>
    <row r="30" spans="1:13" x14ac:dyDescent="0.25">
      <c r="B30" s="25" t="s">
        <v>22</v>
      </c>
      <c r="C30" s="26" t="s">
        <v>10</v>
      </c>
      <c r="D30" s="27">
        <f>+J15</f>
        <v>7960.5887249999987</v>
      </c>
      <c r="E30" s="26"/>
      <c r="F30" s="26"/>
      <c r="G30" s="26"/>
      <c r="H30" s="26"/>
      <c r="I30" s="26"/>
      <c r="J30" s="26"/>
      <c r="K30" s="26"/>
      <c r="L30" s="28"/>
    </row>
    <row r="31" spans="1:13" ht="13.8" thickBot="1" x14ac:dyDescent="0.3">
      <c r="B31" s="29" t="s">
        <v>24</v>
      </c>
      <c r="C31" s="30" t="s">
        <v>11</v>
      </c>
      <c r="D31" s="31">
        <f>+L25</f>
        <v>15179.710049999998</v>
      </c>
      <c r="E31" s="30"/>
      <c r="F31" s="30"/>
      <c r="G31" s="30"/>
      <c r="H31" s="30"/>
      <c r="I31" s="30"/>
      <c r="J31" s="30"/>
      <c r="K31" s="30"/>
      <c r="L31" s="32"/>
    </row>
    <row r="32" spans="1:13" ht="13.8" thickTop="1" x14ac:dyDescent="0.25">
      <c r="D32" s="1"/>
    </row>
    <row r="33" spans="1:13" ht="13.8" thickBot="1" x14ac:dyDescent="0.3">
      <c r="D33" s="2">
        <f>+I1</f>
        <v>4.4999999999999998E-2</v>
      </c>
      <c r="E33" s="2">
        <f>+G1</f>
        <v>0.03</v>
      </c>
    </row>
    <row r="34" spans="1:13" x14ac:dyDescent="0.25">
      <c r="B34" s="12"/>
      <c r="C34" s="13"/>
      <c r="D34" s="13" t="s">
        <v>4</v>
      </c>
      <c r="E34" s="13" t="s">
        <v>4</v>
      </c>
      <c r="F34" s="14"/>
    </row>
    <row r="35" spans="1:13" ht="13.8" thickBot="1" x14ac:dyDescent="0.3">
      <c r="B35" s="15" t="s">
        <v>27</v>
      </c>
      <c r="C35" s="16"/>
      <c r="D35" s="16" t="s">
        <v>28</v>
      </c>
      <c r="E35" s="16" t="s">
        <v>29</v>
      </c>
      <c r="F35" s="17"/>
      <c r="G35" t="s">
        <v>30</v>
      </c>
    </row>
    <row r="36" spans="1:13" x14ac:dyDescent="0.25">
      <c r="B36">
        <v>10206</v>
      </c>
      <c r="C36">
        <v>19975</v>
      </c>
      <c r="E36" s="3">
        <f>1-E$33</f>
        <v>0.97</v>
      </c>
      <c r="F36" s="1">
        <f>C36/E36-C36</f>
        <v>617.78350515463899</v>
      </c>
      <c r="I36" s="37" t="s">
        <v>37</v>
      </c>
      <c r="J36" s="38"/>
      <c r="K36" s="38"/>
      <c r="L36" s="38"/>
      <c r="M36" s="39"/>
    </row>
    <row r="37" spans="1:13" x14ac:dyDescent="0.25">
      <c r="B37">
        <v>10207</v>
      </c>
      <c r="C37">
        <v>10225</v>
      </c>
      <c r="E37" s="3">
        <f>1-E$33</f>
        <v>0.97</v>
      </c>
      <c r="F37" s="1">
        <f>C37/E37-C37</f>
        <v>316.23711340206137</v>
      </c>
      <c r="I37" s="40" t="s">
        <v>38</v>
      </c>
      <c r="J37" s="26"/>
      <c r="K37" s="27">
        <f>+F23-L23</f>
        <v>75.170854271356802</v>
      </c>
      <c r="L37" s="47" t="s">
        <v>49</v>
      </c>
      <c r="M37" s="41" t="s">
        <v>52</v>
      </c>
    </row>
    <row r="38" spans="1:13" x14ac:dyDescent="0.25">
      <c r="B38">
        <v>10011</v>
      </c>
      <c r="C38">
        <v>15000</v>
      </c>
      <c r="E38" s="3">
        <f>1-E$33</f>
        <v>0.97</v>
      </c>
      <c r="F38" s="1">
        <f>C38/E38-C38</f>
        <v>463.91752577319676</v>
      </c>
      <c r="I38" s="40" t="s">
        <v>39</v>
      </c>
      <c r="J38" s="26"/>
      <c r="K38" s="27">
        <f>14959*0.0181</f>
        <v>270.75790000000001</v>
      </c>
      <c r="L38" s="48">
        <v>14959</v>
      </c>
      <c r="M38" s="41"/>
    </row>
    <row r="39" spans="1:13" ht="13.8" thickBot="1" x14ac:dyDescent="0.3">
      <c r="B39" s="5" t="s">
        <v>32</v>
      </c>
      <c r="C39">
        <f>SUM(C36:C38)</f>
        <v>45200</v>
      </c>
      <c r="I39" s="40" t="s">
        <v>40</v>
      </c>
      <c r="J39" s="26"/>
      <c r="K39" s="49">
        <f>+K37+K38</f>
        <v>345.92875427135681</v>
      </c>
      <c r="L39" s="26" t="s">
        <v>41</v>
      </c>
      <c r="M39" s="41"/>
    </row>
    <row r="40" spans="1:13" ht="13.8" thickTop="1" x14ac:dyDescent="0.25">
      <c r="I40" s="40"/>
      <c r="J40" s="26" t="s">
        <v>51</v>
      </c>
      <c r="K40" s="26"/>
      <c r="M40" s="41"/>
    </row>
    <row r="41" spans="1:13" ht="13.8" thickBot="1" x14ac:dyDescent="0.3">
      <c r="B41">
        <v>40562</v>
      </c>
      <c r="C41">
        <v>15000</v>
      </c>
      <c r="I41" s="42" t="s">
        <v>42</v>
      </c>
      <c r="J41" s="26"/>
      <c r="K41" s="26"/>
      <c r="L41" s="26"/>
      <c r="M41" s="41"/>
    </row>
    <row r="42" spans="1:13" ht="14.4" thickTop="1" thickBot="1" x14ac:dyDescent="0.3">
      <c r="B42" s="5" t="s">
        <v>20</v>
      </c>
      <c r="C42" s="7">
        <f>SUM(C39:C41)</f>
        <v>60200</v>
      </c>
      <c r="F42" s="18">
        <f>SUM(F36:F41)</f>
        <v>1397.9381443298971</v>
      </c>
      <c r="I42" s="40" t="s">
        <v>53</v>
      </c>
      <c r="J42" s="26"/>
      <c r="K42" s="26">
        <v>0</v>
      </c>
      <c r="L42" s="26"/>
      <c r="M42" s="41"/>
    </row>
    <row r="43" spans="1:13" ht="13.8" thickTop="1" x14ac:dyDescent="0.25">
      <c r="F43" s="1"/>
      <c r="I43" s="40" t="s">
        <v>44</v>
      </c>
      <c r="J43" s="26"/>
      <c r="K43" s="27">
        <f>+F42</f>
        <v>1397.9381443298971</v>
      </c>
      <c r="L43" s="26"/>
      <c r="M43" s="41"/>
    </row>
    <row r="44" spans="1:13" ht="13.8" thickBot="1" x14ac:dyDescent="0.3">
      <c r="B44" s="5">
        <v>343930</v>
      </c>
      <c r="C44" s="5" t="s">
        <v>31</v>
      </c>
      <c r="D44" s="5"/>
      <c r="I44" s="40" t="s">
        <v>45</v>
      </c>
      <c r="J44" s="26"/>
      <c r="K44" s="49">
        <f>+K42+K43</f>
        <v>1397.9381443298971</v>
      </c>
      <c r="L44" s="26"/>
      <c r="M44" s="41"/>
    </row>
    <row r="45" spans="1:13" ht="14.4" thickTop="1" thickBot="1" x14ac:dyDescent="0.3">
      <c r="I45" s="43"/>
      <c r="J45" s="44"/>
      <c r="K45" s="44"/>
      <c r="L45" s="44"/>
      <c r="M45" s="45"/>
    </row>
    <row r="47" spans="1:13" ht="15.6" x14ac:dyDescent="0.3">
      <c r="A47" s="33" t="s">
        <v>33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E33" sqref="E33"/>
    </sheetView>
  </sheetViews>
  <sheetFormatPr defaultRowHeight="13.2" x14ac:dyDescent="0.25"/>
  <cols>
    <col min="1" max="1" width="10.5546875" customWidth="1"/>
    <col min="2" max="2" width="12.44140625" customWidth="1"/>
    <col min="3" max="3" width="12" customWidth="1"/>
    <col min="4" max="4" width="10.5546875" customWidth="1"/>
    <col min="5" max="5" width="15.88671875" customWidth="1"/>
    <col min="6" max="6" width="15.33203125" customWidth="1"/>
    <col min="8" max="8" width="10" customWidth="1"/>
    <col min="13" max="13" width="9.44140625" customWidth="1"/>
  </cols>
  <sheetData>
    <row r="1" spans="1:13" ht="13.8" thickBot="1" x14ac:dyDescent="0.3">
      <c r="B1" s="11" t="s">
        <v>60</v>
      </c>
      <c r="C1" s="9"/>
      <c r="D1" s="9"/>
      <c r="E1" s="9"/>
      <c r="F1" s="9"/>
      <c r="G1" s="19">
        <v>0.03</v>
      </c>
      <c r="H1" s="10"/>
      <c r="I1" s="19">
        <v>4.4999999999999998E-2</v>
      </c>
      <c r="J1" s="9"/>
      <c r="K1" s="9"/>
      <c r="L1" s="9"/>
    </row>
    <row r="2" spans="1:13" x14ac:dyDescent="0.25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8" thickBot="1" x14ac:dyDescent="0.3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8" thickTop="1" x14ac:dyDescent="0.25">
      <c r="A4">
        <v>456807</v>
      </c>
      <c r="B4" s="5" t="s">
        <v>55</v>
      </c>
      <c r="C4">
        <v>15239</v>
      </c>
      <c r="D4" s="50">
        <v>1.0229999999999999</v>
      </c>
      <c r="E4" s="1">
        <f>+C4*D4</f>
        <v>15589.496999999999</v>
      </c>
      <c r="G4" s="3">
        <f>1-G$1</f>
        <v>0.97</v>
      </c>
      <c r="H4" s="1">
        <f>+E4*G4</f>
        <v>15121.812089999999</v>
      </c>
      <c r="I4" s="3"/>
    </row>
    <row r="5" spans="1:13" x14ac:dyDescent="0.25">
      <c r="B5" s="5"/>
      <c r="D5" s="50"/>
    </row>
    <row r="6" spans="1:13" x14ac:dyDescent="0.25">
      <c r="A6">
        <v>61866</v>
      </c>
      <c r="B6" s="5" t="s">
        <v>17</v>
      </c>
      <c r="C6">
        <v>8000</v>
      </c>
      <c r="D6" s="50">
        <v>1.0229999999999999</v>
      </c>
      <c r="E6" s="1">
        <f>+C6*D6</f>
        <v>8183.9999999999991</v>
      </c>
      <c r="I6" s="3">
        <f>1-I$1</f>
        <v>0.95499999999999996</v>
      </c>
      <c r="J6" s="1">
        <f>+E6*I6</f>
        <v>7815.7199999999984</v>
      </c>
    </row>
    <row r="7" spans="1:13" x14ac:dyDescent="0.25">
      <c r="B7" s="5"/>
      <c r="D7" s="50"/>
    </row>
    <row r="8" spans="1:13" x14ac:dyDescent="0.25">
      <c r="A8">
        <v>61869</v>
      </c>
      <c r="B8" s="5" t="s">
        <v>13</v>
      </c>
      <c r="C8">
        <v>245</v>
      </c>
      <c r="D8" s="50">
        <v>1.0229999999999999</v>
      </c>
      <c r="E8" s="1">
        <f>+C8*D8</f>
        <v>250.63499999999999</v>
      </c>
      <c r="I8" s="3">
        <f>1-I$1</f>
        <v>0.95499999999999996</v>
      </c>
      <c r="J8" s="1">
        <f>+E8*I8</f>
        <v>239.35642499999997</v>
      </c>
    </row>
    <row r="9" spans="1:13" x14ac:dyDescent="0.25">
      <c r="B9" s="5"/>
      <c r="D9" s="50"/>
    </row>
    <row r="10" spans="1:13" x14ac:dyDescent="0.25">
      <c r="A10">
        <v>61867</v>
      </c>
      <c r="B10" s="5" t="s">
        <v>14</v>
      </c>
      <c r="C10">
        <v>9937</v>
      </c>
      <c r="D10" s="50">
        <v>1.0229999999999999</v>
      </c>
      <c r="E10" s="1">
        <f>+C10*D10</f>
        <v>10165.550999999999</v>
      </c>
      <c r="G10" s="3">
        <f>1-G$1</f>
        <v>0.97</v>
      </c>
      <c r="H10" s="1">
        <f>+E10*G10</f>
        <v>9860.5844699999998</v>
      </c>
    </row>
    <row r="11" spans="1:13" x14ac:dyDescent="0.25">
      <c r="B11" s="5"/>
      <c r="D11" s="50"/>
    </row>
    <row r="12" spans="1:13" x14ac:dyDescent="0.25">
      <c r="A12">
        <v>456811</v>
      </c>
      <c r="B12" s="5" t="s">
        <v>56</v>
      </c>
      <c r="C12">
        <v>10100</v>
      </c>
      <c r="D12" s="50">
        <v>1.0229999999999999</v>
      </c>
      <c r="E12" s="1">
        <f>+C12*D12</f>
        <v>10332.299999999999</v>
      </c>
      <c r="G12" s="3">
        <f>1-G$1</f>
        <v>0.97</v>
      </c>
      <c r="H12" s="1">
        <f>+E12*G12</f>
        <v>10022.330999999998</v>
      </c>
    </row>
    <row r="13" spans="1:13" x14ac:dyDescent="0.25">
      <c r="B13" s="5"/>
      <c r="D13" s="50"/>
    </row>
    <row r="14" spans="1:13" ht="13.8" thickBot="1" x14ac:dyDescent="0.3">
      <c r="A14">
        <v>61868</v>
      </c>
      <c r="B14" s="5" t="s">
        <v>16</v>
      </c>
      <c r="C14">
        <v>10541</v>
      </c>
      <c r="D14" s="50">
        <v>1.0229999999999999</v>
      </c>
      <c r="E14" s="1">
        <f>+C14*D14</f>
        <v>10783.442999999999</v>
      </c>
      <c r="G14" s="3">
        <f>1-G$1</f>
        <v>0.97</v>
      </c>
      <c r="H14" s="1">
        <f>+E14*G14</f>
        <v>10459.939709999999</v>
      </c>
    </row>
    <row r="15" spans="1:13" ht="14.4" thickTop="1" thickBot="1" x14ac:dyDescent="0.3">
      <c r="B15" s="5" t="s">
        <v>21</v>
      </c>
      <c r="C15" s="7">
        <f>SUM(C4:C14)</f>
        <v>54062</v>
      </c>
      <c r="D15" s="5"/>
      <c r="E15" s="8">
        <f>SUM(E4:E14)</f>
        <v>55305.425999999992</v>
      </c>
      <c r="F15" s="6"/>
      <c r="G15" s="5"/>
      <c r="H15" s="8">
        <f>SUM(H4:H14)</f>
        <v>45464.667269999998</v>
      </c>
      <c r="I15" s="5"/>
      <c r="J15" s="8">
        <f>SUM(J4:J13)</f>
        <v>8055.0764249999984</v>
      </c>
      <c r="K15" s="5"/>
      <c r="L15" s="5"/>
      <c r="M15" s="5"/>
    </row>
    <row r="16" spans="1:13" ht="14.4" thickTop="1" thickBot="1" x14ac:dyDescent="0.3">
      <c r="B16" s="5"/>
    </row>
    <row r="17" spans="1:13" ht="13.8" thickBot="1" x14ac:dyDescent="0.3">
      <c r="B17" s="5"/>
      <c r="I17" s="19">
        <v>1.4E-2</v>
      </c>
      <c r="J17" s="10"/>
      <c r="K17" s="19">
        <v>5.0000000000000001E-3</v>
      </c>
    </row>
    <row r="18" spans="1:13" x14ac:dyDescent="0.25">
      <c r="A18">
        <v>61866</v>
      </c>
      <c r="B18" s="5" t="s">
        <v>17</v>
      </c>
      <c r="C18">
        <v>15239</v>
      </c>
      <c r="D18">
        <v>1.0229999999999999</v>
      </c>
      <c r="F18" s="1">
        <f>+C18*D18</f>
        <v>15589.496999999999</v>
      </c>
      <c r="I18" s="4">
        <f>1-I$17</f>
        <v>0.98599999999999999</v>
      </c>
      <c r="J18" s="1">
        <f>+F18*I18</f>
        <v>15371.244041999998</v>
      </c>
      <c r="K18" s="4"/>
    </row>
    <row r="19" spans="1:13" x14ac:dyDescent="0.25">
      <c r="B19" s="5"/>
      <c r="E19" s="1"/>
      <c r="I19" s="3"/>
      <c r="J19" s="1"/>
      <c r="K19" s="4"/>
    </row>
    <row r="20" spans="1:13" x14ac:dyDescent="0.25">
      <c r="B20" s="5"/>
      <c r="J20" s="1"/>
    </row>
    <row r="21" spans="1:13" x14ac:dyDescent="0.25">
      <c r="A21">
        <v>61865</v>
      </c>
      <c r="B21" s="5" t="s">
        <v>18</v>
      </c>
      <c r="C21">
        <v>45000</v>
      </c>
      <c r="D21">
        <v>1.0209999999999999</v>
      </c>
      <c r="F21" s="1">
        <f>+C21*D21</f>
        <v>45944.999999999993</v>
      </c>
      <c r="I21" s="4">
        <f>1-I$17</f>
        <v>0.98599999999999999</v>
      </c>
      <c r="J21" s="1">
        <f>+F21*I21</f>
        <v>45301.76999999999</v>
      </c>
    </row>
    <row r="22" spans="1:13" x14ac:dyDescent="0.25">
      <c r="B22" s="5"/>
    </row>
    <row r="23" spans="1:13" x14ac:dyDescent="0.25">
      <c r="A23">
        <v>55873</v>
      </c>
      <c r="B23" s="5" t="s">
        <v>19</v>
      </c>
      <c r="C23" s="1">
        <f>+F23/D23</f>
        <v>14724.946967944523</v>
      </c>
      <c r="D23">
        <v>1.0209999999999999</v>
      </c>
      <c r="F23" s="1">
        <f>+L23/K23</f>
        <v>15034.170854271357</v>
      </c>
      <c r="G23" s="46" t="s">
        <v>47</v>
      </c>
      <c r="I23" s="4"/>
      <c r="K23" s="4">
        <f>1-K$17</f>
        <v>0.995</v>
      </c>
      <c r="L23" s="1">
        <v>14959</v>
      </c>
      <c r="M23" s="46" t="s">
        <v>48</v>
      </c>
    </row>
    <row r="24" spans="1:13" ht="13.8" thickBot="1" x14ac:dyDescent="0.3">
      <c r="B24" s="5"/>
      <c r="C24" s="1">
        <f>15090-C23</f>
        <v>365.05303205547716</v>
      </c>
      <c r="D24">
        <v>1.0209999999999999</v>
      </c>
      <c r="F24" s="1">
        <f>+C24*D24</f>
        <v>372.71914572864216</v>
      </c>
      <c r="G24" s="46"/>
      <c r="I24" s="4"/>
      <c r="K24" s="4">
        <f>1-K$17</f>
        <v>0.995</v>
      </c>
      <c r="L24" s="1">
        <f>+F24*K24</f>
        <v>370.85554999999897</v>
      </c>
      <c r="M24" s="46"/>
    </row>
    <row r="25" spans="1:13" ht="14.4" thickTop="1" thickBot="1" x14ac:dyDescent="0.3">
      <c r="B25" s="5" t="s">
        <v>20</v>
      </c>
      <c r="C25" s="8">
        <f>SUM(C18:C23)</f>
        <v>74963.946967944517</v>
      </c>
      <c r="D25" s="5"/>
      <c r="E25" s="6"/>
      <c r="F25" s="8">
        <f>SUM(F18:F23)</f>
        <v>76568.667854271349</v>
      </c>
      <c r="G25" s="5"/>
      <c r="H25" s="6"/>
      <c r="I25" s="5"/>
      <c r="J25" s="8">
        <f>SUM(J18:J23)</f>
        <v>60673.014041999988</v>
      </c>
      <c r="K25" s="5"/>
      <c r="L25" s="8">
        <f>SUM(L23:L24)</f>
        <v>15329.855549999998</v>
      </c>
      <c r="M25" s="5"/>
    </row>
    <row r="26" spans="1:13" ht="13.8" thickTop="1" x14ac:dyDescent="0.25">
      <c r="L26">
        <v>14688</v>
      </c>
    </row>
    <row r="27" spans="1:13" ht="13.8" thickBot="1" x14ac:dyDescent="0.3"/>
    <row r="28" spans="1:13" ht="13.8" thickTop="1" x14ac:dyDescent="0.25">
      <c r="B28" s="21" t="s">
        <v>22</v>
      </c>
      <c r="C28" s="22" t="s">
        <v>23</v>
      </c>
      <c r="D28" s="23">
        <f>+H15</f>
        <v>45464.667269999998</v>
      </c>
      <c r="E28" s="22"/>
      <c r="F28" s="22" t="s">
        <v>26</v>
      </c>
      <c r="G28" s="23">
        <f>+D29+D30+1</f>
        <v>68729.090466999987</v>
      </c>
      <c r="H28" s="22"/>
      <c r="I28" s="22"/>
      <c r="J28" s="22"/>
      <c r="K28" s="22"/>
      <c r="L28" s="24"/>
    </row>
    <row r="29" spans="1:13" x14ac:dyDescent="0.25">
      <c r="B29" s="25" t="s">
        <v>24</v>
      </c>
      <c r="C29" s="26" t="s">
        <v>10</v>
      </c>
      <c r="D29" s="27">
        <f>+J25</f>
        <v>60673.014041999988</v>
      </c>
      <c r="E29" s="26"/>
      <c r="F29" s="26"/>
      <c r="G29" s="26"/>
      <c r="H29" s="26"/>
      <c r="I29" s="26"/>
      <c r="J29" s="26"/>
      <c r="K29" s="26"/>
      <c r="L29" s="28"/>
    </row>
    <row r="30" spans="1:13" x14ac:dyDescent="0.25">
      <c r="B30" s="25" t="s">
        <v>22</v>
      </c>
      <c r="C30" s="26" t="s">
        <v>10</v>
      </c>
      <c r="D30" s="27">
        <f>+J15</f>
        <v>8055.0764249999984</v>
      </c>
      <c r="E30" s="26"/>
      <c r="F30" s="26"/>
      <c r="G30" s="26"/>
      <c r="H30" s="26"/>
      <c r="I30" s="26"/>
      <c r="J30" s="26"/>
      <c r="K30" s="26"/>
      <c r="L30" s="28"/>
    </row>
    <row r="31" spans="1:13" ht="13.8" thickBot="1" x14ac:dyDescent="0.3">
      <c r="B31" s="29" t="s">
        <v>24</v>
      </c>
      <c r="C31" s="30" t="s">
        <v>11</v>
      </c>
      <c r="D31" s="31">
        <f>+L25</f>
        <v>15329.855549999998</v>
      </c>
      <c r="E31" s="30"/>
      <c r="F31" s="30"/>
      <c r="G31" s="30"/>
      <c r="H31" s="30"/>
      <c r="I31" s="30"/>
      <c r="J31" s="30"/>
      <c r="K31" s="30"/>
      <c r="L31" s="32"/>
    </row>
    <row r="32" spans="1:13" ht="13.8" thickTop="1" x14ac:dyDescent="0.25">
      <c r="D32" s="1"/>
    </row>
    <row r="33" spans="1:13" ht="13.8" thickBot="1" x14ac:dyDescent="0.3">
      <c r="D33" s="2">
        <f>+I1</f>
        <v>4.4999999999999998E-2</v>
      </c>
      <c r="E33" s="2">
        <f>+G1</f>
        <v>0.03</v>
      </c>
    </row>
    <row r="34" spans="1:13" x14ac:dyDescent="0.25">
      <c r="B34" s="12"/>
      <c r="C34" s="13"/>
      <c r="D34" s="13" t="s">
        <v>4</v>
      </c>
      <c r="E34" s="13" t="s">
        <v>4</v>
      </c>
      <c r="F34" s="14"/>
    </row>
    <row r="35" spans="1:13" ht="13.8" thickBot="1" x14ac:dyDescent="0.3">
      <c r="B35" s="15" t="s">
        <v>27</v>
      </c>
      <c r="C35" s="16"/>
      <c r="D35" s="16" t="s">
        <v>28</v>
      </c>
      <c r="E35" s="16" t="s">
        <v>29</v>
      </c>
      <c r="F35" s="17"/>
      <c r="G35" t="s">
        <v>30</v>
      </c>
    </row>
    <row r="36" spans="1:13" x14ac:dyDescent="0.25">
      <c r="B36">
        <v>10206</v>
      </c>
      <c r="C36">
        <v>19975</v>
      </c>
      <c r="E36" s="3">
        <f>1-E$33</f>
        <v>0.97</v>
      </c>
      <c r="F36" s="1">
        <f>C36/E36-C36</f>
        <v>617.78350515463899</v>
      </c>
      <c r="I36" s="37" t="s">
        <v>37</v>
      </c>
      <c r="J36" s="38"/>
      <c r="K36" s="38"/>
      <c r="L36" s="38"/>
      <c r="M36" s="39"/>
    </row>
    <row r="37" spans="1:13" x14ac:dyDescent="0.25">
      <c r="B37">
        <v>10207</v>
      </c>
      <c r="C37">
        <v>10225</v>
      </c>
      <c r="E37" s="3">
        <f>1-E$33</f>
        <v>0.97</v>
      </c>
      <c r="F37" s="1">
        <f>C37/E37-C37</f>
        <v>316.23711340206137</v>
      </c>
      <c r="I37" s="40" t="s">
        <v>38</v>
      </c>
      <c r="J37" s="26"/>
      <c r="K37" s="27">
        <f>+F23-L23</f>
        <v>75.170854271356802</v>
      </c>
      <c r="L37" s="47" t="s">
        <v>49</v>
      </c>
      <c r="M37" s="41" t="s">
        <v>52</v>
      </c>
    </row>
    <row r="38" spans="1:13" x14ac:dyDescent="0.25">
      <c r="B38">
        <v>10011</v>
      </c>
      <c r="C38">
        <v>15000</v>
      </c>
      <c r="E38" s="3">
        <f>1-E$33</f>
        <v>0.97</v>
      </c>
      <c r="F38" s="1">
        <f>C38/E38-C38</f>
        <v>463.91752577319676</v>
      </c>
      <c r="I38" s="40" t="s">
        <v>39</v>
      </c>
      <c r="J38" s="26"/>
      <c r="K38" s="27">
        <f>14959*0.0181</f>
        <v>270.75790000000001</v>
      </c>
      <c r="L38" s="48">
        <v>14959</v>
      </c>
      <c r="M38" s="41"/>
    </row>
    <row r="39" spans="1:13" ht="13.8" thickBot="1" x14ac:dyDescent="0.3">
      <c r="B39" s="5" t="s">
        <v>32</v>
      </c>
      <c r="C39">
        <f>SUM(C36:C38)</f>
        <v>45200</v>
      </c>
      <c r="I39" s="40" t="s">
        <v>40</v>
      </c>
      <c r="J39" s="26"/>
      <c r="K39" s="49">
        <f>+K37+K38</f>
        <v>345.92875427135681</v>
      </c>
      <c r="L39" s="26" t="s">
        <v>41</v>
      </c>
      <c r="M39" s="41"/>
    </row>
    <row r="40" spans="1:13" ht="13.8" thickTop="1" x14ac:dyDescent="0.25">
      <c r="I40" s="40"/>
      <c r="J40" s="26" t="s">
        <v>51</v>
      </c>
      <c r="K40" s="26"/>
      <c r="M40" s="41"/>
    </row>
    <row r="41" spans="1:13" ht="13.8" thickBot="1" x14ac:dyDescent="0.3">
      <c r="B41">
        <v>40562</v>
      </c>
      <c r="C41">
        <v>15000</v>
      </c>
      <c r="I41" s="42" t="s">
        <v>42</v>
      </c>
      <c r="J41" s="26"/>
      <c r="K41" s="26"/>
      <c r="L41" s="26"/>
      <c r="M41" s="41"/>
    </row>
    <row r="42" spans="1:13" ht="14.4" thickTop="1" thickBot="1" x14ac:dyDescent="0.3">
      <c r="B42" s="5" t="s">
        <v>20</v>
      </c>
      <c r="C42" s="7">
        <f>SUM(C39:C41)</f>
        <v>60200</v>
      </c>
      <c r="F42" s="18">
        <f>SUM(F36:F41)</f>
        <v>1397.9381443298971</v>
      </c>
      <c r="I42" s="40" t="s">
        <v>53</v>
      </c>
      <c r="J42" s="26"/>
      <c r="K42" s="26">
        <v>0</v>
      </c>
      <c r="L42" s="26"/>
      <c r="M42" s="41"/>
    </row>
    <row r="43" spans="1:13" ht="13.8" thickTop="1" x14ac:dyDescent="0.25">
      <c r="F43" s="1"/>
      <c r="I43" s="40" t="s">
        <v>44</v>
      </c>
      <c r="J43" s="26"/>
      <c r="K43" s="27">
        <f>+F42</f>
        <v>1397.9381443298971</v>
      </c>
      <c r="L43" s="26"/>
      <c r="M43" s="41"/>
    </row>
    <row r="44" spans="1:13" ht="13.8" thickBot="1" x14ac:dyDescent="0.3">
      <c r="B44" s="5">
        <v>343930</v>
      </c>
      <c r="C44" s="5" t="s">
        <v>31</v>
      </c>
      <c r="D44" s="5"/>
      <c r="I44" s="40" t="s">
        <v>45</v>
      </c>
      <c r="J44" s="26"/>
      <c r="K44" s="49">
        <f>+K42+K43</f>
        <v>1397.9381443298971</v>
      </c>
      <c r="L44" s="26"/>
      <c r="M44" s="41"/>
    </row>
    <row r="45" spans="1:13" ht="14.4" thickTop="1" thickBot="1" x14ac:dyDescent="0.3">
      <c r="I45" s="43"/>
      <c r="J45" s="44"/>
      <c r="K45" s="44"/>
      <c r="L45" s="44"/>
      <c r="M45" s="45"/>
    </row>
    <row r="47" spans="1:13" ht="15.6" x14ac:dyDescent="0.3">
      <c r="A47" s="33" t="s">
        <v>33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</sheetData>
  <pageMargins left="0" right="0" top="0" bottom="0" header="0.5" footer="0.5"/>
  <pageSetup scale="9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Resrv Fees</vt:lpstr>
      <vt:lpstr>July00</vt:lpstr>
      <vt:lpstr>Aug00</vt:lpstr>
      <vt:lpstr>Sept00</vt:lpstr>
      <vt:lpstr>Oct00</vt:lpstr>
      <vt:lpstr>Nov00</vt:lpstr>
      <vt:lpstr>Dec00</vt:lpstr>
      <vt:lpstr>Jan01</vt:lpstr>
      <vt:lpstr>Feb01</vt:lpstr>
      <vt:lpstr>Mar01</vt:lpstr>
      <vt:lpstr>April01</vt:lpstr>
      <vt:lpstr>May01</vt:lpstr>
      <vt:lpstr>Aug00!Print_Area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kinsey</dc:creator>
  <cp:lastModifiedBy>Havlíček Jan</cp:lastModifiedBy>
  <cp:lastPrinted>2001-03-27T19:21:17Z</cp:lastPrinted>
  <dcterms:created xsi:type="dcterms:W3CDTF">2000-06-26T15:10:13Z</dcterms:created>
  <dcterms:modified xsi:type="dcterms:W3CDTF">2023-09-10T11:14:01Z</dcterms:modified>
</cp:coreProperties>
</file>