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K5" i="9"/>
  <c r="L5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H20" i="9"/>
  <c r="AJ20" i="9"/>
  <c r="AK20" i="9"/>
  <c r="X21" i="9"/>
  <c r="Z21" i="9"/>
  <c r="AG21" i="9"/>
  <c r="AH21" i="9"/>
  <c r="AJ21" i="9"/>
  <c r="AK21" i="9"/>
  <c r="X22" i="9"/>
  <c r="Z22" i="9"/>
  <c r="AG22" i="9"/>
  <c r="AH22" i="9"/>
  <c r="AJ22" i="9"/>
  <c r="AK22" i="9"/>
  <c r="X23" i="9"/>
  <c r="Z23" i="9"/>
  <c r="AG23" i="9"/>
  <c r="AH23" i="9"/>
  <c r="AJ23" i="9"/>
  <c r="AK23" i="9"/>
  <c r="X24" i="9"/>
  <c r="Z24" i="9"/>
  <c r="AG24" i="9"/>
  <c r="AJ24" i="9"/>
  <c r="X25" i="9"/>
  <c r="Z25" i="9"/>
  <c r="AG25" i="9"/>
  <c r="AJ25" i="9"/>
  <c r="Z26" i="9"/>
  <c r="AG26" i="9"/>
  <c r="AJ26" i="9"/>
  <c r="Z27" i="9"/>
  <c r="AG27" i="9"/>
  <c r="AJ27" i="9"/>
  <c r="B28" i="9"/>
  <c r="C28" i="9"/>
  <c r="Z28" i="9"/>
  <c r="AG28" i="9"/>
  <c r="AJ28" i="9"/>
  <c r="E29" i="9"/>
  <c r="Z29" i="9"/>
  <c r="AG29" i="9"/>
  <c r="AJ29" i="9"/>
  <c r="Z30" i="9"/>
  <c r="AJ30" i="9"/>
  <c r="Z31" i="9"/>
  <c r="AJ31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<sst xmlns="http://schemas.openxmlformats.org/spreadsheetml/2006/main" count="279" uniqueCount="74">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</sst>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C-4303-A8B8-357AEDCAA3E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C-4303-A8B8-357AEDCA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41272"/>
        <c:axId val="1"/>
      </c:lineChart>
      <c:catAx>
        <c:axId val="178841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12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FA-42AB-A5CD-3BE353AB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3752"/>
        <c:axId val="1"/>
      </c:lineChart>
      <c:catAx>
        <c:axId val="17934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37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DB-41BA-A960-2382D881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2440"/>
        <c:axId val="1"/>
      </c:lineChart>
      <c:catAx>
        <c:axId val="17934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24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61-4386-8AC9-6268C158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5064"/>
        <c:axId val="1"/>
      </c:lineChart>
      <c:catAx>
        <c:axId val="17934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5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710-9A65-2501B9B1B8C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D-4710-9A65-2501B9B1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808"/>
        <c:axId val="1"/>
      </c:lineChart>
      <c:catAx>
        <c:axId val="179671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18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E-4F80-9ED4-711350A4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4760"/>
        <c:axId val="1"/>
      </c:lineChart>
      <c:dateAx>
        <c:axId val="179674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4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4995-8604-EA3EB0FB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2464"/>
        <c:axId val="1"/>
      </c:lineChart>
      <c:catAx>
        <c:axId val="179672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24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B8-49B6-A08C-1D1C79E3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3120"/>
        <c:axId val="1"/>
      </c:lineChart>
      <c:catAx>
        <c:axId val="1796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312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9A-4E49-8CF8-2792541A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3448"/>
        <c:axId val="1"/>
      </c:lineChart>
      <c:catAx>
        <c:axId val="17967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3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D0-4C4D-A493-7DF0A98B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0552"/>
        <c:axId val="1"/>
      </c:lineChart>
      <c:catAx>
        <c:axId val="17992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20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4EDF-B601-741DF14B64D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7-4EDF-B601-741DF14B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6288"/>
        <c:axId val="1"/>
      </c:lineChart>
      <c:catAx>
        <c:axId val="179916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62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1-4589-9503-72E97CBF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1360"/>
        <c:axId val="1"/>
      </c:lineChart>
      <c:dateAx>
        <c:axId val="178981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1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A-4653-BC96-ECE8B77E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7272"/>
        <c:axId val="1"/>
      </c:lineChart>
      <c:dateAx>
        <c:axId val="179917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7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40F2-B11F-26FCB5CC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9568"/>
        <c:axId val="1"/>
      </c:lineChart>
      <c:catAx>
        <c:axId val="179919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95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3F-4626-9EBD-44C4D0A7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3176"/>
        <c:axId val="1"/>
      </c:lineChart>
      <c:catAx>
        <c:axId val="17992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231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B8-4667-906A-594C1CD3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6496"/>
        <c:axId val="1"/>
      </c:lineChart>
      <c:catAx>
        <c:axId val="1802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064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2D-4BDF-9305-9E729736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8792"/>
        <c:axId val="1"/>
      </c:lineChart>
      <c:catAx>
        <c:axId val="18020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08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5-4A13-A7AA-51BCDC37C43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5-4A13-A7AA-51BCDC37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1416"/>
        <c:axId val="1"/>
      </c:lineChart>
      <c:catAx>
        <c:axId val="180211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14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E-4CD0-A645-00B6700F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4200"/>
        <c:axId val="1"/>
      </c:lineChart>
      <c:dateAx>
        <c:axId val="180204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04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2-4F93-BCFF-79C425F3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71512"/>
        <c:axId val="1"/>
      </c:lineChart>
      <c:catAx>
        <c:axId val="180471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715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DF-498C-8C1E-E70C399D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9544"/>
        <c:axId val="1"/>
      </c:lineChart>
      <c:catAx>
        <c:axId val="18046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95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E2-4ACD-9B04-E9A8F274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6920"/>
        <c:axId val="1"/>
      </c:lineChart>
      <c:catAx>
        <c:axId val="18046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69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F-49EA-B318-86A552DD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3864"/>
        <c:axId val="1"/>
      </c:lineChart>
      <c:catAx>
        <c:axId val="179003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38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37-4955-9899-C07830F1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4952"/>
        <c:axId val="1"/>
      </c:lineChart>
      <c:catAx>
        <c:axId val="18046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49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  <c:pt idx="23">
                  <c:v>476000</c:v>
                </c:pt>
                <c:pt idx="24">
                  <c:v>442000</c:v>
                </c:pt>
                <c:pt idx="25">
                  <c:v>352000</c:v>
                </c:pt>
                <c:pt idx="26">
                  <c:v>308000</c:v>
                </c:pt>
                <c:pt idx="27">
                  <c:v>284000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0-44FA-BF54-CEE7630A0C8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705838</c:v>
                </c:pt>
                <c:pt idx="18">
                  <c:v>424707</c:v>
                </c:pt>
                <c:pt idx="19">
                  <c:v>295672</c:v>
                </c:pt>
                <c:pt idx="20">
                  <c:v>298088</c:v>
                </c:pt>
                <c:pt idx="21">
                  <c:v>301967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0-44FA-BF54-CEE7630A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8560"/>
        <c:axId val="1"/>
      </c:lineChart>
      <c:catAx>
        <c:axId val="1804685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856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53812721050012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5680</c:v>
                </c:pt>
                <c:pt idx="19">
                  <c:v>4000</c:v>
                </c:pt>
                <c:pt idx="20">
                  <c:v>9084</c:v>
                </c:pt>
                <c:pt idx="21">
                  <c:v>20188</c:v>
                </c:pt>
                <c:pt idx="22">
                  <c:v>6000</c:v>
                </c:pt>
                <c:pt idx="23">
                  <c:v>20200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9-484E-A168-1414A309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1280"/>
        <c:axId val="1"/>
      </c:lineChart>
      <c:dateAx>
        <c:axId val="180781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1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  <c:pt idx="18">
                  <c:v>271169</c:v>
                </c:pt>
                <c:pt idx="19">
                  <c:v>273551</c:v>
                </c:pt>
                <c:pt idx="20">
                  <c:v>273481</c:v>
                </c:pt>
                <c:pt idx="21">
                  <c:v>273481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5-4EB0-B569-E03B5AF1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3904"/>
        <c:axId val="1"/>
      </c:lineChart>
      <c:catAx>
        <c:axId val="1807839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39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280826.4192</c:v>
                </c:pt>
                <c:pt idx="19">
                  <c:v>276826.4192</c:v>
                </c:pt>
                <c:pt idx="20">
                  <c:v>267742.4192</c:v>
                </c:pt>
                <c:pt idx="21">
                  <c:v>247554.4192</c:v>
                </c:pt>
                <c:pt idx="22">
                  <c:v>241554.4192</c:v>
                </c:pt>
                <c:pt idx="23">
                  <c:v>221354.4192</c:v>
                </c:pt>
                <c:pt idx="24">
                  <c:v>221354.4192</c:v>
                </c:pt>
                <c:pt idx="25">
                  <c:v>221354.4192</c:v>
                </c:pt>
                <c:pt idx="26">
                  <c:v>221354.4192</c:v>
                </c:pt>
                <c:pt idx="27">
                  <c:v>221354.4192</c:v>
                </c:pt>
                <c:pt idx="28">
                  <c:v>221354.4192</c:v>
                </c:pt>
                <c:pt idx="29">
                  <c:v>221354.4192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3D-4D7C-8888-80002153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4232"/>
        <c:axId val="1"/>
      </c:lineChart>
      <c:catAx>
        <c:axId val="180784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42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FE-4EB9-9043-B83F5656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78328"/>
        <c:axId val="1"/>
      </c:lineChart>
      <c:catAx>
        <c:axId val="180778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75-4BF5-B288-532A8834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2592"/>
        <c:axId val="1"/>
      </c:lineChart>
      <c:catAx>
        <c:axId val="18078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2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20-429F-A992-432D76432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2736"/>
        <c:axId val="1"/>
      </c:lineChart>
      <c:catAx>
        <c:axId val="17868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27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A8-4AC6-A338-132C911D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6672"/>
        <c:axId val="1"/>
      </c:lineChart>
      <c:catAx>
        <c:axId val="17868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6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6-4351-92D1-9F9E1C43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4704"/>
        <c:axId val="1"/>
      </c:lineChart>
      <c:catAx>
        <c:axId val="1786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4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B-458C-838B-B53EF14311D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B-458C-838B-B53EF143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7328"/>
        <c:axId val="1"/>
      </c:lineChart>
      <c:catAx>
        <c:axId val="178687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73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A-4D77-A461-4F9AC220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4408"/>
        <c:axId val="1"/>
      </c:lineChart>
      <c:dateAx>
        <c:axId val="179344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4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F1E-8FAD-C44CC581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128"/>
        <c:axId val="1"/>
      </c:lineChart>
      <c:catAx>
        <c:axId val="179341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11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37005</v>
      </c>
      <c r="G1" s="2" t="s">
        <v>0</v>
      </c>
      <c r="H1" s="3">
        <f ca="1">TODAY()</f>
        <v>37005</v>
      </c>
    </row>
    <row r="2" spans="1:12" ht="13.8" thickBot="1" x14ac:dyDescent="0.3">
      <c r="A2" s="45" t="s">
        <v>12</v>
      </c>
      <c r="B2" s="46">
        <f ca="1">TODAY()+2</f>
        <v>37007</v>
      </c>
      <c r="G2" s="2" t="s">
        <v>12</v>
      </c>
      <c r="H2" s="3">
        <f ca="1">TODAY()+3</f>
        <v>37008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37005</v>
      </c>
      <c r="F1" s="4" t="s">
        <v>1</v>
      </c>
      <c r="G1" s="5">
        <v>460000</v>
      </c>
      <c r="H1" s="6"/>
      <c r="I1" s="7" t="s">
        <v>2</v>
      </c>
      <c r="J1" s="8">
        <v>84000</v>
      </c>
      <c r="O1" s="44" t="s">
        <v>3</v>
      </c>
      <c r="P1" s="11">
        <f ca="1">TODAY()+2</f>
        <v>37007</v>
      </c>
      <c r="Q1" s="12">
        <v>300000</v>
      </c>
      <c r="S1" s="44" t="s">
        <v>4</v>
      </c>
      <c r="T1" s="11">
        <f ca="1">TODAY()+2</f>
        <v>37007</v>
      </c>
      <c r="U1" s="12">
        <v>52000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37006</v>
      </c>
      <c r="D2" s="14"/>
      <c r="P2" s="11">
        <f ca="1">TODAY()+3</f>
        <v>37008</v>
      </c>
      <c r="Q2" s="12">
        <v>260000</v>
      </c>
      <c r="T2" s="11">
        <f ca="1">TODAY()+3</f>
        <v>37008</v>
      </c>
      <c r="U2" s="12">
        <v>48000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37004</v>
      </c>
      <c r="L3" s="23">
        <f ca="1">TODAY()</f>
        <v>37005</v>
      </c>
      <c r="M3" s="24" t="s">
        <v>20</v>
      </c>
      <c r="P3" s="11">
        <f ca="1">TODAY()+4</f>
        <v>37009</v>
      </c>
      <c r="Q3" s="12">
        <v>240000</v>
      </c>
      <c r="T3" s="11">
        <f ca="1">TODAY()+4</f>
        <v>37009</v>
      </c>
      <c r="U3" s="12">
        <v>44000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8" thickBot="1" x14ac:dyDescent="0.3">
      <c r="A4" s="2" t="s">
        <v>16</v>
      </c>
      <c r="B4" s="16">
        <v>63</v>
      </c>
      <c r="C4" s="17">
        <v>43</v>
      </c>
      <c r="D4" s="18">
        <f>AVERAGE(B4,C4)</f>
        <v>53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f>3000*2</f>
        <v>6000</v>
      </c>
      <c r="L5" s="9">
        <f>10100*2</f>
        <v>20200</v>
      </c>
      <c r="M5" s="29">
        <f>+L5-K5</f>
        <v>14200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8" thickBot="1" x14ac:dyDescent="0.3">
      <c r="A6" s="25" t="s">
        <v>21</v>
      </c>
      <c r="B6" s="26">
        <v>-370000</v>
      </c>
      <c r="C6" s="12">
        <v>-440000</v>
      </c>
      <c r="D6" s="25" t="s">
        <v>22</v>
      </c>
      <c r="E6" s="26">
        <v>-72000</v>
      </c>
      <c r="F6" s="12">
        <v>-80000</v>
      </c>
      <c r="H6" s="12"/>
      <c r="J6" s="30" t="s">
        <v>28</v>
      </c>
      <c r="K6" s="40">
        <f>(+K4-K5)/2</f>
        <v>-3000</v>
      </c>
      <c r="L6" s="31">
        <f>(+L4-L5)/2</f>
        <v>-10100</v>
      </c>
      <c r="M6" s="32">
        <f>+L6-K6</f>
        <v>-7100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5">
      <c r="A9" s="25" t="s">
        <v>69</v>
      </c>
      <c r="B9" s="26">
        <v>-100000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0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5">
      <c r="A12" s="25" t="s">
        <v>29</v>
      </c>
      <c r="B12" s="26">
        <f>-84994-85006</f>
        <v>-170000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-17624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-109624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5">
      <c r="A19" s="25" t="s">
        <v>30</v>
      </c>
      <c r="B19" s="26">
        <v>0</v>
      </c>
      <c r="C19" s="42"/>
      <c r="D19" s="25" t="s">
        <v>41</v>
      </c>
      <c r="E19" s="26">
        <v>28513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604222+101616</f>
        <v>705838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2840*2</f>
        <v>5680</v>
      </c>
      <c r="Y20" s="14">
        <v>0</v>
      </c>
      <c r="Z20" s="13">
        <f t="shared" si="1"/>
        <v>280826.4192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>
        <f>366721+57986</f>
        <v>424707</v>
      </c>
      <c r="AJ20" s="15">
        <f t="shared" si="2"/>
        <v>37000</v>
      </c>
      <c r="AK20" s="12">
        <f>241966+29203</f>
        <v>271169</v>
      </c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f>2000*2</f>
        <v>4000</v>
      </c>
      <c r="Y21" s="14">
        <v>0</v>
      </c>
      <c r="Z21" s="13">
        <f t="shared" si="1"/>
        <v>276826.4192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>
        <f>253698+41974</f>
        <v>295672</v>
      </c>
      <c r="AJ21" s="15">
        <f t="shared" si="2"/>
        <v>37001</v>
      </c>
      <c r="AK21" s="12">
        <f>240603+32948</f>
        <v>273551</v>
      </c>
      <c r="AL21" s="12"/>
      <c r="AM21" s="12"/>
    </row>
    <row r="22" spans="1:39" x14ac:dyDescent="0.25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f>4542*2</f>
        <v>9084</v>
      </c>
      <c r="Y22" s="14">
        <v>0</v>
      </c>
      <c r="Z22" s="13">
        <f t="shared" si="1"/>
        <v>267742.4192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>
        <f>255864+42224</f>
        <v>298088</v>
      </c>
      <c r="AJ22" s="15">
        <f t="shared" si="2"/>
        <v>37002</v>
      </c>
      <c r="AK22" s="12">
        <f>240603+32878</f>
        <v>273481</v>
      </c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f>10094*2</f>
        <v>20188</v>
      </c>
      <c r="Y23" s="14">
        <v>0</v>
      </c>
      <c r="Z23" s="13">
        <f t="shared" si="1"/>
        <v>247554.4192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>
        <f>249190+52777</f>
        <v>301967</v>
      </c>
      <c r="AJ23" s="15">
        <f t="shared" si="2"/>
        <v>37003</v>
      </c>
      <c r="AK23" s="12">
        <f>240603+32878</f>
        <v>273481</v>
      </c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f>3000*2</f>
        <v>6000</v>
      </c>
      <c r="Y24" s="14">
        <v>0</v>
      </c>
      <c r="Z24" s="13">
        <f t="shared" si="1"/>
        <v>241554.4192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/>
      <c r="AJ24" s="15">
        <f t="shared" si="2"/>
        <v>37004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f>10100*2</f>
        <v>20200</v>
      </c>
      <c r="Y25" s="14">
        <v>0</v>
      </c>
      <c r="Z25" s="13">
        <f t="shared" si="1"/>
        <v>221354.4192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>
        <f>400000+76000</f>
        <v>476000</v>
      </c>
      <c r="AH25" s="12"/>
      <c r="AJ25" s="15">
        <f t="shared" si="2"/>
        <v>37005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221354.4192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>
        <f>370000+72000</f>
        <v>442000</v>
      </c>
      <c r="AH26" s="12"/>
      <c r="AJ26" s="15">
        <f t="shared" si="2"/>
        <v>37006</v>
      </c>
      <c r="AK26" s="12"/>
      <c r="AL26" s="12"/>
      <c r="AM26" s="12"/>
    </row>
    <row r="27" spans="1:39" ht="13.8" thickBot="1" x14ac:dyDescent="0.3">
      <c r="A27" s="25" t="s">
        <v>67</v>
      </c>
      <c r="B27" s="26">
        <v>-15956</v>
      </c>
      <c r="C27" s="14"/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221354.4192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>
        <f>300000+52000</f>
        <v>352000</v>
      </c>
      <c r="AH27" s="12"/>
      <c r="AJ27" s="15">
        <f t="shared" si="2"/>
        <v>37007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-695956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221354.4192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>
        <f>260000+48000</f>
        <v>308000</v>
      </c>
      <c r="AH28" s="12"/>
      <c r="AJ28" s="15">
        <f t="shared" si="2"/>
        <v>37008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109624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221354.4192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>
        <f>240000+44000</f>
        <v>284000</v>
      </c>
      <c r="AH29" s="12"/>
      <c r="AJ29" s="15">
        <f t="shared" si="2"/>
        <v>37009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187907</v>
      </c>
      <c r="C30" s="14"/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221354.4192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/>
      <c r="AH30" s="12"/>
      <c r="AJ30" s="15">
        <f t="shared" si="2"/>
        <v>37010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221354.4192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/>
      <c r="AH31" s="58"/>
      <c r="AJ31" s="15">
        <f t="shared" si="2"/>
        <v>37011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41</v>
      </c>
      <c r="B33" s="41">
        <v>237043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50000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v>85006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10000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0</v>
      </c>
      <c r="C49" s="14" t="s">
        <v>17</v>
      </c>
      <c r="E49" s="12"/>
    </row>
    <row r="50" spans="1:5" x14ac:dyDescent="0.25">
      <c r="A50" s="25" t="s">
        <v>48</v>
      </c>
      <c r="B50" s="41">
        <v>0</v>
      </c>
      <c r="E50" s="12"/>
    </row>
    <row r="51" spans="1:5" x14ac:dyDescent="0.25">
      <c r="A51" s="25" t="s">
        <v>49</v>
      </c>
      <c r="B51" s="41">
        <v>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51</v>
      </c>
      <c r="B53" s="41">
        <v>0</v>
      </c>
      <c r="E53" s="12"/>
    </row>
    <row r="54" spans="1:5" x14ac:dyDescent="0.25">
      <c r="A54" s="25" t="s">
        <v>50</v>
      </c>
      <c r="B54" s="41">
        <v>0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695956</v>
      </c>
      <c r="C57" s="14"/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2023-09-10T11:14:02Z</dcterms:modified>
</cp:coreProperties>
</file>