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K5" i="9"/>
  <c r="L5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H20" i="9"/>
  <c r="AJ20" i="9"/>
  <c r="AK20" i="9"/>
  <c r="X21" i="9"/>
  <c r="Z21" i="9"/>
  <c r="AG21" i="9"/>
  <c r="AH21" i="9"/>
  <c r="AJ21" i="9"/>
  <c r="AK21" i="9"/>
  <c r="X22" i="9"/>
  <c r="Z22" i="9"/>
  <c r="AG22" i="9"/>
  <c r="AH22" i="9"/>
  <c r="AJ22" i="9"/>
  <c r="AK22" i="9"/>
  <c r="X23" i="9"/>
  <c r="Z23" i="9"/>
  <c r="AG23" i="9"/>
  <c r="AH23" i="9"/>
  <c r="AJ23" i="9"/>
  <c r="AK23" i="9"/>
  <c r="X24" i="9"/>
  <c r="Z24" i="9"/>
  <c r="AG24" i="9"/>
  <c r="AH24" i="9"/>
  <c r="AJ24" i="9"/>
  <c r="AK24" i="9"/>
  <c r="X25" i="9"/>
  <c r="Z25" i="9"/>
  <c r="AG25" i="9"/>
  <c r="AJ25" i="9"/>
  <c r="Z26" i="9"/>
  <c r="AG26" i="9"/>
  <c r="AJ26" i="9"/>
  <c r="Z27" i="9"/>
  <c r="AG27" i="9"/>
  <c r="AJ27" i="9"/>
  <c r="B28" i="9"/>
  <c r="C28" i="9"/>
  <c r="Z28" i="9"/>
  <c r="AG28" i="9"/>
  <c r="AJ28" i="9"/>
  <c r="E29" i="9"/>
  <c r="Z29" i="9"/>
  <c r="AG29" i="9"/>
  <c r="AJ29" i="9"/>
  <c r="Z30" i="9"/>
  <c r="AG30" i="9"/>
  <c r="AJ30" i="9"/>
  <c r="Z31" i="9"/>
  <c r="AJ31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<sst xmlns="http://schemas.openxmlformats.org/spreadsheetml/2006/main" count="279" uniqueCount="74">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</sst>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0-4169-908F-A7D850179E3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0-4169-908F-A7D85017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5192"/>
        <c:axId val="1"/>
      </c:lineChart>
      <c:catAx>
        <c:axId val="187975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51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90-480D-81C4-65656A0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9104"/>
        <c:axId val="1"/>
      </c:lineChart>
      <c:catAx>
        <c:axId val="18844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49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EC-475D-ACAD-DAFCA8EA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5824"/>
        <c:axId val="1"/>
      </c:lineChart>
      <c:catAx>
        <c:axId val="1884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45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BA-4EEC-94F7-A9C61BD3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8448"/>
        <c:axId val="1"/>
      </c:lineChart>
      <c:catAx>
        <c:axId val="1884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48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866-906F-CFFD5789D08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6-4866-906F-CFFD5789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1608"/>
        <c:axId val="1"/>
      </c:lineChart>
      <c:catAx>
        <c:axId val="188761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616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3-4EB4-9232-3633AE96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56688"/>
        <c:axId val="1"/>
      </c:lineChart>
      <c:dateAx>
        <c:axId val="188756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566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46FD-B7D2-D726BA5D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54064"/>
        <c:axId val="1"/>
      </c:lineChart>
      <c:catAx>
        <c:axId val="188754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540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C-426E-91CC-7ABDD88E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0952"/>
        <c:axId val="1"/>
      </c:lineChart>
      <c:catAx>
        <c:axId val="18876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609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E8-4D09-AD72-603C61FE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59312"/>
        <c:axId val="1"/>
      </c:lineChart>
      <c:catAx>
        <c:axId val="18875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593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BA-4432-84A1-7195C6000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3120"/>
        <c:axId val="1"/>
      </c:lineChart>
      <c:catAx>
        <c:axId val="1890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23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1-4FAB-8405-19C7679EC90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1-4FAB-8405-19C7679E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3776"/>
        <c:axId val="1"/>
      </c:lineChart>
      <c:catAx>
        <c:axId val="189023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237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0-4396-B019-609E3B62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5488"/>
        <c:axId val="1"/>
      </c:lineChart>
      <c:dateAx>
        <c:axId val="188075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75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8-4720-A273-5DEC8E2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3448"/>
        <c:axId val="1"/>
      </c:lineChart>
      <c:dateAx>
        <c:axId val="189023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23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D-4E1B-8FC1-E4C56071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0168"/>
        <c:axId val="1"/>
      </c:lineChart>
      <c:catAx>
        <c:axId val="189020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201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C8-421C-90B1-9FFC4FDC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3192"/>
        <c:axId val="1"/>
      </c:lineChart>
      <c:catAx>
        <c:axId val="18924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31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05-45D6-9285-95688D31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1880"/>
        <c:axId val="1"/>
      </c:lineChart>
      <c:catAx>
        <c:axId val="18924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18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75-4181-8DC9-40297193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6144"/>
        <c:axId val="1"/>
      </c:lineChart>
      <c:catAx>
        <c:axId val="1892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6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20E-A393-E492382A352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20E-A393-E492382A3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7784"/>
        <c:axId val="1"/>
      </c:lineChart>
      <c:catAx>
        <c:axId val="189247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77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AFB-8F77-F39E4E76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0568"/>
        <c:axId val="1"/>
      </c:lineChart>
      <c:dateAx>
        <c:axId val="189240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40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5-46B5-AD68-D04D4B04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2424"/>
        <c:axId val="1"/>
      </c:lineChart>
      <c:catAx>
        <c:axId val="189612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4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38-4987-AB8E-6DCF37C19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6192"/>
        <c:axId val="1"/>
      </c:lineChart>
      <c:catAx>
        <c:axId val="18960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61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25-4016-BF29-0A55B2F3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7832"/>
        <c:axId val="1"/>
      </c:lineChart>
      <c:catAx>
        <c:axId val="18960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7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7E4-BFD5-41DEAF1B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23144"/>
        <c:axId val="1"/>
      </c:lineChart>
      <c:catAx>
        <c:axId val="188123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231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E5-4E5F-8394-04FDE54E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8816"/>
        <c:axId val="1"/>
      </c:lineChart>
      <c:catAx>
        <c:axId val="18960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8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  <c:pt idx="23">
                  <c:v>476000</c:v>
                </c:pt>
                <c:pt idx="24">
                  <c:v>442000</c:v>
                </c:pt>
                <c:pt idx="25">
                  <c:v>311000</c:v>
                </c:pt>
                <c:pt idx="26">
                  <c:v>281000</c:v>
                </c:pt>
                <c:pt idx="27">
                  <c:v>269000</c:v>
                </c:pt>
                <c:pt idx="28">
                  <c:v>276000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A-4B61-8CFE-9EC1883CD8F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705838</c:v>
                </c:pt>
                <c:pt idx="18">
                  <c:v>424707</c:v>
                </c:pt>
                <c:pt idx="19">
                  <c:v>295672</c:v>
                </c:pt>
                <c:pt idx="20">
                  <c:v>298088</c:v>
                </c:pt>
                <c:pt idx="21">
                  <c:v>301967</c:v>
                </c:pt>
                <c:pt idx="22">
                  <c:v>423776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A-4B61-8CFE-9EC1883C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09472"/>
        <c:axId val="1"/>
      </c:lineChart>
      <c:catAx>
        <c:axId val="1896094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9472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5680</c:v>
                </c:pt>
                <c:pt idx="19">
                  <c:v>4000</c:v>
                </c:pt>
                <c:pt idx="20">
                  <c:v>9084</c:v>
                </c:pt>
                <c:pt idx="21">
                  <c:v>20188</c:v>
                </c:pt>
                <c:pt idx="22">
                  <c:v>6000</c:v>
                </c:pt>
                <c:pt idx="23">
                  <c:v>20200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A-419C-B87A-6DBAA1D0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2944"/>
        <c:axId val="1"/>
      </c:lineChart>
      <c:dateAx>
        <c:axId val="189932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2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  <c:pt idx="18">
                  <c:v>271169</c:v>
                </c:pt>
                <c:pt idx="19">
                  <c:v>273551</c:v>
                </c:pt>
                <c:pt idx="20">
                  <c:v>273481</c:v>
                </c:pt>
                <c:pt idx="21">
                  <c:v>273481</c:v>
                </c:pt>
                <c:pt idx="22">
                  <c:v>273481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2-4D78-A4F8-86CE040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6880"/>
        <c:axId val="1"/>
      </c:lineChart>
      <c:catAx>
        <c:axId val="1899368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68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280826.4192</c:v>
                </c:pt>
                <c:pt idx="19">
                  <c:v>276826.4192</c:v>
                </c:pt>
                <c:pt idx="20">
                  <c:v>267742.4192</c:v>
                </c:pt>
                <c:pt idx="21">
                  <c:v>247554.4192</c:v>
                </c:pt>
                <c:pt idx="22">
                  <c:v>241554.4192</c:v>
                </c:pt>
                <c:pt idx="23">
                  <c:v>221354.4192</c:v>
                </c:pt>
                <c:pt idx="24">
                  <c:v>221354.4192</c:v>
                </c:pt>
                <c:pt idx="25">
                  <c:v>221354.4192</c:v>
                </c:pt>
                <c:pt idx="26">
                  <c:v>221354.4192</c:v>
                </c:pt>
                <c:pt idx="27">
                  <c:v>221354.4192</c:v>
                </c:pt>
                <c:pt idx="28">
                  <c:v>221354.4192</c:v>
                </c:pt>
                <c:pt idx="29">
                  <c:v>221354.4192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47-4975-96C7-2E19FB13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8848"/>
        <c:axId val="1"/>
      </c:lineChart>
      <c:catAx>
        <c:axId val="189938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88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99-4F19-AAD1-AD7E03B2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4584"/>
        <c:axId val="1"/>
      </c:lineChart>
      <c:catAx>
        <c:axId val="189934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45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21-44E9-A6EB-49175C8E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6224"/>
        <c:axId val="1"/>
      </c:lineChart>
      <c:catAx>
        <c:axId val="18993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62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FF-4B2B-8E69-4F825E6C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4848"/>
        <c:axId val="1"/>
      </c:lineChart>
      <c:catAx>
        <c:axId val="18768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848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58-494A-897C-60EBC01C5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7800"/>
        <c:axId val="1"/>
      </c:lineChart>
      <c:catAx>
        <c:axId val="18768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87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F1-4C3A-BEDA-D4186B325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5832"/>
        <c:axId val="1"/>
      </c:lineChart>
      <c:catAx>
        <c:axId val="1876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85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8-4077-A102-358B9B66D3C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8-4077-A102-358B9B66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90096"/>
        <c:axId val="1"/>
      </c:lineChart>
      <c:catAx>
        <c:axId val="187690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900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01E-AA3E-26FACEAB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2216"/>
        <c:axId val="1"/>
      </c:lineChart>
      <c:dateAx>
        <c:axId val="1884422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422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C-4AA2-A1EC-DB7E988B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3528"/>
        <c:axId val="1"/>
      </c:lineChart>
      <c:catAx>
        <c:axId val="188443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435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37006</v>
      </c>
      <c r="G1" s="2" t="s">
        <v>0</v>
      </c>
      <c r="H1" s="3">
        <f ca="1">TODAY()</f>
        <v>37006</v>
      </c>
    </row>
    <row r="2" spans="1:12" ht="13.8" thickBot="1" x14ac:dyDescent="0.3">
      <c r="A2" s="45" t="s">
        <v>12</v>
      </c>
      <c r="B2" s="46">
        <f ca="1">TODAY()+2</f>
        <v>37008</v>
      </c>
      <c r="G2" s="2" t="s">
        <v>12</v>
      </c>
      <c r="H2" s="3">
        <f ca="1">TODAY()+3</f>
        <v>37009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37006</v>
      </c>
      <c r="F1" s="4" t="s">
        <v>1</v>
      </c>
      <c r="G1" s="5">
        <v>320000</v>
      </c>
      <c r="H1" s="6"/>
      <c r="I1" s="7" t="s">
        <v>2</v>
      </c>
      <c r="J1" s="8">
        <v>62000</v>
      </c>
      <c r="O1" s="44" t="s">
        <v>3</v>
      </c>
      <c r="P1" s="11">
        <f ca="1">TODAY()+2</f>
        <v>37008</v>
      </c>
      <c r="Q1" s="12">
        <v>240000</v>
      </c>
      <c r="S1" s="44" t="s">
        <v>4</v>
      </c>
      <c r="T1" s="11">
        <f ca="1">TODAY()+2</f>
        <v>37008</v>
      </c>
      <c r="U1" s="12">
        <v>41000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37007</v>
      </c>
      <c r="D2" s="14"/>
      <c r="P2" s="11">
        <f ca="1">TODAY()+3</f>
        <v>37009</v>
      </c>
      <c r="Q2" s="12">
        <v>230000</v>
      </c>
      <c r="T2" s="11">
        <f ca="1">TODAY()+3</f>
        <v>37009</v>
      </c>
      <c r="U2" s="12">
        <v>39000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37005</v>
      </c>
      <c r="L3" s="23">
        <f ca="1">TODAY()</f>
        <v>37006</v>
      </c>
      <c r="M3" s="24" t="s">
        <v>20</v>
      </c>
      <c r="P3" s="11">
        <f ca="1">TODAY()+4</f>
        <v>37010</v>
      </c>
      <c r="Q3" s="12">
        <v>235000</v>
      </c>
      <c r="T3" s="11">
        <f ca="1">TODAY()+4</f>
        <v>37010</v>
      </c>
      <c r="U3" s="12">
        <v>41000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8" thickBot="1" x14ac:dyDescent="0.3">
      <c r="A4" s="2" t="s">
        <v>16</v>
      </c>
      <c r="B4" s="16">
        <v>75</v>
      </c>
      <c r="C4" s="17">
        <v>52</v>
      </c>
      <c r="D4" s="18">
        <f>AVERAGE(B4,C4)</f>
        <v>63.5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f>3000*2</f>
        <v>6000</v>
      </c>
      <c r="L5" s="9">
        <f>10100*2</f>
        <v>20200</v>
      </c>
      <c r="M5" s="29">
        <f>+L5-K5</f>
        <v>14200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8" thickBot="1" x14ac:dyDescent="0.3">
      <c r="A6" s="25" t="s">
        <v>21</v>
      </c>
      <c r="B6" s="26">
        <v>-265000</v>
      </c>
      <c r="C6" s="12">
        <v>-344000</v>
      </c>
      <c r="D6" s="25" t="s">
        <v>22</v>
      </c>
      <c r="E6" s="26">
        <v>-46000</v>
      </c>
      <c r="F6" s="12">
        <v>-56000</v>
      </c>
      <c r="H6" s="12"/>
      <c r="J6" s="30" t="s">
        <v>28</v>
      </c>
      <c r="K6" s="40">
        <f>(+K4-K5)/2</f>
        <v>-3000</v>
      </c>
      <c r="L6" s="31">
        <f>(+L4-L5)/2</f>
        <v>-10100</v>
      </c>
      <c r="M6" s="32">
        <f>+L6-K6</f>
        <v>-7100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5">
      <c r="A9" s="25" t="s">
        <v>69</v>
      </c>
      <c r="B9" s="26">
        <v>-100000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-7783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5">
      <c r="A12" s="25" t="s">
        <v>29</v>
      </c>
      <c r="B12" s="26">
        <f>-84994-85006-80000</f>
        <v>-250000</v>
      </c>
      <c r="C12" s="14"/>
      <c r="D12" s="43" t="s">
        <v>56</v>
      </c>
      <c r="E12" s="41">
        <v>-15633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-20000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-109416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5">
      <c r="A18" s="25" t="s">
        <v>34</v>
      </c>
      <c r="B18" s="26">
        <v>-25391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5">
      <c r="A19" s="25" t="s">
        <v>30</v>
      </c>
      <c r="B19" s="26">
        <v>0</v>
      </c>
      <c r="C19" s="42"/>
      <c r="D19" s="25" t="s">
        <v>41</v>
      </c>
      <c r="E19" s="26">
        <v>28305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604222+101616</f>
        <v>705838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2840*2</f>
        <v>5680</v>
      </c>
      <c r="Y20" s="14">
        <v>0</v>
      </c>
      <c r="Z20" s="13">
        <f t="shared" si="1"/>
        <v>280826.4192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>
        <f>366721+57986</f>
        <v>424707</v>
      </c>
      <c r="AJ20" s="15">
        <f t="shared" si="2"/>
        <v>37000</v>
      </c>
      <c r="AK20" s="12">
        <f>241966+29203</f>
        <v>271169</v>
      </c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f>2000*2</f>
        <v>4000</v>
      </c>
      <c r="Y21" s="14">
        <v>0</v>
      </c>
      <c r="Z21" s="13">
        <f t="shared" si="1"/>
        <v>276826.4192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>
        <f>253698+41974</f>
        <v>295672</v>
      </c>
      <c r="AJ21" s="15">
        <f t="shared" si="2"/>
        <v>37001</v>
      </c>
      <c r="AK21" s="12">
        <f>240603+32948</f>
        <v>273551</v>
      </c>
      <c r="AL21" s="12"/>
      <c r="AM21" s="12"/>
    </row>
    <row r="22" spans="1:39" x14ac:dyDescent="0.25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f>4542*2</f>
        <v>9084</v>
      </c>
      <c r="Y22" s="14">
        <v>0</v>
      </c>
      <c r="Z22" s="13">
        <f t="shared" si="1"/>
        <v>267742.4192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>
        <f>255864+42224</f>
        <v>298088</v>
      </c>
      <c r="AJ22" s="15">
        <f t="shared" si="2"/>
        <v>37002</v>
      </c>
      <c r="AK22" s="12">
        <f>240603+32878</f>
        <v>273481</v>
      </c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f>10094*2</f>
        <v>20188</v>
      </c>
      <c r="Y23" s="14">
        <v>0</v>
      </c>
      <c r="Z23" s="13">
        <f t="shared" si="1"/>
        <v>247554.4192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>
        <f>249190+52777</f>
        <v>301967</v>
      </c>
      <c r="AJ23" s="15">
        <f t="shared" si="2"/>
        <v>37003</v>
      </c>
      <c r="AK23" s="12">
        <f>240603+32878</f>
        <v>273481</v>
      </c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f>3000*2</f>
        <v>6000</v>
      </c>
      <c r="Y24" s="14">
        <v>0</v>
      </c>
      <c r="Z24" s="13">
        <f t="shared" si="1"/>
        <v>241554.4192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>
        <f>356754+67022</f>
        <v>423776</v>
      </c>
      <c r="AJ24" s="15">
        <f t="shared" si="2"/>
        <v>37004</v>
      </c>
      <c r="AK24" s="12">
        <f>240603+32878</f>
        <v>273481</v>
      </c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f>10100*2</f>
        <v>20200</v>
      </c>
      <c r="Y25" s="14">
        <v>0</v>
      </c>
      <c r="Z25" s="13">
        <f t="shared" si="1"/>
        <v>221354.4192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>
        <f>400000+76000</f>
        <v>476000</v>
      </c>
      <c r="AH25" s="12"/>
      <c r="AJ25" s="15">
        <f t="shared" si="2"/>
        <v>37005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221354.4192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>
        <f>370000+72000</f>
        <v>442000</v>
      </c>
      <c r="AH26" s="12"/>
      <c r="AJ26" s="15">
        <f t="shared" si="2"/>
        <v>37006</v>
      </c>
      <c r="AK26" s="12"/>
      <c r="AL26" s="12"/>
      <c r="AM26" s="12"/>
    </row>
    <row r="27" spans="1:39" ht="13.8" thickBot="1" x14ac:dyDescent="0.3">
      <c r="A27" s="25" t="s">
        <v>67</v>
      </c>
      <c r="B27" s="26">
        <v>0</v>
      </c>
      <c r="C27" s="14"/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221354.4192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>
        <f>265000+46000</f>
        <v>311000</v>
      </c>
      <c r="AH27" s="12"/>
      <c r="AJ27" s="15">
        <f t="shared" si="2"/>
        <v>37007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-680391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221354.4192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>
        <f>240000+41000</f>
        <v>281000</v>
      </c>
      <c r="AH28" s="12"/>
      <c r="AJ28" s="15">
        <f t="shared" si="2"/>
        <v>37008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109416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221354.4192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>
        <f>230000+39000</f>
        <v>269000</v>
      </c>
      <c r="AH29" s="12"/>
      <c r="AJ29" s="15">
        <f t="shared" si="2"/>
        <v>37009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187907</v>
      </c>
      <c r="C30" s="14"/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221354.4192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>
        <f>235000+41000</f>
        <v>276000</v>
      </c>
      <c r="AH30" s="12"/>
      <c r="AJ30" s="15">
        <f t="shared" si="2"/>
        <v>37010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221354.4192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/>
      <c r="AH31" s="58"/>
      <c r="AJ31" s="15">
        <f t="shared" si="2"/>
        <v>37011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5">
      <c r="A33" s="25" t="s">
        <v>41</v>
      </c>
      <c r="B33" s="41">
        <v>227478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50000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v>79006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10000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0</v>
      </c>
      <c r="C49" s="14" t="s">
        <v>17</v>
      </c>
      <c r="E49" s="12"/>
    </row>
    <row r="50" spans="1:5" x14ac:dyDescent="0.25">
      <c r="A50" s="25" t="s">
        <v>48</v>
      </c>
      <c r="B50" s="41">
        <v>0</v>
      </c>
      <c r="E50" s="12"/>
    </row>
    <row r="51" spans="1:5" x14ac:dyDescent="0.25">
      <c r="A51" s="25" t="s">
        <v>49</v>
      </c>
      <c r="B51" s="41">
        <v>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51</v>
      </c>
      <c r="B53" s="41">
        <v>0</v>
      </c>
      <c r="E53" s="12"/>
    </row>
    <row r="54" spans="1:5" x14ac:dyDescent="0.25">
      <c r="A54" s="25" t="s">
        <v>50</v>
      </c>
      <c r="B54" s="41">
        <v>0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680391</v>
      </c>
      <c r="C57" s="14"/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2023-09-10T11:14:16Z</dcterms:modified>
</cp:coreProperties>
</file>