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192" windowHeight="861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WEEKEND!$A$1:$R$64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E13" i="9"/>
  <c r="W13" i="9"/>
  <c r="Z13" i="9"/>
  <c r="AD13" i="9"/>
  <c r="AF13" i="9"/>
  <c r="AG13" i="9"/>
  <c r="AJ13" i="9"/>
  <c r="AK13" i="9"/>
  <c r="E14" i="9"/>
  <c r="W14" i="9"/>
  <c r="Z14" i="9"/>
  <c r="AD14" i="9"/>
  <c r="AF14" i="9"/>
  <c r="AG14" i="9"/>
  <c r="AJ14" i="9"/>
  <c r="AK14" i="9"/>
  <c r="F15" i="9"/>
  <c r="W15" i="9"/>
  <c r="Z15" i="9"/>
  <c r="AD15" i="9"/>
  <c r="AF15" i="9"/>
  <c r="AG15" i="9"/>
  <c r="AJ15" i="9"/>
  <c r="AK15" i="9"/>
  <c r="W16" i="9"/>
  <c r="Z16" i="9"/>
  <c r="AD16" i="9"/>
  <c r="AF16" i="9"/>
  <c r="AG16" i="9"/>
  <c r="AJ16" i="9"/>
  <c r="W17" i="9"/>
  <c r="Z17" i="9"/>
  <c r="AD17" i="9"/>
  <c r="AF17" i="9"/>
  <c r="AG17" i="9"/>
  <c r="AJ17" i="9"/>
  <c r="W18" i="9"/>
  <c r="Z18" i="9"/>
  <c r="AD18" i="9"/>
  <c r="AF18" i="9"/>
  <c r="AG18" i="9"/>
  <c r="AJ18" i="9"/>
  <c r="W19" i="9"/>
  <c r="Z19" i="9"/>
  <c r="AD19" i="9"/>
  <c r="AF19" i="9"/>
  <c r="AG19" i="9"/>
  <c r="AJ19" i="9"/>
  <c r="W20" i="9"/>
  <c r="Z20" i="9"/>
  <c r="AD20" i="9"/>
  <c r="AF20" i="9"/>
  <c r="AJ20" i="9"/>
  <c r="W21" i="9"/>
  <c r="Z21" i="9"/>
  <c r="AD21" i="9"/>
  <c r="AF21" i="9"/>
  <c r="AJ21" i="9"/>
  <c r="W22" i="9"/>
  <c r="Z22" i="9"/>
  <c r="AD22" i="9"/>
  <c r="AF22" i="9"/>
  <c r="AJ22" i="9"/>
  <c r="W23" i="9"/>
  <c r="Z23" i="9"/>
  <c r="AD23" i="9"/>
  <c r="AF23" i="9"/>
  <c r="AJ23" i="9"/>
  <c r="W24" i="9"/>
  <c r="Z24" i="9"/>
  <c r="AD24" i="9"/>
  <c r="AF24" i="9"/>
  <c r="AJ24" i="9"/>
  <c r="W25" i="9"/>
  <c r="Z25" i="9"/>
  <c r="AD25" i="9"/>
  <c r="AF25" i="9"/>
  <c r="AJ25" i="9"/>
  <c r="W26" i="9"/>
  <c r="Z26" i="9"/>
  <c r="AD26" i="9"/>
  <c r="AF26" i="9"/>
  <c r="AJ26" i="9"/>
  <c r="W27" i="9"/>
  <c r="Z27" i="9"/>
  <c r="AD27" i="9"/>
  <c r="AF27" i="9"/>
  <c r="AJ27" i="9"/>
  <c r="B28" i="9"/>
  <c r="C28" i="9"/>
  <c r="W28" i="9"/>
  <c r="Z28" i="9"/>
  <c r="AD28" i="9"/>
  <c r="AF28" i="9"/>
  <c r="AJ28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2" i="9"/>
  <c r="B1" i="11"/>
  <c r="H1" i="11"/>
  <c r="N1" i="11"/>
  <c r="B2" i="11"/>
  <c r="H2" i="11"/>
  <c r="N2" i="11"/>
  <c r="D4" i="11"/>
  <c r="J4" i="11"/>
  <c r="P4" i="11"/>
  <c r="K14" i="11"/>
  <c r="Q14" i="11"/>
  <c r="F15" i="11"/>
  <c r="L15" i="11"/>
  <c r="R15" i="11"/>
  <c r="C28" i="11"/>
  <c r="I28" i="11"/>
  <c r="N28" i="11"/>
  <c r="O28" i="11"/>
  <c r="K29" i="11"/>
  <c r="Q29" i="11"/>
  <c r="N62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<sst xmlns="http://schemas.openxmlformats.org/spreadsheetml/2006/main" count="379" uniqueCount="90">
  <si>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</si>
  <si>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</si>
  <si>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</si>
  <si>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</si>
  <si>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</si>
  <si>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</si>
  <si>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</si>
  <si>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</si>
  <si>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</si>
  <si>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</si>
  <si>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</si>
  <si>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</si>
  <si>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</si>
  <si>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</si>
  <si>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</si>
  <si>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</si>
  <si>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</si>
  <si>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</si>
  <si>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</si>
  <si>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</si>
  <si>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</si>
  <si>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</si>
  <si>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</si>
  <si>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</si>
  <si>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</si>
  <si>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</si>
  <si>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</si>
  <si>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</si>
  <si>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</si>
  <si>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</si>
  <si>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</si>
  <si>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</si>
  <si>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</si>
  <si>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</si>
  <si>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</si>
  <si>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</si>
  <si>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</si>
  <si>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</si>
  <si>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</si>
  <si>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</si>
  <si>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</si>
  <si>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</si>
  <si>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</si>
  <si>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</si>
  <si>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</si>
  <si>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</si>
  <si>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</si>
  <si>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</si>
  <si>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</si>
  <si>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</si>
  <si>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</si>
  <si>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</si>
  <si>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</si>
  <si>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</si>
  <si>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</si>
  <si>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</si>
  <si>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</si>
  <si>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</si>
  <si>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</si>
  <si>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</si>
  <si>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</si>
  <si>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</si>
  <si>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</si>
  <si>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</si>
  <si>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</si>
  <si>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</si>
  <si>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</si>
  <si>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</si>
  <si>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</si>
  <si>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</si>
  <si>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</si>
  <si>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</si>
  <si>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</si>
  <si>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</si>
  <si>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</si>
  <si>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</si>
  <si>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</si>
  <si>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</si>
  <si>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</si>
  <si>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</si>
  <si>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</si>
  <si>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</si>
  <si>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JAKE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</si>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</sst>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0" fontId="8" fillId="0" borderId="8" xfId="0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50D-BA95-469A38C380D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3-450D-BA95-469A38C3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43624"/>
        <c:axId val="1"/>
      </c:lineChart>
      <c:catAx>
        <c:axId val="180743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36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69-47F0-A40C-67387F7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3920"/>
        <c:axId val="1"/>
      </c:lineChart>
      <c:catAx>
        <c:axId val="1811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39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C8-476C-8E2F-A13D263F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6872"/>
        <c:axId val="1"/>
      </c:lineChart>
      <c:catAx>
        <c:axId val="18114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68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9E-401D-9C75-C200464E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9656"/>
        <c:axId val="1"/>
      </c:lineChart>
      <c:catAx>
        <c:axId val="1811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96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A-4F61-A173-B21F56B1A93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A-4F61-A173-B21F56B1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5864"/>
        <c:axId val="1"/>
      </c:lineChart>
      <c:catAx>
        <c:axId val="181505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586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D80-89F3-D2583563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832"/>
        <c:axId val="1"/>
      </c:lineChart>
      <c:dateAx>
        <c:axId val="181507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7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A-4E22-89B5-71BE7473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6192"/>
        <c:axId val="1"/>
      </c:lineChart>
      <c:catAx>
        <c:axId val="181506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61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B9-4B99-818E-2DAC17ED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3896"/>
        <c:axId val="1"/>
      </c:lineChart>
      <c:catAx>
        <c:axId val="18150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38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E9-45E8-B843-F6C5A421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1112"/>
        <c:axId val="1"/>
      </c:lineChart>
      <c:catAx>
        <c:axId val="18151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111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B8-4377-9331-07E4F19F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2056"/>
        <c:axId val="1"/>
      </c:lineChart>
      <c:catAx>
        <c:axId val="18176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2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C84-95F4-D3211FBB3F9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6-4C84-95F4-D3211FBB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8448"/>
        <c:axId val="1"/>
      </c:lineChart>
      <c:catAx>
        <c:axId val="18175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84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4E0-93ED-48E4FF6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7720"/>
        <c:axId val="1"/>
      </c:lineChart>
      <c:dateAx>
        <c:axId val="180877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77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D60-9EE5-117837E3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0416"/>
        <c:axId val="1"/>
      </c:lineChart>
      <c:dateAx>
        <c:axId val="181760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0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A-4018-95B2-80FD27AB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1072"/>
        <c:axId val="1"/>
      </c:lineChart>
      <c:catAx>
        <c:axId val="181761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10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3E-49B3-ACDC-060D0F40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4680"/>
        <c:axId val="1"/>
      </c:lineChart>
      <c:catAx>
        <c:axId val="1817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46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EA-43EF-97A7-CF869686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5280"/>
        <c:axId val="1"/>
      </c:lineChart>
      <c:catAx>
        <c:axId val="1820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5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8F-421F-98A1-D87A0D5F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1672"/>
        <c:axId val="1"/>
      </c:lineChart>
      <c:catAx>
        <c:axId val="18204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1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0-441F-83CF-1CF33D94193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0-441F-83CF-1CF33D94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2656"/>
        <c:axId val="1"/>
      </c:lineChart>
      <c:catAx>
        <c:axId val="182042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26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5-4B31-84BA-A05B9E1E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2984"/>
        <c:axId val="1"/>
      </c:lineChart>
      <c:dateAx>
        <c:axId val="182042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2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1-40F9-8471-0D09E0F3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0360"/>
        <c:axId val="1"/>
      </c:lineChart>
      <c:catAx>
        <c:axId val="182040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03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01-40B1-BAE1-C7BA2F29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1088"/>
        <c:axId val="1"/>
      </c:lineChart>
      <c:catAx>
        <c:axId val="1823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10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CD-4EF8-B172-09D64739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9120"/>
        <c:axId val="1"/>
      </c:lineChart>
      <c:catAx>
        <c:axId val="1823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9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E93-AFE2-44A6BDCA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27056"/>
        <c:axId val="1"/>
      </c:lineChart>
      <c:catAx>
        <c:axId val="180927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70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7-45E8-B810-ECC9D96D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2400"/>
        <c:axId val="1"/>
      </c:lineChart>
      <c:catAx>
        <c:axId val="1823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2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15607420517123"/>
          <c:y val="9.9010003560243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274217901213286E-2"/>
          <c:y val="5.7991573513857149E-2"/>
          <c:w val="0.94344497679225181"/>
          <c:h val="0.8048098860825541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465000</c:v>
                </c:pt>
                <c:pt idx="14">
                  <c:v>450000</c:v>
                </c:pt>
                <c:pt idx="15">
                  <c:v>435000</c:v>
                </c:pt>
                <c:pt idx="16">
                  <c:v>410000</c:v>
                </c:pt>
                <c:pt idx="17">
                  <c:v>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DB5-B7FF-3208DE698B9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DB5-B7FF-3208DE69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8136"/>
        <c:axId val="1"/>
      </c:lineChart>
      <c:catAx>
        <c:axId val="1823381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8136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15791718494691"/>
          <c:y val="0.91089203275424424"/>
          <c:w val="4.7986302180169027E-2"/>
          <c:h val="8.203686009277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B-4565-87D7-EF854A92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9488"/>
        <c:axId val="1"/>
      </c:lineChart>
      <c:dateAx>
        <c:axId val="182769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9488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8109263763667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12734192940822E-2"/>
          <c:y val="0.10666672453706845"/>
          <c:w val="0.94926933082992915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E-41B2-AF30-C69342FF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5552"/>
        <c:axId val="1"/>
      </c:lineChart>
      <c:catAx>
        <c:axId val="1827655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555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2882486884523"/>
          <c:y val="0.93555606312720441"/>
          <c:w val="3.7833197967859493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400527</c:v>
                </c:pt>
                <c:pt idx="1">
                  <c:v>405527</c:v>
                </c:pt>
                <c:pt idx="2">
                  <c:v>410527</c:v>
                </c:pt>
                <c:pt idx="3">
                  <c:v>410527</c:v>
                </c:pt>
                <c:pt idx="4">
                  <c:v>410527</c:v>
                </c:pt>
                <c:pt idx="5">
                  <c:v>420527</c:v>
                </c:pt>
                <c:pt idx="6">
                  <c:v>430527</c:v>
                </c:pt>
                <c:pt idx="7">
                  <c:v>440527</c:v>
                </c:pt>
                <c:pt idx="8">
                  <c:v>440527</c:v>
                </c:pt>
                <c:pt idx="9">
                  <c:v>440527</c:v>
                </c:pt>
                <c:pt idx="10">
                  <c:v>440527</c:v>
                </c:pt>
                <c:pt idx="11">
                  <c:v>440527</c:v>
                </c:pt>
                <c:pt idx="12">
                  <c:v>445527</c:v>
                </c:pt>
                <c:pt idx="13">
                  <c:v>450527</c:v>
                </c:pt>
                <c:pt idx="14">
                  <c:v>455527</c:v>
                </c:pt>
                <c:pt idx="15">
                  <c:v>455527</c:v>
                </c:pt>
                <c:pt idx="16">
                  <c:v>455527</c:v>
                </c:pt>
                <c:pt idx="17">
                  <c:v>455527</c:v>
                </c:pt>
                <c:pt idx="18">
                  <c:v>455527</c:v>
                </c:pt>
                <c:pt idx="19">
                  <c:v>455527</c:v>
                </c:pt>
                <c:pt idx="20">
                  <c:v>455527</c:v>
                </c:pt>
                <c:pt idx="21">
                  <c:v>455527</c:v>
                </c:pt>
                <c:pt idx="22">
                  <c:v>455527</c:v>
                </c:pt>
                <c:pt idx="23">
                  <c:v>455527</c:v>
                </c:pt>
                <c:pt idx="24">
                  <c:v>455527</c:v>
                </c:pt>
                <c:pt idx="25">
                  <c:v>455527</c:v>
                </c:pt>
                <c:pt idx="26">
                  <c:v>455527</c:v>
                </c:pt>
                <c:pt idx="27">
                  <c:v>455527</c:v>
                </c:pt>
                <c:pt idx="28">
                  <c:v>455527</c:v>
                </c:pt>
                <c:pt idx="29">
                  <c:v>455527</c:v>
                </c:pt>
                <c:pt idx="30">
                  <c:v>455527</c:v>
                </c:pt>
                <c:pt idx="31">
                  <c:v>455527</c:v>
                </c:pt>
                <c:pt idx="32">
                  <c:v>460527</c:v>
                </c:pt>
                <c:pt idx="33">
                  <c:v>460527</c:v>
                </c:pt>
                <c:pt idx="34">
                  <c:v>460527</c:v>
                </c:pt>
                <c:pt idx="35">
                  <c:v>460527</c:v>
                </c:pt>
                <c:pt idx="36">
                  <c:v>465527</c:v>
                </c:pt>
                <c:pt idx="37">
                  <c:v>465527</c:v>
                </c:pt>
                <c:pt idx="38">
                  <c:v>470527</c:v>
                </c:pt>
                <c:pt idx="39">
                  <c:v>470527</c:v>
                </c:pt>
                <c:pt idx="40">
                  <c:v>470527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56-4133-8F35-1F412690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3912"/>
        <c:axId val="1"/>
      </c:lineChart>
      <c:catAx>
        <c:axId val="182763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3912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9859210288375"/>
          <c:y val="0.91919588608941138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02231641281794"/>
          <c:w val="0.85435851576934185"/>
          <c:h val="0.5945956646065638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B8-4BD7-93E9-D008FE62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9816"/>
        <c:axId val="1"/>
      </c:lineChart>
      <c:catAx>
        <c:axId val="182769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9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29159320939913"/>
          <c:w val="9.5183566186383045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46977333057158"/>
          <c:w val="0.85101627035585581"/>
          <c:h val="0.6308087286801622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-13230</c:v>
                </c:pt>
                <c:pt idx="1">
                  <c:v>-2730</c:v>
                </c:pt>
                <c:pt idx="2">
                  <c:v>-2730</c:v>
                </c:pt>
                <c:pt idx="3">
                  <c:v>-2720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3C-4768-ABBE-24D51143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4896"/>
        <c:axId val="1"/>
      </c:lineChart>
      <c:catAx>
        <c:axId val="18276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4896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78828311730826"/>
          <c:y val="0.94132310287543586"/>
          <c:w val="0.13205424884832245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31-47B1-BB11-3A434B6C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0536"/>
        <c:axId val="1"/>
      </c:lineChart>
      <c:catAx>
        <c:axId val="18038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0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ED-4D80-A65B-3F19C550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2504"/>
        <c:axId val="1"/>
      </c:lineChart>
      <c:catAx>
        <c:axId val="18038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25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65-4DC2-870F-D9B2444C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4800"/>
        <c:axId val="1"/>
      </c:lineChart>
      <c:catAx>
        <c:axId val="1803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4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D-4686-BAC3-2038AE9533C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D-4686-BAC3-2038AE95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5128"/>
        <c:axId val="1"/>
      </c:lineChart>
      <c:catAx>
        <c:axId val="180385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51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47C2-8322-CD14F6D9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6216"/>
        <c:axId val="1"/>
      </c:lineChart>
      <c:dateAx>
        <c:axId val="181146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62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5-4672-87E7-72ACEB30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0968"/>
        <c:axId val="1"/>
      </c:lineChart>
      <c:catAx>
        <c:axId val="181140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09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30480</xdr:rowOff>
    </xdr:from>
    <xdr:to>
      <xdr:col>0</xdr:col>
      <xdr:colOff>0</xdr:colOff>
      <xdr:row>81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30480</xdr:rowOff>
    </xdr:from>
    <xdr:to>
      <xdr:col>0</xdr:col>
      <xdr:colOff>0</xdr:colOff>
      <xdr:row>81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64</xdr:row>
      <xdr:rowOff>30480</xdr:rowOff>
    </xdr:from>
    <xdr:to>
      <xdr:col>0</xdr:col>
      <xdr:colOff>0</xdr:colOff>
      <xdr:row>81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64</xdr:row>
      <xdr:rowOff>30480</xdr:rowOff>
    </xdr:from>
    <xdr:to>
      <xdr:col>0</xdr:col>
      <xdr:colOff>0</xdr:colOff>
      <xdr:row>81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0</xdr:col>
      <xdr:colOff>0</xdr:colOff>
      <xdr:row>65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0</xdr:col>
      <xdr:colOff>0</xdr:colOff>
      <xdr:row>83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45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45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78</xdr:row>
      <xdr:rowOff>7620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30480</xdr:colOff>
      <xdr:row>80</xdr:row>
      <xdr:rowOff>0</xdr:rowOff>
    </xdr:from>
    <xdr:to>
      <xdr:col>20</xdr:col>
      <xdr:colOff>701040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75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403860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20703540" y="546354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4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1" style="2" bestFit="1" customWidth="1"/>
    <col min="4" max="4" width="37.332031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37209</v>
      </c>
      <c r="F1" s="4" t="s">
        <v>1</v>
      </c>
      <c r="G1" s="5">
        <v>400000</v>
      </c>
      <c r="H1" s="6"/>
      <c r="I1" s="7" t="s">
        <v>2</v>
      </c>
      <c r="J1" s="8">
        <v>65000</v>
      </c>
      <c r="O1" s="42" t="s">
        <v>3</v>
      </c>
      <c r="P1" s="11">
        <f ca="1">TODAY()+2</f>
        <v>37211</v>
      </c>
      <c r="Q1" s="12">
        <v>380000</v>
      </c>
      <c r="S1" s="42" t="s">
        <v>4</v>
      </c>
      <c r="T1" s="11">
        <f ca="1">TODAY()+2</f>
        <v>37211</v>
      </c>
      <c r="U1" s="12">
        <v>55000</v>
      </c>
      <c r="X1" s="10" t="s">
        <v>5</v>
      </c>
      <c r="Y1" s="10" t="s">
        <v>46</v>
      </c>
      <c r="Z1" s="10" t="s">
        <v>6</v>
      </c>
      <c r="AA1" s="10"/>
      <c r="AB1" s="10" t="s">
        <v>57</v>
      </c>
      <c r="AC1" s="10" t="s">
        <v>58</v>
      </c>
      <c r="AD1" s="10" t="s">
        <v>59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37210</v>
      </c>
      <c r="D2" s="14"/>
      <c r="P2" s="11">
        <f ca="1">TODAY()+3</f>
        <v>37212</v>
      </c>
      <c r="Q2" s="12">
        <v>360000</v>
      </c>
      <c r="T2" s="11">
        <f ca="1">TODAY()+3</f>
        <v>37212</v>
      </c>
      <c r="U2" s="12">
        <v>50000</v>
      </c>
      <c r="W2" s="11">
        <v>37165</v>
      </c>
      <c r="X2" s="14">
        <v>0</v>
      </c>
      <c r="Y2" s="14">
        <v>0</v>
      </c>
      <c r="Z2" s="13">
        <f>400527-X2+Y2</f>
        <v>400527</v>
      </c>
      <c r="AA2" s="13"/>
      <c r="AB2" s="14">
        <v>0</v>
      </c>
      <c r="AC2" s="14">
        <v>0</v>
      </c>
      <c r="AD2" s="14">
        <f>-13230-AB2+AC2</f>
        <v>-13230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37208</v>
      </c>
      <c r="L3" s="23">
        <f ca="1">TODAY()</f>
        <v>37209</v>
      </c>
      <c r="M3" s="24" t="s">
        <v>17</v>
      </c>
      <c r="P3" s="11">
        <f ca="1">TODAY()+4</f>
        <v>37213</v>
      </c>
      <c r="Q3" s="12">
        <v>360000</v>
      </c>
      <c r="T3" s="11">
        <f ca="1">TODAY()+4</f>
        <v>37213</v>
      </c>
      <c r="U3" s="12">
        <v>50000</v>
      </c>
      <c r="W3" s="11">
        <f>W2+1</f>
        <v>37166</v>
      </c>
      <c r="X3" s="14">
        <v>0</v>
      </c>
      <c r="Y3" s="14">
        <v>5000</v>
      </c>
      <c r="Z3" s="13">
        <f t="shared" ref="Z3:Z11" si="0">Z2-X3+Y3</f>
        <v>405527</v>
      </c>
      <c r="AA3" s="13"/>
      <c r="AB3" s="14">
        <v>0</v>
      </c>
      <c r="AC3" s="14">
        <v>10500</v>
      </c>
      <c r="AD3" s="14">
        <f>AD2-AB3+AC3</f>
        <v>-2730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67</v>
      </c>
      <c r="C4" s="17">
        <v>47</v>
      </c>
      <c r="D4" s="18">
        <f>AVERAGE(B4,C4)</f>
        <v>57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37167</v>
      </c>
      <c r="X4" s="14">
        <v>0</v>
      </c>
      <c r="Y4" s="14">
        <v>5000</v>
      </c>
      <c r="Z4" s="13">
        <f t="shared" si="0"/>
        <v>410527</v>
      </c>
      <c r="AA4" s="13"/>
      <c r="AB4" s="14">
        <v>0</v>
      </c>
      <c r="AC4" s="14">
        <v>0</v>
      </c>
      <c r="AD4" s="14">
        <f>AD3-AB4+AC4</f>
        <v>-2730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/>
      <c r="D5" s="19"/>
      <c r="E5" s="20"/>
      <c r="F5" s="1"/>
      <c r="H5" s="1"/>
      <c r="J5" s="25" t="s">
        <v>55</v>
      </c>
      <c r="K5" s="38">
        <v>10000</v>
      </c>
      <c r="L5" s="9">
        <v>0</v>
      </c>
      <c r="M5" s="29">
        <f>+L5-K5</f>
        <v>-10000</v>
      </c>
      <c r="O5" s="52" t="s">
        <v>65</v>
      </c>
      <c r="P5" s="6"/>
      <c r="Q5" s="8">
        <v>725000</v>
      </c>
      <c r="S5" s="21" t="s">
        <v>66</v>
      </c>
      <c r="T5" s="6"/>
      <c r="U5" s="8">
        <v>270756</v>
      </c>
      <c r="W5" s="11">
        <f t="shared" si="2"/>
        <v>37168</v>
      </c>
      <c r="X5" s="14">
        <v>0</v>
      </c>
      <c r="Y5" s="14">
        <v>0</v>
      </c>
      <c r="Z5" s="13">
        <f t="shared" si="0"/>
        <v>410527</v>
      </c>
      <c r="AA5" s="13"/>
      <c r="AB5" s="14">
        <v>0</v>
      </c>
      <c r="AC5" s="14">
        <v>10</v>
      </c>
      <c r="AD5" s="14">
        <f t="shared" ref="AD5:AD47" si="4">AD4-AB5+AC5</f>
        <v>-2720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-390000</v>
      </c>
      <c r="C6" s="12">
        <v>0</v>
      </c>
      <c r="D6" s="25" t="s">
        <v>19</v>
      </c>
      <c r="E6" s="26">
        <v>-60000</v>
      </c>
      <c r="F6" s="12">
        <v>0</v>
      </c>
      <c r="G6" s="65"/>
      <c r="H6" s="12"/>
      <c r="J6" s="30" t="s">
        <v>24</v>
      </c>
      <c r="K6" s="39">
        <f>(+K4-K5)/2</f>
        <v>-5000</v>
      </c>
      <c r="L6" s="31">
        <f>(+L4-L5)/2</f>
        <v>0</v>
      </c>
      <c r="M6" s="32">
        <f>+L6-K6</f>
        <v>5000</v>
      </c>
      <c r="O6" s="21" t="s">
        <v>63</v>
      </c>
      <c r="P6" s="6"/>
      <c r="Q6" s="55">
        <f>Z31/Q5</f>
        <v>0.62831310344827584</v>
      </c>
      <c r="S6" s="21" t="s">
        <v>63</v>
      </c>
      <c r="T6" s="6"/>
      <c r="U6" s="55">
        <f>AD31/U5</f>
        <v>-1.0009011803985876E-2</v>
      </c>
      <c r="W6" s="11">
        <f t="shared" si="2"/>
        <v>37169</v>
      </c>
      <c r="X6" s="14">
        <v>0</v>
      </c>
      <c r="Y6" s="14">
        <v>0</v>
      </c>
      <c r="Z6" s="13">
        <f t="shared" si="0"/>
        <v>410527</v>
      </c>
      <c r="AA6" s="13"/>
      <c r="AB6" s="14">
        <v>0</v>
      </c>
      <c r="AC6" s="14">
        <v>10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48</v>
      </c>
      <c r="B7" s="40"/>
      <c r="D7" s="25" t="s">
        <v>22</v>
      </c>
      <c r="E7" s="26">
        <v>0</v>
      </c>
      <c r="G7" s="12"/>
      <c r="H7" s="12"/>
      <c r="W7" s="11">
        <f t="shared" si="2"/>
        <v>37170</v>
      </c>
      <c r="X7" s="14">
        <v>0</v>
      </c>
      <c r="Y7" s="14">
        <v>10000</v>
      </c>
      <c r="Z7" s="13">
        <f t="shared" si="0"/>
        <v>420527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50</v>
      </c>
      <c r="B8" s="40"/>
      <c r="D8" s="25" t="s">
        <v>23</v>
      </c>
      <c r="E8" s="26"/>
      <c r="G8" s="12"/>
      <c r="H8" s="12"/>
      <c r="W8" s="11">
        <f t="shared" si="2"/>
        <v>37171</v>
      </c>
      <c r="X8" s="14">
        <v>0</v>
      </c>
      <c r="Y8" s="14">
        <v>10000</v>
      </c>
      <c r="Z8" s="13">
        <f t="shared" si="0"/>
        <v>430527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60" t="s">
        <v>53</v>
      </c>
      <c r="B9" s="58">
        <v>-50000</v>
      </c>
      <c r="C9" s="67">
        <v>-75000</v>
      </c>
      <c r="D9" s="25" t="s">
        <v>25</v>
      </c>
      <c r="E9" s="26">
        <v>-20000</v>
      </c>
      <c r="G9" s="12"/>
      <c r="H9" s="12"/>
      <c r="L9" s="12"/>
      <c r="W9" s="11">
        <f t="shared" si="2"/>
        <v>37172</v>
      </c>
      <c r="X9" s="14">
        <v>0</v>
      </c>
      <c r="Y9" s="14">
        <v>10000</v>
      </c>
      <c r="Z9" s="13">
        <f t="shared" si="0"/>
        <v>440527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72</v>
      </c>
      <c r="B10" s="40">
        <v>0</v>
      </c>
      <c r="C10" s="14" t="s">
        <v>15</v>
      </c>
      <c r="D10" s="25" t="s">
        <v>45</v>
      </c>
      <c r="E10" s="26">
        <v>0</v>
      </c>
      <c r="G10" s="12"/>
      <c r="H10" s="12"/>
      <c r="W10" s="11">
        <f t="shared" si="2"/>
        <v>37173</v>
      </c>
      <c r="X10" s="14">
        <v>0</v>
      </c>
      <c r="Y10" s="14">
        <v>0</v>
      </c>
      <c r="Z10" s="13">
        <f t="shared" si="0"/>
        <v>440527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60" t="s">
        <v>25</v>
      </c>
      <c r="B11" s="58">
        <f>-103683-0-0-20000-7383+21066-15000</f>
        <v>-125000</v>
      </c>
      <c r="C11" s="40">
        <v>-110000</v>
      </c>
      <c r="D11" s="25" t="s">
        <v>26</v>
      </c>
      <c r="E11" s="26">
        <v>0</v>
      </c>
      <c r="G11" s="12"/>
      <c r="H11" s="12"/>
      <c r="R11" s="13"/>
      <c r="W11" s="11">
        <f t="shared" si="2"/>
        <v>37174</v>
      </c>
      <c r="X11" s="14">
        <v>0</v>
      </c>
      <c r="Y11" s="14">
        <v>0</v>
      </c>
      <c r="Z11" s="13">
        <f t="shared" si="0"/>
        <v>440527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64</v>
      </c>
      <c r="B12" s="40">
        <v>-20666</v>
      </c>
      <c r="C12" s="14"/>
      <c r="D12" s="66" t="s">
        <v>47</v>
      </c>
      <c r="E12" s="58">
        <v>-10000</v>
      </c>
      <c r="G12" s="12" t="s">
        <v>15</v>
      </c>
      <c r="H12" s="12"/>
      <c r="R12" s="13"/>
      <c r="W12" s="11">
        <f t="shared" si="2"/>
        <v>37175</v>
      </c>
      <c r="X12" s="14">
        <v>0</v>
      </c>
      <c r="Y12" s="14">
        <v>0</v>
      </c>
      <c r="Z12" s="13">
        <f t="shared" ref="Z12:Z47" si="5">Z11-X12+Y12</f>
        <v>440527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25" t="s">
        <v>27</v>
      </c>
      <c r="E13" s="26">
        <f>-20000</f>
        <v>-20000</v>
      </c>
      <c r="G13" s="12"/>
      <c r="H13" s="12"/>
      <c r="R13" s="13"/>
      <c r="W13" s="11">
        <f t="shared" si="2"/>
        <v>37176</v>
      </c>
      <c r="X13" s="14">
        <v>0</v>
      </c>
      <c r="Y13" s="14">
        <v>0</v>
      </c>
      <c r="Z13" s="13">
        <f t="shared" si="5"/>
        <v>440527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/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56</v>
      </c>
      <c r="B14" s="40">
        <v>0</v>
      </c>
      <c r="C14" s="14"/>
      <c r="D14" s="33" t="s">
        <v>28</v>
      </c>
      <c r="E14" s="34">
        <f>SUM(E6:E13)</f>
        <v>-110000</v>
      </c>
      <c r="G14" s="12"/>
      <c r="H14" s="12"/>
      <c r="L14" s="12"/>
      <c r="R14" s="13"/>
      <c r="W14" s="11">
        <f t="shared" si="2"/>
        <v>37177</v>
      </c>
      <c r="X14" s="14">
        <v>0</v>
      </c>
      <c r="Y14" s="14">
        <v>5000</v>
      </c>
      <c r="Z14" s="13">
        <f t="shared" si="5"/>
        <v>445527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/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37178</v>
      </c>
      <c r="X15" s="14">
        <v>0</v>
      </c>
      <c r="Y15" s="14">
        <v>5000</v>
      </c>
      <c r="Z15" s="13">
        <f>Z14-X15+Y15</f>
        <v>450527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400000+65000</f>
        <v>465000</v>
      </c>
      <c r="AH15" s="12"/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60" t="s">
        <v>49</v>
      </c>
      <c r="B16" s="58">
        <v>-35000</v>
      </c>
      <c r="C16" s="14"/>
      <c r="D16" s="25" t="s">
        <v>32</v>
      </c>
      <c r="E16" s="26">
        <v>39111</v>
      </c>
      <c r="G16" s="12"/>
      <c r="H16" s="12"/>
      <c r="L16" s="12"/>
      <c r="R16" s="13"/>
      <c r="W16" s="11">
        <f t="shared" si="2"/>
        <v>37179</v>
      </c>
      <c r="X16" s="14">
        <v>0</v>
      </c>
      <c r="Y16" s="14">
        <v>5000</v>
      </c>
      <c r="Z16" s="13">
        <f>Z15-X16+Y16</f>
        <v>455527</v>
      </c>
      <c r="AA16" s="13"/>
      <c r="AB16" s="14">
        <v>0</v>
      </c>
      <c r="AC16" s="14">
        <v>0</v>
      </c>
      <c r="AD16" s="14">
        <f t="shared" si="4"/>
        <v>-2710</v>
      </c>
      <c r="AF16" s="11">
        <f t="shared" si="3"/>
        <v>37210</v>
      </c>
      <c r="AG16" s="12">
        <f>390000+60000</f>
        <v>450000</v>
      </c>
      <c r="AH16" s="12"/>
      <c r="AJ16" s="15">
        <f t="shared" ref="AJ16:AJ32" si="6">+AF16</f>
        <v>37210</v>
      </c>
      <c r="AK16" s="12"/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33</v>
      </c>
      <c r="E17" s="26">
        <v>10000</v>
      </c>
      <c r="G17" s="12"/>
      <c r="H17" s="12"/>
      <c r="L17" s="12"/>
      <c r="R17" s="13"/>
      <c r="W17" s="11">
        <f t="shared" si="2"/>
        <v>37180</v>
      </c>
      <c r="X17" s="14">
        <v>0</v>
      </c>
      <c r="Y17" s="14">
        <v>0</v>
      </c>
      <c r="Z17" s="13">
        <f>Z16-X17+Y17</f>
        <v>455527</v>
      </c>
      <c r="AA17" s="13"/>
      <c r="AB17" s="14">
        <v>0</v>
      </c>
      <c r="AC17" s="14">
        <v>0</v>
      </c>
      <c r="AD17" s="14">
        <f t="shared" si="4"/>
        <v>-2710</v>
      </c>
      <c r="AF17" s="11">
        <f t="shared" si="3"/>
        <v>37211</v>
      </c>
      <c r="AG17" s="12">
        <f>380000+55000</f>
        <v>435000</v>
      </c>
      <c r="AH17" s="12"/>
      <c r="AJ17" s="15">
        <f t="shared" si="6"/>
        <v>37211</v>
      </c>
      <c r="AK17" s="12"/>
      <c r="AL17" s="12"/>
      <c r="AM17" s="12"/>
    </row>
    <row r="18" spans="1:39" x14ac:dyDescent="0.25">
      <c r="A18" s="60" t="s">
        <v>68</v>
      </c>
      <c r="B18" s="58">
        <v>-89520</v>
      </c>
      <c r="D18" s="25" t="s">
        <v>34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37181</v>
      </c>
      <c r="X18" s="14">
        <v>0</v>
      </c>
      <c r="Y18" s="14">
        <v>0</v>
      </c>
      <c r="Z18" s="13">
        <f t="shared" si="5"/>
        <v>455527</v>
      </c>
      <c r="AA18" s="13"/>
      <c r="AB18" s="14">
        <v>0</v>
      </c>
      <c r="AC18" s="14">
        <v>0</v>
      </c>
      <c r="AD18" s="14">
        <f t="shared" si="4"/>
        <v>-2710</v>
      </c>
      <c r="AF18" s="11">
        <f t="shared" si="3"/>
        <v>37212</v>
      </c>
      <c r="AG18" s="12">
        <f>360000+50000</f>
        <v>410000</v>
      </c>
      <c r="AH18" s="12"/>
      <c r="AJ18" s="15">
        <f t="shared" si="6"/>
        <v>37212</v>
      </c>
      <c r="AK18" s="12"/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35</v>
      </c>
      <c r="E19" s="26">
        <v>32948</v>
      </c>
      <c r="G19" s="12"/>
      <c r="H19" s="12"/>
      <c r="L19" s="12"/>
      <c r="R19" s="13"/>
      <c r="W19" s="11">
        <f t="shared" si="2"/>
        <v>37182</v>
      </c>
      <c r="X19" s="14">
        <v>0</v>
      </c>
      <c r="Y19" s="14">
        <v>0</v>
      </c>
      <c r="Z19" s="13">
        <f t="shared" si="5"/>
        <v>455527</v>
      </c>
      <c r="AA19" s="13"/>
      <c r="AB19" s="14">
        <v>0</v>
      </c>
      <c r="AC19" s="14">
        <v>0</v>
      </c>
      <c r="AD19" s="14">
        <f t="shared" si="4"/>
        <v>-2710</v>
      </c>
      <c r="AF19" s="11">
        <f t="shared" si="3"/>
        <v>37213</v>
      </c>
      <c r="AG19" s="12">
        <f>360000+50000</f>
        <v>410000</v>
      </c>
      <c r="AH19" s="12"/>
      <c r="AJ19" s="15">
        <f t="shared" si="6"/>
        <v>37213</v>
      </c>
      <c r="AK19" s="12"/>
      <c r="AL19" s="12"/>
      <c r="AM19" s="12"/>
    </row>
    <row r="20" spans="1:39" x14ac:dyDescent="0.25">
      <c r="A20" s="25" t="s">
        <v>78</v>
      </c>
      <c r="B20" s="58">
        <v>0</v>
      </c>
      <c r="C20" s="14"/>
      <c r="D20" s="25" t="s">
        <v>39</v>
      </c>
      <c r="E20" s="26">
        <v>0</v>
      </c>
      <c r="G20" s="12"/>
      <c r="H20" s="12"/>
      <c r="R20" s="13"/>
      <c r="W20" s="11">
        <f t="shared" si="2"/>
        <v>37183</v>
      </c>
      <c r="X20" s="14">
        <v>0</v>
      </c>
      <c r="Y20" s="14">
        <v>0</v>
      </c>
      <c r="Z20" s="13">
        <f>Z19-X20+Y20</f>
        <v>455527</v>
      </c>
      <c r="AA20" s="13"/>
      <c r="AB20" s="14">
        <v>0</v>
      </c>
      <c r="AC20" s="14">
        <v>0</v>
      </c>
      <c r="AD20" s="14">
        <f t="shared" si="4"/>
        <v>-2710</v>
      </c>
      <c r="AF20" s="11">
        <f t="shared" si="3"/>
        <v>37214</v>
      </c>
      <c r="AG20" s="12"/>
      <c r="AH20" s="12"/>
      <c r="AJ20" s="15">
        <f t="shared" si="6"/>
        <v>37214</v>
      </c>
      <c r="AK20" s="12"/>
      <c r="AL20" s="12"/>
      <c r="AM20" s="12"/>
    </row>
    <row r="21" spans="1:39" x14ac:dyDescent="0.25">
      <c r="A21" s="25" t="s">
        <v>43</v>
      </c>
      <c r="B21" s="40">
        <v>0</v>
      </c>
      <c r="C21" s="14"/>
      <c r="D21" s="25" t="s">
        <v>49</v>
      </c>
      <c r="E21" s="26">
        <v>0</v>
      </c>
      <c r="F21" s="25"/>
      <c r="G21" s="12"/>
      <c r="H21" s="12"/>
      <c r="R21" s="13"/>
      <c r="W21" s="11">
        <f t="shared" si="2"/>
        <v>37184</v>
      </c>
      <c r="X21" s="14">
        <v>0</v>
      </c>
      <c r="Y21" s="14">
        <v>0</v>
      </c>
      <c r="Z21" s="13">
        <f>Z20-X21+Y21</f>
        <v>455527</v>
      </c>
      <c r="AA21" s="13"/>
      <c r="AB21" s="14">
        <v>0</v>
      </c>
      <c r="AC21" s="14">
        <v>0</v>
      </c>
      <c r="AD21" s="14">
        <f t="shared" si="4"/>
        <v>-2710</v>
      </c>
      <c r="AF21" s="11">
        <f t="shared" si="3"/>
        <v>37215</v>
      </c>
      <c r="AG21" s="12"/>
      <c r="AH21" s="12"/>
      <c r="AJ21" s="15">
        <f t="shared" si="6"/>
        <v>37215</v>
      </c>
      <c r="AK21" s="12"/>
      <c r="AL21" s="12"/>
      <c r="AM21" s="12"/>
    </row>
    <row r="22" spans="1:39" x14ac:dyDescent="0.25">
      <c r="A22" s="25" t="s">
        <v>44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37185</v>
      </c>
      <c r="X22" s="14">
        <v>0</v>
      </c>
      <c r="Y22" s="14">
        <v>0</v>
      </c>
      <c r="Z22" s="13">
        <f>Z21-X22+Y22</f>
        <v>455527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/>
      <c r="AH22" s="12"/>
      <c r="AJ22" s="15">
        <f t="shared" si="6"/>
        <v>37216</v>
      </c>
      <c r="AK22" s="12"/>
      <c r="AL22" s="12"/>
      <c r="AM22" s="12"/>
    </row>
    <row r="23" spans="1:39" x14ac:dyDescent="0.25">
      <c r="A23" s="25" t="s">
        <v>30</v>
      </c>
      <c r="B23" s="40">
        <v>0</v>
      </c>
      <c r="C23" s="14"/>
      <c r="D23" s="25" t="s">
        <v>69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37186</v>
      </c>
      <c r="X23" s="14">
        <v>0</v>
      </c>
      <c r="Y23" s="14">
        <v>0</v>
      </c>
      <c r="Z23" s="13">
        <f t="shared" si="5"/>
        <v>455527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/>
      <c r="AH23" s="12"/>
      <c r="AJ23" s="15">
        <f t="shared" si="6"/>
        <v>37217</v>
      </c>
      <c r="AK23" s="12"/>
      <c r="AL23" s="12"/>
      <c r="AM23" s="12"/>
    </row>
    <row r="24" spans="1:39" x14ac:dyDescent="0.25">
      <c r="A24" s="25" t="s">
        <v>74</v>
      </c>
      <c r="B24" s="40">
        <v>0</v>
      </c>
      <c r="C24" s="14">
        <v>0</v>
      </c>
      <c r="D24" s="25" t="s">
        <v>88</v>
      </c>
      <c r="E24" s="40">
        <v>7000</v>
      </c>
      <c r="F24" s="14">
        <v>0</v>
      </c>
      <c r="G24" s="12"/>
      <c r="H24" s="12"/>
      <c r="R24" s="13"/>
      <c r="W24" s="11">
        <f t="shared" si="2"/>
        <v>37187</v>
      </c>
      <c r="X24" s="14">
        <v>0</v>
      </c>
      <c r="Y24" s="14">
        <v>0</v>
      </c>
      <c r="Z24" s="13">
        <f>Z23-X24+Y24</f>
        <v>455527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/>
      <c r="AH24" s="12"/>
      <c r="AJ24" s="15">
        <f t="shared" si="6"/>
        <v>37218</v>
      </c>
      <c r="AK24" s="12"/>
      <c r="AL24" s="12"/>
      <c r="AM24" s="12"/>
    </row>
    <row r="25" spans="1:39" x14ac:dyDescent="0.25">
      <c r="A25" s="25" t="s">
        <v>31</v>
      </c>
      <c r="B25" s="40">
        <v>-2200</v>
      </c>
      <c r="C25" s="14"/>
      <c r="D25" s="25" t="s">
        <v>87</v>
      </c>
      <c r="E25" s="40">
        <v>10000</v>
      </c>
      <c r="G25" s="12"/>
      <c r="H25" s="12"/>
      <c r="R25" s="13"/>
      <c r="W25" s="11">
        <f t="shared" si="2"/>
        <v>37188</v>
      </c>
      <c r="X25" s="14">
        <v>0</v>
      </c>
      <c r="Y25" s="14">
        <v>0</v>
      </c>
      <c r="Z25" s="13">
        <f t="shared" si="5"/>
        <v>455527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/>
      <c r="AH25" s="12"/>
      <c r="AJ25" s="15">
        <f t="shared" si="6"/>
        <v>37219</v>
      </c>
      <c r="AK25" s="12"/>
      <c r="AL25" s="12"/>
      <c r="AM25" s="12"/>
    </row>
    <row r="26" spans="1:39" x14ac:dyDescent="0.25">
      <c r="A26" s="25" t="s">
        <v>77</v>
      </c>
      <c r="B26" s="40">
        <v>0</v>
      </c>
      <c r="D26" s="25" t="s">
        <v>70</v>
      </c>
      <c r="E26" s="40">
        <v>0</v>
      </c>
      <c r="G26" s="12"/>
      <c r="H26" s="12"/>
      <c r="R26" s="13"/>
      <c r="W26" s="11">
        <f t="shared" si="2"/>
        <v>37189</v>
      </c>
      <c r="X26" s="14">
        <v>0</v>
      </c>
      <c r="Y26" s="14">
        <v>0</v>
      </c>
      <c r="Z26" s="13">
        <f t="shared" si="5"/>
        <v>455527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ht="13.8" thickBot="1" x14ac:dyDescent="0.3">
      <c r="A27" s="25" t="s">
        <v>52</v>
      </c>
      <c r="B27" s="59">
        <v>0</v>
      </c>
      <c r="C27" s="14"/>
      <c r="D27" s="25" t="s">
        <v>79</v>
      </c>
      <c r="E27" s="58">
        <v>0</v>
      </c>
      <c r="G27" s="12"/>
      <c r="H27" s="12"/>
      <c r="R27" s="13"/>
      <c r="W27" s="11">
        <f t="shared" si="2"/>
        <v>37190</v>
      </c>
      <c r="X27" s="14">
        <v>0</v>
      </c>
      <c r="Y27" s="14">
        <v>0</v>
      </c>
      <c r="Z27" s="13">
        <f t="shared" si="5"/>
        <v>455527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8" thickBot="1" x14ac:dyDescent="0.3">
      <c r="A28" s="33" t="s">
        <v>28</v>
      </c>
      <c r="B28" s="34">
        <f>SUM(B6:B27)+B12</f>
        <v>-733052</v>
      </c>
      <c r="C28" s="57">
        <f>SUM(B28,B62)</f>
        <v>0</v>
      </c>
      <c r="D28" s="60" t="s">
        <v>36</v>
      </c>
      <c r="E28" s="59">
        <v>3941</v>
      </c>
      <c r="G28" s="12"/>
      <c r="H28" s="12"/>
      <c r="R28" s="13"/>
      <c r="W28" s="11">
        <f t="shared" si="2"/>
        <v>37191</v>
      </c>
      <c r="X28" s="14">
        <v>0</v>
      </c>
      <c r="Y28" s="14">
        <v>0</v>
      </c>
      <c r="Z28" s="13">
        <f t="shared" si="5"/>
        <v>455527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37</v>
      </c>
      <c r="E29" s="34">
        <f>SUM(E16:E28)</f>
        <v>110000</v>
      </c>
      <c r="G29" s="12"/>
      <c r="H29" s="12"/>
      <c r="R29" s="13"/>
      <c r="W29" s="11">
        <f t="shared" si="2"/>
        <v>37192</v>
      </c>
      <c r="X29" s="14">
        <v>0</v>
      </c>
      <c r="Y29" s="14">
        <v>0</v>
      </c>
      <c r="Z29" s="13">
        <f t="shared" si="5"/>
        <v>455527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 t="s">
        <v>32</v>
      </c>
      <c r="B30" s="40">
        <v>187134</v>
      </c>
      <c r="C30" s="14"/>
      <c r="D30" s="30"/>
      <c r="E30" s="35"/>
      <c r="F30" s="14"/>
      <c r="G30" s="12"/>
      <c r="H30" s="12"/>
      <c r="W30" s="11">
        <f t="shared" si="2"/>
        <v>37193</v>
      </c>
      <c r="X30" s="14">
        <v>0</v>
      </c>
      <c r="Y30" s="14">
        <v>0</v>
      </c>
      <c r="Z30" s="13">
        <f t="shared" si="5"/>
        <v>455527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5">
      <c r="A31" s="25" t="s">
        <v>33</v>
      </c>
      <c r="B31" s="40">
        <v>125000</v>
      </c>
      <c r="C31" s="14"/>
      <c r="E31" s="12"/>
      <c r="G31" s="12"/>
      <c r="H31" s="12"/>
      <c r="W31" s="11">
        <f t="shared" si="2"/>
        <v>37194</v>
      </c>
      <c r="X31" s="14">
        <v>0</v>
      </c>
      <c r="Y31" s="14">
        <v>0</v>
      </c>
      <c r="Z31" s="13">
        <f>Z30-X31+Y31</f>
        <v>455527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34</v>
      </c>
      <c r="B32" s="40">
        <v>0</v>
      </c>
      <c r="C32" s="14"/>
      <c r="E32" s="12"/>
      <c r="G32" s="12"/>
      <c r="H32" s="12"/>
      <c r="W32" s="11">
        <f t="shared" si="2"/>
        <v>37195</v>
      </c>
      <c r="X32" s="14">
        <v>0</v>
      </c>
      <c r="Y32" s="14">
        <v>0</v>
      </c>
      <c r="Z32" s="13">
        <f t="shared" si="5"/>
        <v>455527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25" t="s">
        <v>35</v>
      </c>
      <c r="B33" s="40">
        <v>273169</v>
      </c>
      <c r="C33" s="14"/>
      <c r="D33" s="51"/>
      <c r="G33" s="12"/>
      <c r="H33" s="12"/>
      <c r="W33" s="11">
        <f t="shared" si="2"/>
        <v>37196</v>
      </c>
      <c r="X33" s="14">
        <v>0</v>
      </c>
      <c r="Y33" s="14">
        <v>0</v>
      </c>
      <c r="Z33" s="13">
        <f t="shared" ref="Z33:Z39" si="7">Z32-X33+Y33</f>
        <v>455527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83</v>
      </c>
      <c r="B34" s="40">
        <v>0</v>
      </c>
      <c r="C34" s="14"/>
      <c r="G34" s="12"/>
      <c r="H34" s="12"/>
      <c r="W34" s="11">
        <f t="shared" si="2"/>
        <v>37197</v>
      </c>
      <c r="X34" s="14">
        <v>0</v>
      </c>
      <c r="Y34" s="14">
        <v>5000</v>
      </c>
      <c r="Z34" s="13">
        <f t="shared" si="7"/>
        <v>460527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25" t="s">
        <v>84</v>
      </c>
      <c r="B35" s="40">
        <v>0</v>
      </c>
      <c r="G35" s="12"/>
      <c r="H35" s="12"/>
      <c r="W35" s="11">
        <f t="shared" si="2"/>
        <v>37198</v>
      </c>
      <c r="X35" s="14">
        <v>0</v>
      </c>
      <c r="Y35" s="14">
        <v>0</v>
      </c>
      <c r="Z35" s="13">
        <f t="shared" si="7"/>
        <v>460527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5">
      <c r="A36" s="25" t="s">
        <v>61</v>
      </c>
      <c r="B36" s="40">
        <v>0</v>
      </c>
      <c r="G36" s="12"/>
      <c r="H36" s="12"/>
      <c r="W36" s="11">
        <f t="shared" si="2"/>
        <v>37199</v>
      </c>
      <c r="X36" s="14">
        <v>0</v>
      </c>
      <c r="Y36" s="14">
        <v>0</v>
      </c>
      <c r="Z36" s="13">
        <f t="shared" si="7"/>
        <v>460527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5">
      <c r="A37" s="25" t="s">
        <v>54</v>
      </c>
      <c r="B37" s="40">
        <v>0</v>
      </c>
      <c r="C37" s="1"/>
      <c r="G37" s="12"/>
      <c r="H37" s="12"/>
      <c r="W37" s="11">
        <f t="shared" si="2"/>
        <v>37200</v>
      </c>
      <c r="X37" s="14">
        <v>0</v>
      </c>
      <c r="Y37" s="14">
        <v>0</v>
      </c>
      <c r="Z37" s="13">
        <f t="shared" si="7"/>
        <v>460527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5">
      <c r="A38" s="25" t="s">
        <v>73</v>
      </c>
      <c r="B38" s="40">
        <v>0</v>
      </c>
      <c r="C38" s="61"/>
      <c r="G38" s="12"/>
      <c r="H38" s="12"/>
      <c r="W38" s="11">
        <f t="shared" si="2"/>
        <v>37201</v>
      </c>
      <c r="X38" s="14">
        <v>0</v>
      </c>
      <c r="Y38" s="14">
        <v>5000</v>
      </c>
      <c r="Z38" s="13">
        <f t="shared" si="7"/>
        <v>465527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5">
      <c r="A39" s="25" t="s">
        <v>75</v>
      </c>
      <c r="B39" s="40">
        <v>0</v>
      </c>
      <c r="C39" s="1"/>
      <c r="D39" s="53"/>
      <c r="E39" s="54"/>
      <c r="G39" s="12"/>
      <c r="H39" s="12"/>
      <c r="W39" s="11">
        <f t="shared" si="2"/>
        <v>37202</v>
      </c>
      <c r="X39" s="14">
        <v>0</v>
      </c>
      <c r="Y39" s="14">
        <v>0</v>
      </c>
      <c r="Z39" s="13">
        <f t="shared" si="7"/>
        <v>465527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5">
      <c r="A40" s="25" t="s">
        <v>80</v>
      </c>
      <c r="B40" s="40">
        <v>10883</v>
      </c>
      <c r="G40" s="12"/>
      <c r="H40" s="12"/>
      <c r="W40" s="11">
        <f t="shared" si="2"/>
        <v>37203</v>
      </c>
      <c r="X40" s="14">
        <v>0</v>
      </c>
      <c r="Y40" s="14">
        <v>5000</v>
      </c>
      <c r="Z40" s="13">
        <f t="shared" si="5"/>
        <v>470527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5">
      <c r="A41" s="25" t="s">
        <v>16</v>
      </c>
      <c r="B41" s="40">
        <v>0</v>
      </c>
      <c r="C41" s="14"/>
      <c r="G41" s="12"/>
      <c r="H41" s="12"/>
      <c r="W41" s="11">
        <f t="shared" si="2"/>
        <v>37204</v>
      </c>
      <c r="X41" s="14">
        <v>0</v>
      </c>
      <c r="Y41" s="14">
        <v>0</v>
      </c>
      <c r="Z41" s="13">
        <f t="shared" si="5"/>
        <v>470527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5">
      <c r="A42" s="25" t="s">
        <v>56</v>
      </c>
      <c r="B42" s="40">
        <v>0</v>
      </c>
      <c r="W42" s="11">
        <f t="shared" si="2"/>
        <v>37205</v>
      </c>
      <c r="X42" s="14">
        <v>0</v>
      </c>
      <c r="Y42" s="14">
        <v>0</v>
      </c>
      <c r="Z42" s="13">
        <f t="shared" si="5"/>
        <v>470527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5">
      <c r="A43" s="25" t="s">
        <v>21</v>
      </c>
      <c r="B43" s="47"/>
      <c r="E43" s="12"/>
      <c r="W43" s="11">
        <f t="shared" si="2"/>
        <v>37206</v>
      </c>
      <c r="X43" s="14">
        <v>0</v>
      </c>
      <c r="Y43" s="14">
        <v>10000</v>
      </c>
      <c r="Z43" s="13">
        <f t="shared" si="5"/>
        <v>480527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5">
      <c r="A44" s="25" t="s">
        <v>51</v>
      </c>
      <c r="B44" s="40">
        <v>0</v>
      </c>
      <c r="C44" s="14"/>
      <c r="E44" s="12"/>
      <c r="W44" s="11">
        <f t="shared" si="2"/>
        <v>37207</v>
      </c>
      <c r="X44" s="14">
        <v>0</v>
      </c>
      <c r="Y44" s="14">
        <v>4398</v>
      </c>
      <c r="Z44" s="13">
        <f t="shared" si="5"/>
        <v>484925</v>
      </c>
      <c r="AB44" s="14">
        <v>0</v>
      </c>
      <c r="AC44" s="14">
        <v>0</v>
      </c>
      <c r="AD44" s="14">
        <f t="shared" si="4"/>
        <v>-2710</v>
      </c>
    </row>
    <row r="45" spans="1:39" x14ac:dyDescent="0.25">
      <c r="A45" s="25" t="s">
        <v>71</v>
      </c>
      <c r="B45" s="40">
        <v>20666</v>
      </c>
      <c r="E45" s="12"/>
      <c r="W45" s="11">
        <f t="shared" si="2"/>
        <v>37208</v>
      </c>
      <c r="X45" s="14">
        <v>0</v>
      </c>
      <c r="Y45" s="14">
        <v>5000</v>
      </c>
      <c r="Z45" s="13">
        <f t="shared" si="5"/>
        <v>489925</v>
      </c>
      <c r="AB45" s="14">
        <v>0</v>
      </c>
      <c r="AC45" s="14">
        <v>0</v>
      </c>
      <c r="AD45" s="14">
        <f t="shared" si="4"/>
        <v>-2710</v>
      </c>
    </row>
    <row r="46" spans="1:39" x14ac:dyDescent="0.25">
      <c r="A46" s="25" t="s">
        <v>38</v>
      </c>
      <c r="B46" s="40">
        <v>14700</v>
      </c>
      <c r="C46" s="14"/>
      <c r="E46" s="12"/>
      <c r="W46" s="11">
        <f t="shared" si="2"/>
        <v>37209</v>
      </c>
      <c r="X46" s="14">
        <v>0</v>
      </c>
      <c r="Y46" s="14">
        <v>0</v>
      </c>
      <c r="Z46" s="13">
        <f t="shared" si="5"/>
        <v>489925</v>
      </c>
      <c r="AB46" s="14">
        <v>0</v>
      </c>
      <c r="AC46" s="14">
        <v>0</v>
      </c>
      <c r="AD46" s="14">
        <f t="shared" si="4"/>
        <v>-2710</v>
      </c>
    </row>
    <row r="47" spans="1:39" x14ac:dyDescent="0.25">
      <c r="A47" s="25" t="s">
        <v>89</v>
      </c>
      <c r="B47" s="40">
        <v>0</v>
      </c>
      <c r="W47" s="11">
        <f t="shared" si="2"/>
        <v>37210</v>
      </c>
      <c r="X47" s="14">
        <v>0</v>
      </c>
      <c r="Y47" s="14">
        <v>0</v>
      </c>
      <c r="Z47" s="13">
        <f t="shared" si="5"/>
        <v>489925</v>
      </c>
      <c r="AB47" s="14">
        <v>0</v>
      </c>
      <c r="AC47" s="14">
        <v>0</v>
      </c>
      <c r="AD47" s="14">
        <f t="shared" si="4"/>
        <v>-2710</v>
      </c>
    </row>
    <row r="48" spans="1:39" x14ac:dyDescent="0.25">
      <c r="A48" s="25" t="s">
        <v>39</v>
      </c>
      <c r="B48" s="40"/>
      <c r="E48" s="12"/>
    </row>
    <row r="49" spans="1:5" x14ac:dyDescent="0.25">
      <c r="A49" s="25" t="s">
        <v>49</v>
      </c>
      <c r="B49" s="40">
        <v>0</v>
      </c>
      <c r="C49" s="14" t="s">
        <v>15</v>
      </c>
      <c r="E49" s="12"/>
    </row>
    <row r="50" spans="1:5" x14ac:dyDescent="0.25">
      <c r="A50" s="25" t="s">
        <v>27</v>
      </c>
      <c r="B50" s="40">
        <v>0</v>
      </c>
      <c r="E50" s="12"/>
    </row>
    <row r="51" spans="1:5" x14ac:dyDescent="0.25">
      <c r="A51" s="25" t="s">
        <v>29</v>
      </c>
      <c r="B51" s="58">
        <v>0</v>
      </c>
      <c r="E51" s="12"/>
    </row>
    <row r="52" spans="1:5" x14ac:dyDescent="0.25">
      <c r="A52" s="25" t="s">
        <v>42</v>
      </c>
      <c r="B52" s="40">
        <v>50000</v>
      </c>
      <c r="C52" s="14"/>
      <c r="E52" s="12"/>
    </row>
    <row r="53" spans="1:5" x14ac:dyDescent="0.25">
      <c r="A53" s="25" t="s">
        <v>40</v>
      </c>
      <c r="B53" s="40">
        <v>0</v>
      </c>
      <c r="C53" s="61"/>
      <c r="E53" s="12"/>
    </row>
    <row r="54" spans="1:5" x14ac:dyDescent="0.25">
      <c r="A54" s="25" t="s">
        <v>41</v>
      </c>
      <c r="B54" s="40">
        <v>0</v>
      </c>
      <c r="C54" s="61"/>
      <c r="E54" s="12"/>
    </row>
    <row r="55" spans="1:5" x14ac:dyDescent="0.25">
      <c r="A55" s="25" t="s">
        <v>76</v>
      </c>
      <c r="B55" s="40">
        <v>31500</v>
      </c>
      <c r="C55" s="14"/>
      <c r="E55" s="12"/>
    </row>
    <row r="56" spans="1:5" x14ac:dyDescent="0.25">
      <c r="A56" s="25" t="s">
        <v>81</v>
      </c>
      <c r="B56" s="58">
        <v>0</v>
      </c>
      <c r="C56" s="14"/>
      <c r="E56" s="12"/>
    </row>
    <row r="57" spans="1:5" x14ac:dyDescent="0.25">
      <c r="A57" s="25" t="s">
        <v>85</v>
      </c>
      <c r="B57" s="40">
        <v>0</v>
      </c>
      <c r="C57" s="14"/>
      <c r="E57" s="12"/>
    </row>
    <row r="58" spans="1:5" x14ac:dyDescent="0.25">
      <c r="A58" s="25" t="s">
        <v>86</v>
      </c>
      <c r="B58" s="40">
        <v>20000</v>
      </c>
      <c r="C58" s="14"/>
      <c r="E58" s="12"/>
    </row>
    <row r="59" spans="1:5" x14ac:dyDescent="0.25">
      <c r="A59" s="25" t="s">
        <v>62</v>
      </c>
      <c r="B59" s="58">
        <v>0</v>
      </c>
      <c r="C59" s="14"/>
    </row>
    <row r="60" spans="1:5" x14ac:dyDescent="0.25">
      <c r="A60" s="25" t="s">
        <v>60</v>
      </c>
      <c r="B60" s="40">
        <v>0</v>
      </c>
      <c r="C60" s="14"/>
    </row>
    <row r="61" spans="1:5" ht="13.8" thickBot="1" x14ac:dyDescent="0.3">
      <c r="A61" s="25" t="s">
        <v>36</v>
      </c>
      <c r="B61" s="40">
        <v>0</v>
      </c>
      <c r="C61" s="62">
        <v>114520</v>
      </c>
    </row>
    <row r="62" spans="1:5" ht="13.8" thickBot="1" x14ac:dyDescent="0.3">
      <c r="A62" s="33" t="s">
        <v>37</v>
      </c>
      <c r="B62" s="34">
        <f>SUM(B30:B61)</f>
        <v>733052</v>
      </c>
    </row>
    <row r="63" spans="1:5" ht="13.8" thickBot="1" x14ac:dyDescent="0.3">
      <c r="A63" s="30"/>
      <c r="B63" s="36"/>
    </row>
    <row r="64" spans="1:5" x14ac:dyDescent="0.25">
      <c r="A64" s="27"/>
      <c r="B64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75" workbookViewId="0"/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bestFit="1" customWidth="1"/>
    <col min="6" max="6" width="9.33203125" style="2" bestFit="1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3" width="41.5546875" style="2" customWidth="1"/>
    <col min="14" max="14" width="11.44140625" style="2" customWidth="1"/>
    <col min="15" max="15" width="9.109375" style="2"/>
    <col min="16" max="16" width="37.33203125" style="2" customWidth="1"/>
    <col min="17" max="17" width="9.109375" style="2"/>
    <col min="18" max="18" width="9.5546875" style="2" customWidth="1"/>
    <col min="19" max="16384" width="9.109375" style="2"/>
  </cols>
  <sheetData>
    <row r="1" spans="1:18" ht="27.75" customHeight="1" thickBot="1" x14ac:dyDescent="0.3">
      <c r="A1" s="43" t="s">
        <v>0</v>
      </c>
      <c r="B1" s="44">
        <f ca="1">TODAY()</f>
        <v>37209</v>
      </c>
      <c r="G1" s="2" t="s">
        <v>0</v>
      </c>
      <c r="H1" s="3">
        <f ca="1">TODAY()</f>
        <v>37209</v>
      </c>
      <c r="M1" s="2" t="s">
        <v>0</v>
      </c>
      <c r="N1" s="3">
        <f ca="1">TODAY()</f>
        <v>37209</v>
      </c>
    </row>
    <row r="2" spans="1:18" ht="13.8" thickBot="1" x14ac:dyDescent="0.3">
      <c r="A2" s="43" t="s">
        <v>10</v>
      </c>
      <c r="B2" s="44">
        <f ca="1">TODAY()+2</f>
        <v>37211</v>
      </c>
      <c r="G2" s="2" t="s">
        <v>10</v>
      </c>
      <c r="H2" s="3">
        <f ca="1">TODAY()+3</f>
        <v>37212</v>
      </c>
      <c r="M2" s="2" t="s">
        <v>10</v>
      </c>
      <c r="N2" s="3">
        <f ca="1">TODAY()+4</f>
        <v>37213</v>
      </c>
    </row>
    <row r="3" spans="1:18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8" ht="13.8" thickBot="1" x14ac:dyDescent="0.3">
      <c r="A4" s="2" t="s">
        <v>14</v>
      </c>
      <c r="B4" s="16">
        <v>58</v>
      </c>
      <c r="C4" s="17">
        <v>35</v>
      </c>
      <c r="D4" s="18">
        <f>AVERAGE(B4,C4)</f>
        <v>46.5</v>
      </c>
      <c r="G4" s="2" t="s">
        <v>14</v>
      </c>
      <c r="H4" s="16">
        <v>58</v>
      </c>
      <c r="I4" s="17">
        <v>35</v>
      </c>
      <c r="J4" s="18">
        <f>AVERAGE(H4,I4)</f>
        <v>46.5</v>
      </c>
      <c r="M4" s="2" t="s">
        <v>14</v>
      </c>
      <c r="N4" s="16">
        <v>58</v>
      </c>
      <c r="O4" s="17">
        <v>35</v>
      </c>
      <c r="P4" s="18">
        <f>AVERAGE(N4,O4)</f>
        <v>46.5</v>
      </c>
    </row>
    <row r="5" spans="1:18" x14ac:dyDescent="0.25">
      <c r="A5" s="19"/>
      <c r="B5" s="20"/>
      <c r="C5" s="1" t="s">
        <v>82</v>
      </c>
      <c r="D5" s="19"/>
      <c r="E5" s="20"/>
      <c r="F5" s="1" t="s">
        <v>82</v>
      </c>
      <c r="G5" s="19"/>
      <c r="H5" s="20"/>
      <c r="I5" s="1" t="s">
        <v>82</v>
      </c>
      <c r="J5" s="19"/>
      <c r="K5" s="20"/>
      <c r="L5" s="1" t="s">
        <v>82</v>
      </c>
      <c r="M5" s="19"/>
      <c r="N5" s="20"/>
      <c r="O5" s="1" t="s">
        <v>82</v>
      </c>
      <c r="P5" s="19"/>
      <c r="Q5" s="20"/>
      <c r="R5" s="1" t="s">
        <v>82</v>
      </c>
    </row>
    <row r="6" spans="1:18" x14ac:dyDescent="0.25">
      <c r="A6" s="25" t="s">
        <v>18</v>
      </c>
      <c r="B6" s="40"/>
      <c r="C6" s="12"/>
      <c r="D6" s="25" t="s">
        <v>19</v>
      </c>
      <c r="E6" s="26"/>
      <c r="F6" s="12"/>
      <c r="G6" s="25" t="s">
        <v>18</v>
      </c>
      <c r="H6" s="40"/>
      <c r="I6" s="12"/>
      <c r="J6" s="25" t="s">
        <v>19</v>
      </c>
      <c r="K6" s="26"/>
      <c r="L6" s="12"/>
      <c r="M6" s="25" t="s">
        <v>18</v>
      </c>
      <c r="N6" s="40"/>
      <c r="O6" s="12"/>
      <c r="P6" s="25" t="s">
        <v>19</v>
      </c>
      <c r="Q6" s="26"/>
      <c r="R6" s="12"/>
    </row>
    <row r="7" spans="1:18" x14ac:dyDescent="0.25">
      <c r="A7" s="25" t="s">
        <v>48</v>
      </c>
      <c r="B7" s="40"/>
      <c r="D7" s="25" t="s">
        <v>22</v>
      </c>
      <c r="E7" s="26"/>
      <c r="G7" s="25" t="s">
        <v>48</v>
      </c>
      <c r="H7" s="40"/>
      <c r="J7" s="25" t="s">
        <v>22</v>
      </c>
      <c r="K7" s="26"/>
      <c r="M7" s="25" t="s">
        <v>48</v>
      </c>
      <c r="N7" s="40"/>
      <c r="P7" s="25" t="s">
        <v>22</v>
      </c>
      <c r="Q7" s="26"/>
    </row>
    <row r="8" spans="1:18" x14ac:dyDescent="0.25">
      <c r="A8" s="25" t="s">
        <v>50</v>
      </c>
      <c r="B8" s="40"/>
      <c r="D8" s="25" t="s">
        <v>23</v>
      </c>
      <c r="E8" s="26"/>
      <c r="G8" s="25" t="s">
        <v>50</v>
      </c>
      <c r="H8" s="40"/>
      <c r="J8" s="25" t="s">
        <v>23</v>
      </c>
      <c r="K8" s="26"/>
      <c r="M8" s="25" t="s">
        <v>50</v>
      </c>
      <c r="N8" s="40"/>
      <c r="P8" s="25" t="s">
        <v>23</v>
      </c>
      <c r="Q8" s="26"/>
    </row>
    <row r="9" spans="1:18" x14ac:dyDescent="0.25">
      <c r="A9" s="25" t="s">
        <v>53</v>
      </c>
      <c r="B9" s="40"/>
      <c r="D9" s="25" t="s">
        <v>25</v>
      </c>
      <c r="E9" s="26"/>
      <c r="G9" s="25" t="s">
        <v>53</v>
      </c>
      <c r="H9" s="40"/>
      <c r="J9" s="25" t="s">
        <v>25</v>
      </c>
      <c r="K9" s="26"/>
      <c r="M9" s="25" t="s">
        <v>53</v>
      </c>
      <c r="N9" s="40"/>
      <c r="P9" s="25" t="s">
        <v>25</v>
      </c>
      <c r="Q9" s="26"/>
    </row>
    <row r="10" spans="1:18" x14ac:dyDescent="0.25">
      <c r="A10" s="41" t="s">
        <v>72</v>
      </c>
      <c r="B10" s="40"/>
      <c r="C10" s="14" t="s">
        <v>15</v>
      </c>
      <c r="D10" s="25" t="s">
        <v>45</v>
      </c>
      <c r="E10" s="26"/>
      <c r="G10" s="41" t="s">
        <v>72</v>
      </c>
      <c r="H10" s="40"/>
      <c r="I10" s="14" t="s">
        <v>15</v>
      </c>
      <c r="J10" s="25" t="s">
        <v>45</v>
      </c>
      <c r="K10" s="26"/>
      <c r="M10" s="41" t="s">
        <v>72</v>
      </c>
      <c r="N10" s="40"/>
      <c r="O10" s="14" t="s">
        <v>15</v>
      </c>
      <c r="P10" s="25" t="s">
        <v>45</v>
      </c>
      <c r="Q10" s="26"/>
    </row>
    <row r="11" spans="1:18" x14ac:dyDescent="0.25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  <c r="M11" s="25" t="s">
        <v>25</v>
      </c>
      <c r="N11" s="40"/>
      <c r="O11" s="65"/>
      <c r="P11" s="25" t="s">
        <v>26</v>
      </c>
      <c r="Q11" s="26"/>
    </row>
    <row r="12" spans="1:18" x14ac:dyDescent="0.25">
      <c r="A12" s="25" t="s">
        <v>64</v>
      </c>
      <c r="B12" s="40"/>
      <c r="C12" s="14"/>
      <c r="D12" s="41" t="s">
        <v>47</v>
      </c>
      <c r="E12" s="58"/>
      <c r="G12" s="25" t="s">
        <v>64</v>
      </c>
      <c r="H12" s="40"/>
      <c r="I12" s="14"/>
      <c r="J12" s="41" t="s">
        <v>47</v>
      </c>
      <c r="K12" s="58"/>
      <c r="M12" s="25" t="s">
        <v>64</v>
      </c>
      <c r="N12" s="40"/>
      <c r="O12" s="14"/>
      <c r="P12" s="41" t="s">
        <v>47</v>
      </c>
      <c r="Q12" s="58"/>
    </row>
    <row r="13" spans="1:18" ht="13.8" thickBot="1" x14ac:dyDescent="0.3">
      <c r="A13" s="25" t="s">
        <v>16</v>
      </c>
      <c r="B13" s="40"/>
      <c r="C13" s="1"/>
      <c r="D13" s="25" t="s">
        <v>27</v>
      </c>
      <c r="E13" s="59"/>
      <c r="G13" s="25" t="s">
        <v>16</v>
      </c>
      <c r="H13" s="40"/>
      <c r="I13" s="1"/>
      <c r="J13" s="25" t="s">
        <v>27</v>
      </c>
      <c r="K13" s="59"/>
      <c r="M13" s="25" t="s">
        <v>16</v>
      </c>
      <c r="N13" s="40"/>
      <c r="O13" s="1"/>
      <c r="P13" s="25" t="s">
        <v>27</v>
      </c>
      <c r="Q13" s="59">
        <v>0</v>
      </c>
    </row>
    <row r="14" spans="1:18" ht="13.8" thickBot="1" x14ac:dyDescent="0.3">
      <c r="A14" s="25" t="s">
        <v>56</v>
      </c>
      <c r="B14" s="40"/>
      <c r="C14" s="14"/>
      <c r="D14" s="33" t="s">
        <v>28</v>
      </c>
      <c r="E14" s="34"/>
      <c r="G14" s="25" t="s">
        <v>56</v>
      </c>
      <c r="H14" s="40"/>
      <c r="I14" s="14"/>
      <c r="J14" s="33" t="s">
        <v>28</v>
      </c>
      <c r="K14" s="34">
        <f>SUM(K6:K13)</f>
        <v>0</v>
      </c>
      <c r="M14" s="25" t="s">
        <v>56</v>
      </c>
      <c r="N14" s="40"/>
      <c r="O14" s="14"/>
      <c r="P14" s="33" t="s">
        <v>28</v>
      </c>
      <c r="Q14" s="34">
        <f>SUM(Q6:Q13)</f>
        <v>0</v>
      </c>
    </row>
    <row r="15" spans="1:18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</row>
    <row r="16" spans="1:18" x14ac:dyDescent="0.25">
      <c r="A16" s="25" t="s">
        <v>49</v>
      </c>
      <c r="B16" s="40"/>
      <c r="C16" s="14"/>
      <c r="D16" s="25" t="s">
        <v>32</v>
      </c>
      <c r="E16" s="26"/>
      <c r="G16" s="25" t="s">
        <v>49</v>
      </c>
      <c r="H16" s="40"/>
      <c r="I16" s="14"/>
      <c r="J16" s="25" t="s">
        <v>32</v>
      </c>
      <c r="K16" s="26"/>
      <c r="M16" s="25" t="s">
        <v>49</v>
      </c>
      <c r="N16" s="40"/>
      <c r="O16" s="14"/>
      <c r="P16" s="25" t="s">
        <v>32</v>
      </c>
      <c r="Q16" s="26"/>
    </row>
    <row r="17" spans="1:18" x14ac:dyDescent="0.25">
      <c r="A17" s="25" t="s">
        <v>27</v>
      </c>
      <c r="B17" s="40"/>
      <c r="C17" s="14"/>
      <c r="D17" s="25" t="s">
        <v>33</v>
      </c>
      <c r="E17" s="26"/>
      <c r="G17" s="25" t="s">
        <v>27</v>
      </c>
      <c r="H17" s="40"/>
      <c r="I17" s="14"/>
      <c r="J17" s="25" t="s">
        <v>33</v>
      </c>
      <c r="K17" s="26"/>
      <c r="M17" s="25" t="s">
        <v>27</v>
      </c>
      <c r="N17" s="40"/>
      <c r="O17" s="14"/>
      <c r="P17" s="25" t="s">
        <v>33</v>
      </c>
      <c r="Q17" s="26"/>
    </row>
    <row r="18" spans="1:18" x14ac:dyDescent="0.25">
      <c r="A18" s="25" t="s">
        <v>68</v>
      </c>
      <c r="B18" s="40"/>
      <c r="D18" s="25" t="s">
        <v>34</v>
      </c>
      <c r="E18" s="26"/>
      <c r="F18" s="14" t="s">
        <v>15</v>
      </c>
      <c r="G18" s="25" t="s">
        <v>68</v>
      </c>
      <c r="H18" s="40"/>
      <c r="J18" s="25" t="s">
        <v>34</v>
      </c>
      <c r="K18" s="26"/>
      <c r="L18" s="14" t="s">
        <v>15</v>
      </c>
      <c r="M18" s="25" t="s">
        <v>68</v>
      </c>
      <c r="N18" s="40"/>
      <c r="P18" s="25" t="s">
        <v>34</v>
      </c>
      <c r="Q18" s="26"/>
      <c r="R18" s="14" t="s">
        <v>15</v>
      </c>
    </row>
    <row r="19" spans="1:18" x14ac:dyDescent="0.25">
      <c r="A19" s="25" t="s">
        <v>67</v>
      </c>
      <c r="B19" s="40"/>
      <c r="C19" s="56"/>
      <c r="D19" s="25" t="s">
        <v>35</v>
      </c>
      <c r="E19" s="26"/>
      <c r="G19" s="25" t="s">
        <v>67</v>
      </c>
      <c r="H19" s="40"/>
      <c r="I19" s="56"/>
      <c r="J19" s="25" t="s">
        <v>35</v>
      </c>
      <c r="K19" s="26"/>
      <c r="M19" s="25" t="s">
        <v>67</v>
      </c>
      <c r="N19" s="40"/>
      <c r="O19" s="56"/>
      <c r="P19" s="25" t="s">
        <v>35</v>
      </c>
      <c r="Q19" s="26"/>
    </row>
    <row r="20" spans="1:18" x14ac:dyDescent="0.25">
      <c r="A20" s="25" t="s">
        <v>78</v>
      </c>
      <c r="B20" s="58"/>
      <c r="C20" s="14"/>
      <c r="D20" s="25" t="s">
        <v>39</v>
      </c>
      <c r="E20" s="26"/>
      <c r="G20" s="25" t="s">
        <v>78</v>
      </c>
      <c r="H20" s="58"/>
      <c r="I20" s="14"/>
      <c r="J20" s="25" t="s">
        <v>39</v>
      </c>
      <c r="K20" s="26"/>
      <c r="M20" s="25" t="s">
        <v>78</v>
      </c>
      <c r="N20" s="58"/>
      <c r="O20" s="14"/>
      <c r="P20" s="25" t="s">
        <v>39</v>
      </c>
      <c r="Q20" s="26"/>
    </row>
    <row r="21" spans="1:18" x14ac:dyDescent="0.25">
      <c r="A21" s="25" t="s">
        <v>43</v>
      </c>
      <c r="B21" s="40"/>
      <c r="C21" s="14"/>
      <c r="D21" s="25" t="s">
        <v>49</v>
      </c>
      <c r="E21" s="26"/>
      <c r="F21" s="25"/>
      <c r="G21" s="25" t="s">
        <v>43</v>
      </c>
      <c r="H21" s="40"/>
      <c r="I21" s="14"/>
      <c r="J21" s="25" t="s">
        <v>49</v>
      </c>
      <c r="K21" s="26"/>
      <c r="L21" s="25"/>
      <c r="M21" s="25" t="s">
        <v>43</v>
      </c>
      <c r="N21" s="40"/>
      <c r="O21" s="14"/>
      <c r="P21" s="25" t="s">
        <v>49</v>
      </c>
      <c r="Q21" s="26"/>
      <c r="R21" s="25"/>
    </row>
    <row r="22" spans="1:18" x14ac:dyDescent="0.25">
      <c r="A22" s="25" t="s">
        <v>44</v>
      </c>
      <c r="B22" s="40"/>
      <c r="D22" s="60" t="s">
        <v>27</v>
      </c>
      <c r="E22" s="59"/>
      <c r="F22" s="25"/>
      <c r="G22" s="25" t="s">
        <v>44</v>
      </c>
      <c r="H22" s="40"/>
      <c r="J22" s="60" t="s">
        <v>27</v>
      </c>
      <c r="K22" s="59"/>
      <c r="L22" s="25"/>
      <c r="M22" s="25" t="s">
        <v>44</v>
      </c>
      <c r="N22" s="40"/>
      <c r="P22" s="60" t="s">
        <v>27</v>
      </c>
      <c r="Q22" s="59"/>
      <c r="R22" s="25"/>
    </row>
    <row r="23" spans="1:18" x14ac:dyDescent="0.25">
      <c r="A23" s="25" t="s">
        <v>30</v>
      </c>
      <c r="B23" s="40"/>
      <c r="C23" s="14"/>
      <c r="D23" s="25" t="s">
        <v>69</v>
      </c>
      <c r="E23" s="40"/>
      <c r="F23" s="14">
        <v>0</v>
      </c>
      <c r="G23" s="25" t="s">
        <v>30</v>
      </c>
      <c r="H23" s="40"/>
      <c r="I23" s="14"/>
      <c r="J23" s="25" t="s">
        <v>69</v>
      </c>
      <c r="K23" s="40"/>
      <c r="L23" s="14">
        <v>0</v>
      </c>
      <c r="M23" s="25" t="s">
        <v>30</v>
      </c>
      <c r="N23" s="40"/>
      <c r="O23" s="14"/>
      <c r="P23" s="25" t="s">
        <v>69</v>
      </c>
      <c r="Q23" s="40"/>
      <c r="R23" s="14">
        <v>0</v>
      </c>
    </row>
    <row r="24" spans="1:18" x14ac:dyDescent="0.25">
      <c r="A24" s="25" t="s">
        <v>74</v>
      </c>
      <c r="B24" s="40"/>
      <c r="C24" s="14">
        <v>0</v>
      </c>
      <c r="D24" s="25" t="s">
        <v>88</v>
      </c>
      <c r="E24" s="40"/>
      <c r="F24" s="14">
        <v>0</v>
      </c>
      <c r="G24" s="25" t="s">
        <v>74</v>
      </c>
      <c r="H24" s="40"/>
      <c r="I24" s="14">
        <v>0</v>
      </c>
      <c r="J24" s="25" t="s">
        <v>88</v>
      </c>
      <c r="K24" s="40"/>
      <c r="L24" s="14">
        <v>0</v>
      </c>
      <c r="M24" s="25" t="s">
        <v>74</v>
      </c>
      <c r="N24" s="40"/>
      <c r="O24" s="14">
        <v>0</v>
      </c>
      <c r="P24" s="25" t="s">
        <v>88</v>
      </c>
      <c r="Q24" s="40"/>
      <c r="R24" s="14">
        <v>0</v>
      </c>
    </row>
    <row r="25" spans="1:18" x14ac:dyDescent="0.25">
      <c r="A25" s="25" t="s">
        <v>31</v>
      </c>
      <c r="B25" s="40"/>
      <c r="C25" s="14"/>
      <c r="D25" s="25" t="s">
        <v>87</v>
      </c>
      <c r="E25" s="40"/>
      <c r="G25" s="25" t="s">
        <v>31</v>
      </c>
      <c r="H25" s="40"/>
      <c r="I25" s="14"/>
      <c r="J25" s="25" t="s">
        <v>87</v>
      </c>
      <c r="K25" s="40"/>
      <c r="M25" s="25" t="s">
        <v>31</v>
      </c>
      <c r="N25" s="40"/>
      <c r="O25" s="14"/>
      <c r="P25" s="25" t="s">
        <v>87</v>
      </c>
      <c r="Q25" s="40"/>
    </row>
    <row r="26" spans="1:18" x14ac:dyDescent="0.25">
      <c r="A26" s="25" t="s">
        <v>77</v>
      </c>
      <c r="B26" s="40"/>
      <c r="D26" s="25" t="s">
        <v>70</v>
      </c>
      <c r="E26" s="40"/>
      <c r="G26" s="25" t="s">
        <v>77</v>
      </c>
      <c r="H26" s="40"/>
      <c r="J26" s="25" t="s">
        <v>70</v>
      </c>
      <c r="K26" s="40"/>
      <c r="M26" s="25" t="s">
        <v>77</v>
      </c>
      <c r="N26" s="40"/>
      <c r="P26" s="25" t="s">
        <v>70</v>
      </c>
      <c r="Q26" s="40"/>
    </row>
    <row r="27" spans="1:18" ht="13.8" thickBot="1" x14ac:dyDescent="0.3">
      <c r="A27" s="25" t="s">
        <v>52</v>
      </c>
      <c r="B27" s="26"/>
      <c r="C27" s="14"/>
      <c r="D27" s="25" t="s">
        <v>79</v>
      </c>
      <c r="E27" s="58"/>
      <c r="G27" s="25" t="s">
        <v>52</v>
      </c>
      <c r="H27" s="26"/>
      <c r="I27" s="14"/>
      <c r="J27" s="25" t="s">
        <v>79</v>
      </c>
      <c r="K27" s="58"/>
      <c r="M27" s="60" t="s">
        <v>52</v>
      </c>
      <c r="N27" s="59"/>
      <c r="O27" s="14"/>
      <c r="P27" s="25" t="s">
        <v>79</v>
      </c>
      <c r="Q27" s="58"/>
    </row>
    <row r="28" spans="1:18" ht="13.8" thickBot="1" x14ac:dyDescent="0.3">
      <c r="A28" s="33" t="s">
        <v>28</v>
      </c>
      <c r="B28" s="34"/>
      <c r="C28" s="57">
        <f>SUM(B28,B62)</f>
        <v>0</v>
      </c>
      <c r="D28" s="25" t="s">
        <v>36</v>
      </c>
      <c r="E28" s="59"/>
      <c r="G28" s="33" t="s">
        <v>28</v>
      </c>
      <c r="H28" s="34"/>
      <c r="I28" s="57">
        <f>SUM(H28,H62)</f>
        <v>0</v>
      </c>
      <c r="J28" s="25" t="s">
        <v>36</v>
      </c>
      <c r="K28" s="59"/>
      <c r="M28" s="33" t="s">
        <v>28</v>
      </c>
      <c r="N28" s="34">
        <f>SUM(N6:N27)+N12</f>
        <v>0</v>
      </c>
      <c r="O28" s="57">
        <f>SUM(N28,N62)</f>
        <v>0</v>
      </c>
      <c r="P28" s="25" t="s">
        <v>36</v>
      </c>
      <c r="Q28" s="59"/>
    </row>
    <row r="29" spans="1:18" ht="13.8" thickBot="1" x14ac:dyDescent="0.3">
      <c r="A29" s="25"/>
      <c r="B29" s="40"/>
      <c r="C29" s="14"/>
      <c r="D29" s="33" t="s">
        <v>37</v>
      </c>
      <c r="E29" s="34"/>
      <c r="G29" s="25"/>
      <c r="H29" s="40"/>
      <c r="I29" s="14"/>
      <c r="J29" s="33" t="s">
        <v>37</v>
      </c>
      <c r="K29" s="34">
        <f>SUM(K16:K28)</f>
        <v>0</v>
      </c>
      <c r="M29" s="25"/>
      <c r="N29" s="40"/>
      <c r="O29" s="14"/>
      <c r="P29" s="33" t="s">
        <v>37</v>
      </c>
      <c r="Q29" s="34">
        <f>SUM(Q16:Q28)</f>
        <v>0</v>
      </c>
    </row>
    <row r="30" spans="1:18" ht="13.8" thickBot="1" x14ac:dyDescent="0.3">
      <c r="A30" s="25" t="s">
        <v>32</v>
      </c>
      <c r="B30" s="40"/>
      <c r="C30" s="14"/>
      <c r="D30" s="30"/>
      <c r="E30" s="35"/>
      <c r="F30" s="14"/>
      <c r="G30" s="25" t="s">
        <v>32</v>
      </c>
      <c r="H30" s="40"/>
      <c r="I30" s="14"/>
      <c r="J30" s="30"/>
      <c r="K30" s="35"/>
      <c r="L30" s="14"/>
      <c r="M30" s="25" t="s">
        <v>32</v>
      </c>
      <c r="N30" s="40"/>
      <c r="O30" s="14"/>
      <c r="P30" s="30"/>
      <c r="Q30" s="35"/>
      <c r="R30" s="14"/>
    </row>
    <row r="31" spans="1:18" x14ac:dyDescent="0.25">
      <c r="A31" s="25" t="s">
        <v>33</v>
      </c>
      <c r="B31" s="40"/>
      <c r="C31" s="14"/>
      <c r="E31" s="12"/>
      <c r="G31" s="25" t="s">
        <v>33</v>
      </c>
      <c r="H31" s="40"/>
      <c r="I31" s="14"/>
      <c r="K31" s="12"/>
      <c r="M31" s="25" t="s">
        <v>33</v>
      </c>
      <c r="N31" s="40"/>
      <c r="O31" s="14"/>
    </row>
    <row r="32" spans="1:18" x14ac:dyDescent="0.25">
      <c r="A32" s="25" t="s">
        <v>34</v>
      </c>
      <c r="B32" s="40"/>
      <c r="C32" s="14"/>
      <c r="E32" s="12"/>
      <c r="G32" s="25" t="s">
        <v>34</v>
      </c>
      <c r="H32" s="40"/>
      <c r="I32" s="14"/>
      <c r="K32" s="12"/>
      <c r="M32" s="25" t="s">
        <v>34</v>
      </c>
      <c r="N32" s="40"/>
      <c r="O32" s="14"/>
    </row>
    <row r="33" spans="1:15" x14ac:dyDescent="0.25">
      <c r="A33" s="25" t="s">
        <v>35</v>
      </c>
      <c r="B33" s="40"/>
      <c r="C33" s="14"/>
      <c r="D33" s="51"/>
      <c r="G33" s="25" t="s">
        <v>35</v>
      </c>
      <c r="H33" s="40"/>
      <c r="I33" s="14"/>
      <c r="J33" s="51"/>
      <c r="M33" s="25" t="s">
        <v>35</v>
      </c>
      <c r="N33" s="40"/>
      <c r="O33" s="14"/>
    </row>
    <row r="34" spans="1:15" x14ac:dyDescent="0.25">
      <c r="A34" s="25" t="s">
        <v>83</v>
      </c>
      <c r="B34" s="40"/>
      <c r="C34" s="14"/>
      <c r="G34" s="25" t="s">
        <v>83</v>
      </c>
      <c r="H34" s="40"/>
      <c r="I34" s="14"/>
      <c r="M34" s="25" t="s">
        <v>83</v>
      </c>
      <c r="N34" s="40"/>
      <c r="O34" s="14"/>
    </row>
    <row r="35" spans="1:15" x14ac:dyDescent="0.25">
      <c r="A35" s="25" t="s">
        <v>84</v>
      </c>
      <c r="B35" s="40"/>
      <c r="G35" s="25" t="s">
        <v>84</v>
      </c>
      <c r="H35" s="40"/>
      <c r="M35" s="25" t="s">
        <v>84</v>
      </c>
      <c r="N35" s="40"/>
    </row>
    <row r="36" spans="1:15" x14ac:dyDescent="0.25">
      <c r="A36" s="25" t="s">
        <v>61</v>
      </c>
      <c r="B36" s="40"/>
      <c r="G36" s="25" t="s">
        <v>61</v>
      </c>
      <c r="H36" s="40"/>
      <c r="M36" s="25" t="s">
        <v>61</v>
      </c>
      <c r="N36" s="40"/>
    </row>
    <row r="37" spans="1:15" x14ac:dyDescent="0.25">
      <c r="A37" s="25" t="s">
        <v>54</v>
      </c>
      <c r="B37" s="40"/>
      <c r="C37" s="1"/>
      <c r="D37" s="50"/>
      <c r="G37" s="25" t="s">
        <v>54</v>
      </c>
      <c r="H37" s="40"/>
      <c r="I37" s="1"/>
      <c r="J37" s="50"/>
      <c r="M37" s="25" t="s">
        <v>54</v>
      </c>
      <c r="N37" s="40"/>
      <c r="O37" s="1"/>
    </row>
    <row r="38" spans="1:15" x14ac:dyDescent="0.25">
      <c r="A38" s="25" t="s">
        <v>73</v>
      </c>
      <c r="B38" s="40"/>
      <c r="C38" s="61"/>
      <c r="D38" s="49"/>
      <c r="E38" s="14"/>
      <c r="G38" s="25" t="s">
        <v>73</v>
      </c>
      <c r="H38" s="40"/>
      <c r="I38" s="61"/>
      <c r="J38" s="49"/>
      <c r="K38" s="14"/>
      <c r="M38" s="25" t="s">
        <v>73</v>
      </c>
      <c r="N38" s="40"/>
      <c r="O38" s="61"/>
    </row>
    <row r="39" spans="1:15" x14ac:dyDescent="0.25">
      <c r="A39" s="25" t="s">
        <v>75</v>
      </c>
      <c r="B39" s="40"/>
      <c r="C39" s="1"/>
      <c r="G39" s="25" t="s">
        <v>75</v>
      </c>
      <c r="H39" s="40"/>
      <c r="I39" s="1"/>
      <c r="M39" s="25" t="s">
        <v>75</v>
      </c>
      <c r="N39" s="40"/>
      <c r="O39" s="1"/>
    </row>
    <row r="40" spans="1:15" x14ac:dyDescent="0.25">
      <c r="A40" s="25" t="s">
        <v>80</v>
      </c>
      <c r="B40" s="40"/>
      <c r="G40" s="25" t="s">
        <v>80</v>
      </c>
      <c r="H40" s="40"/>
      <c r="M40" s="25" t="s">
        <v>80</v>
      </c>
      <c r="N40" s="40"/>
    </row>
    <row r="41" spans="1:15" x14ac:dyDescent="0.25">
      <c r="A41" s="25" t="s">
        <v>16</v>
      </c>
      <c r="B41" s="40"/>
      <c r="C41" s="14"/>
      <c r="G41" s="25" t="s">
        <v>16</v>
      </c>
      <c r="H41" s="40"/>
      <c r="I41" s="14"/>
      <c r="M41" s="25" t="s">
        <v>16</v>
      </c>
      <c r="N41" s="40"/>
      <c r="O41" s="14"/>
    </row>
    <row r="42" spans="1:15" x14ac:dyDescent="0.25">
      <c r="A42" s="25" t="s">
        <v>56</v>
      </c>
      <c r="B42" s="40"/>
      <c r="G42" s="25" t="s">
        <v>56</v>
      </c>
      <c r="H42" s="40"/>
      <c r="M42" s="25" t="s">
        <v>56</v>
      </c>
      <c r="N42" s="40"/>
    </row>
    <row r="43" spans="1:15" x14ac:dyDescent="0.25">
      <c r="A43" s="25" t="s">
        <v>21</v>
      </c>
      <c r="B43" s="47"/>
      <c r="E43" s="12"/>
      <c r="G43" s="25" t="s">
        <v>21</v>
      </c>
      <c r="H43" s="47"/>
      <c r="K43" s="12"/>
      <c r="M43" s="25" t="s">
        <v>21</v>
      </c>
      <c r="N43" s="47"/>
    </row>
    <row r="44" spans="1:15" x14ac:dyDescent="0.25">
      <c r="A44" s="25" t="s">
        <v>51</v>
      </c>
      <c r="B44" s="40"/>
      <c r="C44" s="14"/>
      <c r="E44" s="12"/>
      <c r="G44" s="25" t="s">
        <v>51</v>
      </c>
      <c r="H44" s="40"/>
      <c r="I44" s="14"/>
      <c r="K44" s="12"/>
      <c r="M44" s="25" t="s">
        <v>51</v>
      </c>
      <c r="N44" s="40"/>
      <c r="O44" s="14"/>
    </row>
    <row r="45" spans="1:15" x14ac:dyDescent="0.25">
      <c r="A45" s="25" t="s">
        <v>71</v>
      </c>
      <c r="B45" s="40"/>
      <c r="E45" s="12"/>
      <c r="G45" s="25" t="s">
        <v>71</v>
      </c>
      <c r="H45" s="40"/>
      <c r="K45" s="12"/>
      <c r="M45" s="25" t="s">
        <v>71</v>
      </c>
      <c r="N45" s="40"/>
    </row>
    <row r="46" spans="1:15" x14ac:dyDescent="0.25">
      <c r="A46" s="25" t="s">
        <v>38</v>
      </c>
      <c r="B46" s="40"/>
      <c r="C46" s="14"/>
      <c r="E46" s="12"/>
      <c r="G46" s="25" t="s">
        <v>38</v>
      </c>
      <c r="H46" s="40"/>
      <c r="I46" s="14"/>
      <c r="K46" s="12"/>
      <c r="M46" s="25" t="s">
        <v>38</v>
      </c>
      <c r="N46" s="40"/>
      <c r="O46" s="14"/>
    </row>
    <row r="47" spans="1:15" x14ac:dyDescent="0.25">
      <c r="A47" s="25" t="s">
        <v>89</v>
      </c>
      <c r="B47" s="40"/>
      <c r="G47" s="25" t="s">
        <v>89</v>
      </c>
      <c r="H47" s="40"/>
      <c r="M47" s="25" t="s">
        <v>89</v>
      </c>
      <c r="N47" s="40"/>
    </row>
    <row r="48" spans="1:15" x14ac:dyDescent="0.25">
      <c r="A48" s="25" t="s">
        <v>39</v>
      </c>
      <c r="B48" s="40"/>
      <c r="E48" s="12"/>
      <c r="G48" s="25" t="s">
        <v>39</v>
      </c>
      <c r="H48" s="40"/>
      <c r="K48" s="12"/>
      <c r="M48" s="25" t="s">
        <v>39</v>
      </c>
      <c r="N48" s="40"/>
    </row>
    <row r="49" spans="1:15" x14ac:dyDescent="0.25">
      <c r="A49" s="25" t="s">
        <v>49</v>
      </c>
      <c r="B49" s="40"/>
      <c r="C49" s="14" t="s">
        <v>15</v>
      </c>
      <c r="E49" s="12"/>
      <c r="G49" s="25" t="s">
        <v>49</v>
      </c>
      <c r="H49" s="40"/>
      <c r="I49" s="14" t="s">
        <v>15</v>
      </c>
      <c r="K49" s="12"/>
      <c r="M49" s="25" t="s">
        <v>49</v>
      </c>
      <c r="N49" s="40"/>
      <c r="O49" s="14" t="s">
        <v>15</v>
      </c>
    </row>
    <row r="50" spans="1:15" x14ac:dyDescent="0.25">
      <c r="A50" s="25" t="s">
        <v>27</v>
      </c>
      <c r="B50" s="40"/>
      <c r="E50" s="12"/>
      <c r="G50" s="25" t="s">
        <v>27</v>
      </c>
      <c r="H50" s="40"/>
      <c r="K50" s="12"/>
      <c r="M50" s="25" t="s">
        <v>27</v>
      </c>
      <c r="N50" s="40"/>
    </row>
    <row r="51" spans="1:15" x14ac:dyDescent="0.25">
      <c r="A51" s="60" t="s">
        <v>29</v>
      </c>
      <c r="B51" s="58"/>
      <c r="E51" s="12"/>
      <c r="G51" s="60" t="s">
        <v>29</v>
      </c>
      <c r="H51" s="58"/>
      <c r="K51" s="12"/>
      <c r="M51" s="25" t="s">
        <v>29</v>
      </c>
      <c r="N51" s="58"/>
    </row>
    <row r="52" spans="1:15" x14ac:dyDescent="0.25">
      <c r="A52" s="25" t="s">
        <v>42</v>
      </c>
      <c r="B52" s="40"/>
      <c r="C52" s="14"/>
      <c r="E52" s="12"/>
      <c r="G52" s="25" t="s">
        <v>42</v>
      </c>
      <c r="H52" s="40"/>
      <c r="I52" s="14"/>
      <c r="K52" s="12"/>
      <c r="M52" s="25" t="s">
        <v>42</v>
      </c>
      <c r="N52" s="40"/>
      <c r="O52" s="14"/>
    </row>
    <row r="53" spans="1:15" x14ac:dyDescent="0.25">
      <c r="A53" s="25" t="s">
        <v>40</v>
      </c>
      <c r="B53" s="40"/>
      <c r="C53" s="61"/>
      <c r="E53" s="12"/>
      <c r="G53" s="25" t="s">
        <v>40</v>
      </c>
      <c r="H53" s="40"/>
      <c r="I53" s="61"/>
      <c r="K53" s="12"/>
      <c r="M53" s="25" t="s">
        <v>40</v>
      </c>
      <c r="N53" s="40"/>
      <c r="O53" s="61"/>
    </row>
    <row r="54" spans="1:15" x14ac:dyDescent="0.25">
      <c r="A54" s="25" t="s">
        <v>41</v>
      </c>
      <c r="B54" s="40"/>
      <c r="C54" s="61"/>
      <c r="E54" s="12"/>
      <c r="G54" s="25" t="s">
        <v>41</v>
      </c>
      <c r="H54" s="40"/>
      <c r="I54" s="61"/>
      <c r="K54" s="12"/>
      <c r="M54" s="25" t="s">
        <v>41</v>
      </c>
      <c r="N54" s="40"/>
      <c r="O54" s="61"/>
    </row>
    <row r="55" spans="1:15" x14ac:dyDescent="0.25">
      <c r="A55" s="25" t="s">
        <v>76</v>
      </c>
      <c r="B55" s="40"/>
      <c r="C55" s="14"/>
      <c r="E55" s="12"/>
      <c r="G55" s="25" t="s">
        <v>76</v>
      </c>
      <c r="H55" s="40"/>
      <c r="I55" s="14"/>
      <c r="K55" s="12"/>
      <c r="M55" s="25" t="s">
        <v>76</v>
      </c>
      <c r="N55" s="40"/>
      <c r="O55" s="14"/>
    </row>
    <row r="56" spans="1:15" x14ac:dyDescent="0.25">
      <c r="A56" s="25" t="s">
        <v>81</v>
      </c>
      <c r="B56" s="58"/>
      <c r="C56" s="14"/>
      <c r="E56" s="12"/>
      <c r="G56" s="25" t="s">
        <v>81</v>
      </c>
      <c r="H56" s="58"/>
      <c r="I56" s="14"/>
      <c r="K56" s="12"/>
      <c r="M56" s="25" t="s">
        <v>81</v>
      </c>
      <c r="N56" s="58"/>
      <c r="O56" s="14"/>
    </row>
    <row r="57" spans="1:15" x14ac:dyDescent="0.25">
      <c r="A57" s="25" t="s">
        <v>85</v>
      </c>
      <c r="B57" s="40"/>
      <c r="C57" s="14"/>
      <c r="E57" s="12"/>
      <c r="G57" s="25" t="s">
        <v>85</v>
      </c>
      <c r="H57" s="40"/>
      <c r="I57" s="14"/>
      <c r="K57" s="12"/>
      <c r="M57" s="25" t="s">
        <v>85</v>
      </c>
      <c r="N57" s="40"/>
      <c r="O57" s="14"/>
    </row>
    <row r="58" spans="1:15" x14ac:dyDescent="0.25">
      <c r="A58" s="25" t="s">
        <v>86</v>
      </c>
      <c r="B58" s="40"/>
      <c r="C58" s="14"/>
      <c r="G58" s="25" t="s">
        <v>86</v>
      </c>
      <c r="H58" s="40"/>
      <c r="I58" s="14"/>
      <c r="M58" s="25" t="s">
        <v>86</v>
      </c>
      <c r="N58" s="40"/>
      <c r="O58" s="14"/>
    </row>
    <row r="59" spans="1:15" x14ac:dyDescent="0.25">
      <c r="A59" s="25" t="s">
        <v>62</v>
      </c>
      <c r="B59" s="58"/>
      <c r="C59" s="14"/>
      <c r="E59" s="12"/>
      <c r="G59" s="25" t="s">
        <v>62</v>
      </c>
      <c r="H59" s="58"/>
      <c r="I59" s="14"/>
      <c r="K59" s="12"/>
      <c r="M59" s="25" t="s">
        <v>62</v>
      </c>
      <c r="N59" s="58"/>
      <c r="O59" s="14"/>
    </row>
    <row r="60" spans="1:15" x14ac:dyDescent="0.25">
      <c r="A60" s="25" t="s">
        <v>60</v>
      </c>
      <c r="B60" s="40"/>
      <c r="C60" s="14"/>
      <c r="G60" s="25" t="s">
        <v>60</v>
      </c>
      <c r="H60" s="40"/>
      <c r="I60" s="14"/>
      <c r="M60" s="25" t="s">
        <v>60</v>
      </c>
      <c r="N60" s="40"/>
      <c r="O60" s="14"/>
    </row>
    <row r="61" spans="1:15" ht="13.8" thickBot="1" x14ac:dyDescent="0.3">
      <c r="A61" s="25" t="s">
        <v>36</v>
      </c>
      <c r="B61" s="40"/>
      <c r="C61" s="62">
        <v>0</v>
      </c>
      <c r="G61" s="25" t="s">
        <v>36</v>
      </c>
      <c r="H61" s="40"/>
      <c r="I61" s="62">
        <v>0</v>
      </c>
      <c r="M61" s="25" t="s">
        <v>36</v>
      </c>
      <c r="N61" s="40"/>
      <c r="O61" s="62">
        <v>0</v>
      </c>
    </row>
    <row r="62" spans="1:15" ht="13.8" thickBot="1" x14ac:dyDescent="0.3">
      <c r="A62" s="33" t="s">
        <v>37</v>
      </c>
      <c r="B62" s="34"/>
      <c r="G62" s="33" t="s">
        <v>37</v>
      </c>
      <c r="H62" s="34"/>
      <c r="M62" s="33" t="s">
        <v>37</v>
      </c>
      <c r="N62" s="34">
        <f>SUM(N30:N61)</f>
        <v>0</v>
      </c>
    </row>
    <row r="63" spans="1:15" ht="13.8" thickBot="1" x14ac:dyDescent="0.3">
      <c r="A63" s="30"/>
      <c r="B63" s="36"/>
      <c r="G63" s="30"/>
      <c r="H63" s="36"/>
      <c r="M63" s="30"/>
      <c r="N63" s="36"/>
    </row>
    <row r="64" spans="1:15" x14ac:dyDescent="0.25">
      <c r="A64" s="27"/>
      <c r="B64" s="27"/>
      <c r="G64" s="27"/>
      <c r="H64" s="27"/>
      <c r="M64" s="27"/>
      <c r="N64" s="27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2001-11-13T19:53:27Z</cp:lastPrinted>
  <dcterms:created xsi:type="dcterms:W3CDTF">2000-09-26T13:26:15Z</dcterms:created>
  <dcterms:modified xsi:type="dcterms:W3CDTF">2023-09-10T11:14:18Z</dcterms:modified>
</cp:coreProperties>
</file>