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Y2" i="9"/>
  <c r="AH2" i="9"/>
  <c r="AJ2" i="9"/>
  <c r="AK2" i="9"/>
  <c r="K3" i="9"/>
  <c r="L3" i="9"/>
  <c r="P3" i="9"/>
  <c r="T3" i="9"/>
  <c r="X3" i="9"/>
  <c r="Y3" i="9"/>
  <c r="Z3" i="9"/>
  <c r="AH3" i="9"/>
  <c r="AJ3" i="9"/>
  <c r="AK3" i="9"/>
  <c r="D4" i="9"/>
  <c r="L4" i="9"/>
  <c r="M4" i="9"/>
  <c r="X4" i="9"/>
  <c r="Y4" i="9"/>
  <c r="Z4" i="9"/>
  <c r="AG4" i="9"/>
  <c r="AH4" i="9"/>
  <c r="AJ4" i="9"/>
  <c r="AK4" i="9"/>
  <c r="K5" i="9"/>
  <c r="M5" i="9"/>
  <c r="X5" i="9"/>
  <c r="Y5" i="9"/>
  <c r="Z5" i="9"/>
  <c r="AG5" i="9"/>
  <c r="AH5" i="9"/>
  <c r="AJ5" i="9"/>
  <c r="AK5" i="9"/>
  <c r="K6" i="9"/>
  <c r="L6" i="9"/>
  <c r="M6" i="9"/>
  <c r="X6" i="9"/>
  <c r="Y6" i="9"/>
  <c r="Z6" i="9"/>
  <c r="AG6" i="9"/>
  <c r="AH6" i="9"/>
  <c r="AJ6" i="9"/>
  <c r="AK6" i="9"/>
  <c r="X7" i="9"/>
  <c r="Y7" i="9"/>
  <c r="Z7" i="9"/>
  <c r="AG7" i="9"/>
  <c r="AH7" i="9"/>
  <c r="AJ7" i="9"/>
  <c r="AK7" i="9"/>
  <c r="X8" i="9"/>
  <c r="Z8" i="9"/>
  <c r="AG8" i="9"/>
  <c r="AH8" i="9"/>
  <c r="AJ8" i="9"/>
  <c r="AK8" i="9"/>
  <c r="Y9" i="9"/>
  <c r="Z9" i="9"/>
  <c r="AG9" i="9"/>
  <c r="AJ9" i="9"/>
  <c r="X10" i="9"/>
  <c r="Z10" i="9"/>
  <c r="AG10" i="9"/>
  <c r="AJ10" i="9"/>
  <c r="Z11" i="9"/>
  <c r="AG11" i="9"/>
  <c r="AJ11" i="9"/>
  <c r="B12" i="9"/>
  <c r="Z12" i="9"/>
  <c r="AG12" i="9"/>
  <c r="AJ12" i="9"/>
  <c r="Z13" i="9"/>
  <c r="AG13" i="9"/>
  <c r="AJ13" i="9"/>
  <c r="E14" i="9"/>
  <c r="Z14" i="9"/>
  <c r="AG14" i="9"/>
  <c r="AJ14" i="9"/>
  <c r="F15" i="9"/>
  <c r="Z15" i="9"/>
  <c r="AJ15" i="9"/>
  <c r="Z16" i="9"/>
  <c r="AJ16" i="9"/>
  <c r="Z17" i="9"/>
  <c r="AJ17" i="9"/>
  <c r="Z18" i="9"/>
  <c r="AJ18" i="9"/>
  <c r="Z19" i="9"/>
  <c r="AJ19" i="9"/>
  <c r="Z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<sst xmlns="http://schemas.openxmlformats.org/spreadsheetml/2006/main" count="279" uniqueCount="76">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</sst>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9A5-8152-7CF1DCD7EF3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9A5-8152-7CF1DCD7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3952"/>
        <c:axId val="1"/>
      </c:lineChart>
      <c:catAx>
        <c:axId val="178863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6395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AA-4DD0-ABE1-9D8936D9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1040"/>
        <c:axId val="1"/>
      </c:lineChart>
      <c:catAx>
        <c:axId val="1793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10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E3-4E84-9C5D-AB730B90D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1368"/>
        <c:axId val="1"/>
      </c:lineChart>
      <c:catAx>
        <c:axId val="17937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1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C1-49A2-9113-BF5050F6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2352"/>
        <c:axId val="1"/>
      </c:lineChart>
      <c:catAx>
        <c:axId val="17937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23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3-4E7E-B516-C2885D5AB89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3-4E7E-B516-C2885D5A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0568"/>
        <c:axId val="1"/>
      </c:lineChart>
      <c:catAx>
        <c:axId val="1796605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605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4-4CA7-94C9-D13402DF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0240"/>
        <c:axId val="1"/>
      </c:lineChart>
      <c:dateAx>
        <c:axId val="179660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602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E-496C-ABE3-E07D7BA0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56960"/>
        <c:axId val="1"/>
      </c:lineChart>
      <c:catAx>
        <c:axId val="179656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5696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43-4AF0-99B3-E28C38E7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2208"/>
        <c:axId val="1"/>
      </c:lineChart>
      <c:catAx>
        <c:axId val="1796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6220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2F-4A2E-94B8-8F737EDD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59256"/>
        <c:axId val="1"/>
      </c:lineChart>
      <c:catAx>
        <c:axId val="17965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592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18-44BD-839D-38AECCCD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12480"/>
        <c:axId val="1"/>
      </c:lineChart>
      <c:catAx>
        <c:axId val="1799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124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D-488B-8DEE-4426AFA9070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D-488B-8DEE-4426AFA9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16744"/>
        <c:axId val="1"/>
      </c:lineChart>
      <c:catAx>
        <c:axId val="179916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1674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B-4C45-AEA0-F1BF23A7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2184"/>
        <c:axId val="1"/>
      </c:lineChart>
      <c:dateAx>
        <c:axId val="178982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21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4-4B84-8F21-86BD8387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14776"/>
        <c:axId val="1"/>
      </c:lineChart>
      <c:dateAx>
        <c:axId val="179914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147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43F3-BC7C-6A8D98DD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17400"/>
        <c:axId val="1"/>
      </c:lineChart>
      <c:catAx>
        <c:axId val="1799174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1740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15-4225-9357-31FA1A79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34744"/>
        <c:axId val="1"/>
      </c:lineChart>
      <c:catAx>
        <c:axId val="18023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3474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F8-4A59-BC18-779A52CC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34088"/>
        <c:axId val="1"/>
      </c:lineChart>
      <c:catAx>
        <c:axId val="18023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340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4E-4DD1-B0C9-C5C07CDC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39008"/>
        <c:axId val="1"/>
      </c:lineChart>
      <c:catAx>
        <c:axId val="1802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390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6-48F4-BE03-0EC2388C800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6-48F4-BE03-0EC2388C8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37696"/>
        <c:axId val="1"/>
      </c:lineChart>
      <c:catAx>
        <c:axId val="1802376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3769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B-435F-8AFB-469CF457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36712"/>
        <c:axId val="1"/>
      </c:lineChart>
      <c:dateAx>
        <c:axId val="180236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367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7-466B-8A1E-E1E549D2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24160"/>
        <c:axId val="1"/>
      </c:lineChart>
      <c:catAx>
        <c:axId val="180524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2416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47-47A8-97E8-38799925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19240"/>
        <c:axId val="1"/>
      </c:lineChart>
      <c:catAx>
        <c:axId val="18051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192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22-4186-83EF-C9A57EA7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17272"/>
        <c:axId val="1"/>
      </c:lineChart>
      <c:catAx>
        <c:axId val="18051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17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68E-89D9-4CA7C344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6328"/>
        <c:axId val="1"/>
      </c:lineChart>
      <c:catAx>
        <c:axId val="1790263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263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C5-4D51-A56C-7E0A8A59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21536"/>
        <c:axId val="1"/>
      </c:lineChart>
      <c:catAx>
        <c:axId val="1805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215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295000</c:v>
                </c:pt>
                <c:pt idx="11">
                  <c:v>284000</c:v>
                </c:pt>
                <c:pt idx="12">
                  <c:v>290000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3-4138-A8C7-7079F50EE76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3-4138-A8C7-7079F50E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23504"/>
        <c:axId val="1"/>
      </c:lineChart>
      <c:catAx>
        <c:axId val="18052350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23504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53812721050012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66800</c:v>
                </c:pt>
                <c:pt idx="1">
                  <c:v>74000</c:v>
                </c:pt>
                <c:pt idx="2">
                  <c:v>22200</c:v>
                </c:pt>
                <c:pt idx="3">
                  <c:v>17000</c:v>
                </c:pt>
                <c:pt idx="4">
                  <c:v>11400</c:v>
                </c:pt>
                <c:pt idx="5">
                  <c:v>24800</c:v>
                </c:pt>
                <c:pt idx="6">
                  <c:v>23640</c:v>
                </c:pt>
                <c:pt idx="7">
                  <c:v>0</c:v>
                </c:pt>
                <c:pt idx="8">
                  <c:v>41600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E-4803-8B38-2FDD4A1B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49728"/>
        <c:axId val="1"/>
      </c:lineChart>
      <c:dateAx>
        <c:axId val="180849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97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7-43C6-B870-413BC5AA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48088"/>
        <c:axId val="1"/>
      </c:lineChart>
      <c:catAx>
        <c:axId val="18084808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80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203500.4192</c:v>
                </c:pt>
                <c:pt idx="2">
                  <c:v>216300.4192</c:v>
                </c:pt>
                <c:pt idx="3">
                  <c:v>222944.4192</c:v>
                </c:pt>
                <c:pt idx="4">
                  <c:v>235188.4192</c:v>
                </c:pt>
                <c:pt idx="5">
                  <c:v>230388.4192</c:v>
                </c:pt>
                <c:pt idx="6">
                  <c:v>206748.4192</c:v>
                </c:pt>
                <c:pt idx="7">
                  <c:v>227948.4192</c:v>
                </c:pt>
                <c:pt idx="8">
                  <c:v>186348.4192</c:v>
                </c:pt>
                <c:pt idx="9">
                  <c:v>186348.4192</c:v>
                </c:pt>
                <c:pt idx="10">
                  <c:v>186348.4192</c:v>
                </c:pt>
                <c:pt idx="11">
                  <c:v>186348.4192</c:v>
                </c:pt>
                <c:pt idx="12">
                  <c:v>186348.4192</c:v>
                </c:pt>
                <c:pt idx="13">
                  <c:v>186348.4192</c:v>
                </c:pt>
                <c:pt idx="14">
                  <c:v>186348.4192</c:v>
                </c:pt>
                <c:pt idx="15">
                  <c:v>186348.4192</c:v>
                </c:pt>
                <c:pt idx="16">
                  <c:v>186348.4192</c:v>
                </c:pt>
                <c:pt idx="17">
                  <c:v>186348.4192</c:v>
                </c:pt>
                <c:pt idx="18">
                  <c:v>186348.4192</c:v>
                </c:pt>
                <c:pt idx="19">
                  <c:v>186348.4192</c:v>
                </c:pt>
                <c:pt idx="20">
                  <c:v>186348.4192</c:v>
                </c:pt>
                <c:pt idx="21">
                  <c:v>186348.4192</c:v>
                </c:pt>
                <c:pt idx="22">
                  <c:v>186348.4192</c:v>
                </c:pt>
                <c:pt idx="23">
                  <c:v>186348.4192</c:v>
                </c:pt>
                <c:pt idx="24">
                  <c:v>186348.4192</c:v>
                </c:pt>
                <c:pt idx="25">
                  <c:v>186348.4192</c:v>
                </c:pt>
                <c:pt idx="26">
                  <c:v>186348.4192</c:v>
                </c:pt>
                <c:pt idx="27">
                  <c:v>186348.4192</c:v>
                </c:pt>
                <c:pt idx="28">
                  <c:v>186348.4192</c:v>
                </c:pt>
                <c:pt idx="29">
                  <c:v>186348.4192</c:v>
                </c:pt>
                <c:pt idx="30">
                  <c:v>186348.4192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B5-4FE2-938A-8D40A8E8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0712"/>
        <c:axId val="1"/>
      </c:lineChart>
      <c:catAx>
        <c:axId val="18085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071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12-49FD-9B7B-A77AA38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1368"/>
        <c:axId val="1"/>
      </c:lineChart>
      <c:catAx>
        <c:axId val="180851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1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BF-4A87-A4BB-6FD02EF6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1696"/>
        <c:axId val="1"/>
      </c:lineChart>
      <c:catAx>
        <c:axId val="180851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516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D0-49A2-98E8-C327441C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6112"/>
        <c:axId val="1"/>
      </c:lineChart>
      <c:catAx>
        <c:axId val="1785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611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B5-45C7-A637-299046CB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2832"/>
        <c:axId val="1"/>
      </c:lineChart>
      <c:catAx>
        <c:axId val="17858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28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7D-4AFA-A6BA-A17005F6C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5456"/>
        <c:axId val="1"/>
      </c:lineChart>
      <c:catAx>
        <c:axId val="17858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54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5-42CD-A93B-9D4BC1F8EDE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5-42CD-A93B-9D4BC1F8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0208"/>
        <c:axId val="1"/>
      </c:lineChart>
      <c:catAx>
        <c:axId val="178580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02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B-4ECB-B27C-40F0380A3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7272"/>
        <c:axId val="1"/>
      </c:lineChart>
      <c:dateAx>
        <c:axId val="179377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7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1-43B8-971A-B4D33BC3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5304"/>
        <c:axId val="1"/>
      </c:lineChart>
      <c:catAx>
        <c:axId val="1793753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530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3118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ColWidth="9.109375" defaultRowHeight="13.2" x14ac:dyDescent="0.25"/>
  <cols>
    <col min="1" max="1" width="30.44140625" style="45" bestFit="1" customWidth="1"/>
    <col min="2" max="2" width="11" style="45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5" t="s">
        <v>0</v>
      </c>
      <c r="B1" s="46">
        <f ca="1">TODAY()</f>
        <v>37020</v>
      </c>
      <c r="G1" s="2" t="s">
        <v>0</v>
      </c>
      <c r="H1" s="3">
        <f ca="1">TODAY()</f>
        <v>37020</v>
      </c>
    </row>
    <row r="2" spans="1:12" ht="13.8" thickBot="1" x14ac:dyDescent="0.3">
      <c r="A2" s="45" t="s">
        <v>12</v>
      </c>
      <c r="B2" s="46">
        <f ca="1">TODAY()+2</f>
        <v>37022</v>
      </c>
      <c r="G2" s="2" t="s">
        <v>12</v>
      </c>
      <c r="H2" s="3">
        <f ca="1">TODAY()+3</f>
        <v>37023</v>
      </c>
    </row>
    <row r="3" spans="1:12" ht="25.5" customHeight="1" thickBot="1" x14ac:dyDescent="0.3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5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5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5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5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5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5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8" thickBot="1" x14ac:dyDescent="0.3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8" thickBot="1" x14ac:dyDescent="0.3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5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5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5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5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5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5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5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5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5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5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5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8" thickBot="1" x14ac:dyDescent="0.3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8" thickBot="1" x14ac:dyDescent="0.3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8" thickBot="1" x14ac:dyDescent="0.3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8" thickBot="1" x14ac:dyDescent="0.3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8" thickBot="1" x14ac:dyDescent="0.3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5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5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5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5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5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5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5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5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5">
      <c r="A39" s="50" t="s">
        <v>24</v>
      </c>
      <c r="B39" s="35"/>
      <c r="G39" s="25" t="s">
        <v>24</v>
      </c>
      <c r="H39" s="35"/>
    </row>
    <row r="40" spans="1:11" x14ac:dyDescent="0.25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5">
      <c r="A41" s="50" t="s">
        <v>29</v>
      </c>
      <c r="B41" s="26"/>
      <c r="G41" s="25" t="s">
        <v>29</v>
      </c>
      <c r="H41" s="26"/>
    </row>
    <row r="42" spans="1:11" x14ac:dyDescent="0.25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5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5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5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5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5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5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5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5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5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5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5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5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8" thickBot="1" x14ac:dyDescent="0.3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8" thickBot="1" x14ac:dyDescent="0.3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8" thickBot="1" x14ac:dyDescent="0.3">
      <c r="A57" s="53"/>
      <c r="B57" s="54"/>
      <c r="E57" s="12"/>
      <c r="G57" s="30"/>
      <c r="H57" s="37"/>
      <c r="K57" s="12"/>
    </row>
    <row r="58" spans="1:11" x14ac:dyDescent="0.25">
      <c r="E58" s="12"/>
      <c r="K58" s="12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>
      <selection activeCell="A8" sqref="A8"/>
    </sheetView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37020</v>
      </c>
      <c r="F1" s="4" t="s">
        <v>1</v>
      </c>
      <c r="G1" s="5">
        <v>240000</v>
      </c>
      <c r="H1" s="6"/>
      <c r="I1" s="7" t="s">
        <v>2</v>
      </c>
      <c r="J1" s="8">
        <v>38000</v>
      </c>
      <c r="O1" s="44" t="s">
        <v>3</v>
      </c>
      <c r="P1" s="11">
        <f ca="1">TODAY()+2</f>
        <v>37022</v>
      </c>
      <c r="Q1" s="12">
        <v>255000</v>
      </c>
      <c r="S1" s="44" t="s">
        <v>4</v>
      </c>
      <c r="T1" s="11">
        <f ca="1">TODAY()+2</f>
        <v>37022</v>
      </c>
      <c r="U1" s="12">
        <v>40000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37021</v>
      </c>
      <c r="D2" s="14"/>
      <c r="P2" s="11">
        <f ca="1">TODAY()+3</f>
        <v>37023</v>
      </c>
      <c r="Q2" s="12">
        <v>245000</v>
      </c>
      <c r="T2" s="11">
        <f ca="1">TODAY()+3</f>
        <v>37023</v>
      </c>
      <c r="U2" s="12">
        <v>39000</v>
      </c>
      <c r="W2" s="11">
        <v>37012</v>
      </c>
      <c r="X2" s="14">
        <f>33400*2</f>
        <v>66800</v>
      </c>
      <c r="Y2" s="14">
        <f>18258*2</f>
        <v>36516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37019</v>
      </c>
      <c r="L3" s="23">
        <f ca="1">TODAY()</f>
        <v>37020</v>
      </c>
      <c r="M3" s="24" t="s">
        <v>20</v>
      </c>
      <c r="P3" s="11">
        <f ca="1">TODAY()+4</f>
        <v>37024</v>
      </c>
      <c r="Q3" s="12">
        <v>250000</v>
      </c>
      <c r="T3" s="11">
        <f ca="1">TODAY()+4</f>
        <v>37024</v>
      </c>
      <c r="U3" s="12">
        <v>40000</v>
      </c>
      <c r="W3" s="11">
        <v>37013</v>
      </c>
      <c r="X3" s="14">
        <f>37000*2</f>
        <v>74000</v>
      </c>
      <c r="Y3" s="14">
        <f>12500*2</f>
        <v>25000</v>
      </c>
      <c r="Z3" s="13">
        <f>Z2-X3+Y3</f>
        <v>203500.4192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8" thickBot="1" x14ac:dyDescent="0.3">
      <c r="A4" s="2" t="s">
        <v>16</v>
      </c>
      <c r="B4" s="16">
        <v>82</v>
      </c>
      <c r="C4" s="17">
        <v>54</v>
      </c>
      <c r="D4" s="18">
        <f>AVERAGE(B4,C4)</f>
        <v>68</v>
      </c>
      <c r="J4" s="25" t="s">
        <v>23</v>
      </c>
      <c r="K4" s="38">
        <v>0</v>
      </c>
      <c r="L4" s="9">
        <f>20800*2</f>
        <v>41600</v>
      </c>
      <c r="M4" s="28">
        <f>+L4-K4</f>
        <v>41600</v>
      </c>
      <c r="Q4" s="12"/>
      <c r="R4" s="11" t="s">
        <v>17</v>
      </c>
      <c r="W4" s="11">
        <v>37014</v>
      </c>
      <c r="X4" s="14">
        <f>11100*2</f>
        <v>22200</v>
      </c>
      <c r="Y4" s="14">
        <f>17500*2</f>
        <v>35000</v>
      </c>
      <c r="Z4" s="13">
        <f t="shared" ref="Z4:Z32" si="1">Z3-X4+Y4</f>
        <v>216300.4192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f>10600*2</f>
        <v>21200</v>
      </c>
      <c r="L5" s="9">
        <v>0</v>
      </c>
      <c r="M5" s="29">
        <f>+L5-K5</f>
        <v>-21200</v>
      </c>
      <c r="W5" s="11">
        <v>37015</v>
      </c>
      <c r="X5" s="14">
        <f>8500*2</f>
        <v>17000</v>
      </c>
      <c r="Y5" s="14">
        <f>11822*2</f>
        <v>23644</v>
      </c>
      <c r="Z5" s="13">
        <f t="shared" si="1"/>
        <v>222944.4192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8" thickBot="1" x14ac:dyDescent="0.3">
      <c r="A6" s="25" t="s">
        <v>21</v>
      </c>
      <c r="B6" s="26">
        <v>-240000</v>
      </c>
      <c r="C6" s="12">
        <v>-240000</v>
      </c>
      <c r="D6" s="25" t="s">
        <v>22</v>
      </c>
      <c r="E6" s="26">
        <v>-38000</v>
      </c>
      <c r="F6" s="12">
        <v>-39000</v>
      </c>
      <c r="H6" s="12"/>
      <c r="J6" s="30" t="s">
        <v>28</v>
      </c>
      <c r="K6" s="40">
        <f>(+K4-K5)/2</f>
        <v>-10600</v>
      </c>
      <c r="L6" s="31">
        <f>(+L4-L5)/2</f>
        <v>20800</v>
      </c>
      <c r="M6" s="32">
        <f>+L6-K6</f>
        <v>31400</v>
      </c>
      <c r="W6" s="11">
        <v>37016</v>
      </c>
      <c r="X6" s="14">
        <f>5700*2</f>
        <v>11400</v>
      </c>
      <c r="Y6" s="14">
        <f>11822*2</f>
        <v>23644</v>
      </c>
      <c r="Z6" s="13">
        <f t="shared" si="1"/>
        <v>235188.4192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5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f>12400*2</f>
        <v>24800</v>
      </c>
      <c r="Y7" s="14">
        <f>10000*2</f>
        <v>20000</v>
      </c>
      <c r="Z7" s="13">
        <f t="shared" si="1"/>
        <v>230388.4192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56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5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f>11820*2</f>
        <v>23640</v>
      </c>
      <c r="Y8" s="14">
        <v>0</v>
      </c>
      <c r="Z8" s="13">
        <f t="shared" si="1"/>
        <v>206748.4192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5">
      <c r="A9" s="25" t="s">
        <v>69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v>0</v>
      </c>
      <c r="Y9" s="14">
        <f>10600*2</f>
        <v>21200</v>
      </c>
      <c r="Z9" s="13">
        <f t="shared" si="1"/>
        <v>227948.4192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/>
      <c r="AJ9" s="15">
        <f t="shared" si="0"/>
        <v>37019</v>
      </c>
      <c r="AK9" s="12"/>
      <c r="AL9" s="12"/>
      <c r="AM9" s="12"/>
    </row>
    <row r="10" spans="1:39" x14ac:dyDescent="0.25">
      <c r="A10" s="43" t="s">
        <v>64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f>20800*2</f>
        <v>41600</v>
      </c>
      <c r="Y10" s="14">
        <v>0</v>
      </c>
      <c r="Z10" s="13">
        <f t="shared" si="1"/>
        <v>186348.4192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/>
      <c r="AJ10" s="15">
        <f t="shared" si="0"/>
        <v>37020</v>
      </c>
      <c r="AK10" s="12"/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v>0</v>
      </c>
      <c r="Y11" s="14">
        <v>0</v>
      </c>
      <c r="Z11" s="13">
        <f t="shared" si="1"/>
        <v>186348.4192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/>
      <c r="AJ11" s="15">
        <f t="shared" si="0"/>
        <v>37021</v>
      </c>
      <c r="AK11" s="12"/>
      <c r="AL11" s="12"/>
      <c r="AM11" s="12"/>
    </row>
    <row r="12" spans="1:39" x14ac:dyDescent="0.25">
      <c r="A12" s="25" t="s">
        <v>29</v>
      </c>
      <c r="B12" s="26">
        <f>-103082-54918+8000</f>
        <v>-150000</v>
      </c>
      <c r="C12" s="14"/>
      <c r="D12" s="43" t="s">
        <v>56</v>
      </c>
      <c r="E12" s="41">
        <v>0</v>
      </c>
      <c r="G12" s="12" t="s">
        <v>17</v>
      </c>
      <c r="H12" s="12"/>
      <c r="R12" s="13"/>
      <c r="W12" s="11">
        <v>37022</v>
      </c>
      <c r="X12" s="14">
        <v>0</v>
      </c>
      <c r="Y12" s="14">
        <v>0</v>
      </c>
      <c r="Z12" s="13">
        <f t="shared" si="1"/>
        <v>186348.4192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255000+40000</f>
        <v>295000</v>
      </c>
      <c r="AH12" s="12"/>
      <c r="AJ12" s="15">
        <f t="shared" si="0"/>
        <v>37022</v>
      </c>
      <c r="AK12" s="12"/>
      <c r="AL12" s="12"/>
      <c r="AM12" s="12"/>
    </row>
    <row r="13" spans="1:39" ht="13.8" thickBot="1" x14ac:dyDescent="0.3">
      <c r="A13" s="25" t="s">
        <v>62</v>
      </c>
      <c r="B13" s="26">
        <v>0</v>
      </c>
      <c r="C13" s="1"/>
      <c r="D13" s="25" t="s">
        <v>32</v>
      </c>
      <c r="E13" s="26">
        <v>-14254</v>
      </c>
      <c r="G13" s="12"/>
      <c r="H13" s="12"/>
      <c r="R13" s="13"/>
      <c r="W13" s="11">
        <v>37023</v>
      </c>
      <c r="X13" s="14">
        <v>0</v>
      </c>
      <c r="Y13" s="14">
        <v>0</v>
      </c>
      <c r="Z13" s="13">
        <f t="shared" si="1"/>
        <v>186348.4192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245000+39000</f>
        <v>284000</v>
      </c>
      <c r="AH13" s="12"/>
      <c r="AJ13" s="15">
        <f t="shared" si="0"/>
        <v>37023</v>
      </c>
      <c r="AK13" s="12"/>
      <c r="AL13" s="12"/>
      <c r="AM13" s="12"/>
    </row>
    <row r="14" spans="1:39" ht="13.8" thickBot="1" x14ac:dyDescent="0.3">
      <c r="A14" s="25" t="s">
        <v>19</v>
      </c>
      <c r="B14" s="26">
        <v>0</v>
      </c>
      <c r="C14" s="14"/>
      <c r="D14" s="33" t="s">
        <v>33</v>
      </c>
      <c r="E14" s="34">
        <f>SUM(E6:E13)</f>
        <v>-80594</v>
      </c>
      <c r="G14" s="12"/>
      <c r="H14" s="12"/>
      <c r="L14" s="12"/>
      <c r="R14" s="13"/>
      <c r="W14" s="11">
        <v>37024</v>
      </c>
      <c r="X14" s="14">
        <v>0</v>
      </c>
      <c r="Y14" s="14">
        <v>0</v>
      </c>
      <c r="Z14" s="13">
        <f t="shared" si="1"/>
        <v>186348.4192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250000+40000</f>
        <v>290000</v>
      </c>
      <c r="AH14" s="12"/>
      <c r="AJ14" s="15">
        <f t="shared" si="0"/>
        <v>37024</v>
      </c>
      <c r="AK14" s="12"/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0</v>
      </c>
      <c r="Y15" s="14">
        <v>0</v>
      </c>
      <c r="Z15" s="13">
        <f t="shared" si="1"/>
        <v>186348.4192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/>
      <c r="AH15" s="12"/>
      <c r="AJ15" s="15">
        <f t="shared" si="0"/>
        <v>37025</v>
      </c>
      <c r="AK15" s="12"/>
      <c r="AL15" s="12"/>
      <c r="AM15" s="12"/>
    </row>
    <row r="16" spans="1:39" x14ac:dyDescent="0.25">
      <c r="A16" s="25" t="s">
        <v>61</v>
      </c>
      <c r="B16" s="26">
        <v>-40000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0</v>
      </c>
      <c r="Y16" s="14">
        <v>0</v>
      </c>
      <c r="Z16" s="13">
        <f t="shared" si="1"/>
        <v>186348.4192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/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5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186348.4192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/>
      <c r="AH17" s="12"/>
      <c r="AJ17" s="15">
        <f t="shared" si="2"/>
        <v>37027</v>
      </c>
      <c r="AK17" s="12"/>
      <c r="AL17" s="12"/>
      <c r="AM17" s="12"/>
    </row>
    <row r="18" spans="1:39" x14ac:dyDescent="0.25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186348.4192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/>
      <c r="AH18" s="12"/>
      <c r="AJ18" s="15">
        <f t="shared" si="2"/>
        <v>37028</v>
      </c>
      <c r="AK18" s="12"/>
      <c r="AL18" s="12"/>
      <c r="AM18" s="12"/>
    </row>
    <row r="19" spans="1:39" x14ac:dyDescent="0.25">
      <c r="A19" s="25" t="s">
        <v>30</v>
      </c>
      <c r="B19" s="26">
        <v>-70000</v>
      </c>
      <c r="C19" s="42"/>
      <c r="D19" s="25" t="s">
        <v>41</v>
      </c>
      <c r="E19" s="26">
        <v>20831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186348.4192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/>
      <c r="AH19" s="12"/>
      <c r="AJ19" s="15">
        <f t="shared" si="2"/>
        <v>37029</v>
      </c>
      <c r="AK19" s="12"/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186348.4192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/>
      <c r="AH20" s="12"/>
      <c r="AJ20" s="15">
        <f t="shared" si="2"/>
        <v>37030</v>
      </c>
      <c r="AK20" s="12"/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60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186348.4192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5">
      <c r="A22" s="25" t="s">
        <v>35</v>
      </c>
      <c r="B22" s="26">
        <v>-29198</v>
      </c>
      <c r="D22" s="25" t="s">
        <v>70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186348.4192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5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186348.4192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5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186348.4192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1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186348.4192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186348.4192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8" thickBot="1" x14ac:dyDescent="0.3">
      <c r="A27" s="25" t="s">
        <v>67</v>
      </c>
      <c r="B27" s="26">
        <v>-6984</v>
      </c>
      <c r="C27" s="14"/>
      <c r="D27" s="25" t="s">
        <v>58</v>
      </c>
      <c r="E27" s="41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186348.4192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-586182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186348.4192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8" thickBot="1" x14ac:dyDescent="0.3">
      <c r="A29" s="25"/>
      <c r="B29" s="41"/>
      <c r="C29" s="14"/>
      <c r="D29" s="33" t="s">
        <v>43</v>
      </c>
      <c r="E29" s="34">
        <f>SUM(E16:E28)</f>
        <v>80594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186348.4192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8" thickBot="1" x14ac:dyDescent="0.3">
      <c r="A30" s="25" t="s">
        <v>38</v>
      </c>
      <c r="B30" s="41">
        <v>103081</v>
      </c>
      <c r="C30" s="14"/>
      <c r="D30" s="30"/>
      <c r="E30" s="36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186348.4192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5">
      <c r="A31" s="25" t="s">
        <v>39</v>
      </c>
      <c r="B31" s="41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186348.4192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58"/>
      <c r="AJ31" s="15">
        <f t="shared" si="2"/>
        <v>37041</v>
      </c>
      <c r="AK31" s="12"/>
      <c r="AL31" s="12"/>
      <c r="AM31" s="12"/>
    </row>
    <row r="32" spans="1:39" x14ac:dyDescent="0.25">
      <c r="A32" s="25" t="s">
        <v>40</v>
      </c>
      <c r="B32" s="41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186348.4192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5">
      <c r="A33" s="25" t="s">
        <v>41</v>
      </c>
      <c r="B33" s="41">
        <v>174809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75</v>
      </c>
      <c r="B34" s="41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72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5">
      <c r="A38" s="25" t="s">
        <v>58</v>
      </c>
      <c r="B38" s="41">
        <v>20838</v>
      </c>
      <c r="D38" s="59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5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1">
        <v>54918</v>
      </c>
      <c r="AJ42" s="12"/>
      <c r="AK42" s="12"/>
      <c r="AL42" s="12"/>
      <c r="AM42" s="12"/>
    </row>
    <row r="43" spans="1:39" x14ac:dyDescent="0.25">
      <c r="A43" s="25" t="s">
        <v>44</v>
      </c>
      <c r="B43" s="41">
        <v>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1">
        <v>1000</v>
      </c>
      <c r="C44" s="14"/>
      <c r="E44" s="12"/>
    </row>
    <row r="45" spans="1:39" x14ac:dyDescent="0.25">
      <c r="A45" s="25" t="s">
        <v>46</v>
      </c>
      <c r="B45" s="41"/>
      <c r="E45" s="12"/>
    </row>
    <row r="46" spans="1:39" x14ac:dyDescent="0.25">
      <c r="A46" s="25" t="s">
        <v>61</v>
      </c>
      <c r="B46" s="41">
        <v>0</v>
      </c>
      <c r="C46" s="14"/>
      <c r="E46" s="12"/>
    </row>
    <row r="47" spans="1:39" x14ac:dyDescent="0.25">
      <c r="A47" s="25" t="s">
        <v>32</v>
      </c>
      <c r="B47" s="41">
        <v>0</v>
      </c>
    </row>
    <row r="48" spans="1:39" x14ac:dyDescent="0.25">
      <c r="A48" s="25" t="s">
        <v>34</v>
      </c>
      <c r="B48" s="41">
        <v>0</v>
      </c>
      <c r="E48" s="12"/>
    </row>
    <row r="49" spans="1:5" x14ac:dyDescent="0.25">
      <c r="A49" s="25" t="s">
        <v>47</v>
      </c>
      <c r="B49" s="41">
        <v>0</v>
      </c>
      <c r="C49" s="14" t="s">
        <v>17</v>
      </c>
      <c r="E49" s="12"/>
    </row>
    <row r="50" spans="1:5" x14ac:dyDescent="0.25">
      <c r="A50" s="25" t="s">
        <v>48</v>
      </c>
      <c r="B50" s="41">
        <v>0</v>
      </c>
      <c r="E50" s="12"/>
    </row>
    <row r="51" spans="1:5" x14ac:dyDescent="0.25">
      <c r="A51" s="25" t="s">
        <v>49</v>
      </c>
      <c r="B51" s="41">
        <v>0</v>
      </c>
      <c r="E51" s="12"/>
    </row>
    <row r="52" spans="1:5" x14ac:dyDescent="0.25">
      <c r="A52" s="25" t="s">
        <v>35</v>
      </c>
      <c r="B52" s="41">
        <v>0</v>
      </c>
      <c r="C52" s="14"/>
      <c r="E52" s="12"/>
    </row>
    <row r="53" spans="1:5" x14ac:dyDescent="0.25">
      <c r="A53" s="25" t="s">
        <v>73</v>
      </c>
      <c r="B53" s="41">
        <v>35000</v>
      </c>
      <c r="E53" s="12"/>
    </row>
    <row r="54" spans="1:5" x14ac:dyDescent="0.25">
      <c r="A54" s="25" t="s">
        <v>74</v>
      </c>
      <c r="B54" s="41">
        <v>42338</v>
      </c>
      <c r="C54" s="14"/>
      <c r="E54" s="12"/>
    </row>
    <row r="55" spans="1:5" x14ac:dyDescent="0.25">
      <c r="A55" s="25" t="s">
        <v>29</v>
      </c>
      <c r="B55" s="41">
        <v>0</v>
      </c>
      <c r="C55" s="14"/>
      <c r="E55" s="12"/>
    </row>
    <row r="56" spans="1:5" ht="13.8" thickBot="1" x14ac:dyDescent="0.3">
      <c r="A56" s="25" t="s">
        <v>42</v>
      </c>
      <c r="B56" s="41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586182</v>
      </c>
      <c r="C57" s="14"/>
      <c r="E57" s="12"/>
    </row>
    <row r="58" spans="1:5" ht="13.8" thickBot="1" x14ac:dyDescent="0.3">
      <c r="A58" s="30"/>
      <c r="B58" s="37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2023-09-10T11:14:18Z</dcterms:modified>
</cp:coreProperties>
</file>