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H2" i="9"/>
  <c r="AJ2" i="9"/>
  <c r="AK2" i="9"/>
  <c r="K3" i="9"/>
  <c r="L3" i="9"/>
  <c r="P3" i="9"/>
  <c r="T3" i="9"/>
  <c r="Z3" i="9"/>
  <c r="AH3" i="9"/>
  <c r="AJ3" i="9"/>
  <c r="AK3" i="9"/>
  <c r="D4" i="9"/>
  <c r="M4" i="9"/>
  <c r="Z4" i="9"/>
  <c r="AG4" i="9"/>
  <c r="AH4" i="9"/>
  <c r="AJ4" i="9"/>
  <c r="AK4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H16" i="9"/>
  <c r="AJ16" i="9"/>
  <c r="AK16" i="9"/>
  <c r="Z17" i="9"/>
  <c r="AG17" i="9"/>
  <c r="AJ17" i="9"/>
  <c r="Z18" i="9"/>
  <c r="AG18" i="9"/>
  <c r="AJ18" i="9"/>
  <c r="Z19" i="9"/>
  <c r="AG19" i="9"/>
  <c r="AJ19" i="9"/>
  <c r="Z20" i="9"/>
  <c r="AG20" i="9"/>
  <c r="AJ20" i="9"/>
  <c r="Z21" i="9"/>
  <c r="AG21" i="9"/>
  <c r="AJ21" i="9"/>
  <c r="Z22" i="9"/>
  <c r="AG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<sst xmlns="http://schemas.openxmlformats.org/spreadsheetml/2006/main" count="278" uniqueCount="74">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</sst>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B-448A-85E9-8E5FD9FF2CF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B-448A-85E9-8E5FD9FF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08256"/>
        <c:axId val="1"/>
      </c:lineChart>
      <c:catAx>
        <c:axId val="176108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0825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F2-4639-955C-483D9D7D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21888"/>
        <c:axId val="1"/>
      </c:lineChart>
      <c:catAx>
        <c:axId val="1765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2188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D2-449E-8497-149EF093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62616"/>
        <c:axId val="1"/>
      </c:lineChart>
      <c:catAx>
        <c:axId val="17676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626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F2-48E1-AC90-6D707C02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57040"/>
        <c:axId val="1"/>
      </c:lineChart>
      <c:catAx>
        <c:axId val="17675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570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5-485E-8741-25B752E01CD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5-485E-8741-25B752E0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59008"/>
        <c:axId val="1"/>
      </c:lineChart>
      <c:catAx>
        <c:axId val="176759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590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F-47F1-AEDE-1CCB39F0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59992"/>
        <c:axId val="1"/>
      </c:lineChart>
      <c:dateAx>
        <c:axId val="176759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599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8-449E-A9B1-AF04618D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62288"/>
        <c:axId val="1"/>
      </c:lineChart>
      <c:catAx>
        <c:axId val="176762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6228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A5-4A00-A1B0-B95D03FA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9440"/>
        <c:axId val="1"/>
      </c:lineChart>
      <c:catAx>
        <c:axId val="17707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794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19-4A04-AE62-7B730459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8456"/>
        <c:axId val="1"/>
      </c:lineChart>
      <c:catAx>
        <c:axId val="17707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784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C5-4318-8C40-BFCF962E0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85016"/>
        <c:axId val="1"/>
      </c:lineChart>
      <c:catAx>
        <c:axId val="17708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850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5-41D8-B84D-83AEDE81299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5-41D8-B84D-83AEDE81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84360"/>
        <c:axId val="1"/>
      </c:lineChart>
      <c:catAx>
        <c:axId val="177084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843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1-4CC7-AD19-A757FDD0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65016"/>
        <c:axId val="1"/>
      </c:lineChart>
      <c:dateAx>
        <c:axId val="175965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9650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B-41EC-A2DA-6951B295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7472"/>
        <c:axId val="1"/>
      </c:lineChart>
      <c:dateAx>
        <c:axId val="177077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774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3-4E03-A720-B0C70B44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5632"/>
        <c:axId val="1"/>
      </c:lineChart>
      <c:catAx>
        <c:axId val="17737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7563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89-44C7-B155-A452C1EF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2680"/>
        <c:axId val="1"/>
      </c:lineChart>
      <c:catAx>
        <c:axId val="17737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726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FB-452E-AF57-9BA47431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0056"/>
        <c:axId val="1"/>
      </c:lineChart>
      <c:catAx>
        <c:axId val="17737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700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67-4C66-A727-5CE285EC6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3992"/>
        <c:axId val="1"/>
      </c:lineChart>
      <c:catAx>
        <c:axId val="17737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739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6-403E-A12E-BBA63B8579C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6-403E-A12E-BBA63B85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2304"/>
        <c:axId val="1"/>
      </c:lineChart>
      <c:catAx>
        <c:axId val="1476623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623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F-4AEF-BD1A-98D88E1C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2960"/>
        <c:axId val="1"/>
      </c:lineChart>
      <c:dateAx>
        <c:axId val="147662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629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E-4067-9880-1642EC7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3288"/>
        <c:axId val="1"/>
      </c:lineChart>
      <c:catAx>
        <c:axId val="147663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6328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E9-429E-A75E-75D4A40D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8864"/>
        <c:axId val="1"/>
      </c:lineChart>
      <c:catAx>
        <c:axId val="1476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6886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C8-4A05-A332-1038CEC2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7880"/>
        <c:axId val="1"/>
      </c:lineChart>
      <c:catAx>
        <c:axId val="14766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678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A-423A-BB2E-5D5D44B7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59768"/>
        <c:axId val="1"/>
      </c:lineChart>
      <c:catAx>
        <c:axId val="175959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95976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26-48BC-87B0-2C7241C8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2288"/>
        <c:axId val="1"/>
      </c:lineChart>
      <c:catAx>
        <c:axId val="1779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122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279000</c:v>
                </c:pt>
                <c:pt idx="15">
                  <c:v>273000</c:v>
                </c:pt>
                <c:pt idx="16">
                  <c:v>268000</c:v>
                </c:pt>
                <c:pt idx="17">
                  <c:v>262000</c:v>
                </c:pt>
                <c:pt idx="18">
                  <c:v>255000</c:v>
                </c:pt>
                <c:pt idx="19">
                  <c:v>262000</c:v>
                </c:pt>
                <c:pt idx="20">
                  <c:v>268000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3-44B9-89CA-E31EEFDD85F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  <c:pt idx="9">
                  <c:v>260992</c:v>
                </c:pt>
                <c:pt idx="10">
                  <c:v>347490</c:v>
                </c:pt>
                <c:pt idx="11">
                  <c:v>379302</c:v>
                </c:pt>
                <c:pt idx="12">
                  <c:v>317757</c:v>
                </c:pt>
                <c:pt idx="13">
                  <c:v>330375</c:v>
                </c:pt>
                <c:pt idx="14">
                  <c:v>266783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3-44B9-89CA-E31EEFDD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1960"/>
        <c:axId val="1"/>
      </c:lineChart>
      <c:catAx>
        <c:axId val="17791196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11960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53812721050012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33400</c:v>
                </c:pt>
                <c:pt idx="1">
                  <c:v>39504</c:v>
                </c:pt>
                <c:pt idx="2">
                  <c:v>11100</c:v>
                </c:pt>
                <c:pt idx="3">
                  <c:v>8500</c:v>
                </c:pt>
                <c:pt idx="4">
                  <c:v>5700</c:v>
                </c:pt>
                <c:pt idx="5">
                  <c:v>12400</c:v>
                </c:pt>
                <c:pt idx="6">
                  <c:v>11820</c:v>
                </c:pt>
                <c:pt idx="7">
                  <c:v>21290</c:v>
                </c:pt>
                <c:pt idx="8">
                  <c:v>0</c:v>
                </c:pt>
                <c:pt idx="9">
                  <c:v>9863</c:v>
                </c:pt>
                <c:pt idx="10">
                  <c:v>4190</c:v>
                </c:pt>
                <c:pt idx="11">
                  <c:v>0</c:v>
                </c:pt>
                <c:pt idx="12">
                  <c:v>197</c:v>
                </c:pt>
                <c:pt idx="13">
                  <c:v>36700</c:v>
                </c:pt>
                <c:pt idx="14">
                  <c:v>7000</c:v>
                </c:pt>
                <c:pt idx="15">
                  <c:v>52800</c:v>
                </c:pt>
                <c:pt idx="16">
                  <c:v>20100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9-440F-8734-D58B2E72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9664"/>
        <c:axId val="1"/>
      </c:lineChart>
      <c:dateAx>
        <c:axId val="177909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096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  <c:pt idx="9">
                  <c:v>197140</c:v>
                </c:pt>
                <c:pt idx="10">
                  <c:v>197635</c:v>
                </c:pt>
                <c:pt idx="11">
                  <c:v>197535</c:v>
                </c:pt>
                <c:pt idx="12">
                  <c:v>197535</c:v>
                </c:pt>
                <c:pt idx="13">
                  <c:v>197535</c:v>
                </c:pt>
                <c:pt idx="14">
                  <c:v>191278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1-4E33-B9CC-96B4005F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6224"/>
        <c:axId val="1"/>
      </c:lineChart>
      <c:catAx>
        <c:axId val="1779162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162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225496.4192</c:v>
                </c:pt>
                <c:pt idx="2">
                  <c:v>231896.4192</c:v>
                </c:pt>
                <c:pt idx="3">
                  <c:v>235218.4192</c:v>
                </c:pt>
                <c:pt idx="4">
                  <c:v>241340.4192</c:v>
                </c:pt>
                <c:pt idx="5">
                  <c:v>238940.4192</c:v>
                </c:pt>
                <c:pt idx="6">
                  <c:v>227120.4192</c:v>
                </c:pt>
                <c:pt idx="7">
                  <c:v>216430.4192</c:v>
                </c:pt>
                <c:pt idx="8">
                  <c:v>216430.4192</c:v>
                </c:pt>
                <c:pt idx="9">
                  <c:v>216567.4192</c:v>
                </c:pt>
                <c:pt idx="10">
                  <c:v>222377.4192</c:v>
                </c:pt>
                <c:pt idx="11">
                  <c:v>232377.4192</c:v>
                </c:pt>
                <c:pt idx="12">
                  <c:v>242180.4192</c:v>
                </c:pt>
                <c:pt idx="13">
                  <c:v>225480.4192</c:v>
                </c:pt>
                <c:pt idx="14">
                  <c:v>219162.4192</c:v>
                </c:pt>
                <c:pt idx="15">
                  <c:v>173362.4192</c:v>
                </c:pt>
                <c:pt idx="16">
                  <c:v>160262.4192</c:v>
                </c:pt>
                <c:pt idx="17">
                  <c:v>160262.4192</c:v>
                </c:pt>
                <c:pt idx="18">
                  <c:v>160262.4192</c:v>
                </c:pt>
                <c:pt idx="19">
                  <c:v>160262.4192</c:v>
                </c:pt>
                <c:pt idx="20">
                  <c:v>160262.4192</c:v>
                </c:pt>
                <c:pt idx="21">
                  <c:v>160262.4192</c:v>
                </c:pt>
                <c:pt idx="22">
                  <c:v>160262.4192</c:v>
                </c:pt>
                <c:pt idx="23">
                  <c:v>160262.4192</c:v>
                </c:pt>
                <c:pt idx="24">
                  <c:v>160262.4192</c:v>
                </c:pt>
                <c:pt idx="25">
                  <c:v>160262.4192</c:v>
                </c:pt>
                <c:pt idx="26">
                  <c:v>160262.4192</c:v>
                </c:pt>
                <c:pt idx="27">
                  <c:v>160262.4192</c:v>
                </c:pt>
                <c:pt idx="28">
                  <c:v>160262.4192</c:v>
                </c:pt>
                <c:pt idx="29">
                  <c:v>160262.4192</c:v>
                </c:pt>
                <c:pt idx="30">
                  <c:v>160262.4192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E2-4BC5-BF85-8C6DFC65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5896"/>
        <c:axId val="1"/>
      </c:lineChart>
      <c:catAx>
        <c:axId val="177915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158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47-494B-AF4D-0D5758E77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66376"/>
        <c:axId val="1"/>
      </c:lineChart>
      <c:catAx>
        <c:axId val="178166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663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73-4E9C-9721-C60AA85F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66704"/>
        <c:axId val="1"/>
      </c:lineChart>
      <c:catAx>
        <c:axId val="17816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667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D1-4327-B998-5A8DADE8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63376"/>
        <c:axId val="1"/>
      </c:lineChart>
      <c:catAx>
        <c:axId val="17596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96337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D8-4CAE-A3FB-6674D26D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63704"/>
        <c:axId val="1"/>
      </c:lineChart>
      <c:catAx>
        <c:axId val="17596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9637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9A-4AC8-B7E6-682EB3F5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25168"/>
        <c:axId val="1"/>
      </c:lineChart>
      <c:catAx>
        <c:axId val="17652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25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D-4B2C-8220-684418ACFE4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D-4B2C-8220-684418AC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26152"/>
        <c:axId val="1"/>
      </c:lineChart>
      <c:catAx>
        <c:axId val="1765261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2615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F-4955-BFC5-E3DD08FC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25824"/>
        <c:axId val="1"/>
      </c:lineChart>
      <c:dateAx>
        <c:axId val="176525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258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E-4E40-845F-365FA8D6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20904"/>
        <c:axId val="1"/>
      </c:lineChart>
      <c:catAx>
        <c:axId val="1765209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2090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3118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37028</v>
      </c>
      <c r="G1" s="2" t="s">
        <v>0</v>
      </c>
      <c r="H1" s="3">
        <f ca="1">TODAY()</f>
        <v>37028</v>
      </c>
    </row>
    <row r="2" spans="1:12" ht="13.8" thickBot="1" x14ac:dyDescent="0.3">
      <c r="A2" s="44" t="s">
        <v>12</v>
      </c>
      <c r="B2" s="45">
        <f ca="1">TODAY()+2</f>
        <v>37030</v>
      </c>
      <c r="G2" s="2" t="s">
        <v>12</v>
      </c>
      <c r="H2" s="3">
        <f ca="1">TODAY()+3</f>
        <v>37031</v>
      </c>
    </row>
    <row r="3" spans="1:12" ht="25.5" customHeight="1" thickBot="1" x14ac:dyDescent="0.3">
      <c r="B3" s="46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2" t="s">
        <v>16</v>
      </c>
      <c r="B4" s="16">
        <v>74</v>
      </c>
      <c r="C4" s="17">
        <v>52</v>
      </c>
      <c r="D4" s="18">
        <f>AVERAGE(B4,C4)</f>
        <v>63</v>
      </c>
      <c r="G4" s="2" t="s">
        <v>16</v>
      </c>
      <c r="H4" s="16">
        <v>77</v>
      </c>
      <c r="I4" s="17">
        <v>56</v>
      </c>
      <c r="J4" s="18">
        <f>AVERAGE(H4,I4)</f>
        <v>66.5</v>
      </c>
    </row>
    <row r="5" spans="1:12" x14ac:dyDescent="0.25">
      <c r="A5" s="19"/>
      <c r="B5" s="20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25" t="s">
        <v>21</v>
      </c>
      <c r="B6" s="26">
        <v>-215000</v>
      </c>
      <c r="C6" s="12">
        <v>-233000</v>
      </c>
      <c r="D6" s="25" t="s">
        <v>22</v>
      </c>
      <c r="E6" s="26">
        <v>-36000</v>
      </c>
      <c r="F6" s="12">
        <v>-39000</v>
      </c>
      <c r="G6" s="25" t="s">
        <v>21</v>
      </c>
      <c r="H6" s="26">
        <v>-220000</v>
      </c>
      <c r="I6" s="12">
        <v>-231000</v>
      </c>
      <c r="J6" s="25" t="s">
        <v>22</v>
      </c>
      <c r="K6" s="26">
        <v>-37000</v>
      </c>
      <c r="L6" s="12">
        <v>-41000</v>
      </c>
    </row>
    <row r="7" spans="1:12" x14ac:dyDescent="0.25">
      <c r="A7" s="25" t="s">
        <v>58</v>
      </c>
      <c r="B7" s="26"/>
      <c r="D7" s="25" t="s">
        <v>25</v>
      </c>
      <c r="E7" s="26">
        <v>0</v>
      </c>
      <c r="G7" s="25" t="s">
        <v>58</v>
      </c>
      <c r="H7" s="26"/>
      <c r="J7" s="25" t="s">
        <v>25</v>
      </c>
      <c r="K7" s="26">
        <v>0</v>
      </c>
    </row>
    <row r="8" spans="1:12" x14ac:dyDescent="0.25">
      <c r="A8" s="25" t="s">
        <v>62</v>
      </c>
      <c r="B8" s="26">
        <v>0</v>
      </c>
      <c r="D8" s="25" t="s">
        <v>27</v>
      </c>
      <c r="E8" s="26"/>
      <c r="G8" s="25" t="s">
        <v>62</v>
      </c>
      <c r="H8" s="26">
        <v>0</v>
      </c>
      <c r="J8" s="25" t="s">
        <v>27</v>
      </c>
      <c r="K8" s="26"/>
    </row>
    <row r="9" spans="1:12" x14ac:dyDescent="0.25">
      <c r="A9" s="25" t="s">
        <v>68</v>
      </c>
      <c r="B9" s="26">
        <v>-50000</v>
      </c>
      <c r="D9" s="25" t="s">
        <v>29</v>
      </c>
      <c r="E9" s="26">
        <v>0</v>
      </c>
      <c r="G9" s="25" t="s">
        <v>68</v>
      </c>
      <c r="H9" s="26">
        <v>-50000</v>
      </c>
      <c r="J9" s="25" t="s">
        <v>29</v>
      </c>
      <c r="K9" s="26">
        <v>0</v>
      </c>
    </row>
    <row r="10" spans="1:12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42" t="s">
        <v>63</v>
      </c>
      <c r="H10" s="26">
        <v>0</v>
      </c>
      <c r="I10" s="14" t="s">
        <v>17</v>
      </c>
      <c r="J10" s="25" t="s">
        <v>52</v>
      </c>
      <c r="K10" s="26">
        <v>-8340</v>
      </c>
    </row>
    <row r="11" spans="1:12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25" t="s">
        <v>29</v>
      </c>
      <c r="H12" s="26">
        <v>-170000</v>
      </c>
      <c r="I12" s="14"/>
      <c r="J12" s="42" t="s">
        <v>55</v>
      </c>
      <c r="K12" s="40">
        <v>0</v>
      </c>
    </row>
    <row r="13" spans="1:12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-16254</v>
      </c>
      <c r="G13" s="25" t="s">
        <v>61</v>
      </c>
      <c r="H13" s="26">
        <v>0</v>
      </c>
      <c r="I13" s="1"/>
      <c r="J13" s="25" t="s">
        <v>32</v>
      </c>
      <c r="K13" s="26">
        <v>-15254</v>
      </c>
    </row>
    <row r="14" spans="1:12" ht="13.8" thickBot="1" x14ac:dyDescent="0.3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25" t="s">
        <v>19</v>
      </c>
      <c r="H14" s="26">
        <v>-7000</v>
      </c>
      <c r="I14" s="14"/>
      <c r="J14" s="33" t="s">
        <v>33</v>
      </c>
      <c r="K14" s="34">
        <f>SUM(K6:K13)</f>
        <v>-80594</v>
      </c>
    </row>
    <row r="15" spans="1:12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25" t="s">
        <v>27</v>
      </c>
      <c r="H15" s="26"/>
      <c r="I15" s="14"/>
      <c r="J15" s="25"/>
      <c r="K15" s="26"/>
      <c r="L15" s="14">
        <f>+K14+K29</f>
        <v>0</v>
      </c>
    </row>
    <row r="16" spans="1:12" x14ac:dyDescent="0.25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25" t="s">
        <v>60</v>
      </c>
      <c r="H16" s="26">
        <v>-40000</v>
      </c>
      <c r="I16" s="14"/>
      <c r="J16" s="25" t="s">
        <v>38</v>
      </c>
      <c r="K16" s="26">
        <v>22875</v>
      </c>
    </row>
    <row r="17" spans="1:12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25" t="s">
        <v>32</v>
      </c>
      <c r="H17" s="40">
        <v>0</v>
      </c>
      <c r="I17" s="14"/>
      <c r="J17" s="25" t="s">
        <v>39</v>
      </c>
      <c r="K17" s="26">
        <v>10000</v>
      </c>
    </row>
    <row r="18" spans="1:12" x14ac:dyDescent="0.25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25" t="s">
        <v>34</v>
      </c>
      <c r="H18" s="26">
        <v>0</v>
      </c>
      <c r="J18" s="25" t="s">
        <v>40</v>
      </c>
      <c r="K18" s="26">
        <v>7603</v>
      </c>
      <c r="L18" s="14" t="s">
        <v>17</v>
      </c>
    </row>
    <row r="19" spans="1:12" x14ac:dyDescent="0.25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25" t="s">
        <v>30</v>
      </c>
      <c r="H19" s="26">
        <v>-70000</v>
      </c>
      <c r="I19" s="41"/>
      <c r="J19" s="25" t="s">
        <v>41</v>
      </c>
      <c r="K19" s="26">
        <v>20831</v>
      </c>
    </row>
    <row r="20" spans="1:12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25" t="s">
        <v>50</v>
      </c>
      <c r="H20" s="26">
        <v>0</v>
      </c>
      <c r="I20" s="14"/>
      <c r="J20" s="25" t="s">
        <v>46</v>
      </c>
      <c r="K20" s="26">
        <v>0</v>
      </c>
    </row>
    <row r="21" spans="1:12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25" t="s">
        <v>51</v>
      </c>
      <c r="H21" s="26">
        <v>0</v>
      </c>
      <c r="I21" s="14"/>
      <c r="J21" s="25" t="s">
        <v>59</v>
      </c>
      <c r="K21" s="26">
        <v>4340</v>
      </c>
    </row>
    <row r="22" spans="1:12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25" t="s">
        <v>35</v>
      </c>
      <c r="H22" s="26">
        <v>-29198</v>
      </c>
      <c r="J22" s="25" t="s">
        <v>69</v>
      </c>
      <c r="K22" s="26">
        <v>6945</v>
      </c>
    </row>
    <row r="23" spans="1:12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25" t="s">
        <v>29</v>
      </c>
      <c r="H23" s="40">
        <v>0</v>
      </c>
      <c r="I23" s="14" t="s">
        <v>17</v>
      </c>
      <c r="J23" s="25" t="s">
        <v>60</v>
      </c>
      <c r="K23" s="40">
        <v>0</v>
      </c>
      <c r="L23" s="14"/>
    </row>
    <row r="24" spans="1:12" x14ac:dyDescent="0.25">
      <c r="A24" s="25" t="s">
        <v>67</v>
      </c>
      <c r="B24" s="40">
        <v>0</v>
      </c>
      <c r="D24" s="25" t="s">
        <v>32</v>
      </c>
      <c r="E24" s="40">
        <v>0</v>
      </c>
      <c r="G24" s="25" t="s">
        <v>67</v>
      </c>
      <c r="H24" s="40">
        <v>0</v>
      </c>
      <c r="J24" s="25" t="s">
        <v>32</v>
      </c>
      <c r="K24" s="40">
        <v>0</v>
      </c>
    </row>
    <row r="25" spans="1:12" x14ac:dyDescent="0.25">
      <c r="A25" s="25" t="s">
        <v>36</v>
      </c>
      <c r="B25" s="26">
        <v>0</v>
      </c>
      <c r="D25" s="25" t="s">
        <v>29</v>
      </c>
      <c r="E25" s="40">
        <v>8000</v>
      </c>
      <c r="G25" s="25" t="s">
        <v>36</v>
      </c>
      <c r="H25" s="26">
        <v>0</v>
      </c>
      <c r="J25" s="25" t="s">
        <v>29</v>
      </c>
      <c r="K25" s="40">
        <v>8000</v>
      </c>
    </row>
    <row r="26" spans="1:12" x14ac:dyDescent="0.25">
      <c r="A26" s="25" t="s">
        <v>37</v>
      </c>
      <c r="B26" s="26">
        <v>0</v>
      </c>
      <c r="D26" s="25" t="s">
        <v>55</v>
      </c>
      <c r="E26" s="40">
        <v>0</v>
      </c>
      <c r="G26" s="25" t="s">
        <v>37</v>
      </c>
      <c r="H26" s="26">
        <v>0</v>
      </c>
      <c r="J26" s="25" t="s">
        <v>55</v>
      </c>
      <c r="K26" s="40">
        <v>0</v>
      </c>
    </row>
    <row r="27" spans="1:12" ht="13.8" thickBot="1" x14ac:dyDescent="0.3">
      <c r="A27" s="25" t="s">
        <v>66</v>
      </c>
      <c r="B27" s="26">
        <v>-20929</v>
      </c>
      <c r="C27" s="14"/>
      <c r="D27" s="25" t="s">
        <v>57</v>
      </c>
      <c r="E27" s="40">
        <v>0</v>
      </c>
      <c r="G27" s="25" t="s">
        <v>66</v>
      </c>
      <c r="H27" s="26">
        <v>-15929</v>
      </c>
      <c r="I27" s="14"/>
      <c r="J27" s="25" t="s">
        <v>57</v>
      </c>
      <c r="K27" s="40">
        <v>0</v>
      </c>
    </row>
    <row r="28" spans="1:12" ht="13.8" thickBot="1" x14ac:dyDescent="0.3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33" t="s">
        <v>33</v>
      </c>
      <c r="H28" s="34">
        <f>SUM(H6:H27)</f>
        <v>-602127</v>
      </c>
      <c r="I28" s="14">
        <f>SUM(H28,H57)</f>
        <v>0</v>
      </c>
      <c r="J28" s="25" t="s">
        <v>42</v>
      </c>
      <c r="K28" s="26">
        <v>0</v>
      </c>
    </row>
    <row r="29" spans="1:12" ht="13.8" thickBot="1" x14ac:dyDescent="0.3">
      <c r="A29" s="25"/>
      <c r="B29" s="40"/>
      <c r="C29" s="14"/>
      <c r="D29" s="33" t="s">
        <v>43</v>
      </c>
      <c r="E29" s="34">
        <f>SUM(E16:E28)</f>
        <v>80594</v>
      </c>
      <c r="G29" s="25"/>
      <c r="H29" s="40"/>
      <c r="I29" s="14"/>
      <c r="J29" s="33" t="s">
        <v>43</v>
      </c>
      <c r="K29" s="34">
        <f>SUM(K16:K28)</f>
        <v>80594</v>
      </c>
    </row>
    <row r="30" spans="1:12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25" t="s">
        <v>38</v>
      </c>
      <c r="H30" s="40">
        <v>103081</v>
      </c>
      <c r="I30" s="14"/>
      <c r="J30" s="30"/>
      <c r="K30" s="35"/>
      <c r="L30" s="14"/>
    </row>
    <row r="31" spans="1:12" x14ac:dyDescent="0.25">
      <c r="A31" s="25" t="s">
        <v>39</v>
      </c>
      <c r="B31" s="40">
        <v>125000</v>
      </c>
      <c r="C31" s="14"/>
      <c r="E31" s="12"/>
      <c r="G31" s="25" t="s">
        <v>39</v>
      </c>
      <c r="H31" s="40">
        <v>125000</v>
      </c>
      <c r="I31" s="14"/>
      <c r="K31" s="12"/>
    </row>
    <row r="32" spans="1:12" x14ac:dyDescent="0.25">
      <c r="A32" s="25" t="s">
        <v>40</v>
      </c>
      <c r="B32" s="40">
        <v>0</v>
      </c>
      <c r="E32" s="12"/>
      <c r="G32" s="25" t="s">
        <v>40</v>
      </c>
      <c r="H32" s="40">
        <v>0</v>
      </c>
      <c r="K32" s="12"/>
    </row>
    <row r="33" spans="1:11" x14ac:dyDescent="0.25">
      <c r="A33" s="25" t="s">
        <v>41</v>
      </c>
      <c r="B33" s="40">
        <v>176804</v>
      </c>
      <c r="D33" s="52"/>
      <c r="G33" s="25" t="s">
        <v>41</v>
      </c>
      <c r="H33" s="40">
        <v>176804</v>
      </c>
      <c r="J33" s="52"/>
    </row>
    <row r="34" spans="1:11" x14ac:dyDescent="0.25">
      <c r="A34" s="25" t="s">
        <v>73</v>
      </c>
      <c r="B34" s="40">
        <v>29198</v>
      </c>
      <c r="C34" s="14"/>
      <c r="G34" s="25" t="s">
        <v>73</v>
      </c>
      <c r="H34" s="40">
        <v>29198</v>
      </c>
      <c r="I34" s="14"/>
    </row>
    <row r="35" spans="1:11" x14ac:dyDescent="0.25">
      <c r="A35" s="25" t="s">
        <v>65</v>
      </c>
      <c r="B35" s="40">
        <v>0</v>
      </c>
      <c r="G35" s="25" t="s">
        <v>65</v>
      </c>
      <c r="H35" s="40">
        <v>0</v>
      </c>
    </row>
    <row r="36" spans="1:11" x14ac:dyDescent="0.25">
      <c r="A36" s="25" t="s">
        <v>70</v>
      </c>
      <c r="B36" s="40">
        <v>0</v>
      </c>
      <c r="G36" s="25" t="s">
        <v>70</v>
      </c>
      <c r="H36" s="40">
        <v>0</v>
      </c>
    </row>
    <row r="37" spans="1:11" x14ac:dyDescent="0.25">
      <c r="A37" s="25" t="s">
        <v>56</v>
      </c>
      <c r="B37" s="40">
        <v>0</v>
      </c>
      <c r="D37" s="51"/>
      <c r="G37" s="25" t="s">
        <v>56</v>
      </c>
      <c r="H37" s="40">
        <v>0</v>
      </c>
      <c r="J37" s="51"/>
    </row>
    <row r="38" spans="1:11" x14ac:dyDescent="0.25">
      <c r="A38" s="25" t="s">
        <v>57</v>
      </c>
      <c r="B38" s="40">
        <v>20838</v>
      </c>
      <c r="D38" s="50"/>
      <c r="E38" s="14"/>
      <c r="G38" s="25" t="s">
        <v>57</v>
      </c>
      <c r="H38" s="40">
        <v>20838</v>
      </c>
      <c r="J38" s="50"/>
      <c r="K38" s="14"/>
    </row>
    <row r="39" spans="1:11" x14ac:dyDescent="0.25">
      <c r="A39" s="25" t="s">
        <v>19</v>
      </c>
      <c r="B39" s="40">
        <v>0</v>
      </c>
      <c r="G39" s="25" t="s">
        <v>19</v>
      </c>
      <c r="H39" s="40">
        <v>0</v>
      </c>
    </row>
    <row r="40" spans="1:11" x14ac:dyDescent="0.25">
      <c r="A40" s="25" t="s">
        <v>24</v>
      </c>
      <c r="B40" s="48"/>
      <c r="G40" s="25" t="s">
        <v>24</v>
      </c>
      <c r="H40" s="48"/>
    </row>
    <row r="41" spans="1:11" x14ac:dyDescent="0.25">
      <c r="A41" s="25" t="s">
        <v>64</v>
      </c>
      <c r="B41" s="40">
        <v>0</v>
      </c>
      <c r="G41" s="25" t="s">
        <v>64</v>
      </c>
      <c r="H41" s="40">
        <v>0</v>
      </c>
    </row>
    <row r="42" spans="1:11" x14ac:dyDescent="0.25">
      <c r="A42" s="25" t="s">
        <v>29</v>
      </c>
      <c r="B42" s="40">
        <v>54918</v>
      </c>
      <c r="G42" s="25" t="s">
        <v>29</v>
      </c>
      <c r="H42" s="40">
        <v>54918</v>
      </c>
    </row>
    <row r="43" spans="1:11" x14ac:dyDescent="0.25">
      <c r="A43" s="25" t="s">
        <v>44</v>
      </c>
      <c r="B43" s="40">
        <v>13950</v>
      </c>
      <c r="E43" s="12"/>
      <c r="G43" s="25" t="s">
        <v>44</v>
      </c>
      <c r="H43" s="40">
        <v>13950</v>
      </c>
      <c r="K43" s="12"/>
    </row>
    <row r="44" spans="1:11" x14ac:dyDescent="0.25">
      <c r="A44" s="25" t="s">
        <v>45</v>
      </c>
      <c r="B44" s="40">
        <v>1000</v>
      </c>
      <c r="C44" s="14"/>
      <c r="E44" s="12"/>
      <c r="G44" s="25" t="s">
        <v>45</v>
      </c>
      <c r="H44" s="40">
        <v>1000</v>
      </c>
      <c r="I44" s="14"/>
      <c r="K44" s="12"/>
    </row>
    <row r="45" spans="1:11" x14ac:dyDescent="0.25">
      <c r="A45" s="25" t="s">
        <v>46</v>
      </c>
      <c r="B45" s="40"/>
      <c r="E45" s="12"/>
      <c r="G45" s="25" t="s">
        <v>46</v>
      </c>
      <c r="H45" s="40"/>
      <c r="K45" s="12"/>
    </row>
    <row r="46" spans="1:11" x14ac:dyDescent="0.25">
      <c r="A46" s="25" t="s">
        <v>60</v>
      </c>
      <c r="B46" s="40">
        <v>0</v>
      </c>
      <c r="C46" s="14"/>
      <c r="E46" s="12"/>
      <c r="G46" s="25" t="s">
        <v>60</v>
      </c>
      <c r="H46" s="40">
        <v>0</v>
      </c>
      <c r="I46" s="14"/>
      <c r="K46" s="12"/>
    </row>
    <row r="47" spans="1:11" x14ac:dyDescent="0.25">
      <c r="A47" s="25" t="s">
        <v>32</v>
      </c>
      <c r="B47" s="40">
        <v>0</v>
      </c>
      <c r="G47" s="25" t="s">
        <v>32</v>
      </c>
      <c r="H47" s="40">
        <v>0</v>
      </c>
    </row>
    <row r="48" spans="1:11" x14ac:dyDescent="0.25">
      <c r="A48" s="25" t="s">
        <v>34</v>
      </c>
      <c r="B48" s="40">
        <v>0</v>
      </c>
      <c r="E48" s="12"/>
      <c r="G48" s="25" t="s">
        <v>34</v>
      </c>
      <c r="H48" s="40">
        <v>0</v>
      </c>
      <c r="K48" s="12"/>
    </row>
    <row r="49" spans="1:11" x14ac:dyDescent="0.25">
      <c r="A49" s="25" t="s">
        <v>47</v>
      </c>
      <c r="B49" s="40">
        <v>0</v>
      </c>
      <c r="C49" s="14" t="s">
        <v>17</v>
      </c>
      <c r="E49" s="12"/>
      <c r="G49" s="25" t="s">
        <v>47</v>
      </c>
      <c r="H49" s="40">
        <v>0</v>
      </c>
      <c r="I49" s="14" t="s">
        <v>17</v>
      </c>
      <c r="K49" s="12"/>
    </row>
    <row r="50" spans="1:11" x14ac:dyDescent="0.25">
      <c r="A50" s="25" t="s">
        <v>48</v>
      </c>
      <c r="B50" s="40">
        <v>0</v>
      </c>
      <c r="E50" s="12"/>
      <c r="G50" s="25" t="s">
        <v>48</v>
      </c>
      <c r="H50" s="40">
        <v>0</v>
      </c>
      <c r="K50" s="12"/>
    </row>
    <row r="51" spans="1:11" x14ac:dyDescent="0.25">
      <c r="A51" s="25" t="s">
        <v>49</v>
      </c>
      <c r="B51" s="40">
        <v>0</v>
      </c>
      <c r="E51" s="12"/>
      <c r="G51" s="25" t="s">
        <v>49</v>
      </c>
      <c r="H51" s="40">
        <v>0</v>
      </c>
      <c r="K51" s="12"/>
    </row>
    <row r="52" spans="1:11" x14ac:dyDescent="0.25">
      <c r="A52" s="25" t="s">
        <v>35</v>
      </c>
      <c r="B52" s="40">
        <v>0</v>
      </c>
      <c r="C52" s="14"/>
      <c r="E52" s="12"/>
      <c r="G52" s="25" t="s">
        <v>35</v>
      </c>
      <c r="H52" s="40">
        <v>0</v>
      </c>
      <c r="I52" s="14"/>
      <c r="K52" s="12"/>
    </row>
    <row r="53" spans="1:11" x14ac:dyDescent="0.25">
      <c r="A53" s="25" t="s">
        <v>71</v>
      </c>
      <c r="B53" s="40">
        <v>35000</v>
      </c>
      <c r="E53" s="12"/>
      <c r="G53" s="25" t="s">
        <v>71</v>
      </c>
      <c r="H53" s="40">
        <v>35000</v>
      </c>
      <c r="K53" s="12"/>
    </row>
    <row r="54" spans="1:11" x14ac:dyDescent="0.25">
      <c r="A54" s="25" t="s">
        <v>72</v>
      </c>
      <c r="B54" s="40">
        <v>42338</v>
      </c>
      <c r="C54" s="14"/>
      <c r="E54" s="12"/>
      <c r="G54" s="25" t="s">
        <v>72</v>
      </c>
      <c r="H54" s="40">
        <v>42338</v>
      </c>
      <c r="I54" s="14"/>
      <c r="K54" s="12"/>
    </row>
    <row r="55" spans="1:11" x14ac:dyDescent="0.25">
      <c r="A55" s="25" t="s">
        <v>29</v>
      </c>
      <c r="B55" s="40">
        <v>0</v>
      </c>
      <c r="C55" s="14"/>
      <c r="E55" s="12"/>
      <c r="G55" s="25" t="s">
        <v>29</v>
      </c>
      <c r="H55" s="40">
        <v>0</v>
      </c>
      <c r="I55" s="14"/>
      <c r="K55" s="12"/>
    </row>
    <row r="56" spans="1:11" ht="13.8" thickBot="1" x14ac:dyDescent="0.3">
      <c r="A56" s="25" t="s">
        <v>42</v>
      </c>
      <c r="B56" s="40">
        <v>0</v>
      </c>
      <c r="C56" s="14"/>
      <c r="E56" s="12"/>
      <c r="G56" s="25" t="s">
        <v>42</v>
      </c>
      <c r="H56" s="40">
        <v>0</v>
      </c>
      <c r="I56" s="14"/>
      <c r="K56" s="12"/>
    </row>
    <row r="57" spans="1:11" ht="13.8" thickBot="1" x14ac:dyDescent="0.3">
      <c r="A57" s="33" t="s">
        <v>43</v>
      </c>
      <c r="B57" s="34">
        <f>SUM(B30:B56)</f>
        <v>602127</v>
      </c>
      <c r="C57" s="14"/>
      <c r="E57" s="12"/>
      <c r="G57" s="33" t="s">
        <v>43</v>
      </c>
      <c r="H57" s="34">
        <f>SUM(H30:H56)</f>
        <v>602127</v>
      </c>
      <c r="I57" s="14"/>
      <c r="K57" s="12"/>
    </row>
    <row r="58" spans="1:11" ht="13.8" thickBot="1" x14ac:dyDescent="0.3">
      <c r="A58" s="30"/>
      <c r="B58" s="36"/>
      <c r="G58" s="30"/>
      <c r="H58" s="36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37028</v>
      </c>
      <c r="F1" s="4" t="s">
        <v>1</v>
      </c>
      <c r="G1" s="5">
        <v>230000</v>
      </c>
      <c r="H1" s="6"/>
      <c r="I1" s="7" t="s">
        <v>2</v>
      </c>
      <c r="J1" s="8">
        <v>38000</v>
      </c>
      <c r="O1" s="43" t="s">
        <v>3</v>
      </c>
      <c r="P1" s="11">
        <f ca="1">TODAY()+2</f>
        <v>37030</v>
      </c>
      <c r="Q1" s="12">
        <v>220000</v>
      </c>
      <c r="S1" s="43" t="s">
        <v>4</v>
      </c>
      <c r="T1" s="11">
        <f ca="1">TODAY()+2</f>
        <v>37030</v>
      </c>
      <c r="U1" s="12">
        <v>35000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37029</v>
      </c>
      <c r="D2" s="14"/>
      <c r="P2" s="11">
        <f ca="1">TODAY()+3</f>
        <v>37031</v>
      </c>
      <c r="Q2" s="12">
        <v>225000</v>
      </c>
      <c r="T2" s="11">
        <f ca="1">TODAY()+3</f>
        <v>37031</v>
      </c>
      <c r="U2" s="12">
        <v>37000</v>
      </c>
      <c r="W2" s="11">
        <v>37012</v>
      </c>
      <c r="X2" s="14">
        <v>33400</v>
      </c>
      <c r="Y2" s="14">
        <v>18258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37027</v>
      </c>
      <c r="L3" s="23">
        <f ca="1">TODAY()</f>
        <v>37028</v>
      </c>
      <c r="M3" s="24" t="s">
        <v>20</v>
      </c>
      <c r="P3" s="11">
        <f ca="1">TODAY()+4</f>
        <v>37032</v>
      </c>
      <c r="Q3" s="12">
        <v>230000</v>
      </c>
      <c r="T3" s="11">
        <f ca="1">TODAY()+4</f>
        <v>37032</v>
      </c>
      <c r="U3" s="12">
        <v>38000</v>
      </c>
      <c r="W3" s="11">
        <v>37013</v>
      </c>
      <c r="X3" s="14">
        <v>39504</v>
      </c>
      <c r="Y3" s="14">
        <v>12500</v>
      </c>
      <c r="Z3" s="13">
        <f>Z2-X3+Y3</f>
        <v>225496.4192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8" thickBot="1" x14ac:dyDescent="0.3">
      <c r="A4" s="2" t="s">
        <v>16</v>
      </c>
      <c r="B4" s="16">
        <v>72</v>
      </c>
      <c r="C4" s="17">
        <v>53</v>
      </c>
      <c r="D4" s="18">
        <f>AVERAGE(B4,C4)</f>
        <v>62.5</v>
      </c>
      <c r="J4" s="25" t="s">
        <v>23</v>
      </c>
      <c r="K4" s="37">
        <v>52800</v>
      </c>
      <c r="L4" s="9">
        <v>20100</v>
      </c>
      <c r="M4" s="28">
        <f>+L4-K4</f>
        <v>-32700</v>
      </c>
      <c r="Q4" s="12"/>
      <c r="R4" s="11" t="s">
        <v>17</v>
      </c>
      <c r="W4" s="11">
        <v>37014</v>
      </c>
      <c r="X4" s="14">
        <v>11100</v>
      </c>
      <c r="Y4" s="14">
        <v>17500</v>
      </c>
      <c r="Z4" s="13">
        <f t="shared" ref="Z4:Z32" si="1">Z3-X4+Y4</f>
        <v>231896.4192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8">
        <v>7000</v>
      </c>
      <c r="L5" s="9">
        <v>7000</v>
      </c>
      <c r="M5" s="29">
        <f>+L5-K5</f>
        <v>0</v>
      </c>
      <c r="W5" s="11">
        <v>37015</v>
      </c>
      <c r="X5" s="14">
        <v>8500</v>
      </c>
      <c r="Y5" s="14">
        <v>11822</v>
      </c>
      <c r="Z5" s="13">
        <f t="shared" si="1"/>
        <v>235218.4192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8" thickBot="1" x14ac:dyDescent="0.3">
      <c r="A6" s="25" t="s">
        <v>21</v>
      </c>
      <c r="B6" s="26">
        <v>-225000</v>
      </c>
      <c r="C6" s="12">
        <v>-220000</v>
      </c>
      <c r="D6" s="25" t="s">
        <v>22</v>
      </c>
      <c r="E6" s="26">
        <v>-37000</v>
      </c>
      <c r="F6" s="12">
        <v>-37000</v>
      </c>
      <c r="H6" s="12"/>
      <c r="J6" s="30" t="s">
        <v>28</v>
      </c>
      <c r="K6" s="39">
        <f>(+K4-K5)/2</f>
        <v>22900</v>
      </c>
      <c r="L6" s="31">
        <f>(+L4-L5)/2</f>
        <v>6550</v>
      </c>
      <c r="M6" s="32">
        <f>+L6-K6</f>
        <v>-16350</v>
      </c>
      <c r="W6" s="11">
        <v>37016</v>
      </c>
      <c r="X6" s="14">
        <v>5700</v>
      </c>
      <c r="Y6" s="14">
        <v>11822</v>
      </c>
      <c r="Z6" s="13">
        <f t="shared" si="1"/>
        <v>241340.4192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5">
      <c r="A7" s="25" t="s">
        <v>58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v>12400</v>
      </c>
      <c r="Y7" s="14">
        <v>10000</v>
      </c>
      <c r="Z7" s="13">
        <f t="shared" si="1"/>
        <v>238940.4192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5">
      <c r="A8" s="25" t="s">
        <v>62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v>11820</v>
      </c>
      <c r="Y8" s="14">
        <v>0</v>
      </c>
      <c r="Z8" s="13">
        <f t="shared" si="1"/>
        <v>227120.4192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5">
      <c r="A9" s="25" t="s">
        <v>68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v>21290</v>
      </c>
      <c r="Y9" s="14">
        <v>10600</v>
      </c>
      <c r="Z9" s="13">
        <f t="shared" si="1"/>
        <v>216430.4192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216430.4192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v>9863</v>
      </c>
      <c r="Y11" s="14">
        <v>10000</v>
      </c>
      <c r="Z11" s="13">
        <f t="shared" si="1"/>
        <v>216567.4192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>
        <f>221445+39547</f>
        <v>260992</v>
      </c>
      <c r="AJ11" s="15">
        <f t="shared" si="0"/>
        <v>37021</v>
      </c>
      <c r="AK11" s="12">
        <f>176309+20831</f>
        <v>197140</v>
      </c>
      <c r="AL11" s="12"/>
      <c r="AM11" s="12"/>
    </row>
    <row r="12" spans="1:39" x14ac:dyDescent="0.25">
      <c r="A12" s="25" t="s">
        <v>29</v>
      </c>
      <c r="B12" s="26">
        <f>-103082-54918</f>
        <v>-158000</v>
      </c>
      <c r="C12" s="14"/>
      <c r="D12" s="42" t="s">
        <v>55</v>
      </c>
      <c r="E12" s="40">
        <v>0</v>
      </c>
      <c r="G12" s="12" t="s">
        <v>17</v>
      </c>
      <c r="H12" s="12"/>
      <c r="R12" s="13"/>
      <c r="W12" s="11">
        <v>37022</v>
      </c>
      <c r="X12" s="14">
        <v>4190</v>
      </c>
      <c r="Y12" s="14">
        <v>10000</v>
      </c>
      <c r="Z12" s="13">
        <f t="shared" si="1"/>
        <v>222377.4192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>
        <f>286991+60499</f>
        <v>347490</v>
      </c>
      <c r="AJ12" s="15">
        <f t="shared" si="0"/>
        <v>37022</v>
      </c>
      <c r="AK12" s="12">
        <f>176804+20831</f>
        <v>197635</v>
      </c>
      <c r="AL12" s="12"/>
      <c r="AM12" s="12"/>
    </row>
    <row r="13" spans="1:39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-13731</v>
      </c>
      <c r="G13" s="12"/>
      <c r="H13" s="12"/>
      <c r="R13" s="13"/>
      <c r="W13" s="11">
        <v>37023</v>
      </c>
      <c r="X13" s="14">
        <v>0</v>
      </c>
      <c r="Y13" s="14">
        <v>10000</v>
      </c>
      <c r="Z13" s="13">
        <f t="shared" si="1"/>
        <v>232377.4192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>
        <f>314073+65229</f>
        <v>379302</v>
      </c>
      <c r="AJ13" s="15">
        <f t="shared" si="0"/>
        <v>37023</v>
      </c>
      <c r="AK13" s="12">
        <f>176704+20831</f>
        <v>197535</v>
      </c>
      <c r="AL13" s="12"/>
      <c r="AM13" s="12"/>
    </row>
    <row r="14" spans="1:39" ht="13.8" thickBot="1" x14ac:dyDescent="0.3">
      <c r="A14" s="25" t="s">
        <v>19</v>
      </c>
      <c r="B14" s="26">
        <v>0</v>
      </c>
      <c r="C14" s="14"/>
      <c r="D14" s="33" t="s">
        <v>33</v>
      </c>
      <c r="E14" s="34">
        <f>SUM(E6:E13)</f>
        <v>-79071</v>
      </c>
      <c r="G14" s="12"/>
      <c r="H14" s="12"/>
      <c r="L14" s="12"/>
      <c r="R14" s="13"/>
      <c r="W14" s="11">
        <v>37024</v>
      </c>
      <c r="X14" s="14">
        <v>197</v>
      </c>
      <c r="Y14" s="14">
        <v>10000</v>
      </c>
      <c r="Z14" s="13">
        <f t="shared" si="1"/>
        <v>242180.4192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>
        <f>265506+52251</f>
        <v>317757</v>
      </c>
      <c r="AJ14" s="15">
        <f t="shared" si="0"/>
        <v>37024</v>
      </c>
      <c r="AK14" s="12">
        <f>176704+20831</f>
        <v>197535</v>
      </c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36700</v>
      </c>
      <c r="Y15" s="14">
        <v>20000</v>
      </c>
      <c r="Z15" s="13">
        <f t="shared" si="1"/>
        <v>225480.4192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>
        <f>275484+54891</f>
        <v>330375</v>
      </c>
      <c r="AJ15" s="15">
        <f t="shared" si="0"/>
        <v>37025</v>
      </c>
      <c r="AK15" s="12">
        <f>176704+20831</f>
        <v>197535</v>
      </c>
      <c r="AL15" s="12"/>
      <c r="AM15" s="12"/>
    </row>
    <row r="16" spans="1:39" x14ac:dyDescent="0.25">
      <c r="A16" s="25" t="s">
        <v>60</v>
      </c>
      <c r="B16" s="26">
        <v>-40200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7000</v>
      </c>
      <c r="Y16" s="14">
        <v>682</v>
      </c>
      <c r="Z16" s="13">
        <f t="shared" si="1"/>
        <v>219162.4192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>
        <f>240000+39000</f>
        <v>279000</v>
      </c>
      <c r="AH16" s="12">
        <f>228000+38783</f>
        <v>266783</v>
      </c>
      <c r="AJ16" s="15">
        <f t="shared" ref="AJ16:AJ32" si="2">+AF16</f>
        <v>37026</v>
      </c>
      <c r="AK16" s="12">
        <f>170007+21271</f>
        <v>191278</v>
      </c>
      <c r="AL16" s="12"/>
      <c r="AM16" s="12"/>
    </row>
    <row r="17" spans="1:39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52800</v>
      </c>
      <c r="Y17" s="14">
        <v>7000</v>
      </c>
      <c r="Z17" s="13">
        <f t="shared" si="1"/>
        <v>173362.4192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>
        <f>235000+38000</f>
        <v>273000</v>
      </c>
      <c r="AH17" s="12"/>
      <c r="AJ17" s="15">
        <f t="shared" si="2"/>
        <v>37027</v>
      </c>
      <c r="AK17" s="12"/>
      <c r="AL17" s="12"/>
      <c r="AM17" s="12"/>
    </row>
    <row r="18" spans="1:39" x14ac:dyDescent="0.25">
      <c r="A18" s="25" t="s">
        <v>34</v>
      </c>
      <c r="B18" s="26">
        <v>-17265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20100</v>
      </c>
      <c r="Y18" s="14">
        <v>7000</v>
      </c>
      <c r="Z18" s="13">
        <f t="shared" si="1"/>
        <v>160262.4192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>
        <f>230000+38000</f>
        <v>268000</v>
      </c>
      <c r="AH18" s="12"/>
      <c r="AJ18" s="15">
        <f t="shared" si="2"/>
        <v>37028</v>
      </c>
      <c r="AK18" s="12"/>
      <c r="AL18" s="12"/>
      <c r="AM18" s="12"/>
    </row>
    <row r="19" spans="1:39" x14ac:dyDescent="0.25">
      <c r="A19" s="25" t="s">
        <v>30</v>
      </c>
      <c r="B19" s="26">
        <v>-70000</v>
      </c>
      <c r="C19" s="41"/>
      <c r="D19" s="25" t="s">
        <v>41</v>
      </c>
      <c r="E19" s="26">
        <v>19308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160262.4192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>
        <f>225000+37000</f>
        <v>262000</v>
      </c>
      <c r="AH19" s="12"/>
      <c r="AJ19" s="15">
        <f t="shared" si="2"/>
        <v>37029</v>
      </c>
      <c r="AK19" s="12"/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160262.4192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>
        <f>220000+35000</f>
        <v>255000</v>
      </c>
      <c r="AH20" s="12"/>
      <c r="AJ20" s="15">
        <f t="shared" si="2"/>
        <v>37030</v>
      </c>
      <c r="AK20" s="12"/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160262.4192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>
        <f>225000+37000</f>
        <v>262000</v>
      </c>
      <c r="AH21" s="12"/>
      <c r="AJ21" s="15">
        <f t="shared" si="2"/>
        <v>37031</v>
      </c>
      <c r="AK21" s="12"/>
      <c r="AL21" s="12"/>
      <c r="AM21" s="12"/>
    </row>
    <row r="22" spans="1:39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160262.4192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>
        <f>230000+38000</f>
        <v>268000</v>
      </c>
      <c r="AH22" s="12"/>
      <c r="AJ22" s="15">
        <f t="shared" si="2"/>
        <v>37032</v>
      </c>
      <c r="AK22" s="12"/>
      <c r="AL22" s="12"/>
      <c r="AM22" s="12"/>
    </row>
    <row r="23" spans="1:39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160262.4192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5">
      <c r="A24" s="25" t="s">
        <v>67</v>
      </c>
      <c r="B24" s="40">
        <v>0</v>
      </c>
      <c r="D24" s="25" t="s">
        <v>32</v>
      </c>
      <c r="E24" s="40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160262.4192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0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160262.4192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55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160262.4192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8" thickBot="1" x14ac:dyDescent="0.3">
      <c r="A27" s="25" t="s">
        <v>66</v>
      </c>
      <c r="B27" s="26">
        <v>0</v>
      </c>
      <c r="C27" s="14"/>
      <c r="D27" s="25" t="s">
        <v>57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160262.4192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-589663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160262.4192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8" thickBot="1" x14ac:dyDescent="0.3">
      <c r="A29" s="25"/>
      <c r="B29" s="40"/>
      <c r="C29" s="14"/>
      <c r="D29" s="33" t="s">
        <v>43</v>
      </c>
      <c r="E29" s="34">
        <f>SUM(E16:E28)</f>
        <v>79071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160262.4192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160262.4192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5">
      <c r="A31" s="25" t="s">
        <v>39</v>
      </c>
      <c r="B31" s="40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160262.4192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49"/>
      <c r="AJ31" s="15">
        <f t="shared" si="2"/>
        <v>37041</v>
      </c>
      <c r="AK31" s="12"/>
      <c r="AL31" s="12"/>
      <c r="AM31" s="12"/>
    </row>
    <row r="32" spans="1:39" x14ac:dyDescent="0.25">
      <c r="A32" s="25" t="s">
        <v>40</v>
      </c>
      <c r="B32" s="40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160262.4192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5">
      <c r="A33" s="25" t="s">
        <v>41</v>
      </c>
      <c r="B33" s="40">
        <v>169340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73</v>
      </c>
      <c r="B34" s="40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65</v>
      </c>
      <c r="B35" s="40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70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57</v>
      </c>
      <c r="B38" s="40">
        <v>15838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0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48"/>
      <c r="G40" s="12"/>
      <c r="H40" s="12"/>
      <c r="AJ40" s="12"/>
      <c r="AK40" s="12"/>
      <c r="AL40" s="12"/>
      <c r="AM40" s="12"/>
    </row>
    <row r="41" spans="1:39" x14ac:dyDescent="0.25">
      <c r="A41" s="25" t="s">
        <v>64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0">
        <v>54918</v>
      </c>
      <c r="AJ42" s="12"/>
      <c r="AK42" s="12"/>
      <c r="AL42" s="12"/>
      <c r="AM42" s="12"/>
    </row>
    <row r="43" spans="1:39" x14ac:dyDescent="0.25">
      <c r="A43" s="25" t="s">
        <v>44</v>
      </c>
      <c r="B43" s="40">
        <v>13950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0">
        <v>1000</v>
      </c>
      <c r="C44" s="14"/>
      <c r="E44" s="12"/>
    </row>
    <row r="45" spans="1:39" x14ac:dyDescent="0.25">
      <c r="A45" s="25" t="s">
        <v>46</v>
      </c>
      <c r="B45" s="40"/>
      <c r="E45" s="12"/>
    </row>
    <row r="46" spans="1:39" x14ac:dyDescent="0.25">
      <c r="A46" s="25" t="s">
        <v>60</v>
      </c>
      <c r="B46" s="40">
        <v>0</v>
      </c>
      <c r="C46" s="14"/>
      <c r="E46" s="12"/>
    </row>
    <row r="47" spans="1:39" x14ac:dyDescent="0.25">
      <c r="A47" s="25" t="s">
        <v>32</v>
      </c>
      <c r="B47" s="40">
        <v>0</v>
      </c>
    </row>
    <row r="48" spans="1:39" x14ac:dyDescent="0.25">
      <c r="A48" s="25" t="s">
        <v>34</v>
      </c>
      <c r="B48" s="40">
        <v>0</v>
      </c>
      <c r="E48" s="12"/>
    </row>
    <row r="49" spans="1:5" x14ac:dyDescent="0.25">
      <c r="A49" s="25" t="s">
        <v>47</v>
      </c>
      <c r="B49" s="40">
        <v>0</v>
      </c>
      <c r="C49" s="14" t="s">
        <v>17</v>
      </c>
      <c r="E49" s="12"/>
    </row>
    <row r="50" spans="1:5" x14ac:dyDescent="0.25">
      <c r="A50" s="25" t="s">
        <v>48</v>
      </c>
      <c r="B50" s="40">
        <v>0</v>
      </c>
      <c r="E50" s="12"/>
    </row>
    <row r="51" spans="1:5" x14ac:dyDescent="0.25">
      <c r="A51" s="25" t="s">
        <v>49</v>
      </c>
      <c r="B51" s="40">
        <v>0</v>
      </c>
      <c r="E51" s="12"/>
    </row>
    <row r="52" spans="1:5" x14ac:dyDescent="0.25">
      <c r="A52" s="25" t="s">
        <v>35</v>
      </c>
      <c r="B52" s="40">
        <v>0</v>
      </c>
      <c r="C52" s="14"/>
      <c r="E52" s="12"/>
    </row>
    <row r="53" spans="1:5" x14ac:dyDescent="0.25">
      <c r="A53" s="25" t="s">
        <v>71</v>
      </c>
      <c r="B53" s="40">
        <v>35000</v>
      </c>
      <c r="E53" s="12"/>
    </row>
    <row r="54" spans="1:5" x14ac:dyDescent="0.25">
      <c r="A54" s="25" t="s">
        <v>72</v>
      </c>
      <c r="B54" s="40">
        <v>42338</v>
      </c>
      <c r="C54" s="14"/>
      <c r="E54" s="12"/>
    </row>
    <row r="55" spans="1:5" x14ac:dyDescent="0.25">
      <c r="A55" s="25" t="s">
        <v>29</v>
      </c>
      <c r="B55" s="40">
        <v>0</v>
      </c>
      <c r="C55" s="14"/>
      <c r="E55" s="12"/>
    </row>
    <row r="56" spans="1:5" ht="13.8" thickBot="1" x14ac:dyDescent="0.3">
      <c r="A56" s="25" t="s">
        <v>42</v>
      </c>
      <c r="B56" s="40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589663</v>
      </c>
      <c r="C57" s="14"/>
      <c r="E57" s="12"/>
    </row>
    <row r="58" spans="1:5" ht="13.8" thickBot="1" x14ac:dyDescent="0.3">
      <c r="A58" s="30"/>
      <c r="B58" s="36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2023-09-10T11:14:22Z</dcterms:modified>
</cp:coreProperties>
</file>