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4308" windowWidth="12120" windowHeight="5112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FLOWS!$AH$50:$AR$61</definedName>
    <definedName name="epsouth">FLOWS!$AS$50:$AZ$61</definedName>
    <definedName name="kern">FLOWS!$BG$50:$BR$61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FLOWS!$BA$50:$BF$61</definedName>
  </definedNames>
  <calcPr calcId="92512" fullCalcOnLoad="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B50" i="1"/>
  <c r="E50" i="1"/>
  <c r="F50" i="1"/>
  <c r="G50" i="1"/>
  <c r="H50" i="1"/>
  <c r="O50" i="1"/>
  <c r="P50" i="1"/>
  <c r="Q50" i="1"/>
  <c r="R50" i="1"/>
  <c r="U50" i="1"/>
  <c r="V50" i="1"/>
  <c r="X50" i="1"/>
  <c r="Y50" i="1"/>
  <c r="Z50" i="1"/>
  <c r="AA50" i="1"/>
  <c r="AB50" i="1"/>
  <c r="AE50" i="1"/>
  <c r="AF50" i="1"/>
  <c r="AG50" i="1"/>
  <c r="AJ50" i="1"/>
  <c r="AK50" i="1"/>
  <c r="AM50" i="1"/>
  <c r="AU50" i="1"/>
  <c r="AV50" i="1"/>
  <c r="AY50" i="1"/>
  <c r="AZ50" i="1"/>
  <c r="BE50" i="1"/>
  <c r="BF50" i="1"/>
  <c r="BI50" i="1"/>
  <c r="BJ50" i="1"/>
  <c r="BL50" i="1"/>
  <c r="BM50" i="1"/>
  <c r="BQ50" i="1"/>
  <c r="BR50" i="1"/>
  <c r="B51" i="1"/>
  <c r="E51" i="1"/>
  <c r="F51" i="1"/>
  <c r="G51" i="1"/>
  <c r="H51" i="1"/>
  <c r="J51" i="1"/>
  <c r="O51" i="1"/>
  <c r="P51" i="1"/>
  <c r="Q51" i="1"/>
  <c r="R51" i="1"/>
  <c r="U51" i="1"/>
  <c r="V51" i="1"/>
  <c r="X51" i="1"/>
  <c r="Y51" i="1"/>
  <c r="Z51" i="1"/>
  <c r="AA51" i="1"/>
  <c r="AB51" i="1"/>
  <c r="AE51" i="1"/>
  <c r="AF51" i="1"/>
  <c r="AG51" i="1"/>
  <c r="AJ51" i="1"/>
  <c r="AK51" i="1"/>
  <c r="AM51" i="1"/>
  <c r="AU51" i="1"/>
  <c r="AV51" i="1"/>
  <c r="AY51" i="1"/>
  <c r="AZ51" i="1"/>
  <c r="BE51" i="1"/>
  <c r="BF51" i="1"/>
  <c r="BI51" i="1"/>
  <c r="BJ51" i="1"/>
  <c r="BL51" i="1"/>
  <c r="BM51" i="1"/>
  <c r="BQ51" i="1"/>
  <c r="BR51" i="1"/>
  <c r="B52" i="1"/>
  <c r="E52" i="1"/>
  <c r="F52" i="1"/>
  <c r="G52" i="1"/>
  <c r="H52" i="1"/>
  <c r="J52" i="1"/>
  <c r="O52" i="1"/>
  <c r="P52" i="1"/>
  <c r="Q52" i="1"/>
  <c r="R52" i="1"/>
  <c r="U52" i="1"/>
  <c r="V52" i="1"/>
  <c r="X52" i="1"/>
  <c r="Y52" i="1"/>
  <c r="Z52" i="1"/>
  <c r="AA52" i="1"/>
  <c r="AB52" i="1"/>
  <c r="AE52" i="1"/>
  <c r="AF52" i="1"/>
  <c r="AG52" i="1"/>
  <c r="AJ52" i="1"/>
  <c r="AK52" i="1"/>
  <c r="AM52" i="1"/>
  <c r="AU52" i="1"/>
  <c r="AV52" i="1"/>
  <c r="AY52" i="1"/>
  <c r="AZ52" i="1"/>
  <c r="BE52" i="1"/>
  <c r="BF52" i="1"/>
  <c r="BI52" i="1"/>
  <c r="BJ52" i="1"/>
  <c r="BL52" i="1"/>
  <c r="BM52" i="1"/>
  <c r="BQ52" i="1"/>
  <c r="BR52" i="1"/>
  <c r="B53" i="1"/>
  <c r="E53" i="1"/>
  <c r="F53" i="1"/>
  <c r="G53" i="1"/>
  <c r="H53" i="1"/>
  <c r="J53" i="1"/>
  <c r="O53" i="1"/>
  <c r="P53" i="1"/>
  <c r="Q53" i="1"/>
  <c r="R53" i="1"/>
  <c r="U53" i="1"/>
  <c r="V53" i="1"/>
  <c r="X53" i="1"/>
  <c r="Y53" i="1"/>
  <c r="Z53" i="1"/>
  <c r="AA53" i="1"/>
  <c r="AB53" i="1"/>
  <c r="AE53" i="1"/>
  <c r="AF53" i="1"/>
  <c r="AG53" i="1"/>
  <c r="AJ53" i="1"/>
  <c r="AK53" i="1"/>
  <c r="AM53" i="1"/>
  <c r="AU53" i="1"/>
  <c r="AV53" i="1"/>
  <c r="AY53" i="1"/>
  <c r="AZ53" i="1"/>
  <c r="BE53" i="1"/>
  <c r="BF53" i="1"/>
  <c r="BI53" i="1"/>
  <c r="BJ53" i="1"/>
  <c r="BL53" i="1"/>
  <c r="BM53" i="1"/>
  <c r="BQ53" i="1"/>
  <c r="BR53" i="1"/>
  <c r="B54" i="1"/>
  <c r="E54" i="1"/>
  <c r="F54" i="1"/>
  <c r="G54" i="1"/>
  <c r="H54" i="1"/>
  <c r="J54" i="1"/>
  <c r="O54" i="1"/>
  <c r="P54" i="1"/>
  <c r="Q54" i="1"/>
  <c r="R54" i="1"/>
  <c r="U54" i="1"/>
  <c r="V54" i="1"/>
  <c r="X54" i="1"/>
  <c r="Y54" i="1"/>
  <c r="Z54" i="1"/>
  <c r="AA54" i="1"/>
  <c r="AB54" i="1"/>
  <c r="AE54" i="1"/>
  <c r="AF54" i="1"/>
  <c r="AG54" i="1"/>
  <c r="AJ54" i="1"/>
  <c r="AK54" i="1"/>
  <c r="AM54" i="1"/>
  <c r="AU54" i="1"/>
  <c r="AV54" i="1"/>
  <c r="AY54" i="1"/>
  <c r="AZ54" i="1"/>
  <c r="BE54" i="1"/>
  <c r="BF54" i="1"/>
  <c r="BI54" i="1"/>
  <c r="BJ54" i="1"/>
  <c r="BL54" i="1"/>
  <c r="BM54" i="1"/>
  <c r="BQ54" i="1"/>
  <c r="BR54" i="1"/>
  <c r="B55" i="1"/>
  <c r="E55" i="1"/>
  <c r="F55" i="1"/>
  <c r="G55" i="1"/>
  <c r="H55" i="1"/>
  <c r="J55" i="1"/>
  <c r="O55" i="1"/>
  <c r="P55" i="1"/>
  <c r="Q55" i="1"/>
  <c r="R55" i="1"/>
  <c r="U55" i="1"/>
  <c r="V55" i="1"/>
  <c r="X55" i="1"/>
  <c r="Y55" i="1"/>
  <c r="Z55" i="1"/>
  <c r="AA55" i="1"/>
  <c r="AB55" i="1"/>
  <c r="AE55" i="1"/>
  <c r="AF55" i="1"/>
  <c r="AG55" i="1"/>
  <c r="AJ55" i="1"/>
  <c r="AK55" i="1"/>
  <c r="AM55" i="1"/>
  <c r="AU55" i="1"/>
  <c r="AV55" i="1"/>
  <c r="AY55" i="1"/>
  <c r="AZ55" i="1"/>
  <c r="BE55" i="1"/>
  <c r="BF55" i="1"/>
  <c r="BI55" i="1"/>
  <c r="BJ55" i="1"/>
  <c r="BL55" i="1"/>
  <c r="BM55" i="1"/>
  <c r="BQ55" i="1"/>
  <c r="BR55" i="1"/>
  <c r="B56" i="1"/>
  <c r="E56" i="1"/>
  <c r="F56" i="1"/>
  <c r="G56" i="1"/>
  <c r="H56" i="1"/>
  <c r="J56" i="1"/>
  <c r="O56" i="1"/>
  <c r="P56" i="1"/>
  <c r="Q56" i="1"/>
  <c r="R56" i="1"/>
  <c r="U56" i="1"/>
  <c r="V56" i="1"/>
  <c r="X56" i="1"/>
  <c r="Y56" i="1"/>
  <c r="Z56" i="1"/>
  <c r="AA56" i="1"/>
  <c r="AB56" i="1"/>
  <c r="AE56" i="1"/>
  <c r="AF56" i="1"/>
  <c r="AG56" i="1"/>
  <c r="AJ56" i="1"/>
  <c r="AK56" i="1"/>
  <c r="AM56" i="1"/>
  <c r="AU56" i="1"/>
  <c r="AV56" i="1"/>
  <c r="AY56" i="1"/>
  <c r="AZ56" i="1"/>
  <c r="BE56" i="1"/>
  <c r="BF56" i="1"/>
  <c r="BI56" i="1"/>
  <c r="BJ56" i="1"/>
  <c r="BL56" i="1"/>
  <c r="BM56" i="1"/>
  <c r="BQ56" i="1"/>
  <c r="BR56" i="1"/>
  <c r="B57" i="1"/>
  <c r="E57" i="1"/>
  <c r="F57" i="1"/>
  <c r="G57" i="1"/>
  <c r="H57" i="1"/>
  <c r="J57" i="1"/>
  <c r="O57" i="1"/>
  <c r="P57" i="1"/>
  <c r="Q57" i="1"/>
  <c r="R57" i="1"/>
  <c r="U57" i="1"/>
  <c r="V57" i="1"/>
  <c r="X57" i="1"/>
  <c r="Y57" i="1"/>
  <c r="Z57" i="1"/>
  <c r="AA57" i="1"/>
  <c r="AB57" i="1"/>
  <c r="AE57" i="1"/>
  <c r="AF57" i="1"/>
  <c r="AG57" i="1"/>
  <c r="AJ57" i="1"/>
  <c r="AK57" i="1"/>
  <c r="AM57" i="1"/>
  <c r="AU57" i="1"/>
  <c r="AV57" i="1"/>
  <c r="AY57" i="1"/>
  <c r="AZ57" i="1"/>
  <c r="BE57" i="1"/>
  <c r="BF57" i="1"/>
  <c r="BI57" i="1"/>
  <c r="BJ57" i="1"/>
  <c r="BL57" i="1"/>
  <c r="BM57" i="1"/>
  <c r="BQ57" i="1"/>
  <c r="BR57" i="1"/>
  <c r="B58" i="1"/>
  <c r="E58" i="1"/>
  <c r="F58" i="1"/>
  <c r="G58" i="1"/>
  <c r="H58" i="1"/>
  <c r="J58" i="1"/>
  <c r="O58" i="1"/>
  <c r="P58" i="1"/>
  <c r="Q58" i="1"/>
  <c r="R58" i="1"/>
  <c r="U58" i="1"/>
  <c r="V58" i="1"/>
  <c r="X58" i="1"/>
  <c r="Y58" i="1"/>
  <c r="Z58" i="1"/>
  <c r="AA58" i="1"/>
  <c r="AB58" i="1"/>
  <c r="AE58" i="1"/>
  <c r="AF58" i="1"/>
  <c r="AG58" i="1"/>
  <c r="AJ58" i="1"/>
  <c r="AK58" i="1"/>
  <c r="AM58" i="1"/>
  <c r="AU58" i="1"/>
  <c r="AV58" i="1"/>
  <c r="AY58" i="1"/>
  <c r="AZ58" i="1"/>
  <c r="BE58" i="1"/>
  <c r="BF58" i="1"/>
  <c r="BI58" i="1"/>
  <c r="BJ58" i="1"/>
  <c r="BL58" i="1"/>
  <c r="BM58" i="1"/>
  <c r="BQ58" i="1"/>
  <c r="BR58" i="1"/>
  <c r="B59" i="1"/>
  <c r="E59" i="1"/>
  <c r="F59" i="1"/>
  <c r="G59" i="1"/>
  <c r="H59" i="1"/>
  <c r="J59" i="1"/>
  <c r="O59" i="1"/>
  <c r="P59" i="1"/>
  <c r="Q59" i="1"/>
  <c r="R59" i="1"/>
  <c r="U59" i="1"/>
  <c r="V59" i="1"/>
  <c r="X59" i="1"/>
  <c r="Y59" i="1"/>
  <c r="Z59" i="1"/>
  <c r="AA59" i="1"/>
  <c r="AB59" i="1"/>
  <c r="AE59" i="1"/>
  <c r="AF59" i="1"/>
  <c r="AG59" i="1"/>
  <c r="AJ59" i="1"/>
  <c r="AK59" i="1"/>
  <c r="AM59" i="1"/>
  <c r="AU59" i="1"/>
  <c r="AV59" i="1"/>
  <c r="AY59" i="1"/>
  <c r="AZ59" i="1"/>
  <c r="BE59" i="1"/>
  <c r="BF59" i="1"/>
  <c r="BI59" i="1"/>
  <c r="BJ59" i="1"/>
  <c r="BL59" i="1"/>
  <c r="BM59" i="1"/>
  <c r="BQ59" i="1"/>
  <c r="BR59" i="1"/>
  <c r="B60" i="1"/>
  <c r="E60" i="1"/>
  <c r="F60" i="1"/>
  <c r="G60" i="1"/>
  <c r="H60" i="1"/>
  <c r="J60" i="1"/>
  <c r="O60" i="1"/>
  <c r="P60" i="1"/>
  <c r="Q60" i="1"/>
  <c r="R60" i="1"/>
  <c r="U60" i="1"/>
  <c r="V60" i="1"/>
  <c r="X60" i="1"/>
  <c r="Y60" i="1"/>
  <c r="Z60" i="1"/>
  <c r="AA60" i="1"/>
  <c r="AB60" i="1"/>
  <c r="AE60" i="1"/>
  <c r="AF60" i="1"/>
  <c r="AG60" i="1"/>
  <c r="AJ60" i="1"/>
  <c r="AK60" i="1"/>
  <c r="AM60" i="1"/>
  <c r="AU60" i="1"/>
  <c r="AV60" i="1"/>
  <c r="AY60" i="1"/>
  <c r="AZ60" i="1"/>
  <c r="BE60" i="1"/>
  <c r="BF60" i="1"/>
  <c r="BI60" i="1"/>
  <c r="BJ60" i="1"/>
  <c r="BL60" i="1"/>
  <c r="BM60" i="1"/>
  <c r="BQ60" i="1"/>
  <c r="BR60" i="1"/>
  <c r="B61" i="1"/>
  <c r="E61" i="1"/>
  <c r="F61" i="1"/>
  <c r="G61" i="1"/>
  <c r="H61" i="1"/>
  <c r="J61" i="1"/>
  <c r="O61" i="1"/>
  <c r="P61" i="1"/>
  <c r="Q61" i="1"/>
  <c r="R61" i="1"/>
  <c r="U61" i="1"/>
  <c r="V61" i="1"/>
  <c r="X61" i="1"/>
  <c r="Y61" i="1"/>
  <c r="Z61" i="1"/>
  <c r="AA61" i="1"/>
  <c r="AB61" i="1"/>
  <c r="AE61" i="1"/>
  <c r="AF61" i="1"/>
  <c r="AG61" i="1"/>
  <c r="AJ61" i="1"/>
  <c r="AK61" i="1"/>
  <c r="AM61" i="1"/>
  <c r="AU61" i="1"/>
  <c r="AV61" i="1"/>
  <c r="AY61" i="1"/>
  <c r="AZ61" i="1"/>
  <c r="BE61" i="1"/>
  <c r="BF61" i="1"/>
  <c r="BI61" i="1"/>
  <c r="BJ61" i="1"/>
  <c r="BL61" i="1"/>
  <c r="BM61" i="1"/>
  <c r="BQ61" i="1"/>
  <c r="BR61" i="1"/>
  <c r="AE74" i="1"/>
  <c r="AE81" i="1"/>
  <c r="AE83" i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Z33" i="2"/>
  <c r="BC33" i="2"/>
  <c r="BF33" i="2"/>
  <c r="BI33" i="2"/>
  <c r="B37" i="2"/>
  <c r="C37" i="2"/>
  <c r="D37" i="2"/>
  <c r="E37" i="2"/>
  <c r="G37" i="2"/>
  <c r="H37" i="2"/>
  <c r="J37" i="2"/>
  <c r="K37" i="2"/>
  <c r="M37" i="2"/>
  <c r="N37" i="2"/>
  <c r="P37" i="2"/>
  <c r="Q37" i="2"/>
  <c r="S37" i="2"/>
  <c r="T37" i="2"/>
  <c r="V37" i="2"/>
  <c r="W37" i="2"/>
  <c r="Y37" i="2"/>
  <c r="Z37" i="2"/>
  <c r="AB37" i="2"/>
  <c r="AC37" i="2"/>
  <c r="AH37" i="2"/>
  <c r="AI37" i="2"/>
  <c r="AK37" i="2"/>
  <c r="AL37" i="2"/>
  <c r="AN37" i="2"/>
  <c r="AO37" i="2"/>
  <c r="AQ37" i="2"/>
  <c r="AR37" i="2"/>
  <c r="AT37" i="2"/>
  <c r="AU37" i="2"/>
  <c r="AW37" i="2"/>
  <c r="AX37" i="2"/>
  <c r="AZ37" i="2"/>
  <c r="BA37" i="2"/>
  <c r="BC37" i="2"/>
  <c r="BD37" i="2"/>
  <c r="BF37" i="2"/>
  <c r="BG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Y38" i="2"/>
  <c r="Z38" i="2"/>
  <c r="AB38" i="2"/>
  <c r="AC38" i="2"/>
  <c r="AH38" i="2"/>
  <c r="AI38" i="2"/>
  <c r="AK38" i="2"/>
  <c r="AL38" i="2"/>
  <c r="AN38" i="2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B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B40" i="2"/>
  <c r="AC40" i="2"/>
  <c r="AH40" i="2"/>
  <c r="AI40" i="2"/>
  <c r="AK40" i="2"/>
  <c r="AL40" i="2"/>
  <c r="AN40" i="2"/>
  <c r="AO40" i="2"/>
  <c r="AQ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B41" i="2"/>
  <c r="AC41" i="2"/>
  <c r="AH41" i="2"/>
  <c r="AI41" i="2"/>
  <c r="AK41" i="2"/>
  <c r="AL41" i="2"/>
  <c r="AN41" i="2"/>
  <c r="AO41" i="2"/>
  <c r="AQ41" i="2"/>
  <c r="AR41" i="2"/>
  <c r="AT41" i="2"/>
  <c r="AU41" i="2"/>
  <c r="AW41" i="2"/>
  <c r="AX41" i="2"/>
  <c r="AZ41" i="2"/>
  <c r="BA41" i="2"/>
  <c r="BC41" i="2"/>
  <c r="BD41" i="2"/>
  <c r="BF41" i="2"/>
  <c r="BG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Y42" i="2"/>
  <c r="Z42" i="2"/>
  <c r="AB42" i="2"/>
  <c r="AC42" i="2"/>
  <c r="AH42" i="2"/>
  <c r="AI42" i="2"/>
  <c r="AK42" i="2"/>
  <c r="AL42" i="2"/>
  <c r="AN42" i="2"/>
  <c r="AO42" i="2"/>
  <c r="AQ42" i="2"/>
  <c r="AR42" i="2"/>
  <c r="AT42" i="2"/>
  <c r="AU42" i="2"/>
  <c r="AW42" i="2"/>
  <c r="AX42" i="2"/>
  <c r="AZ42" i="2"/>
  <c r="BA42" i="2"/>
  <c r="BC42" i="2"/>
  <c r="BD42" i="2"/>
  <c r="BF42" i="2"/>
  <c r="BG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Y43" i="2"/>
  <c r="Z43" i="2"/>
  <c r="AB43" i="2"/>
  <c r="AC43" i="2"/>
  <c r="AH43" i="2"/>
  <c r="AI43" i="2"/>
  <c r="AK43" i="2"/>
  <c r="AL43" i="2"/>
  <c r="AN43" i="2"/>
  <c r="AO43" i="2"/>
  <c r="AQ43" i="2"/>
  <c r="AR43" i="2"/>
  <c r="AT43" i="2"/>
  <c r="AU43" i="2"/>
  <c r="AW43" i="2"/>
  <c r="AX43" i="2"/>
  <c r="AZ43" i="2"/>
  <c r="BA43" i="2"/>
  <c r="BC43" i="2"/>
  <c r="BD43" i="2"/>
  <c r="BF43" i="2"/>
  <c r="BG43" i="2"/>
  <c r="BI43" i="2"/>
  <c r="BJ43" i="2"/>
  <c r="B44" i="2"/>
  <c r="C44" i="2"/>
  <c r="D44" i="2"/>
  <c r="E44" i="2"/>
  <c r="G44" i="2"/>
  <c r="H44" i="2"/>
  <c r="J44" i="2"/>
  <c r="K44" i="2"/>
  <c r="M44" i="2"/>
  <c r="N44" i="2"/>
  <c r="P44" i="2"/>
  <c r="Q44" i="2"/>
  <c r="S44" i="2"/>
  <c r="T44" i="2"/>
  <c r="V44" i="2"/>
  <c r="W44" i="2"/>
  <c r="Y44" i="2"/>
  <c r="Z44" i="2"/>
  <c r="AB44" i="2"/>
  <c r="AC44" i="2"/>
  <c r="AH44" i="2"/>
  <c r="AI44" i="2"/>
  <c r="AK44" i="2"/>
  <c r="AL44" i="2"/>
  <c r="AN44" i="2"/>
  <c r="AO44" i="2"/>
  <c r="AQ44" i="2"/>
  <c r="AR44" i="2"/>
  <c r="AT44" i="2"/>
  <c r="AU44" i="2"/>
  <c r="AW44" i="2"/>
  <c r="AX44" i="2"/>
  <c r="AZ44" i="2"/>
  <c r="BA44" i="2"/>
  <c r="BC44" i="2"/>
  <c r="BD44" i="2"/>
  <c r="BF44" i="2"/>
  <c r="BG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Y45" i="2"/>
  <c r="Z45" i="2"/>
  <c r="AB45" i="2"/>
  <c r="AC45" i="2"/>
  <c r="AH45" i="2"/>
  <c r="AI45" i="2"/>
  <c r="AK45" i="2"/>
  <c r="AL45" i="2"/>
  <c r="AN45" i="2"/>
  <c r="AO45" i="2"/>
  <c r="AQ45" i="2"/>
  <c r="AR45" i="2"/>
  <c r="AT45" i="2"/>
  <c r="AU45" i="2"/>
  <c r="AW45" i="2"/>
  <c r="AX45" i="2"/>
  <c r="AZ45" i="2"/>
  <c r="BA45" i="2"/>
  <c r="BC45" i="2"/>
  <c r="BD45" i="2"/>
  <c r="BF45" i="2"/>
  <c r="BG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Y46" i="2"/>
  <c r="Z46" i="2"/>
  <c r="AB46" i="2"/>
  <c r="AC46" i="2"/>
  <c r="AH46" i="2"/>
  <c r="AI46" i="2"/>
  <c r="AK46" i="2"/>
  <c r="AL46" i="2"/>
  <c r="AN46" i="2"/>
  <c r="AO46" i="2"/>
  <c r="AQ46" i="2"/>
  <c r="AR46" i="2"/>
  <c r="AT46" i="2"/>
  <c r="AU46" i="2"/>
  <c r="AW46" i="2"/>
  <c r="AX46" i="2"/>
  <c r="AZ46" i="2"/>
  <c r="BA46" i="2"/>
  <c r="BC46" i="2"/>
  <c r="BD46" i="2"/>
  <c r="BF46" i="2"/>
  <c r="BG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B47" i="2"/>
  <c r="AC47" i="2"/>
  <c r="AH47" i="2"/>
  <c r="AI47" i="2"/>
  <c r="AK47" i="2"/>
  <c r="AL47" i="2"/>
  <c r="AN47" i="2"/>
  <c r="AO47" i="2"/>
  <c r="AQ47" i="2"/>
  <c r="AR47" i="2"/>
  <c r="AT47" i="2"/>
  <c r="AU47" i="2"/>
  <c r="AW47" i="2"/>
  <c r="AX47" i="2"/>
  <c r="AZ47" i="2"/>
  <c r="BA47" i="2"/>
  <c r="BC47" i="2"/>
  <c r="BD47" i="2"/>
  <c r="BF47" i="2"/>
  <c r="BG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B48" i="2"/>
  <c r="AC48" i="2"/>
  <c r="AH48" i="2"/>
  <c r="AI48" i="2"/>
  <c r="AK48" i="2"/>
  <c r="AL48" i="2"/>
  <c r="AN48" i="2"/>
  <c r="AO48" i="2"/>
  <c r="AQ48" i="2"/>
  <c r="AR48" i="2"/>
  <c r="AT48" i="2"/>
  <c r="AU48" i="2"/>
  <c r="AW48" i="2"/>
  <c r="AX48" i="2"/>
  <c r="AZ48" i="2"/>
  <c r="BA48" i="2"/>
  <c r="BC48" i="2"/>
  <c r="BD48" i="2"/>
  <c r="BF48" i="2"/>
  <c r="BG48" i="2"/>
  <c r="BI48" i="2"/>
  <c r="BJ48" i="2"/>
  <c r="B49" i="2"/>
  <c r="C49" i="2"/>
  <c r="D49" i="2"/>
  <c r="E49" i="2"/>
  <c r="G49" i="2"/>
  <c r="H49" i="2"/>
  <c r="J49" i="2"/>
  <c r="K49" i="2"/>
  <c r="M49" i="2"/>
  <c r="N49" i="2"/>
  <c r="P49" i="2"/>
  <c r="Q49" i="2"/>
  <c r="S49" i="2"/>
  <c r="T49" i="2"/>
  <c r="V49" i="2"/>
  <c r="W49" i="2"/>
  <c r="Y49" i="2"/>
  <c r="Z49" i="2"/>
  <c r="AB49" i="2"/>
  <c r="AC49" i="2"/>
  <c r="AH49" i="2"/>
  <c r="AI49" i="2"/>
  <c r="AK49" i="2"/>
  <c r="AL49" i="2"/>
  <c r="AN49" i="2"/>
  <c r="AO49" i="2"/>
  <c r="AQ49" i="2"/>
  <c r="AR49" i="2"/>
  <c r="AT49" i="2"/>
  <c r="AU49" i="2"/>
  <c r="AW49" i="2"/>
  <c r="AX49" i="2"/>
  <c r="AZ49" i="2"/>
  <c r="BA49" i="2"/>
  <c r="BC49" i="2"/>
  <c r="BD49" i="2"/>
  <c r="BF49" i="2"/>
  <c r="BG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Y50" i="2"/>
  <c r="Z50" i="2"/>
  <c r="AB50" i="2"/>
  <c r="AC50" i="2"/>
  <c r="AH50" i="2"/>
  <c r="AI50" i="2"/>
  <c r="AK50" i="2"/>
  <c r="AL50" i="2"/>
  <c r="AN50" i="2"/>
  <c r="AO50" i="2"/>
  <c r="AQ50" i="2"/>
  <c r="AR50" i="2"/>
  <c r="AT50" i="2"/>
  <c r="AU50" i="2"/>
  <c r="AW50" i="2"/>
  <c r="AX50" i="2"/>
  <c r="AZ50" i="2"/>
  <c r="BA50" i="2"/>
  <c r="BC50" i="2"/>
  <c r="BD50" i="2"/>
  <c r="BF50" i="2"/>
  <c r="BG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B51" i="2"/>
  <c r="AC51" i="2"/>
  <c r="AH51" i="2"/>
  <c r="AI51" i="2"/>
  <c r="AK51" i="2"/>
  <c r="AL51" i="2"/>
  <c r="AN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Y52" i="2"/>
  <c r="Z52" i="2"/>
  <c r="AB52" i="2"/>
  <c r="AC52" i="2"/>
  <c r="AH52" i="2"/>
  <c r="AI52" i="2"/>
  <c r="AK52" i="2"/>
  <c r="AL52" i="2"/>
  <c r="AN52" i="2"/>
  <c r="AO52" i="2"/>
  <c r="AQ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Y53" i="2"/>
  <c r="Z53" i="2"/>
  <c r="AB53" i="2"/>
  <c r="AC53" i="2"/>
  <c r="AH53" i="2"/>
  <c r="AI53" i="2"/>
  <c r="AK53" i="2"/>
  <c r="AL53" i="2"/>
  <c r="AN53" i="2"/>
  <c r="AO53" i="2"/>
  <c r="AQ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Y54" i="2"/>
  <c r="Z54" i="2"/>
  <c r="AB54" i="2"/>
  <c r="AC54" i="2"/>
  <c r="AH54" i="2"/>
  <c r="AI54" i="2"/>
  <c r="AK54" i="2"/>
  <c r="AL54" i="2"/>
  <c r="AN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B55" i="2"/>
  <c r="AC55" i="2"/>
  <c r="AH55" i="2"/>
  <c r="AI55" i="2"/>
  <c r="AK55" i="2"/>
  <c r="AL55" i="2"/>
  <c r="AN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B56" i="2"/>
  <c r="AC56" i="2"/>
  <c r="AH56" i="2"/>
  <c r="AI56" i="2"/>
  <c r="AK56" i="2"/>
  <c r="AL56" i="2"/>
  <c r="AN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B57" i="2"/>
  <c r="AC57" i="2"/>
  <c r="AH57" i="2"/>
  <c r="AI57" i="2"/>
  <c r="AK57" i="2"/>
  <c r="AL57" i="2"/>
  <c r="AN57" i="2"/>
  <c r="AO57" i="2"/>
  <c r="AQ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B58" i="2"/>
  <c r="AC58" i="2"/>
  <c r="AH58" i="2"/>
  <c r="AI58" i="2"/>
  <c r="AK58" i="2"/>
  <c r="AL58" i="2"/>
  <c r="AN58" i="2"/>
  <c r="AO58" i="2"/>
  <c r="AQ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Y59" i="2"/>
  <c r="Z59" i="2"/>
  <c r="AB59" i="2"/>
  <c r="AC59" i="2"/>
  <c r="AH59" i="2"/>
  <c r="AI59" i="2"/>
  <c r="AK59" i="2"/>
  <c r="AL59" i="2"/>
  <c r="AN59" i="2"/>
  <c r="AO59" i="2"/>
  <c r="AQ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Y60" i="2"/>
  <c r="Z60" i="2"/>
  <c r="AB60" i="2"/>
  <c r="AC60" i="2"/>
  <c r="AH60" i="2"/>
  <c r="AI60" i="2"/>
  <c r="AK60" i="2"/>
  <c r="AL60" i="2"/>
  <c r="AN60" i="2"/>
  <c r="AO60" i="2"/>
  <c r="AQ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Y61" i="2"/>
  <c r="Z61" i="2"/>
  <c r="AB61" i="2"/>
  <c r="AC61" i="2"/>
  <c r="AH61" i="2"/>
  <c r="AI61" i="2"/>
  <c r="AK61" i="2"/>
  <c r="AL61" i="2"/>
  <c r="AN61" i="2"/>
  <c r="AO61" i="2"/>
  <c r="AQ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B63" i="2"/>
  <c r="AC63" i="2"/>
  <c r="AH63" i="2"/>
  <c r="AI63" i="2"/>
  <c r="AK63" i="2"/>
  <c r="AL63" i="2"/>
  <c r="AN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B64" i="2"/>
  <c r="AC64" i="2"/>
  <c r="AH64" i="2"/>
  <c r="AI64" i="2"/>
  <c r="AK64" i="2"/>
  <c r="AL64" i="2"/>
  <c r="AN64" i="2"/>
  <c r="AO64" i="2"/>
  <c r="AQ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Y65" i="2"/>
  <c r="Z65" i="2"/>
  <c r="AB65" i="2"/>
  <c r="AC65" i="2"/>
  <c r="AH65" i="2"/>
  <c r="AI65" i="2"/>
  <c r="AK65" i="2"/>
  <c r="AL65" i="2"/>
  <c r="AN65" i="2"/>
  <c r="AO65" i="2"/>
  <c r="AQ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Z67" i="2"/>
  <c r="AB67" i="2"/>
  <c r="AC67" i="2"/>
  <c r="AH67" i="2"/>
  <c r="AI67" i="2"/>
  <c r="AK67" i="2"/>
  <c r="AL67" i="2"/>
  <c r="AN67" i="2"/>
  <c r="AO67" i="2"/>
  <c r="AQ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Y68" i="2"/>
  <c r="Z68" i="2"/>
  <c r="AB68" i="2"/>
  <c r="AC68" i="2"/>
  <c r="AH68" i="2"/>
  <c r="AI68" i="2"/>
  <c r="AK68" i="2"/>
  <c r="AL68" i="2"/>
  <c r="AN68" i="2"/>
  <c r="AO68" i="2"/>
  <c r="AQ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Y69" i="2"/>
  <c r="Z69" i="2"/>
  <c r="AB69" i="2"/>
  <c r="AC69" i="2"/>
  <c r="AH69" i="2"/>
  <c r="AI69" i="2"/>
  <c r="AK69" i="2"/>
  <c r="AL69" i="2"/>
  <c r="AN69" i="2"/>
  <c r="AO69" i="2"/>
  <c r="AQ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</calcChain>
</file>

<file path=xl/comments1.xml><?xml version="1.0" encoding="utf-8"?>
<comments xmlns="http://schemas.openxmlformats.org/spreadsheetml/2006/main">
  <authors>
    <author>kholst</author>
    <author>s_khopper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S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F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Q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AT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Reduced because of baja maint.  Allocates 200000 surplus to south mainline</t>
        </r>
      </text>
    </comment>
    <comment ref="AY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 allocates 200000 surplus to south mainline</t>
        </r>
      </text>
    </comment>
    <comment ref="AZ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maint. Allocates a surplus to south mainline</t>
        </r>
      </text>
    </comment>
    <comment ref="BG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<sst xmlns="http://schemas.openxmlformats.org/spreadsheetml/2006/main" count="353" uniqueCount="157">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</sst>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11" fillId="2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373380</xdr:colOff>
          <xdr:row>69</xdr:row>
          <xdr:rowOff>7620</xdr:rowOff>
        </xdr:from>
        <xdr:to>
          <xdr:col>3</xdr:col>
          <xdr:colOff>0</xdr:colOff>
          <xdr:row>72</xdr:row>
          <xdr:rowOff>15240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Q90"/>
  <sheetViews>
    <sheetView tabSelected="1" workbookViewId="0">
      <pane xSplit="1" ySplit="2" topLeftCell="BG31" activePane="bottomRight" state="frozen"/>
      <selection pane="topRight" activeCell="B1" sqref="B1"/>
      <selection pane="bottomLeft" activeCell="A3" sqref="A3"/>
      <selection pane="bottomRight" activeCell="BO60" sqref="BO60"/>
    </sheetView>
  </sheetViews>
  <sheetFormatPr defaultColWidth="9.109375" defaultRowHeight="10.199999999999999" x14ac:dyDescent="0.2"/>
  <cols>
    <col min="1" max="1" width="10.88671875" style="116" customWidth="1"/>
    <col min="2" max="2" width="11.6640625" style="89" customWidth="1"/>
    <col min="3" max="3" width="9" style="89" customWidth="1"/>
    <col min="4" max="4" width="11.6640625" style="89" customWidth="1"/>
    <col min="5" max="5" width="11" style="89" customWidth="1"/>
    <col min="6" max="6" width="9.5546875" style="89" customWidth="1"/>
    <col min="7" max="7" width="11.44140625" style="89" customWidth="1"/>
    <col min="8" max="13" width="9.109375" style="89"/>
    <col min="14" max="15" width="11.33203125" style="89" customWidth="1"/>
    <col min="16" max="16" width="9.109375" style="89"/>
    <col min="17" max="17" width="12.5546875" style="89" customWidth="1"/>
    <col min="18" max="19" width="10.5546875" style="89" customWidth="1"/>
    <col min="20" max="20" width="11.5546875" style="89" customWidth="1"/>
    <col min="21" max="21" width="10.5546875" style="89" customWidth="1"/>
    <col min="22" max="23" width="9.109375" style="89"/>
    <col min="24" max="24" width="11.5546875" style="89" customWidth="1"/>
    <col min="25" max="27" width="9.109375" style="89"/>
    <col min="28" max="28" width="11" style="89" customWidth="1"/>
    <col min="29" max="29" width="10.6640625" style="89" bestFit="1" customWidth="1"/>
    <col min="30" max="30" width="12" style="89" customWidth="1"/>
    <col min="31" max="31" width="9.6640625" style="89" bestFit="1" customWidth="1"/>
    <col min="32" max="32" width="9.109375" style="89"/>
    <col min="33" max="33" width="12.109375" style="89" customWidth="1"/>
    <col min="34" max="34" width="10.5546875" style="89" customWidth="1"/>
    <col min="35" max="35" width="9.6640625" style="89" customWidth="1"/>
    <col min="36" max="36" width="9.88671875" style="89" customWidth="1"/>
    <col min="37" max="37" width="12" style="89" customWidth="1"/>
    <col min="38" max="38" width="10.88671875" style="89" customWidth="1"/>
    <col min="39" max="40" width="10.5546875" style="89" customWidth="1"/>
    <col min="41" max="41" width="9.6640625" style="89" bestFit="1" customWidth="1"/>
    <col min="42" max="43" width="9.109375" style="89"/>
    <col min="44" max="44" width="9.6640625" style="89" bestFit="1" customWidth="1"/>
    <col min="45" max="45" width="11.6640625" style="89" bestFit="1" customWidth="1"/>
    <col min="46" max="46" width="9.6640625" style="89" customWidth="1"/>
    <col min="47" max="47" width="10" style="89" customWidth="1"/>
    <col min="48" max="49" width="12" style="89" customWidth="1"/>
    <col min="50" max="50" width="9.109375" style="89"/>
    <col min="51" max="51" width="10.33203125" style="89" customWidth="1"/>
    <col min="52" max="52" width="10.88671875" style="89" customWidth="1"/>
    <col min="53" max="56" width="9.109375" style="89"/>
    <col min="57" max="58" width="11.5546875" style="89" customWidth="1"/>
    <col min="59" max="59" width="11" style="89" customWidth="1"/>
    <col min="60" max="60" width="12.109375" style="89" customWidth="1"/>
    <col min="61" max="62" width="9.109375" style="89"/>
    <col min="63" max="63" width="11.5546875" style="89" customWidth="1"/>
    <col min="64" max="64" width="11.5546875" style="98" customWidth="1"/>
    <col min="65" max="65" width="12.109375" style="89" customWidth="1"/>
    <col min="66" max="199" width="9.109375" style="89"/>
    <col min="200" max="16384" width="9.109375" style="92"/>
  </cols>
  <sheetData>
    <row r="1" spans="1:199" s="84" customFormat="1" x14ac:dyDescent="0.2">
      <c r="A1" s="82"/>
      <c r="B1" s="147"/>
      <c r="C1" s="147"/>
      <c r="D1" s="147"/>
      <c r="E1" s="147"/>
      <c r="F1" s="147"/>
      <c r="G1" s="147"/>
      <c r="H1" s="147" t="s">
        <v>48</v>
      </c>
      <c r="I1" s="147"/>
      <c r="J1" s="147"/>
      <c r="K1" s="147"/>
      <c r="L1" s="147"/>
      <c r="M1" s="147"/>
      <c r="N1" s="147"/>
      <c r="O1" s="147"/>
      <c r="P1" s="147"/>
      <c r="Q1" s="148"/>
      <c r="R1" s="151"/>
      <c r="S1" s="151"/>
      <c r="T1" s="151"/>
      <c r="U1" s="151"/>
      <c r="V1" s="151"/>
      <c r="W1" s="151"/>
      <c r="X1" s="151"/>
      <c r="Y1" s="151" t="s">
        <v>49</v>
      </c>
      <c r="Z1" s="151"/>
      <c r="AA1" s="151"/>
      <c r="AB1" s="151"/>
      <c r="AC1" s="151"/>
      <c r="AD1" s="151"/>
      <c r="AE1" s="151"/>
      <c r="AF1" s="151"/>
      <c r="AG1" s="152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9"/>
      <c r="AS1" s="122"/>
      <c r="AT1" s="122"/>
      <c r="AU1" s="122" t="s">
        <v>20</v>
      </c>
      <c r="AV1" s="122"/>
      <c r="AW1" s="122"/>
      <c r="AX1" s="122"/>
      <c r="AY1" s="122"/>
      <c r="AZ1" s="123"/>
      <c r="BA1" s="126"/>
      <c r="BB1" s="126" t="s">
        <v>21</v>
      </c>
      <c r="BC1" s="126"/>
      <c r="BD1" s="126"/>
      <c r="BE1" s="127"/>
      <c r="BF1" s="128"/>
      <c r="BG1" s="143"/>
      <c r="BH1" s="143"/>
      <c r="BI1" s="143" t="s">
        <v>22</v>
      </c>
      <c r="BJ1" s="143"/>
      <c r="BK1" s="143"/>
      <c r="BL1" s="144"/>
      <c r="BM1" s="143"/>
      <c r="BN1" s="143"/>
      <c r="BO1" s="143"/>
      <c r="BP1" s="143"/>
      <c r="BQ1" s="143"/>
      <c r="BR1" s="14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</row>
    <row r="2" spans="1:199" s="87" customFormat="1" ht="25.5" customHeight="1" x14ac:dyDescent="0.2">
      <c r="A2" s="85"/>
      <c r="B2" s="149" t="s">
        <v>32</v>
      </c>
      <c r="C2" s="149" t="s">
        <v>45</v>
      </c>
      <c r="D2" s="149" t="s">
        <v>43</v>
      </c>
      <c r="E2" s="149" t="s">
        <v>44</v>
      </c>
      <c r="F2" s="149" t="s">
        <v>28</v>
      </c>
      <c r="G2" s="149" t="s">
        <v>29</v>
      </c>
      <c r="H2" s="149" t="s">
        <v>14</v>
      </c>
      <c r="I2" s="149" t="s">
        <v>105</v>
      </c>
      <c r="J2" s="149" t="s">
        <v>30</v>
      </c>
      <c r="K2" s="149" t="s">
        <v>31</v>
      </c>
      <c r="L2" s="149" t="s">
        <v>46</v>
      </c>
      <c r="M2" s="149" t="s">
        <v>134</v>
      </c>
      <c r="N2" s="149" t="s">
        <v>137</v>
      </c>
      <c r="O2" s="149" t="s">
        <v>38</v>
      </c>
      <c r="P2" s="149" t="s">
        <v>33</v>
      </c>
      <c r="Q2" s="150" t="s">
        <v>34</v>
      </c>
      <c r="R2" s="153" t="s">
        <v>35</v>
      </c>
      <c r="S2" s="153" t="s">
        <v>45</v>
      </c>
      <c r="T2" s="153" t="s">
        <v>47</v>
      </c>
      <c r="U2" s="153" t="s">
        <v>44</v>
      </c>
      <c r="V2" s="153" t="s">
        <v>36</v>
      </c>
      <c r="W2" s="153" t="s">
        <v>37</v>
      </c>
      <c r="X2" s="153" t="s">
        <v>39</v>
      </c>
      <c r="Y2" s="153" t="s">
        <v>28</v>
      </c>
      <c r="Z2" s="153" t="s">
        <v>25</v>
      </c>
      <c r="AA2" s="153" t="s">
        <v>40</v>
      </c>
      <c r="AB2" s="153" t="s">
        <v>41</v>
      </c>
      <c r="AC2" s="153" t="s">
        <v>42</v>
      </c>
      <c r="AD2" s="153" t="s">
        <v>137</v>
      </c>
      <c r="AE2" s="153" t="s">
        <v>38</v>
      </c>
      <c r="AF2" s="153" t="s">
        <v>33</v>
      </c>
      <c r="AG2" s="154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86</v>
      </c>
      <c r="AO2" s="120" t="s">
        <v>10</v>
      </c>
      <c r="AP2" s="120" t="s">
        <v>3</v>
      </c>
      <c r="AQ2" s="120" t="s">
        <v>16</v>
      </c>
      <c r="AR2" s="121" t="s">
        <v>4</v>
      </c>
      <c r="AS2" s="124" t="s">
        <v>7</v>
      </c>
      <c r="AT2" s="124" t="s">
        <v>8</v>
      </c>
      <c r="AU2" s="124" t="s">
        <v>9</v>
      </c>
      <c r="AV2" s="124" t="s">
        <v>99</v>
      </c>
      <c r="AW2" s="124" t="s">
        <v>131</v>
      </c>
      <c r="AX2" s="124" t="s">
        <v>11</v>
      </c>
      <c r="AY2" s="124" t="s">
        <v>12</v>
      </c>
      <c r="AZ2" s="125" t="s">
        <v>13</v>
      </c>
      <c r="BA2" s="129" t="s">
        <v>14</v>
      </c>
      <c r="BB2" s="129" t="s">
        <v>15</v>
      </c>
      <c r="BC2" s="130" t="s">
        <v>17</v>
      </c>
      <c r="BD2" s="130" t="s">
        <v>135</v>
      </c>
      <c r="BE2" s="130" t="s">
        <v>99</v>
      </c>
      <c r="BF2" s="131" t="s">
        <v>132</v>
      </c>
      <c r="BG2" s="145" t="s">
        <v>18</v>
      </c>
      <c r="BH2" s="145" t="s">
        <v>23</v>
      </c>
      <c r="BI2" s="145" t="s">
        <v>28</v>
      </c>
      <c r="BJ2" s="145" t="s">
        <v>25</v>
      </c>
      <c r="BK2" s="145" t="s">
        <v>137</v>
      </c>
      <c r="BL2" s="146" t="s">
        <v>155</v>
      </c>
      <c r="BM2" s="145" t="s">
        <v>99</v>
      </c>
      <c r="BN2" s="145" t="s">
        <v>136</v>
      </c>
      <c r="BO2" s="145" t="s">
        <v>24</v>
      </c>
      <c r="BP2" s="145" t="s">
        <v>151</v>
      </c>
      <c r="BQ2" s="145" t="s">
        <v>27</v>
      </c>
      <c r="BR2" s="145" t="s">
        <v>26</v>
      </c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</row>
    <row r="3" spans="1:199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R3" s="90"/>
      <c r="AZ3" s="90"/>
      <c r="BE3" s="91"/>
      <c r="BF3" s="90"/>
    </row>
    <row r="4" spans="1:199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R4" s="90"/>
      <c r="AZ4" s="90"/>
      <c r="BE4" s="91"/>
      <c r="BF4" s="90"/>
    </row>
    <row r="5" spans="1:199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R5" s="90"/>
      <c r="AZ5" s="90"/>
      <c r="BE5" s="91"/>
      <c r="BF5" s="90"/>
    </row>
    <row r="6" spans="1:199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R6" s="90"/>
      <c r="AZ6" s="90"/>
      <c r="BE6" s="91"/>
      <c r="BF6" s="90"/>
    </row>
    <row r="7" spans="1:199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R7" s="90"/>
      <c r="AZ7" s="90"/>
      <c r="BE7" s="91"/>
      <c r="BF7" s="90"/>
    </row>
    <row r="8" spans="1:199" ht="10.8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R8" s="90"/>
      <c r="AZ8" s="90"/>
      <c r="BE8" s="91"/>
      <c r="BF8" s="90"/>
    </row>
    <row r="9" spans="1:199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R9" s="90"/>
      <c r="AZ9" s="90"/>
      <c r="BE9" s="91"/>
      <c r="BF9" s="90"/>
    </row>
    <row r="10" spans="1:199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R10" s="90"/>
      <c r="AZ10" s="90"/>
      <c r="BE10" s="91"/>
      <c r="BF10" s="90"/>
    </row>
    <row r="11" spans="1:199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R11" s="90"/>
      <c r="AZ11" s="90"/>
      <c r="BE11" s="91"/>
      <c r="BF11" s="90"/>
    </row>
    <row r="12" spans="1:199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R12" s="90"/>
      <c r="AZ12" s="90"/>
      <c r="BE12" s="91"/>
      <c r="BF12" s="90"/>
    </row>
    <row r="13" spans="1:199" ht="10.8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R13" s="90"/>
      <c r="AZ13" s="90"/>
      <c r="BE13" s="91"/>
      <c r="BF13" s="90"/>
    </row>
    <row r="14" spans="1:199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R14" s="90"/>
      <c r="AZ14" s="90"/>
      <c r="BE14" s="91"/>
      <c r="BF14" s="90"/>
    </row>
    <row r="15" spans="1:199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R15" s="90"/>
      <c r="AZ15" s="90"/>
      <c r="BE15" s="91"/>
      <c r="BF15" s="90"/>
    </row>
    <row r="16" spans="1:199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R16" s="90"/>
      <c r="AZ16" s="90"/>
      <c r="BE16" s="91"/>
      <c r="BF16" s="90"/>
    </row>
    <row r="17" spans="1:66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R17" s="90"/>
      <c r="AZ17" s="90"/>
      <c r="BE17" s="91"/>
      <c r="BF17" s="90"/>
    </row>
    <row r="18" spans="1:66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R18" s="90"/>
      <c r="AZ18" s="90"/>
      <c r="BE18" s="91"/>
      <c r="BF18" s="90"/>
    </row>
    <row r="19" spans="1:66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R19" s="90"/>
      <c r="AZ19" s="90"/>
      <c r="BE19" s="91"/>
      <c r="BF19" s="90"/>
    </row>
    <row r="20" spans="1:66" ht="10.8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R20" s="90"/>
      <c r="AZ20" s="90"/>
      <c r="BE20" s="91"/>
      <c r="BF20" s="90"/>
    </row>
    <row r="21" spans="1:66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R21" s="90"/>
      <c r="AZ21" s="90"/>
      <c r="BE21" s="91"/>
      <c r="BF21" s="90"/>
    </row>
    <row r="22" spans="1:66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R22" s="90"/>
      <c r="AZ22" s="90"/>
      <c r="BE22" s="91"/>
      <c r="BF22" s="90"/>
    </row>
    <row r="23" spans="1:66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R23" s="90"/>
      <c r="AZ23" s="90"/>
      <c r="BE23" s="91"/>
      <c r="BF23" s="90"/>
    </row>
    <row r="24" spans="1:66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R24" s="90"/>
      <c r="AZ24" s="90"/>
      <c r="BE24" s="91"/>
      <c r="BF24" s="90"/>
    </row>
    <row r="25" spans="1:66" ht="10.8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R25" s="90"/>
      <c r="AZ25" s="90"/>
      <c r="BE25" s="91"/>
      <c r="BF25" s="90"/>
    </row>
    <row r="26" spans="1:66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R26" s="90"/>
      <c r="AZ26" s="90"/>
      <c r="BE26" s="91"/>
      <c r="BF26" s="90"/>
    </row>
    <row r="27" spans="1:66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R27" s="90"/>
      <c r="AZ27" s="90"/>
      <c r="BE27" s="91"/>
      <c r="BF27" s="90"/>
    </row>
    <row r="28" spans="1:66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R28" s="90"/>
      <c r="AZ28" s="90"/>
      <c r="BE28" s="91"/>
      <c r="BF28" s="90"/>
    </row>
    <row r="29" spans="1:66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R29" s="90"/>
      <c r="AZ29" s="90"/>
      <c r="BE29" s="91"/>
      <c r="BF29" s="90"/>
    </row>
    <row r="30" spans="1:66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R30" s="90"/>
      <c r="AZ30" s="90"/>
      <c r="BE30" s="91"/>
      <c r="BF30" s="90"/>
    </row>
    <row r="31" spans="1:66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R31" s="90"/>
      <c r="AZ31" s="90"/>
      <c r="BE31" s="91"/>
      <c r="BF31" s="90"/>
    </row>
    <row r="32" spans="1:66" ht="10.8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R32" s="90"/>
      <c r="AZ32" s="90"/>
      <c r="BE32" s="91"/>
      <c r="BF32" s="90"/>
      <c r="BN32" s="94">
        <v>145635.45161290321</v>
      </c>
    </row>
    <row r="33" spans="1:66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R33" s="90"/>
      <c r="AZ33" s="90"/>
      <c r="BE33" s="91"/>
      <c r="BF33" s="90"/>
      <c r="BN33" s="94">
        <v>146591.20000000001</v>
      </c>
    </row>
    <row r="34" spans="1:66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R34" s="90"/>
      <c r="AZ34" s="90"/>
      <c r="BE34" s="91"/>
      <c r="BF34" s="90"/>
      <c r="BN34" s="94">
        <v>213363.54838709679</v>
      </c>
    </row>
    <row r="35" spans="1:66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R35" s="90"/>
      <c r="AZ35" s="90"/>
      <c r="BE35" s="91"/>
      <c r="BF35" s="90"/>
      <c r="BN35" s="94">
        <v>211413.03225806452</v>
      </c>
    </row>
    <row r="36" spans="1:66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R36" s="90"/>
      <c r="AZ36" s="90"/>
      <c r="BE36" s="91"/>
      <c r="BF36" s="90"/>
      <c r="BN36" s="94">
        <v>145937.4827586207</v>
      </c>
    </row>
    <row r="37" spans="1:66" ht="10.8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R37" s="90"/>
      <c r="AZ37" s="90"/>
      <c r="BE37" s="91"/>
      <c r="BF37" s="90"/>
      <c r="BN37" s="94">
        <v>151093.54838709679</v>
      </c>
    </row>
    <row r="38" spans="1:66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R38" s="90"/>
      <c r="AZ38" s="90"/>
      <c r="BE38" s="91"/>
      <c r="BF38" s="90"/>
      <c r="BN38" s="94">
        <v>174603.6</v>
      </c>
    </row>
    <row r="39" spans="1:66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R39" s="90"/>
      <c r="AZ39" s="90"/>
      <c r="BE39" s="91"/>
      <c r="BF39" s="90"/>
      <c r="BN39" s="94">
        <v>179562.96774193548</v>
      </c>
    </row>
    <row r="40" spans="1:66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R40" s="90"/>
      <c r="AZ40" s="90"/>
      <c r="BE40" s="91"/>
      <c r="BF40" s="90"/>
      <c r="BN40" s="94">
        <v>221816.63333333333</v>
      </c>
    </row>
    <row r="41" spans="1:66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R41" s="90"/>
      <c r="AZ41" s="90"/>
      <c r="BE41" s="91"/>
      <c r="BF41" s="90"/>
      <c r="BN41" s="94">
        <v>208101.87096774194</v>
      </c>
    </row>
    <row r="42" spans="1:66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R42" s="90"/>
      <c r="AZ42" s="90"/>
      <c r="BE42" s="91"/>
      <c r="BF42" s="90"/>
      <c r="BN42" s="94">
        <v>258810.93548387097</v>
      </c>
    </row>
    <row r="43" spans="1:66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R43" s="90"/>
      <c r="AZ43" s="90"/>
      <c r="BE43" s="91"/>
      <c r="BF43" s="90"/>
      <c r="BN43" s="94">
        <v>216473.86666666664</v>
      </c>
    </row>
    <row r="44" spans="1:66" ht="10.8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R44" s="90"/>
      <c r="AZ44" s="90"/>
      <c r="BE44" s="91"/>
      <c r="BF44" s="90"/>
      <c r="BN44" s="94">
        <v>215612.44827586206</v>
      </c>
    </row>
    <row r="45" spans="1:66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R45" s="90"/>
      <c r="AZ45" s="90"/>
      <c r="BE45" s="91"/>
      <c r="BF45" s="90"/>
      <c r="BN45" s="94">
        <v>291078.76666666666</v>
      </c>
    </row>
    <row r="46" spans="1:66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R46" s="90"/>
      <c r="AZ46" s="90"/>
      <c r="BE46" s="91"/>
      <c r="BF46" s="90"/>
      <c r="BN46" s="94">
        <v>299985.62068965519</v>
      </c>
    </row>
    <row r="47" spans="1:66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R47" s="90"/>
      <c r="AZ47" s="90"/>
      <c r="BE47" s="91"/>
      <c r="BF47" s="90"/>
      <c r="BN47" s="94">
        <v>276686.33333333331</v>
      </c>
    </row>
    <row r="48" spans="1:66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R48" s="90"/>
      <c r="AZ48" s="90"/>
      <c r="BE48" s="91"/>
      <c r="BF48" s="90"/>
      <c r="BN48" s="94">
        <v>262396.83524904214</v>
      </c>
    </row>
    <row r="49" spans="1:70" ht="10.8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R49" s="90"/>
      <c r="AZ49" s="90"/>
      <c r="BE49" s="91"/>
      <c r="BF49" s="90"/>
      <c r="BN49" s="94">
        <v>218747.12903225806</v>
      </c>
    </row>
    <row r="50" spans="1:70" x14ac:dyDescent="0.2">
      <c r="A50" s="141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AP50</f>
        <v>501733</v>
      </c>
      <c r="G50" s="89">
        <f>AZ50</f>
        <v>1117867</v>
      </c>
      <c r="H50" s="89">
        <f>BA50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AQ50</f>
        <v>721040</v>
      </c>
      <c r="Z50" s="89">
        <f>BB50</f>
        <v>75000</v>
      </c>
      <c r="AA50" s="98">
        <f>BQ50</f>
        <v>128000</v>
      </c>
      <c r="AB50" s="89">
        <f>SUM(Y50:AA50)</f>
        <v>924040</v>
      </c>
      <c r="AC50" s="96">
        <v>1821000</v>
      </c>
      <c r="AD50" s="96">
        <v>203000</v>
      </c>
      <c r="AE50" s="89">
        <f>SUM(AB50:AD50)</f>
        <v>2948040</v>
      </c>
      <c r="AF50" s="89">
        <f>AE50-X50</f>
        <v>276873.33333333302</v>
      </c>
      <c r="AG50" s="90">
        <f>AG49+(AF50*(A51-A50))</f>
        <v>58767699.999999993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AL50-SUM(AO50:AR50)</f>
        <v>265227</v>
      </c>
      <c r="AN50" s="94"/>
      <c r="AO50" s="96">
        <v>155000</v>
      </c>
      <c r="AP50" s="96">
        <v>501733</v>
      </c>
      <c r="AQ50" s="96">
        <v>721040</v>
      </c>
      <c r="AR50" s="99">
        <v>257000</v>
      </c>
      <c r="AS50" s="96">
        <v>853000</v>
      </c>
      <c r="AT50" s="96">
        <v>520640</v>
      </c>
      <c r="AU50" s="89">
        <f>SUM(AS50:AT50)</f>
        <v>1373640</v>
      </c>
      <c r="AV50" s="89">
        <f>PLANTS!D37</f>
        <v>0</v>
      </c>
      <c r="AW50" s="97">
        <v>70000</v>
      </c>
      <c r="AX50" s="97">
        <v>754000</v>
      </c>
      <c r="AY50" s="89">
        <f t="shared" ref="AY50:AY61" si="3">AJ50+AM50</f>
        <v>568227</v>
      </c>
      <c r="AZ50" s="133">
        <f>AU50+AY50-AV50-AW50-AX50</f>
        <v>1117867</v>
      </c>
      <c r="BA50" s="96">
        <v>778633</v>
      </c>
      <c r="BB50" s="96">
        <v>75000</v>
      </c>
      <c r="BC50" s="96">
        <v>18000</v>
      </c>
      <c r="BD50" s="96">
        <v>10000</v>
      </c>
      <c r="BE50" s="91">
        <f>PLANTS!J37</f>
        <v>36257.760000000002</v>
      </c>
      <c r="BF50" s="90">
        <f>SUM(BA50:BE50)</f>
        <v>917890.76</v>
      </c>
      <c r="BG50" s="97">
        <v>630000</v>
      </c>
      <c r="BH50" s="97">
        <v>159000</v>
      </c>
      <c r="BI50" s="89">
        <f>AR50</f>
        <v>257000</v>
      </c>
      <c r="BJ50" s="89">
        <f>BC50</f>
        <v>18000</v>
      </c>
      <c r="BK50" s="96">
        <v>146000</v>
      </c>
      <c r="BL50" s="98">
        <f>SUM(BG50:BK50)</f>
        <v>1210000</v>
      </c>
      <c r="BM50" s="89">
        <f>PLANTS!M37</f>
        <v>0</v>
      </c>
      <c r="BN50" s="100">
        <v>169000</v>
      </c>
      <c r="BO50" s="100">
        <v>416000</v>
      </c>
      <c r="BP50" s="100">
        <v>35000</v>
      </c>
      <c r="BQ50" s="89">
        <f>BL50-SUM(BM50:BP50)-BR50</f>
        <v>128000</v>
      </c>
      <c r="BR50" s="89">
        <f t="shared" ref="BR50:BR61" si="4">J50</f>
        <v>462000</v>
      </c>
    </row>
    <row r="51" spans="1:70" x14ac:dyDescent="0.2">
      <c r="A51" s="141">
        <v>37012</v>
      </c>
      <c r="B51" s="89">
        <f t="shared" ref="B51:B60" si="5">B39*(1+C51)+SUM(D51:E51)</f>
        <v>2965677.4193548388</v>
      </c>
      <c r="C51" s="95">
        <v>0</v>
      </c>
      <c r="D51" s="96">
        <v>300000</v>
      </c>
      <c r="E51" s="89">
        <f>PLANTS!P38</f>
        <v>0</v>
      </c>
      <c r="F51" s="89">
        <f t="shared" ref="F51:F61" si="6">AP51</f>
        <v>528000</v>
      </c>
      <c r="G51" s="89">
        <f t="shared" ref="G51:G61" si="7">AZ51</f>
        <v>1111000</v>
      </c>
      <c r="H51" s="89">
        <f t="shared" ref="H51:H61" si="8">BA51</f>
        <v>810000</v>
      </c>
      <c r="I51" s="96">
        <v>50000</v>
      </c>
      <c r="J51" s="101">
        <f t="shared" ref="J51:J56" si="9">775000-K51-I51</f>
        <v>375000</v>
      </c>
      <c r="K51" s="96">
        <v>350000</v>
      </c>
      <c r="M51" s="96"/>
      <c r="N51" s="96">
        <v>300000</v>
      </c>
      <c r="O51" s="89">
        <f t="shared" si="0"/>
        <v>3524000</v>
      </c>
      <c r="P51" s="89">
        <f t="shared" ref="P51:P61" si="10">O51-B51</f>
        <v>558322.58064516122</v>
      </c>
      <c r="Q51" s="90">
        <f t="shared" ref="Q51:Q61" si="11">Q50+(P51*(A52-A51))</f>
        <v>49647000</v>
      </c>
      <c r="R51" s="89">
        <f t="shared" ref="R51:R61" si="12">R39*(1+S51)+T51+U51</f>
        <v>2352387.0967741935</v>
      </c>
      <c r="S51" s="95">
        <v>0</v>
      </c>
      <c r="T51" s="96">
        <v>450000</v>
      </c>
      <c r="U51" s="89">
        <f>PLANTS!S38</f>
        <v>0</v>
      </c>
      <c r="V51" s="89">
        <f t="shared" ref="V51:V61" si="13">K51</f>
        <v>350000</v>
      </c>
      <c r="W51" s="96">
        <v>10000</v>
      </c>
      <c r="X51" s="89">
        <f t="shared" ref="X51:X61" si="14">R51+V51+W51</f>
        <v>2712387.0967741935</v>
      </c>
      <c r="Y51" s="89">
        <f t="shared" ref="Y51:Y61" si="15">AQ51</f>
        <v>700000</v>
      </c>
      <c r="Z51" s="89">
        <f t="shared" ref="Z51:Z61" si="16">BB51</f>
        <v>12000</v>
      </c>
      <c r="AA51" s="98">
        <f t="shared" ref="AA51:AA61" si="17">BQ51</f>
        <v>107000</v>
      </c>
      <c r="AB51" s="89">
        <f t="shared" ref="AB51:AB61" si="18">SUM(Y51:AA51)</f>
        <v>819000</v>
      </c>
      <c r="AC51" s="96">
        <v>1850000</v>
      </c>
      <c r="AD51" s="96">
        <v>198000</v>
      </c>
      <c r="AE51" s="89">
        <f t="shared" ref="AE51:AE61" si="19">SUM(AB51:AD51)</f>
        <v>2867000</v>
      </c>
      <c r="AF51" s="89">
        <f t="shared" ref="AF51:AF61" si="20">AE51-X51</f>
        <v>154612.90322580654</v>
      </c>
      <c r="AG51" s="90">
        <f t="shared" ref="AG51:AG61" si="21">AG50+(AF51*(A52-A51))</f>
        <v>63560699.999999993</v>
      </c>
      <c r="AH51" s="96">
        <v>2500000</v>
      </c>
      <c r="AI51" s="96">
        <v>2150000</v>
      </c>
      <c r="AJ51" s="89">
        <f t="shared" ref="AJ51:AJ61" si="22">AI51-AK51-AL51</f>
        <v>50000</v>
      </c>
      <c r="AK51" s="89">
        <f>PLANTS!G38</f>
        <v>0</v>
      </c>
      <c r="AL51" s="96">
        <v>2100000</v>
      </c>
      <c r="AM51" s="94">
        <f t="shared" si="2"/>
        <v>446000</v>
      </c>
      <c r="AN51" s="94"/>
      <c r="AO51" s="96">
        <v>166000</v>
      </c>
      <c r="AP51" s="96">
        <v>528000</v>
      </c>
      <c r="AQ51" s="96">
        <v>700000</v>
      </c>
      <c r="AR51" s="99">
        <v>260000</v>
      </c>
      <c r="AS51" s="96">
        <v>790000</v>
      </c>
      <c r="AT51" s="96">
        <v>625000</v>
      </c>
      <c r="AU51" s="89">
        <f t="shared" ref="AU51:AU61" si="23">SUM(AS51:AT51)</f>
        <v>1415000</v>
      </c>
      <c r="AV51" s="89">
        <f>PLANTS!D38</f>
        <v>0</v>
      </c>
      <c r="AW51" s="97">
        <v>100000</v>
      </c>
      <c r="AX51" s="97">
        <v>700000</v>
      </c>
      <c r="AY51" s="89">
        <f t="shared" si="3"/>
        <v>496000</v>
      </c>
      <c r="AZ51" s="133">
        <f t="shared" ref="AZ51:AZ61" si="24">AU51+AY51-AV51-AW51-AX51</f>
        <v>1111000</v>
      </c>
      <c r="BA51" s="96">
        <v>810000</v>
      </c>
      <c r="BB51" s="96">
        <v>12000</v>
      </c>
      <c r="BC51" s="96">
        <v>20000</v>
      </c>
      <c r="BD51" s="96">
        <v>10000</v>
      </c>
      <c r="BE51" s="91">
        <f>PLANTS!J38</f>
        <v>81579.959999999992</v>
      </c>
      <c r="BF51" s="90">
        <f t="shared" ref="BF51:BF61" si="25">SUM(BA51:BE51)</f>
        <v>933579.96</v>
      </c>
      <c r="BG51" s="97">
        <v>680000</v>
      </c>
      <c r="BH51" s="97">
        <v>140000</v>
      </c>
      <c r="BI51" s="89">
        <f t="shared" ref="BI51:BI61" si="26">AR51</f>
        <v>260000</v>
      </c>
      <c r="BJ51" s="89">
        <f t="shared" ref="BJ51:BJ61" si="27">BC51</f>
        <v>20000</v>
      </c>
      <c r="BK51" s="96">
        <v>150000</v>
      </c>
      <c r="BL51" s="98">
        <f t="shared" ref="BL51:BL61" si="28">SUM(BG51:BK51)</f>
        <v>1250000</v>
      </c>
      <c r="BM51" s="89">
        <f>PLANTS!M38</f>
        <v>0</v>
      </c>
      <c r="BN51" s="100">
        <v>223000</v>
      </c>
      <c r="BO51" s="100">
        <v>510000</v>
      </c>
      <c r="BP51" s="100">
        <v>35000</v>
      </c>
      <c r="BQ51" s="89">
        <f t="shared" ref="BQ51:BQ61" si="29">BL51-SUM(BM51:BP51)-BR51</f>
        <v>107000</v>
      </c>
      <c r="BR51" s="89">
        <f t="shared" si="4"/>
        <v>375000</v>
      </c>
    </row>
    <row r="52" spans="1:70" x14ac:dyDescent="0.2">
      <c r="A52" s="141">
        <v>37043</v>
      </c>
      <c r="B52" s="89">
        <f t="shared" si="5"/>
        <v>3247900</v>
      </c>
      <c r="C52" s="95">
        <v>0</v>
      </c>
      <c r="D52" s="96">
        <v>150000</v>
      </c>
      <c r="E52" s="89">
        <f>PLANTS!P39</f>
        <v>0</v>
      </c>
      <c r="F52" s="89">
        <f t="shared" si="6"/>
        <v>535000</v>
      </c>
      <c r="G52" s="89">
        <f t="shared" si="7"/>
        <v>1200280</v>
      </c>
      <c r="H52" s="89">
        <f t="shared" si="8"/>
        <v>740000</v>
      </c>
      <c r="I52" s="96">
        <v>50000</v>
      </c>
      <c r="J52" s="101">
        <f t="shared" si="9"/>
        <v>375000</v>
      </c>
      <c r="K52" s="96">
        <v>350000</v>
      </c>
      <c r="M52" s="96">
        <v>50000</v>
      </c>
      <c r="N52" s="96">
        <v>300000</v>
      </c>
      <c r="O52" s="89">
        <f>SUM(F52:N52)</f>
        <v>3600280</v>
      </c>
      <c r="P52" s="89">
        <f t="shared" si="10"/>
        <v>352380</v>
      </c>
      <c r="Q52" s="90">
        <f t="shared" si="11"/>
        <v>60218400</v>
      </c>
      <c r="R52" s="89">
        <f t="shared" si="12"/>
        <v>2396666.666666667</v>
      </c>
      <c r="S52" s="95">
        <v>0</v>
      </c>
      <c r="T52" s="96">
        <v>300000</v>
      </c>
      <c r="U52" s="89">
        <f>PLANTS!S39</f>
        <v>0</v>
      </c>
      <c r="V52" s="89">
        <f t="shared" si="13"/>
        <v>350000</v>
      </c>
      <c r="W52" s="96">
        <v>10000</v>
      </c>
      <c r="X52" s="89">
        <f t="shared" si="14"/>
        <v>2756666.666666667</v>
      </c>
      <c r="Y52" s="89">
        <f t="shared" si="15"/>
        <v>482000</v>
      </c>
      <c r="Z52" s="89">
        <f t="shared" si="16"/>
        <v>215000</v>
      </c>
      <c r="AA52" s="98">
        <f t="shared" si="17"/>
        <v>107000</v>
      </c>
      <c r="AB52" s="89">
        <f t="shared" si="18"/>
        <v>804000</v>
      </c>
      <c r="AC52" s="96">
        <v>1850000</v>
      </c>
      <c r="AD52" s="96">
        <v>198000</v>
      </c>
      <c r="AE52" s="89">
        <f t="shared" si="19"/>
        <v>2852000</v>
      </c>
      <c r="AF52" s="89">
        <f t="shared" si="20"/>
        <v>95333.333333333023</v>
      </c>
      <c r="AG52" s="90">
        <f t="shared" si="21"/>
        <v>66420699.999999985</v>
      </c>
      <c r="AH52" s="96">
        <v>2650000</v>
      </c>
      <c r="AI52" s="96">
        <v>2200000</v>
      </c>
      <c r="AJ52" s="89">
        <f>AI52-AK52-AL52</f>
        <v>81280</v>
      </c>
      <c r="AK52" s="89">
        <f>PLANTS!G39</f>
        <v>18720</v>
      </c>
      <c r="AL52" s="96">
        <v>2100000</v>
      </c>
      <c r="AM52" s="94">
        <f t="shared" si="2"/>
        <v>694000</v>
      </c>
      <c r="AN52" s="94"/>
      <c r="AO52" s="96">
        <v>129000</v>
      </c>
      <c r="AP52" s="96">
        <v>535000</v>
      </c>
      <c r="AQ52" s="96">
        <v>482000</v>
      </c>
      <c r="AR52" s="99">
        <v>260000</v>
      </c>
      <c r="AS52" s="96">
        <v>875000</v>
      </c>
      <c r="AT52" s="100">
        <v>450000</v>
      </c>
      <c r="AU52" s="89">
        <f t="shared" si="23"/>
        <v>1325000</v>
      </c>
      <c r="AV52" s="89">
        <f>PLANTS!D39</f>
        <v>0</v>
      </c>
      <c r="AW52" s="97">
        <v>100000</v>
      </c>
      <c r="AX52" s="97">
        <v>800000</v>
      </c>
      <c r="AY52" s="94">
        <f t="shared" si="3"/>
        <v>775280</v>
      </c>
      <c r="AZ52" s="134">
        <f t="shared" si="24"/>
        <v>1200280</v>
      </c>
      <c r="BA52" s="96">
        <v>740000</v>
      </c>
      <c r="BB52" s="96">
        <v>215000</v>
      </c>
      <c r="BC52" s="96">
        <v>20000</v>
      </c>
      <c r="BD52" s="96">
        <v>10000</v>
      </c>
      <c r="BE52" s="91">
        <f>PLANTS!J39</f>
        <v>81579.959999999992</v>
      </c>
      <c r="BF52" s="90">
        <f>SUM(BA52:BE52)</f>
        <v>1066579.96</v>
      </c>
      <c r="BG52" s="97">
        <v>680000</v>
      </c>
      <c r="BH52" s="97">
        <v>140000</v>
      </c>
      <c r="BI52" s="89">
        <f t="shared" si="26"/>
        <v>260000</v>
      </c>
      <c r="BJ52" s="89">
        <f t="shared" si="27"/>
        <v>20000</v>
      </c>
      <c r="BK52" s="96">
        <v>150000</v>
      </c>
      <c r="BL52" s="98">
        <f t="shared" si="28"/>
        <v>1250000</v>
      </c>
      <c r="BM52" s="89">
        <f>PLANTS!M39</f>
        <v>0</v>
      </c>
      <c r="BN52" s="100">
        <v>223000</v>
      </c>
      <c r="BO52" s="100">
        <v>510000</v>
      </c>
      <c r="BP52" s="100">
        <v>35000</v>
      </c>
      <c r="BQ52" s="89">
        <f t="shared" si="29"/>
        <v>107000</v>
      </c>
      <c r="BR52" s="89">
        <f t="shared" si="4"/>
        <v>375000</v>
      </c>
    </row>
    <row r="53" spans="1:70" x14ac:dyDescent="0.2">
      <c r="A53" s="141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740000</v>
      </c>
      <c r="I53" s="96">
        <v>50000</v>
      </c>
      <c r="J53" s="101">
        <f t="shared" si="9"/>
        <v>375000</v>
      </c>
      <c r="K53" s="96">
        <v>350000</v>
      </c>
      <c r="M53" s="96">
        <v>50000</v>
      </c>
      <c r="N53" s="96">
        <v>300000</v>
      </c>
      <c r="O53" s="89">
        <f t="shared" si="0"/>
        <v>3544400</v>
      </c>
      <c r="P53" s="89">
        <f t="shared" si="10"/>
        <v>24993.548387096729</v>
      </c>
      <c r="Q53" s="90">
        <f t="shared" si="11"/>
        <v>60993200</v>
      </c>
      <c r="R53" s="89">
        <f t="shared" si="12"/>
        <v>2374163.8709677421</v>
      </c>
      <c r="S53" s="95">
        <v>0</v>
      </c>
      <c r="T53" s="96">
        <v>150000</v>
      </c>
      <c r="U53" s="89">
        <f>PLANTS!S40</f>
        <v>34680</v>
      </c>
      <c r="V53" s="89">
        <f t="shared" si="13"/>
        <v>350000</v>
      </c>
      <c r="W53" s="96">
        <v>10000</v>
      </c>
      <c r="X53" s="89">
        <f t="shared" si="14"/>
        <v>2734163.8709677421</v>
      </c>
      <c r="Y53" s="89">
        <f t="shared" si="15"/>
        <v>675000</v>
      </c>
      <c r="Z53" s="89">
        <f t="shared" si="16"/>
        <v>215000</v>
      </c>
      <c r="AA53" s="98">
        <f t="shared" si="17"/>
        <v>148000</v>
      </c>
      <c r="AB53" s="89">
        <f t="shared" si="18"/>
        <v>1038000</v>
      </c>
      <c r="AC53" s="96">
        <v>1850000</v>
      </c>
      <c r="AD53" s="96">
        <v>198000</v>
      </c>
      <c r="AE53" s="89">
        <f t="shared" si="19"/>
        <v>3086000</v>
      </c>
      <c r="AF53" s="89">
        <f t="shared" si="20"/>
        <v>351836.12903225794</v>
      </c>
      <c r="AG53" s="90">
        <f t="shared" si="21"/>
        <v>77327619.999999985</v>
      </c>
      <c r="AH53" s="96">
        <v>2650000</v>
      </c>
      <c r="AI53" s="96">
        <v>2200000</v>
      </c>
      <c r="AJ53" s="89">
        <f t="shared" si="22"/>
        <v>6400</v>
      </c>
      <c r="AK53" s="89">
        <f>PLANTS!G40</f>
        <v>93600</v>
      </c>
      <c r="AL53" s="96">
        <v>2100000</v>
      </c>
      <c r="AM53" s="94">
        <f t="shared" si="2"/>
        <v>488000</v>
      </c>
      <c r="AN53" s="94"/>
      <c r="AO53" s="96">
        <v>142000</v>
      </c>
      <c r="AP53" s="96">
        <v>535000</v>
      </c>
      <c r="AQ53" s="96">
        <v>675000</v>
      </c>
      <c r="AR53" s="99">
        <v>260000</v>
      </c>
      <c r="AS53" s="96">
        <v>900000</v>
      </c>
      <c r="AT53" s="96">
        <v>700000</v>
      </c>
      <c r="AU53" s="89">
        <f t="shared" si="23"/>
        <v>1600000</v>
      </c>
      <c r="AV53" s="89">
        <f>PLANTS!D40</f>
        <v>0</v>
      </c>
      <c r="AW53" s="97">
        <v>125000</v>
      </c>
      <c r="AX53" s="97">
        <v>825000</v>
      </c>
      <c r="AY53" s="89">
        <f t="shared" si="3"/>
        <v>494400</v>
      </c>
      <c r="AZ53" s="133">
        <f t="shared" si="24"/>
        <v>1144400</v>
      </c>
      <c r="BA53" s="96">
        <v>740000</v>
      </c>
      <c r="BB53" s="96">
        <v>215000</v>
      </c>
      <c r="BC53" s="96">
        <v>20000</v>
      </c>
      <c r="BD53" s="96">
        <v>10000</v>
      </c>
      <c r="BE53" s="91">
        <f>PLANTS!J40</f>
        <v>81579.959999999992</v>
      </c>
      <c r="BF53" s="90">
        <f t="shared" si="25"/>
        <v>1066579.96</v>
      </c>
      <c r="BG53" s="97">
        <v>730000</v>
      </c>
      <c r="BH53" s="97">
        <v>140000</v>
      </c>
      <c r="BI53" s="89">
        <f t="shared" si="26"/>
        <v>260000</v>
      </c>
      <c r="BJ53" s="89">
        <f t="shared" si="27"/>
        <v>20000</v>
      </c>
      <c r="BK53" s="96">
        <v>150000</v>
      </c>
      <c r="BL53" s="98">
        <f t="shared" si="28"/>
        <v>1300000</v>
      </c>
      <c r="BM53" s="89">
        <f>PLANTS!M40</f>
        <v>0</v>
      </c>
      <c r="BN53" s="100">
        <v>210000</v>
      </c>
      <c r="BO53" s="100">
        <v>532000</v>
      </c>
      <c r="BP53" s="100">
        <v>35000</v>
      </c>
      <c r="BQ53" s="89">
        <f t="shared" si="29"/>
        <v>148000</v>
      </c>
      <c r="BR53" s="89">
        <f t="shared" si="4"/>
        <v>375000</v>
      </c>
    </row>
    <row r="54" spans="1:70" x14ac:dyDescent="0.2">
      <c r="A54" s="141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740000</v>
      </c>
      <c r="I54" s="96">
        <v>50000</v>
      </c>
      <c r="J54" s="101">
        <f t="shared" si="9"/>
        <v>375000</v>
      </c>
      <c r="K54" s="96">
        <v>350000</v>
      </c>
      <c r="M54" s="96">
        <v>50000</v>
      </c>
      <c r="N54" s="96">
        <v>300000</v>
      </c>
      <c r="O54" s="89">
        <f t="shared" si="0"/>
        <v>3473080</v>
      </c>
      <c r="P54" s="89">
        <f t="shared" si="10"/>
        <v>-359501.29032258084</v>
      </c>
      <c r="Q54" s="90">
        <f t="shared" si="11"/>
        <v>49848659.999999993</v>
      </c>
      <c r="R54" s="89">
        <f t="shared" si="12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3"/>
        <v>350000</v>
      </c>
      <c r="W54" s="96">
        <v>10000</v>
      </c>
      <c r="X54" s="89">
        <f t="shared" si="14"/>
        <v>3236561.2903225808</v>
      </c>
      <c r="Y54" s="89">
        <f t="shared" si="15"/>
        <v>675000</v>
      </c>
      <c r="Z54" s="89">
        <f t="shared" si="16"/>
        <v>215000</v>
      </c>
      <c r="AA54" s="98">
        <f t="shared" si="17"/>
        <v>150802.88</v>
      </c>
      <c r="AB54" s="89">
        <f t="shared" si="18"/>
        <v>1040802.88</v>
      </c>
      <c r="AC54" s="96">
        <v>1850000</v>
      </c>
      <c r="AD54" s="96">
        <v>198000</v>
      </c>
      <c r="AE54" s="89">
        <f t="shared" si="19"/>
        <v>3088802.88</v>
      </c>
      <c r="AF54" s="89">
        <f t="shared" si="20"/>
        <v>-147758.41032258095</v>
      </c>
      <c r="AG54" s="90">
        <f t="shared" si="21"/>
        <v>72747109.279999971</v>
      </c>
      <c r="AH54" s="96">
        <v>2650000</v>
      </c>
      <c r="AI54" s="96">
        <v>2200000</v>
      </c>
      <c r="AJ54" s="89">
        <f t="shared" si="22"/>
        <v>6400</v>
      </c>
      <c r="AK54" s="89">
        <f>PLANTS!G41</f>
        <v>93600</v>
      </c>
      <c r="AL54" s="96">
        <v>2100000</v>
      </c>
      <c r="AM54" s="94">
        <f t="shared" si="2"/>
        <v>439000</v>
      </c>
      <c r="AN54" s="94"/>
      <c r="AO54" s="96">
        <v>191000</v>
      </c>
      <c r="AP54" s="96">
        <v>535000</v>
      </c>
      <c r="AQ54" s="96">
        <v>675000</v>
      </c>
      <c r="AR54" s="99">
        <v>260000</v>
      </c>
      <c r="AS54" s="96">
        <v>900000</v>
      </c>
      <c r="AT54" s="132">
        <v>700000</v>
      </c>
      <c r="AU54" s="89">
        <f t="shared" si="23"/>
        <v>1600000</v>
      </c>
      <c r="AV54" s="89">
        <f>PLANTS!D41</f>
        <v>22320</v>
      </c>
      <c r="AW54" s="97">
        <v>125000</v>
      </c>
      <c r="AX54" s="97">
        <v>825000</v>
      </c>
      <c r="AY54" s="89">
        <f t="shared" si="3"/>
        <v>445400</v>
      </c>
      <c r="AZ54" s="133">
        <f t="shared" si="24"/>
        <v>1073080</v>
      </c>
      <c r="BA54" s="96">
        <v>740000</v>
      </c>
      <c r="BB54" s="96">
        <v>215000</v>
      </c>
      <c r="BC54" s="96">
        <v>20000</v>
      </c>
      <c r="BD54" s="96">
        <v>10000</v>
      </c>
      <c r="BE54" s="91">
        <f>PLANTS!J41</f>
        <v>81579.959999999992</v>
      </c>
      <c r="BF54" s="90">
        <f t="shared" si="25"/>
        <v>1066579.96</v>
      </c>
      <c r="BG54" s="97">
        <v>820000</v>
      </c>
      <c r="BH54" s="97">
        <v>140000</v>
      </c>
      <c r="BI54" s="89">
        <f t="shared" si="26"/>
        <v>260000</v>
      </c>
      <c r="BJ54" s="89">
        <f t="shared" si="27"/>
        <v>20000</v>
      </c>
      <c r="BK54" s="96">
        <v>150000</v>
      </c>
      <c r="BL54" s="98">
        <f t="shared" si="28"/>
        <v>1390000</v>
      </c>
      <c r="BM54" s="89">
        <f>PLANTS!M41</f>
        <v>16197.120000000003</v>
      </c>
      <c r="BN54" s="100">
        <v>260000</v>
      </c>
      <c r="BO54" s="100">
        <v>553000</v>
      </c>
      <c r="BP54" s="100">
        <v>35000</v>
      </c>
      <c r="BQ54" s="89">
        <f t="shared" si="29"/>
        <v>150802.88</v>
      </c>
      <c r="BR54" s="89">
        <f t="shared" si="4"/>
        <v>375000</v>
      </c>
    </row>
    <row r="55" spans="1:70" x14ac:dyDescent="0.2">
      <c r="A55" s="141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740000</v>
      </c>
      <c r="I55" s="96">
        <v>50000</v>
      </c>
      <c r="J55" s="101">
        <f t="shared" si="9"/>
        <v>375000</v>
      </c>
      <c r="K55" s="96">
        <v>350000</v>
      </c>
      <c r="M55" s="96">
        <v>50000</v>
      </c>
      <c r="N55" s="96">
        <v>300000</v>
      </c>
      <c r="O55" s="89">
        <f t="shared" si="0"/>
        <v>3418800</v>
      </c>
      <c r="P55" s="89">
        <f t="shared" si="10"/>
        <v>-60566.666666666511</v>
      </c>
      <c r="Q55" s="90">
        <f t="shared" si="11"/>
        <v>48031660</v>
      </c>
      <c r="R55" s="89">
        <f t="shared" si="12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3"/>
        <v>350000</v>
      </c>
      <c r="W55" s="96">
        <v>10000</v>
      </c>
      <c r="X55" s="89">
        <f t="shared" si="14"/>
        <v>3184633.3333333335</v>
      </c>
      <c r="Y55" s="89">
        <f t="shared" si="15"/>
        <v>675000</v>
      </c>
      <c r="Z55" s="89">
        <f t="shared" si="16"/>
        <v>215000</v>
      </c>
      <c r="AA55" s="98">
        <f t="shared" si="17"/>
        <v>106014.40000000002</v>
      </c>
      <c r="AB55" s="89">
        <f t="shared" si="18"/>
        <v>996014.4</v>
      </c>
      <c r="AC55" s="96">
        <v>1800000</v>
      </c>
      <c r="AD55" s="96">
        <v>198000</v>
      </c>
      <c r="AE55" s="89">
        <f t="shared" si="19"/>
        <v>2994014.4</v>
      </c>
      <c r="AF55" s="89">
        <f t="shared" si="20"/>
        <v>-190618.93333333358</v>
      </c>
      <c r="AG55" s="90">
        <f t="shared" si="21"/>
        <v>67028541.279999964</v>
      </c>
      <c r="AH55" s="96">
        <v>2650000</v>
      </c>
      <c r="AI55" s="96">
        <v>2200000</v>
      </c>
      <c r="AJ55" s="89">
        <f t="shared" si="22"/>
        <v>6400</v>
      </c>
      <c r="AK55" s="89">
        <f>PLANTS!G42</f>
        <v>93600</v>
      </c>
      <c r="AL55" s="96">
        <v>2100000</v>
      </c>
      <c r="AM55" s="94">
        <f t="shared" si="2"/>
        <v>474000</v>
      </c>
      <c r="AN55" s="94"/>
      <c r="AO55" s="96">
        <v>156000</v>
      </c>
      <c r="AP55" s="96">
        <v>535000</v>
      </c>
      <c r="AQ55" s="96">
        <v>675000</v>
      </c>
      <c r="AR55" s="99">
        <v>260000</v>
      </c>
      <c r="AS55" s="96">
        <v>900000</v>
      </c>
      <c r="AT55" s="132">
        <v>700000</v>
      </c>
      <c r="AU55" s="89">
        <f t="shared" si="23"/>
        <v>1600000</v>
      </c>
      <c r="AV55" s="89">
        <f>PLANTS!D42</f>
        <v>111600</v>
      </c>
      <c r="AW55" s="97">
        <v>125000</v>
      </c>
      <c r="AX55" s="97">
        <v>825000</v>
      </c>
      <c r="AY55" s="89">
        <f t="shared" si="3"/>
        <v>480400</v>
      </c>
      <c r="AZ55" s="133">
        <f t="shared" si="24"/>
        <v>1018800</v>
      </c>
      <c r="BA55" s="96">
        <v>740000</v>
      </c>
      <c r="BB55" s="96">
        <v>215000</v>
      </c>
      <c r="BC55" s="96">
        <v>20000</v>
      </c>
      <c r="BD55" s="96">
        <v>10000</v>
      </c>
      <c r="BE55" s="91">
        <f>PLANTS!J42</f>
        <v>81579.959999999992</v>
      </c>
      <c r="BF55" s="90">
        <f t="shared" si="25"/>
        <v>1066579.96</v>
      </c>
      <c r="BG55" s="97">
        <v>840000</v>
      </c>
      <c r="BH55" s="97">
        <v>140000</v>
      </c>
      <c r="BI55" s="89">
        <f t="shared" si="26"/>
        <v>260000</v>
      </c>
      <c r="BJ55" s="89">
        <f t="shared" si="27"/>
        <v>20000</v>
      </c>
      <c r="BK55" s="96">
        <v>150000</v>
      </c>
      <c r="BL55" s="98">
        <f t="shared" si="28"/>
        <v>1410000</v>
      </c>
      <c r="BM55" s="89">
        <f>PLANTS!M42</f>
        <v>80985.600000000006</v>
      </c>
      <c r="BN55" s="100">
        <v>225000</v>
      </c>
      <c r="BO55" s="100">
        <v>588000</v>
      </c>
      <c r="BP55" s="100">
        <v>35000</v>
      </c>
      <c r="BQ55" s="89">
        <f t="shared" si="29"/>
        <v>106014.40000000002</v>
      </c>
      <c r="BR55" s="89">
        <f t="shared" si="4"/>
        <v>375000</v>
      </c>
    </row>
    <row r="56" spans="1:70" ht="10.8" thickBot="1" x14ac:dyDescent="0.25">
      <c r="A56" s="142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740000</v>
      </c>
      <c r="I56" s="96">
        <v>50000</v>
      </c>
      <c r="J56" s="101">
        <f t="shared" si="9"/>
        <v>375000</v>
      </c>
      <c r="K56" s="96">
        <v>350000</v>
      </c>
      <c r="M56" s="96">
        <v>50000</v>
      </c>
      <c r="N56" s="96">
        <v>300000</v>
      </c>
      <c r="O56" s="89">
        <f t="shared" si="0"/>
        <v>3398800</v>
      </c>
      <c r="P56" s="89">
        <f t="shared" si="10"/>
        <v>6293.5483870967291</v>
      </c>
      <c r="Q56" s="140">
        <f t="shared" si="11"/>
        <v>48226760</v>
      </c>
      <c r="R56" s="89">
        <f t="shared" si="12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3"/>
        <v>350000</v>
      </c>
      <c r="W56" s="96">
        <v>10000</v>
      </c>
      <c r="X56" s="89">
        <f t="shared" si="14"/>
        <v>3081270.9677419355</v>
      </c>
      <c r="Y56" s="89">
        <f t="shared" si="15"/>
        <v>700000</v>
      </c>
      <c r="Z56" s="89">
        <f t="shared" si="16"/>
        <v>215000</v>
      </c>
      <c r="AA56" s="98">
        <f t="shared" si="17"/>
        <v>89014.400000000023</v>
      </c>
      <c r="AB56" s="89">
        <f t="shared" si="18"/>
        <v>1004014.4</v>
      </c>
      <c r="AC56" s="96">
        <v>1800000</v>
      </c>
      <c r="AD56" s="96">
        <v>198000</v>
      </c>
      <c r="AE56" s="89">
        <f t="shared" si="19"/>
        <v>3002014.4</v>
      </c>
      <c r="AF56" s="89">
        <f t="shared" si="20"/>
        <v>-79256.567741935607</v>
      </c>
      <c r="AG56" s="140">
        <f t="shared" si="21"/>
        <v>64571587.679999962</v>
      </c>
      <c r="AH56" s="96">
        <v>2650000</v>
      </c>
      <c r="AI56" s="96">
        <v>2200000</v>
      </c>
      <c r="AJ56" s="89">
        <f t="shared" si="22"/>
        <v>6400</v>
      </c>
      <c r="AK56" s="89">
        <f>PLANTS!G43</f>
        <v>93600</v>
      </c>
      <c r="AL56" s="96">
        <v>2100000</v>
      </c>
      <c r="AM56" s="94">
        <f t="shared" si="2"/>
        <v>429000</v>
      </c>
      <c r="AN56" s="94"/>
      <c r="AO56" s="96">
        <v>176000</v>
      </c>
      <c r="AP56" s="96">
        <v>535000</v>
      </c>
      <c r="AQ56" s="96">
        <v>700000</v>
      </c>
      <c r="AR56" s="99">
        <v>260000</v>
      </c>
      <c r="AS56" s="96">
        <v>900000</v>
      </c>
      <c r="AT56" s="132">
        <v>700000</v>
      </c>
      <c r="AU56" s="89">
        <f t="shared" si="23"/>
        <v>1600000</v>
      </c>
      <c r="AV56" s="89">
        <f>PLANTS!D43</f>
        <v>111600</v>
      </c>
      <c r="AW56" s="97">
        <v>125000</v>
      </c>
      <c r="AX56" s="97">
        <v>800000</v>
      </c>
      <c r="AY56" s="89">
        <f t="shared" si="3"/>
        <v>435400</v>
      </c>
      <c r="AZ56" s="133">
        <f t="shared" si="24"/>
        <v>998800</v>
      </c>
      <c r="BA56" s="96">
        <v>740000</v>
      </c>
      <c r="BB56" s="96">
        <v>215000</v>
      </c>
      <c r="BC56" s="96">
        <v>20000</v>
      </c>
      <c r="BD56" s="96">
        <v>10000</v>
      </c>
      <c r="BE56" s="91">
        <f>PLANTS!J43</f>
        <v>81579.959999999992</v>
      </c>
      <c r="BF56" s="90">
        <f t="shared" si="25"/>
        <v>1066579.96</v>
      </c>
      <c r="BG56" s="97">
        <v>830000</v>
      </c>
      <c r="BH56" s="97">
        <v>140000</v>
      </c>
      <c r="BI56" s="89">
        <f t="shared" si="26"/>
        <v>260000</v>
      </c>
      <c r="BJ56" s="89">
        <f t="shared" si="27"/>
        <v>20000</v>
      </c>
      <c r="BK56" s="96">
        <v>150000</v>
      </c>
      <c r="BL56" s="98">
        <f t="shared" si="28"/>
        <v>1400000</v>
      </c>
      <c r="BM56" s="89">
        <f>PLANTS!M43</f>
        <v>80985.600000000006</v>
      </c>
      <c r="BN56" s="100">
        <v>225000</v>
      </c>
      <c r="BO56" s="100">
        <v>595000</v>
      </c>
      <c r="BP56" s="100">
        <v>35000</v>
      </c>
      <c r="BQ56" s="89">
        <f t="shared" si="29"/>
        <v>89014.400000000023</v>
      </c>
      <c r="BR56" s="89">
        <f t="shared" si="4"/>
        <v>375000</v>
      </c>
    </row>
    <row r="57" spans="1:70" x14ac:dyDescent="0.2">
      <c r="A57" s="141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740000</v>
      </c>
      <c r="I57" s="96">
        <v>50000</v>
      </c>
      <c r="J57" s="101">
        <f>775000-K57-I57</f>
        <v>375000</v>
      </c>
      <c r="K57" s="96">
        <v>350000</v>
      </c>
      <c r="M57" s="96">
        <v>50000</v>
      </c>
      <c r="N57" s="96">
        <v>300000</v>
      </c>
      <c r="O57" s="89">
        <f t="shared" si="0"/>
        <v>3523100</v>
      </c>
      <c r="P57" s="89">
        <f t="shared" si="10"/>
        <v>110825</v>
      </c>
      <c r="Q57" s="90">
        <f t="shared" si="11"/>
        <v>51551510</v>
      </c>
      <c r="R57" s="89">
        <f t="shared" si="12"/>
        <v>3103350</v>
      </c>
      <c r="S57" s="95">
        <v>0</v>
      </c>
      <c r="T57" s="96">
        <v>0</v>
      </c>
      <c r="U57" s="89">
        <f>PLANTS!S44</f>
        <v>130050</v>
      </c>
      <c r="V57" s="89">
        <f t="shared" si="13"/>
        <v>350000</v>
      </c>
      <c r="W57" s="96">
        <v>15000</v>
      </c>
      <c r="X57" s="89">
        <f t="shared" si="14"/>
        <v>3468350</v>
      </c>
      <c r="Y57" s="89">
        <f t="shared" si="15"/>
        <v>700000</v>
      </c>
      <c r="Z57" s="89">
        <f t="shared" si="16"/>
        <v>215000</v>
      </c>
      <c r="AA57" s="98">
        <f t="shared" si="17"/>
        <v>76600.5</v>
      </c>
      <c r="AB57" s="89">
        <f t="shared" si="18"/>
        <v>991600.5</v>
      </c>
      <c r="AC57" s="96">
        <v>1800000</v>
      </c>
      <c r="AD57" s="96">
        <v>198000</v>
      </c>
      <c r="AE57" s="89">
        <f t="shared" si="19"/>
        <v>2989600.5</v>
      </c>
      <c r="AF57" s="89">
        <f t="shared" si="20"/>
        <v>-478749.5</v>
      </c>
      <c r="AG57" s="90">
        <f t="shared" si="21"/>
        <v>50209102.679999962</v>
      </c>
      <c r="AH57" s="96">
        <v>2650000</v>
      </c>
      <c r="AI57" s="96">
        <v>2300000</v>
      </c>
      <c r="AJ57" s="89">
        <f t="shared" si="22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/>
      <c r="AO57" s="96">
        <v>203000</v>
      </c>
      <c r="AP57" s="96">
        <v>535000</v>
      </c>
      <c r="AQ57" s="96">
        <v>700000</v>
      </c>
      <c r="AR57" s="99">
        <v>260000</v>
      </c>
      <c r="AS57" s="96">
        <v>950000</v>
      </c>
      <c r="AT57" s="132">
        <v>700000</v>
      </c>
      <c r="AU57" s="89">
        <f t="shared" si="23"/>
        <v>1650000</v>
      </c>
      <c r="AV57" s="89">
        <f>PLANTS!D44</f>
        <v>83700</v>
      </c>
      <c r="AW57" s="97">
        <v>125000</v>
      </c>
      <c r="AX57" s="97">
        <v>850000</v>
      </c>
      <c r="AY57" s="89">
        <f t="shared" si="3"/>
        <v>531800</v>
      </c>
      <c r="AZ57" s="133">
        <f t="shared" si="24"/>
        <v>1123100</v>
      </c>
      <c r="BA57" s="96">
        <v>740000</v>
      </c>
      <c r="BB57" s="96">
        <v>215000</v>
      </c>
      <c r="BC57" s="96">
        <v>20000</v>
      </c>
      <c r="BD57" s="96">
        <v>10000</v>
      </c>
      <c r="BE57" s="91">
        <f>PLANTS!J44</f>
        <v>61184.969999999994</v>
      </c>
      <c r="BF57" s="90">
        <f>SUM(BA57:BE57)</f>
        <v>1046184.97</v>
      </c>
      <c r="BG57" s="97">
        <v>810000</v>
      </c>
      <c r="BH57" s="97">
        <v>140000</v>
      </c>
      <c r="BI57" s="89">
        <f t="shared" si="26"/>
        <v>260000</v>
      </c>
      <c r="BJ57" s="89">
        <f t="shared" si="27"/>
        <v>20000</v>
      </c>
      <c r="BK57" s="96">
        <v>150000</v>
      </c>
      <c r="BL57" s="98">
        <f t="shared" si="28"/>
        <v>1380000</v>
      </c>
      <c r="BM57" s="89">
        <f>PLANTS!M44</f>
        <v>73399.5</v>
      </c>
      <c r="BN57" s="100">
        <v>315000</v>
      </c>
      <c r="BO57" s="100">
        <v>505000</v>
      </c>
      <c r="BP57" s="100">
        <v>35000</v>
      </c>
      <c r="BQ57" s="89">
        <f t="shared" si="29"/>
        <v>76600.5</v>
      </c>
      <c r="BR57" s="89">
        <f t="shared" si="4"/>
        <v>375000</v>
      </c>
    </row>
    <row r="58" spans="1:70" x14ac:dyDescent="0.2">
      <c r="A58" s="141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740000</v>
      </c>
      <c r="I58" s="96">
        <v>50000</v>
      </c>
      <c r="J58" s="101">
        <f>775000-K58-I58</f>
        <v>375000</v>
      </c>
      <c r="K58" s="96">
        <v>350000</v>
      </c>
      <c r="M58" s="96">
        <v>50000</v>
      </c>
      <c r="N58" s="96">
        <v>300000</v>
      </c>
      <c r="O58" s="89">
        <f t="shared" si="0"/>
        <v>3498100</v>
      </c>
      <c r="P58" s="89">
        <f t="shared" si="10"/>
        <v>-238852.41935483878</v>
      </c>
      <c r="Q58" s="90">
        <f t="shared" si="11"/>
        <v>44147085</v>
      </c>
      <c r="R58" s="89">
        <f>R46*(1+S58)+T58+U58</f>
        <v>3010985.4838709678</v>
      </c>
      <c r="S58" s="95">
        <v>0</v>
      </c>
      <c r="T58" s="96">
        <v>0</v>
      </c>
      <c r="U58" s="89">
        <f>PLANTS!S45</f>
        <v>130050</v>
      </c>
      <c r="V58" s="89">
        <f t="shared" si="13"/>
        <v>350000</v>
      </c>
      <c r="W58" s="96">
        <v>14000</v>
      </c>
      <c r="X58" s="89">
        <f t="shared" si="14"/>
        <v>3374985.4838709678</v>
      </c>
      <c r="Y58" s="89">
        <f t="shared" si="15"/>
        <v>700000</v>
      </c>
      <c r="Z58" s="89">
        <f t="shared" si="16"/>
        <v>215000</v>
      </c>
      <c r="AA58" s="98">
        <f t="shared" si="17"/>
        <v>10959.300000000047</v>
      </c>
      <c r="AB58" s="89">
        <f t="shared" si="18"/>
        <v>925959.3</v>
      </c>
      <c r="AC58" s="96">
        <v>1800000</v>
      </c>
      <c r="AD58" s="96">
        <v>198000</v>
      </c>
      <c r="AE58" s="89">
        <f t="shared" si="19"/>
        <v>2923959.3</v>
      </c>
      <c r="AF58" s="89">
        <f t="shared" si="20"/>
        <v>-451026.18387096794</v>
      </c>
      <c r="AG58" s="90">
        <f t="shared" si="21"/>
        <v>36227290.979999959</v>
      </c>
      <c r="AH58" s="96">
        <v>2650000</v>
      </c>
      <c r="AI58" s="96">
        <v>2300000</v>
      </c>
      <c r="AJ58" s="89">
        <f t="shared" si="22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/>
      <c r="AO58" s="96">
        <v>203000</v>
      </c>
      <c r="AP58" s="96">
        <v>535000</v>
      </c>
      <c r="AQ58" s="96">
        <v>700000</v>
      </c>
      <c r="AR58" s="99">
        <v>260000</v>
      </c>
      <c r="AS58" s="96">
        <v>950000</v>
      </c>
      <c r="AT58" s="132">
        <v>700000</v>
      </c>
      <c r="AU58" s="89">
        <f t="shared" si="23"/>
        <v>1650000</v>
      </c>
      <c r="AV58" s="89">
        <f>PLANTS!D45</f>
        <v>83700</v>
      </c>
      <c r="AW58" s="97">
        <v>125000</v>
      </c>
      <c r="AX58" s="97">
        <v>875000</v>
      </c>
      <c r="AY58" s="89">
        <f t="shared" si="3"/>
        <v>531800</v>
      </c>
      <c r="AZ58" s="133">
        <f t="shared" si="24"/>
        <v>1098100</v>
      </c>
      <c r="BA58" s="96">
        <v>740000</v>
      </c>
      <c r="BB58" s="96">
        <v>215000</v>
      </c>
      <c r="BC58" s="96">
        <v>20000</v>
      </c>
      <c r="BD58" s="96">
        <v>10000</v>
      </c>
      <c r="BE58" s="91">
        <f>PLANTS!J45</f>
        <v>61184.969999999994</v>
      </c>
      <c r="BF58" s="90">
        <f t="shared" si="25"/>
        <v>1046184.97</v>
      </c>
      <c r="BG58" s="97">
        <v>810000</v>
      </c>
      <c r="BH58" s="97">
        <v>140000</v>
      </c>
      <c r="BI58" s="89">
        <f t="shared" si="26"/>
        <v>260000</v>
      </c>
      <c r="BJ58" s="89">
        <f t="shared" si="27"/>
        <v>20000</v>
      </c>
      <c r="BK58" s="96">
        <v>150000</v>
      </c>
      <c r="BL58" s="98">
        <f t="shared" si="28"/>
        <v>1380000</v>
      </c>
      <c r="BM58" s="89">
        <f>PLANTS!M45</f>
        <v>124040.70000000001</v>
      </c>
      <c r="BN58" s="100">
        <v>310000</v>
      </c>
      <c r="BO58" s="100">
        <v>525000</v>
      </c>
      <c r="BP58" s="100">
        <v>35000</v>
      </c>
      <c r="BQ58" s="89">
        <f t="shared" si="29"/>
        <v>10959.300000000047</v>
      </c>
      <c r="BR58" s="89">
        <f t="shared" si="4"/>
        <v>375000</v>
      </c>
    </row>
    <row r="59" spans="1:70" x14ac:dyDescent="0.2">
      <c r="A59" s="141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740000</v>
      </c>
      <c r="I59" s="96">
        <v>50000</v>
      </c>
      <c r="J59" s="101">
        <f>775000-K59-I59</f>
        <v>375000</v>
      </c>
      <c r="K59" s="96">
        <v>350000</v>
      </c>
      <c r="M59" s="96">
        <v>50000</v>
      </c>
      <c r="N59" s="96">
        <v>300000</v>
      </c>
      <c r="O59" s="89">
        <f t="shared" si="0"/>
        <v>3454100</v>
      </c>
      <c r="P59" s="89">
        <f t="shared" si="10"/>
        <v>-880336</v>
      </c>
      <c r="Q59" s="90">
        <f t="shared" si="11"/>
        <v>16856669</v>
      </c>
      <c r="R59" s="89">
        <f t="shared" si="12"/>
        <v>3170340</v>
      </c>
      <c r="S59" s="95">
        <v>0</v>
      </c>
      <c r="T59" s="96">
        <v>0</v>
      </c>
      <c r="U59" s="89">
        <f>PLANTS!S46</f>
        <v>130050</v>
      </c>
      <c r="V59" s="89">
        <f t="shared" si="13"/>
        <v>350000</v>
      </c>
      <c r="W59" s="96">
        <v>17500</v>
      </c>
      <c r="X59" s="89">
        <f t="shared" si="14"/>
        <v>3537840</v>
      </c>
      <c r="Y59" s="89">
        <f t="shared" si="15"/>
        <v>700000</v>
      </c>
      <c r="Z59" s="89">
        <f t="shared" si="16"/>
        <v>215000</v>
      </c>
      <c r="AA59" s="98">
        <f t="shared" si="17"/>
        <v>30959.300000000047</v>
      </c>
      <c r="AB59" s="89">
        <f t="shared" si="18"/>
        <v>945959.3</v>
      </c>
      <c r="AC59" s="96">
        <v>1800000</v>
      </c>
      <c r="AD59" s="96">
        <v>198000</v>
      </c>
      <c r="AE59" s="89">
        <f t="shared" si="19"/>
        <v>2943959.3</v>
      </c>
      <c r="AF59" s="89">
        <f t="shared" si="20"/>
        <v>-593880.70000000019</v>
      </c>
      <c r="AG59" s="90">
        <f t="shared" si="21"/>
        <v>17816989.279999953</v>
      </c>
      <c r="AH59" s="96">
        <v>2650000</v>
      </c>
      <c r="AI59" s="96">
        <v>2300000</v>
      </c>
      <c r="AJ59" s="89">
        <f t="shared" si="22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/>
      <c r="AO59" s="96">
        <v>247000</v>
      </c>
      <c r="AP59" s="96">
        <v>535000</v>
      </c>
      <c r="AQ59" s="96">
        <v>700000</v>
      </c>
      <c r="AR59" s="99">
        <v>260000</v>
      </c>
      <c r="AS59" s="96">
        <v>950000</v>
      </c>
      <c r="AT59" s="132">
        <v>700000</v>
      </c>
      <c r="AU59" s="89">
        <f t="shared" si="23"/>
        <v>1650000</v>
      </c>
      <c r="AV59" s="89">
        <f>PLANTS!D46</f>
        <v>83700</v>
      </c>
      <c r="AW59" s="97">
        <v>125000</v>
      </c>
      <c r="AX59" s="97">
        <v>875000</v>
      </c>
      <c r="AY59" s="89">
        <f t="shared" si="3"/>
        <v>487800</v>
      </c>
      <c r="AZ59" s="133">
        <f t="shared" si="24"/>
        <v>1054100</v>
      </c>
      <c r="BA59" s="96">
        <v>740000</v>
      </c>
      <c r="BB59" s="96">
        <v>215000</v>
      </c>
      <c r="BC59" s="96">
        <v>20000</v>
      </c>
      <c r="BD59" s="96">
        <v>10000</v>
      </c>
      <c r="BE59" s="91">
        <f>PLANTS!J46</f>
        <v>61184.969999999994</v>
      </c>
      <c r="BF59" s="90">
        <f t="shared" si="25"/>
        <v>1046184.97</v>
      </c>
      <c r="BG59" s="97">
        <v>810000</v>
      </c>
      <c r="BH59" s="97">
        <v>140000</v>
      </c>
      <c r="BI59" s="89">
        <f t="shared" si="26"/>
        <v>260000</v>
      </c>
      <c r="BJ59" s="89">
        <f t="shared" si="27"/>
        <v>20000</v>
      </c>
      <c r="BK59" s="96">
        <v>150000</v>
      </c>
      <c r="BL59" s="98">
        <f t="shared" si="28"/>
        <v>1380000</v>
      </c>
      <c r="BM59" s="89">
        <f>PLANTS!M46</f>
        <v>124040.70000000001</v>
      </c>
      <c r="BN59" s="100">
        <v>293000</v>
      </c>
      <c r="BO59" s="100">
        <v>522000</v>
      </c>
      <c r="BP59" s="100">
        <v>35000</v>
      </c>
      <c r="BQ59" s="89">
        <f t="shared" si="29"/>
        <v>30959.300000000047</v>
      </c>
      <c r="BR59" s="89">
        <f t="shared" si="4"/>
        <v>375000</v>
      </c>
    </row>
    <row r="60" spans="1:70" x14ac:dyDescent="0.2">
      <c r="A60" s="141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740000</v>
      </c>
      <c r="I60" s="96">
        <v>50000</v>
      </c>
      <c r="J60" s="101">
        <f>775000-K60-I60</f>
        <v>375000</v>
      </c>
      <c r="K60" s="96">
        <v>350000</v>
      </c>
      <c r="M60" s="96">
        <v>50000</v>
      </c>
      <c r="N60" s="96">
        <v>300000</v>
      </c>
      <c r="O60" s="89">
        <f t="shared" si="0"/>
        <v>3454350</v>
      </c>
      <c r="P60" s="89">
        <f t="shared" si="10"/>
        <v>-742675</v>
      </c>
      <c r="Q60" s="90">
        <f t="shared" si="11"/>
        <v>-3938231</v>
      </c>
      <c r="R60" s="89">
        <f t="shared" si="12"/>
        <v>2958443</v>
      </c>
      <c r="S60" s="95">
        <v>0</v>
      </c>
      <c r="T60" s="96">
        <v>0</v>
      </c>
      <c r="U60" s="89">
        <f>PLANTS!S47</f>
        <v>130050</v>
      </c>
      <c r="V60" s="89">
        <f t="shared" si="13"/>
        <v>350000</v>
      </c>
      <c r="W60" s="96">
        <v>16000</v>
      </c>
      <c r="X60" s="89">
        <f t="shared" si="14"/>
        <v>3324443</v>
      </c>
      <c r="Y60" s="89">
        <f t="shared" si="15"/>
        <v>700000</v>
      </c>
      <c r="Z60" s="89">
        <f t="shared" si="16"/>
        <v>215000</v>
      </c>
      <c r="AA60" s="98">
        <f t="shared" si="17"/>
        <v>89959.300000000047</v>
      </c>
      <c r="AB60" s="89">
        <f t="shared" si="18"/>
        <v>1004959.3</v>
      </c>
      <c r="AC60" s="96">
        <v>1800000</v>
      </c>
      <c r="AD60" s="96">
        <v>198000</v>
      </c>
      <c r="AE60" s="89">
        <f t="shared" si="19"/>
        <v>3002959.3</v>
      </c>
      <c r="AF60" s="89">
        <f t="shared" si="20"/>
        <v>-321483.70000000019</v>
      </c>
      <c r="AG60" s="90">
        <f t="shared" si="21"/>
        <v>8815445.6799999475</v>
      </c>
      <c r="AH60" s="96">
        <v>2650000</v>
      </c>
      <c r="AI60" s="96">
        <v>2300000</v>
      </c>
      <c r="AJ60" s="89">
        <f t="shared" si="22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/>
      <c r="AO60" s="96">
        <v>240000</v>
      </c>
      <c r="AP60" s="96">
        <v>535000</v>
      </c>
      <c r="AQ60" s="96">
        <v>700000</v>
      </c>
      <c r="AR60" s="99">
        <v>260000</v>
      </c>
      <c r="AS60" s="96">
        <v>950000</v>
      </c>
      <c r="AT60" s="132">
        <v>700000</v>
      </c>
      <c r="AU60" s="89">
        <f t="shared" si="23"/>
        <v>1650000</v>
      </c>
      <c r="AV60" s="89">
        <f>PLANTS!D47</f>
        <v>90450</v>
      </c>
      <c r="AW60" s="97">
        <v>125000</v>
      </c>
      <c r="AX60" s="97">
        <v>875000</v>
      </c>
      <c r="AY60" s="89">
        <f t="shared" si="3"/>
        <v>494800</v>
      </c>
      <c r="AZ60" s="133">
        <f t="shared" si="24"/>
        <v>1054350</v>
      </c>
      <c r="BA60" s="96">
        <v>740000</v>
      </c>
      <c r="BB60" s="96">
        <v>215000</v>
      </c>
      <c r="BC60" s="96">
        <v>20000</v>
      </c>
      <c r="BD60" s="96">
        <v>10000</v>
      </c>
      <c r="BE60" s="91">
        <f>PLANTS!J47</f>
        <v>61184.969999999994</v>
      </c>
      <c r="BF60" s="90">
        <f t="shared" si="25"/>
        <v>1046184.97</v>
      </c>
      <c r="BG60" s="97">
        <v>810000</v>
      </c>
      <c r="BH60" s="97">
        <v>140000</v>
      </c>
      <c r="BI60" s="89">
        <f t="shared" si="26"/>
        <v>260000</v>
      </c>
      <c r="BJ60" s="89">
        <f t="shared" si="27"/>
        <v>20000</v>
      </c>
      <c r="BK60" s="96">
        <v>150000</v>
      </c>
      <c r="BL60" s="98">
        <f t="shared" si="28"/>
        <v>1380000</v>
      </c>
      <c r="BM60" s="89">
        <f>PLANTS!M47</f>
        <v>124040.70000000001</v>
      </c>
      <c r="BN60" s="100">
        <v>293000</v>
      </c>
      <c r="BO60" s="100">
        <v>463000</v>
      </c>
      <c r="BP60" s="100">
        <v>35000</v>
      </c>
      <c r="BQ60" s="89">
        <f t="shared" si="29"/>
        <v>89959.300000000047</v>
      </c>
      <c r="BR60" s="89">
        <f t="shared" si="4"/>
        <v>375000</v>
      </c>
    </row>
    <row r="61" spans="1:70" ht="10.8" thickBot="1" x14ac:dyDescent="0.25">
      <c r="A61" s="141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740000</v>
      </c>
      <c r="I61" s="103">
        <v>50000</v>
      </c>
      <c r="J61" s="104">
        <f>775000-K61-I61</f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3535350</v>
      </c>
      <c r="P61" s="89">
        <f t="shared" si="10"/>
        <v>151236</v>
      </c>
      <c r="Q61" s="90">
        <f t="shared" si="11"/>
        <v>750085</v>
      </c>
      <c r="R61" s="89">
        <f t="shared" si="12"/>
        <v>2482502</v>
      </c>
      <c r="S61" s="95">
        <v>0</v>
      </c>
      <c r="T61" s="96">
        <v>0</v>
      </c>
      <c r="U61" s="89">
        <f>PLANTS!S48</f>
        <v>130050</v>
      </c>
      <c r="V61" s="91">
        <f t="shared" si="13"/>
        <v>350000</v>
      </c>
      <c r="W61" s="96">
        <v>10000</v>
      </c>
      <c r="X61" s="89">
        <f t="shared" si="14"/>
        <v>2842502</v>
      </c>
      <c r="Y61" s="91">
        <f t="shared" si="15"/>
        <v>700000</v>
      </c>
      <c r="Z61" s="91">
        <f t="shared" si="16"/>
        <v>215000</v>
      </c>
      <c r="AA61" s="98">
        <f t="shared" si="17"/>
        <v>183323.30000000005</v>
      </c>
      <c r="AB61" s="89">
        <f t="shared" si="18"/>
        <v>1098323.3</v>
      </c>
      <c r="AC61" s="96">
        <v>1800000</v>
      </c>
      <c r="AD61" s="96">
        <v>198000</v>
      </c>
      <c r="AE61" s="89">
        <f t="shared" si="19"/>
        <v>3096323.3</v>
      </c>
      <c r="AF61" s="89">
        <f t="shared" si="20"/>
        <v>253821.29999999981</v>
      </c>
      <c r="AG61" s="90">
        <f t="shared" si="21"/>
        <v>16683905.979999941</v>
      </c>
      <c r="AH61" s="96">
        <v>2650000</v>
      </c>
      <c r="AI61" s="96">
        <v>2300000</v>
      </c>
      <c r="AJ61" s="91">
        <f t="shared" si="22"/>
        <v>129800</v>
      </c>
      <c r="AK61" s="89">
        <f>PLANTS!G48</f>
        <v>70200</v>
      </c>
      <c r="AL61" s="103">
        <v>2100000</v>
      </c>
      <c r="AM61" s="135">
        <f t="shared" si="2"/>
        <v>423000</v>
      </c>
      <c r="AN61" s="135"/>
      <c r="AO61" s="103">
        <v>182000</v>
      </c>
      <c r="AP61" s="96">
        <v>535000</v>
      </c>
      <c r="AQ61" s="96">
        <v>700000</v>
      </c>
      <c r="AR61" s="99">
        <v>260000</v>
      </c>
      <c r="AS61" s="96">
        <v>950000</v>
      </c>
      <c r="AT61" s="132">
        <v>700000</v>
      </c>
      <c r="AU61" s="89">
        <f t="shared" si="23"/>
        <v>1650000</v>
      </c>
      <c r="AV61" s="89">
        <f>PLANTS!D48</f>
        <v>117450</v>
      </c>
      <c r="AW61" s="97">
        <v>125000</v>
      </c>
      <c r="AX61" s="105">
        <v>825000</v>
      </c>
      <c r="AY61" s="91">
        <f t="shared" si="3"/>
        <v>552800</v>
      </c>
      <c r="AZ61" s="133">
        <f t="shared" si="24"/>
        <v>1135350</v>
      </c>
      <c r="BA61" s="96">
        <v>740000</v>
      </c>
      <c r="BB61" s="96">
        <v>215000</v>
      </c>
      <c r="BC61" s="96">
        <v>20000</v>
      </c>
      <c r="BD61" s="103">
        <v>10000</v>
      </c>
      <c r="BE61" s="106">
        <f>PLANTS!J48</f>
        <v>61184.969999999994</v>
      </c>
      <c r="BF61" s="90">
        <f t="shared" si="25"/>
        <v>1046184.97</v>
      </c>
      <c r="BG61" s="105">
        <v>810000</v>
      </c>
      <c r="BH61" s="105">
        <v>140000</v>
      </c>
      <c r="BI61" s="89">
        <f t="shared" si="26"/>
        <v>260000</v>
      </c>
      <c r="BJ61" s="89">
        <f t="shared" si="27"/>
        <v>20000</v>
      </c>
      <c r="BK61" s="103">
        <v>150000</v>
      </c>
      <c r="BL61" s="98">
        <f t="shared" si="28"/>
        <v>1380000</v>
      </c>
      <c r="BM61" s="89">
        <f>PLANTS!M48</f>
        <v>136676.70000000001</v>
      </c>
      <c r="BN61" s="100">
        <v>240000</v>
      </c>
      <c r="BO61" s="100">
        <v>410000</v>
      </c>
      <c r="BP61" s="100">
        <v>35000</v>
      </c>
      <c r="BQ61" s="89">
        <f t="shared" si="29"/>
        <v>183323.30000000005</v>
      </c>
      <c r="BR61" s="91">
        <f t="shared" si="4"/>
        <v>375000</v>
      </c>
    </row>
    <row r="62" spans="1:70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36"/>
      <c r="BM62" s="108"/>
      <c r="BN62" s="108"/>
      <c r="BO62" s="108"/>
      <c r="BP62" s="108"/>
      <c r="BQ62" s="108"/>
      <c r="BR62" s="108"/>
    </row>
    <row r="63" spans="1:70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137"/>
      <c r="BM63" s="91"/>
      <c r="BN63" s="91" t="s">
        <v>156</v>
      </c>
      <c r="BO63" s="91" t="s">
        <v>156</v>
      </c>
      <c r="BP63" s="91"/>
      <c r="BQ63" s="91"/>
      <c r="BR63" s="91"/>
    </row>
    <row r="64" spans="1:70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>
        <v>800000</v>
      </c>
      <c r="BB64" s="111">
        <v>400000</v>
      </c>
      <c r="BC64" s="111">
        <v>300000</v>
      </c>
      <c r="BD64" s="111"/>
      <c r="BE64" s="111"/>
      <c r="BF64" s="111">
        <v>1090000</v>
      </c>
      <c r="BG64" s="111">
        <v>825000</v>
      </c>
      <c r="BH64" s="111"/>
      <c r="BI64" s="111"/>
      <c r="BJ64" s="111"/>
      <c r="BK64" s="111"/>
      <c r="BL64" s="138"/>
      <c r="BM64" s="111"/>
      <c r="BN64" s="111"/>
      <c r="BO64" s="111"/>
      <c r="BP64" s="111"/>
      <c r="BQ64" s="111"/>
      <c r="BR64" s="111"/>
    </row>
    <row r="65" spans="1:70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>
        <v>725000</v>
      </c>
      <c r="BH65" s="113"/>
      <c r="BI65" s="113"/>
      <c r="BJ65" s="113"/>
      <c r="BK65" s="113"/>
      <c r="BL65" s="139"/>
      <c r="BM65" s="113"/>
      <c r="BN65" s="113"/>
      <c r="BO65" s="113"/>
      <c r="BP65" s="113"/>
      <c r="BQ65" s="113"/>
      <c r="BR65" s="113"/>
    </row>
    <row r="66" spans="1:70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137"/>
      <c r="BM66" s="91"/>
      <c r="BN66" s="91"/>
      <c r="BO66" s="91"/>
      <c r="BP66" s="91"/>
      <c r="BQ66" s="91"/>
      <c r="BR66" s="91"/>
    </row>
    <row r="67" spans="1:70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137"/>
      <c r="BM67" s="91"/>
      <c r="BN67" s="91"/>
      <c r="BO67" s="91"/>
      <c r="BP67" s="91"/>
      <c r="BQ67" s="91"/>
      <c r="BR67" s="91"/>
    </row>
    <row r="68" spans="1:70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137"/>
      <c r="BM68" s="91"/>
      <c r="BN68" s="91"/>
      <c r="BO68" s="91"/>
      <c r="BP68" s="91"/>
      <c r="BQ68" s="91"/>
      <c r="BR68" s="91"/>
    </row>
    <row r="69" spans="1:70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137"/>
      <c r="BM69" s="91"/>
      <c r="BN69" s="91"/>
      <c r="BO69" s="91"/>
      <c r="BP69" s="91"/>
      <c r="BQ69" s="91"/>
      <c r="BR69" s="91"/>
    </row>
    <row r="70" spans="1:70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137"/>
      <c r="BM70" s="91"/>
      <c r="BN70" s="91"/>
      <c r="BO70" s="91"/>
      <c r="BP70" s="91"/>
      <c r="BQ70" s="91"/>
      <c r="BR70" s="91"/>
    </row>
    <row r="71" spans="1:70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37"/>
      <c r="BM71" s="91"/>
      <c r="BN71" s="91"/>
      <c r="BO71" s="91"/>
      <c r="BP71" s="91"/>
      <c r="BQ71" s="91"/>
      <c r="BR71" s="91"/>
    </row>
    <row r="72" spans="1:70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137"/>
      <c r="BM72" s="91"/>
      <c r="BN72" s="91"/>
      <c r="BO72" s="91"/>
      <c r="BP72" s="91"/>
      <c r="BQ72" s="91"/>
      <c r="BR72" s="91"/>
    </row>
    <row r="73" spans="1:70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137"/>
      <c r="BM73" s="91"/>
      <c r="BN73" s="91"/>
      <c r="BO73" s="91"/>
      <c r="BP73" s="91"/>
      <c r="BQ73" s="91"/>
      <c r="BR73" s="91"/>
    </row>
    <row r="74" spans="1:70" x14ac:dyDescent="0.2">
      <c r="AE74" s="89">
        <f>SUM(AE71:AE73)</f>
        <v>2662958</v>
      </c>
    </row>
    <row r="75" spans="1:70" x14ac:dyDescent="0.2">
      <c r="B75" s="117" t="s">
        <v>0</v>
      </c>
      <c r="C75" s="117"/>
      <c r="D75" s="89">
        <v>2850</v>
      </c>
    </row>
    <row r="76" spans="1:70" x14ac:dyDescent="0.2">
      <c r="B76" s="117"/>
      <c r="C76" s="117"/>
      <c r="AD76" s="89" t="s">
        <v>152</v>
      </c>
      <c r="AE76" s="89">
        <v>1821417</v>
      </c>
    </row>
    <row r="77" spans="1:70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0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0" x14ac:dyDescent="0.2">
      <c r="B79" s="117"/>
      <c r="C79" s="117"/>
      <c r="AD79" s="89" t="s">
        <v>100</v>
      </c>
      <c r="AE79" s="89">
        <v>81125</v>
      </c>
    </row>
    <row r="80" spans="1:70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373380</xdr:colOff>
                    <xdr:row>69</xdr:row>
                    <xdr:rowOff>7620</xdr:rowOff>
                  </from>
                  <to>
                    <xdr:col>3</xdr:col>
                    <xdr:colOff>0</xdr:colOff>
                    <xdr:row>72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opLeftCell="A24" workbookViewId="0">
      <pane xSplit="1" topLeftCell="AG1" activePane="topRight" state="frozen"/>
      <selection pane="topRight" activeCell="AL41" sqref="AL41"/>
    </sheetView>
  </sheetViews>
  <sheetFormatPr defaultRowHeight="13.2" x14ac:dyDescent="0.25"/>
  <cols>
    <col min="1" max="1" width="23.6640625" style="1" customWidth="1"/>
    <col min="2" max="2" width="12" style="7" customWidth="1"/>
    <col min="3" max="3" width="12" style="1" customWidth="1"/>
    <col min="4" max="4" width="12" style="3" customWidth="1"/>
    <col min="5" max="5" width="12.33203125" style="3" customWidth="1"/>
    <col min="6" max="7" width="12" style="1" customWidth="1"/>
    <col min="8" max="29" width="13.6640625" customWidth="1"/>
    <col min="30" max="56" width="15.6640625" customWidth="1"/>
    <col min="57" max="63" width="13" customWidth="1"/>
  </cols>
  <sheetData>
    <row r="1" spans="1:15" x14ac:dyDescent="0.25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5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5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5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5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5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5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5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5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5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5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5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5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5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5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5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5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5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5">
      <c r="A19" s="8"/>
    </row>
    <row r="20" spans="1:81" x14ac:dyDescent="0.25">
      <c r="A20" s="8"/>
    </row>
    <row r="21" spans="1:81" x14ac:dyDescent="0.25">
      <c r="A21" s="8" t="s">
        <v>109</v>
      </c>
      <c r="B21" s="21" t="s">
        <v>110</v>
      </c>
      <c r="F21" s="8" t="s">
        <v>130</v>
      </c>
    </row>
    <row r="22" spans="1:81" x14ac:dyDescent="0.25">
      <c r="A22" s="8"/>
      <c r="B22" s="21" t="s">
        <v>111</v>
      </c>
      <c r="I22" t="s">
        <v>97</v>
      </c>
    </row>
    <row r="23" spans="1:81" x14ac:dyDescent="0.25">
      <c r="A23" s="8" t="s">
        <v>114</v>
      </c>
      <c r="B23" s="21" t="s">
        <v>112</v>
      </c>
    </row>
    <row r="24" spans="1:81" x14ac:dyDescent="0.25">
      <c r="A24" s="8"/>
      <c r="B24" s="21" t="s">
        <v>113</v>
      </c>
    </row>
    <row r="25" spans="1:81" x14ac:dyDescent="0.25">
      <c r="A25" s="8"/>
      <c r="B25" s="21" t="s">
        <v>115</v>
      </c>
    </row>
    <row r="26" spans="1:81" x14ac:dyDescent="0.25">
      <c r="B26" s="1"/>
    </row>
    <row r="27" spans="1:81" ht="13.8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5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5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5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5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5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5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5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5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8" thickBot="1" x14ac:dyDescent="0.3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5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5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5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5">
      <c r="A40" s="21">
        <v>37073</v>
      </c>
      <c r="B40" s="57">
        <f>SUMIF(D$36:U$36,B$36,D40:U40)</f>
        <v>258459.96</v>
      </c>
      <c r="C40" s="4">
        <f t="shared" si="20"/>
        <v>1413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34680</v>
      </c>
      <c r="T40" s="23">
        <f t="shared" si="30"/>
        <v>200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16680</v>
      </c>
      <c r="AI40" s="23">
        <f t="shared" si="34"/>
        <v>100</v>
      </c>
      <c r="AJ40" s="27">
        <v>0.2</v>
      </c>
      <c r="AK40" s="30">
        <f t="shared" si="11"/>
        <v>18000</v>
      </c>
      <c r="AL40" s="23">
        <f t="shared" si="35"/>
        <v>100</v>
      </c>
      <c r="AM40" s="27">
        <v>0.2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5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5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5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5">
      <c r="A44" s="21">
        <v>37196</v>
      </c>
      <c r="B44" s="57">
        <f t="shared" si="46"/>
        <v>521809.47</v>
      </c>
      <c r="C44" s="4">
        <f t="shared" si="20"/>
        <v>2855.4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130050</v>
      </c>
      <c r="T44" s="23">
        <f t="shared" si="30"/>
        <v>750</v>
      </c>
      <c r="U44" s="27">
        <v>0.75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5">
      <c r="A45" s="21">
        <v>37226</v>
      </c>
      <c r="B45" s="57">
        <f t="shared" si="46"/>
        <v>572450.67000000004</v>
      </c>
      <c r="C45" s="4">
        <f t="shared" si="20"/>
        <v>3168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130050</v>
      </c>
      <c r="T45" s="23">
        <f t="shared" si="30"/>
        <v>750</v>
      </c>
      <c r="U45" s="81">
        <f t="shared" si="45"/>
        <v>0.75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5">
      <c r="A46" s="21">
        <v>37257</v>
      </c>
      <c r="B46" s="57">
        <f t="shared" si="46"/>
        <v>572450.67000000004</v>
      </c>
      <c r="C46" s="4">
        <f t="shared" si="20"/>
        <v>3168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130050</v>
      </c>
      <c r="T46" s="23">
        <f t="shared" si="30"/>
        <v>750</v>
      </c>
      <c r="U46" s="81">
        <f t="shared" si="45"/>
        <v>0.75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5">
      <c r="A47" s="21">
        <v>37288</v>
      </c>
      <c r="B47" s="57">
        <f t="shared" si="46"/>
        <v>579200.67000000004</v>
      </c>
      <c r="C47" s="4">
        <f t="shared" si="20"/>
        <v>3205.5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130050</v>
      </c>
      <c r="T47" s="23">
        <f t="shared" si="30"/>
        <v>750</v>
      </c>
      <c r="U47" s="81">
        <f t="shared" si="45"/>
        <v>0.75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5">
      <c r="A48" s="21">
        <v>37316</v>
      </c>
      <c r="B48" s="57">
        <f t="shared" si="46"/>
        <v>618836.67000000004</v>
      </c>
      <c r="C48" s="4">
        <f t="shared" si="20"/>
        <v>3433.5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130050</v>
      </c>
      <c r="T48" s="23">
        <f t="shared" si="30"/>
        <v>750</v>
      </c>
      <c r="U48" s="81">
        <f t="shared" si="45"/>
        <v>0.75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5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5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5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5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5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5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5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5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5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5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5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5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5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5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5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5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5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5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5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5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5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5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5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5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5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5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5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5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5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5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5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5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5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5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5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5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5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5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5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5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5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5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5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5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5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5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5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5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5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5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5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5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5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5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5">
      <c r="D103" s="1"/>
      <c r="E103" s="1"/>
      <c r="H103" s="1"/>
      <c r="I103" s="3"/>
      <c r="J103" s="3"/>
      <c r="K103" s="1"/>
      <c r="L103" s="1"/>
    </row>
    <row r="104" spans="2:26" x14ac:dyDescent="0.25">
      <c r="D104" s="1"/>
      <c r="E104" s="1"/>
      <c r="H104" s="1"/>
      <c r="I104" s="3"/>
      <c r="J104" s="3"/>
      <c r="K104" s="1"/>
      <c r="L104" s="1"/>
    </row>
    <row r="105" spans="2:26" x14ac:dyDescent="0.25">
      <c r="D105" s="1"/>
      <c r="E105" s="1"/>
      <c r="H105" s="1"/>
      <c r="I105" s="3"/>
      <c r="J105" s="3"/>
      <c r="K105" s="1"/>
      <c r="L105" s="1"/>
    </row>
    <row r="106" spans="2:26" x14ac:dyDescent="0.25">
      <c r="D106" s="1"/>
      <c r="E106" s="1"/>
      <c r="H106" s="1"/>
      <c r="I106" s="3"/>
      <c r="J106" s="3"/>
      <c r="K106" s="1"/>
      <c r="L106" s="1"/>
    </row>
    <row r="107" spans="2:26" x14ac:dyDescent="0.25">
      <c r="D107" s="1"/>
      <c r="E107" s="1"/>
      <c r="H107" s="1"/>
      <c r="I107" s="3"/>
      <c r="J107" s="3"/>
      <c r="K107" s="1"/>
      <c r="L107" s="1"/>
    </row>
    <row r="108" spans="2:26" x14ac:dyDescent="0.25">
      <c r="D108" s="1"/>
      <c r="E108" s="1"/>
      <c r="H108" s="1"/>
      <c r="I108" s="3"/>
      <c r="J108" s="3"/>
      <c r="K108" s="1"/>
      <c r="L108" s="1"/>
    </row>
    <row r="109" spans="2:26" x14ac:dyDescent="0.25">
      <c r="D109" s="1"/>
      <c r="E109" s="1"/>
      <c r="H109" s="1"/>
      <c r="I109" s="3"/>
      <c r="J109" s="3"/>
      <c r="K109" s="1"/>
      <c r="L109" s="1"/>
    </row>
    <row r="110" spans="2:26" x14ac:dyDescent="0.25">
      <c r="D110" s="1"/>
      <c r="E110" s="1"/>
      <c r="H110" s="1"/>
      <c r="I110" s="3"/>
      <c r="J110" s="3"/>
      <c r="K110" s="1"/>
      <c r="L110" s="1"/>
    </row>
    <row r="111" spans="2:26" x14ac:dyDescent="0.25">
      <c r="D111" s="1"/>
      <c r="E111" s="1"/>
      <c r="H111" s="1"/>
      <c r="I111" s="3"/>
      <c r="J111" s="3"/>
      <c r="K111" s="1"/>
      <c r="L111" s="1"/>
    </row>
    <row r="112" spans="2:26" x14ac:dyDescent="0.25">
      <c r="D112" s="1"/>
      <c r="E112" s="1"/>
      <c r="H112" s="1"/>
      <c r="I112" s="3"/>
      <c r="J112" s="3"/>
      <c r="K112" s="1"/>
      <c r="L112" s="1"/>
    </row>
    <row r="113" spans="4:12" x14ac:dyDescent="0.25">
      <c r="D113" s="1"/>
      <c r="E113" s="1"/>
      <c r="H113" s="1"/>
      <c r="I113" s="3"/>
      <c r="J113" s="3"/>
      <c r="K113" s="1"/>
      <c r="L113" s="1"/>
    </row>
    <row r="114" spans="4:12" x14ac:dyDescent="0.25">
      <c r="D114" s="1"/>
      <c r="E114" s="1"/>
      <c r="H114" s="1"/>
      <c r="I114" s="3"/>
      <c r="J114" s="3"/>
      <c r="K114" s="1"/>
      <c r="L114" s="1"/>
    </row>
    <row r="115" spans="4:12" x14ac:dyDescent="0.25">
      <c r="D115" s="1"/>
      <c r="E115" s="1"/>
      <c r="H115" s="1"/>
      <c r="I115" s="3"/>
      <c r="J115" s="3"/>
      <c r="K115" s="1"/>
      <c r="L115" s="1"/>
    </row>
    <row r="116" spans="4:12" x14ac:dyDescent="0.25">
      <c r="D116" s="1"/>
      <c r="E116" s="1"/>
      <c r="H116" s="1"/>
      <c r="I116" s="3"/>
      <c r="J116" s="3"/>
      <c r="K116" s="1"/>
      <c r="L116" s="1"/>
    </row>
    <row r="117" spans="4:12" x14ac:dyDescent="0.25">
      <c r="D117" s="1"/>
      <c r="E117" s="1"/>
      <c r="H117" s="1"/>
      <c r="I117" s="3"/>
      <c r="J117" s="3"/>
      <c r="K117" s="1"/>
      <c r="L117" s="1"/>
    </row>
    <row r="118" spans="4:12" x14ac:dyDescent="0.25">
      <c r="D118" s="1"/>
      <c r="E118" s="1"/>
      <c r="H118" s="1"/>
      <c r="I118" s="3"/>
      <c r="J118" s="3"/>
      <c r="K118" s="1"/>
      <c r="L118" s="1"/>
    </row>
    <row r="119" spans="4:12" x14ac:dyDescent="0.25">
      <c r="D119" s="1"/>
      <c r="E119" s="1"/>
      <c r="H119" s="1"/>
      <c r="I119" s="3"/>
      <c r="J119" s="3"/>
      <c r="K119" s="1"/>
      <c r="L119" s="1"/>
    </row>
    <row r="120" spans="4:12" x14ac:dyDescent="0.25">
      <c r="D120" s="1"/>
      <c r="E120" s="1"/>
      <c r="H120" s="1"/>
      <c r="I120" s="3"/>
      <c r="J120" s="3"/>
      <c r="K120" s="1"/>
      <c r="L120" s="1"/>
    </row>
    <row r="121" spans="4:12" x14ac:dyDescent="0.25">
      <c r="D121" s="1"/>
      <c r="E121" s="1"/>
      <c r="H121" s="1"/>
      <c r="I121" s="3"/>
      <c r="J121" s="3"/>
      <c r="K121" s="1"/>
      <c r="L121" s="1"/>
    </row>
    <row r="122" spans="4:12" x14ac:dyDescent="0.25">
      <c r="D122" s="1"/>
      <c r="E122" s="1"/>
      <c r="H122" s="1"/>
      <c r="I122" s="3"/>
      <c r="J122" s="3"/>
      <c r="K122" s="1"/>
      <c r="L122" s="1"/>
    </row>
    <row r="123" spans="4:12" x14ac:dyDescent="0.25">
      <c r="D123" s="1"/>
      <c r="E123" s="1"/>
      <c r="H123" s="1"/>
      <c r="I123" s="3"/>
      <c r="J123" s="3"/>
      <c r="K123" s="1"/>
      <c r="L123" s="1"/>
    </row>
    <row r="124" spans="4:12" x14ac:dyDescent="0.25">
      <c r="D124" s="1"/>
      <c r="E124" s="1"/>
      <c r="H124" s="1"/>
      <c r="I124" s="3"/>
      <c r="J124" s="3"/>
      <c r="K124" s="1"/>
      <c r="L124" s="1"/>
    </row>
    <row r="125" spans="4:12" x14ac:dyDescent="0.25">
      <c r="D125" s="1"/>
      <c r="E125" s="1"/>
      <c r="H125" s="1"/>
      <c r="I125" s="3"/>
      <c r="J125" s="3"/>
      <c r="K125" s="1"/>
      <c r="L125" s="1"/>
    </row>
    <row r="126" spans="4:12" x14ac:dyDescent="0.25">
      <c r="D126" s="1"/>
      <c r="E126" s="1"/>
      <c r="H126" s="1"/>
      <c r="I126" s="3"/>
      <c r="J126" s="3"/>
      <c r="K126" s="1"/>
      <c r="L126" s="1"/>
    </row>
    <row r="127" spans="4:12" x14ac:dyDescent="0.25">
      <c r="D127" s="1"/>
      <c r="E127" s="1"/>
      <c r="H127" s="1"/>
      <c r="I127" s="3"/>
      <c r="J127" s="3"/>
      <c r="K127" s="1"/>
      <c r="L127" s="1"/>
    </row>
    <row r="128" spans="4:12" x14ac:dyDescent="0.25">
      <c r="D128" s="1"/>
      <c r="E128" s="1"/>
      <c r="H128" s="1"/>
      <c r="I128" s="3"/>
      <c r="J128" s="3"/>
      <c r="K128" s="1"/>
      <c r="L128" s="1"/>
    </row>
    <row r="129" spans="4:12" x14ac:dyDescent="0.25">
      <c r="D129" s="1"/>
      <c r="E129" s="1"/>
      <c r="H129" s="1"/>
      <c r="I129" s="3"/>
      <c r="J129" s="3"/>
      <c r="K129" s="1"/>
      <c r="L129" s="1"/>
    </row>
    <row r="130" spans="4:12" x14ac:dyDescent="0.25">
      <c r="F130" s="3"/>
      <c r="H130" s="1"/>
    </row>
    <row r="131" spans="4:12" x14ac:dyDescent="0.25">
      <c r="F131" s="3"/>
      <c r="H131" s="1"/>
    </row>
    <row r="132" spans="4:12" x14ac:dyDescent="0.25">
      <c r="F132" s="3"/>
      <c r="H132" s="1"/>
    </row>
    <row r="133" spans="4:12" x14ac:dyDescent="0.25">
      <c r="F133" s="3"/>
      <c r="H133" s="1"/>
    </row>
    <row r="134" spans="4:12" x14ac:dyDescent="0.25">
      <c r="F134" s="3"/>
      <c r="H134" s="1"/>
    </row>
    <row r="135" spans="4:12" x14ac:dyDescent="0.25">
      <c r="F135" s="3"/>
      <c r="H135" s="1"/>
    </row>
    <row r="136" spans="4:12" x14ac:dyDescent="0.25">
      <c r="F136" s="3"/>
      <c r="H136" s="1"/>
    </row>
    <row r="137" spans="4:12" x14ac:dyDescent="0.25">
      <c r="F137" s="3"/>
      <c r="H137" s="1"/>
    </row>
    <row r="138" spans="4:12" x14ac:dyDescent="0.25">
      <c r="F138" s="3"/>
      <c r="H138" s="1"/>
    </row>
    <row r="139" spans="4:12" x14ac:dyDescent="0.25">
      <c r="F139" s="3"/>
      <c r="H139" s="1"/>
    </row>
    <row r="140" spans="4:12" x14ac:dyDescent="0.25">
      <c r="F140" s="3"/>
      <c r="H140" s="1"/>
    </row>
    <row r="141" spans="4:12" x14ac:dyDescent="0.25">
      <c r="F141" s="3"/>
      <c r="H141" s="1"/>
    </row>
    <row r="142" spans="4:12" x14ac:dyDescent="0.25">
      <c r="F142" s="3"/>
      <c r="H142" s="1"/>
    </row>
    <row r="143" spans="4:12" x14ac:dyDescent="0.25">
      <c r="F143" s="3"/>
      <c r="H143" s="1"/>
    </row>
    <row r="144" spans="4:12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3.2" x14ac:dyDescent="0.25"/>
  <cols>
    <col min="1" max="1" width="20.5546875" customWidth="1"/>
    <col min="2" max="2" width="9.109375" style="7" customWidth="1"/>
    <col min="3" max="3" width="9.88671875" style="19" customWidth="1"/>
    <col min="4" max="4" width="19" style="1" customWidth="1"/>
    <col min="5" max="5" width="12.109375" style="1" customWidth="1"/>
  </cols>
  <sheetData>
    <row r="1" spans="1:7" x14ac:dyDescent="0.25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5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5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5">
      <c r="A4" t="s">
        <v>82</v>
      </c>
    </row>
    <row r="5" spans="1:7" x14ac:dyDescent="0.25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Havlíček Jan</cp:lastModifiedBy>
  <cp:lastPrinted>2001-05-01T20:39:19Z</cp:lastPrinted>
  <dcterms:created xsi:type="dcterms:W3CDTF">2001-02-17T18:14:14Z</dcterms:created>
  <dcterms:modified xsi:type="dcterms:W3CDTF">2023-09-10T11:15:31Z</dcterms:modified>
</cp:coreProperties>
</file>