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348" windowHeight="9036" tabRatio="411" activeTab="1"/>
  </bookViews>
  <sheets>
    <sheet name="ENOVATE DPR" sheetId="3" r:id="rId1"/>
    <sheet name="ENOVAT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'ENOVATE DPR'!#REF!</definedName>
    <definedName name="_xlnm._FilterDatabase" localSheetId="1" hidden="1">'ENOVATE DPR2'!#REF!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'ENOVATE DPR2'!#REF!</definedName>
    <definedName name="nr_dpr_ees" localSheetId="0">'ENOVATE DPR'!#REF!</definedName>
    <definedName name="nr_dpr_ees">'ENOVATE DPR2'!#REF!</definedName>
    <definedName name="nr_dpr_emerging_businesses" localSheetId="0">'ENOVATE DPR'!#REF!</definedName>
    <definedName name="nr_dpr_emerging_businesses">'ENOVATE DPR2'!#REF!</definedName>
    <definedName name="nr_dpr_enron_asia_africa" localSheetId="0">'ENOVATE DPR'!#REF!</definedName>
    <definedName name="nr_dpr_enron_asia_africa">'ENOVATE DPR2'!#REF!</definedName>
    <definedName name="nr_dpr_enron_europe" localSheetId="0">'ENOVATE DPR'!#REF!</definedName>
    <definedName name="nr_dpr_enron_europe">'ENOVATE DPR2'!#REF!</definedName>
    <definedName name="nr_dpr_enron_northamerica" localSheetId="0">'ENOVATE DPR'!$A$9:$Q$10</definedName>
    <definedName name="nr_dpr_enron_northamerica">'ENOVATE DPR2'!$A$10:$Q$11</definedName>
    <definedName name="nr_dpr_enron_southamerica" localSheetId="0">'ENOVATE DPR'!#REF!</definedName>
    <definedName name="nr_dpr_enron_southamerica">'ENOVATE DPR2'!#REF!</definedName>
    <definedName name="nr_dpr_financial_trading" localSheetId="0">'ENOVATE DPR'!#REF!</definedName>
    <definedName name="nr_dpr_financial_trading">'ENOVATE DPR2'!#REF!</definedName>
    <definedName name="nr_dpr_footer_and_totals" localSheetId="0">'ENOVATE DPR'!#REF!</definedName>
    <definedName name="nr_dpr_footer_and_totals">'ENOVATE DPR2'!$A$20:$Q$22</definedName>
    <definedName name="nr_dpr_gas_assets" localSheetId="0">'ENOVATE DPR'!#REF!</definedName>
    <definedName name="nr_dpr_gas_assets">'ENOVATE DPR2'!#REF!</definedName>
    <definedName name="nr_dpr_gas_trading" localSheetId="0">'ENOVATE DPR'!$A$11:$Q$13</definedName>
    <definedName name="nr_dpr_gas_trading">'ENOVATE DPR2'!$A$12:$Q$14</definedName>
    <definedName name="nr_dpr_header" localSheetId="0">'ENOVATE DPR'!$A$5:$Q$8</definedName>
    <definedName name="nr_dpr_header">'ENOVATE DPR2'!$A$6:$Q$9</definedName>
    <definedName name="nr_dpr_merchant_equity_portfolio" localSheetId="0">'ENOVATE DPR'!#REF!</definedName>
    <definedName name="nr_dpr_merchant_equity_portfolio">'ENOVATE DPR2'!#REF!</definedName>
    <definedName name="nr_dpr_originations" localSheetId="0">'ENOVATE DPR'!#REF!</definedName>
    <definedName name="nr_dpr_originations">'ENOVATE DPR2'!#REF!</definedName>
    <definedName name="nr_dpr_power_trading" localSheetId="0">'ENOVATE DPR'!#REF!</definedName>
    <definedName name="nr_dpr_power_trading">'ENOVATE DPR2'!#REF!</definedName>
    <definedName name="nr_dpr_total_trading" localSheetId="0">'ENOVATE DPR'!#REF!</definedName>
    <definedName name="nr_dpr_total_trading">'ENOVATE DPR2'!$A$15:$Q$17</definedName>
    <definedName name="nr_dpr_total_trading_with_originations" localSheetId="0">'ENOVATE DPR'!#REF!</definedName>
    <definedName name="nr_dpr_total_trading_with_originations">'ENOVATE DPR2'!$A$18:$Q$19</definedName>
    <definedName name="NumberOfCopies">#REF!</definedName>
    <definedName name="PhoneNumbers">'[2]Orig Sched '!$O$2:$O$14</definedName>
    <definedName name="_xlnm.Print_Area" localSheetId="2">'5 Day Roll'!$A$3:$G$17</definedName>
    <definedName name="_xlnm.Print_Area" localSheetId="0">'ENOVATE DPR'!$A$1:$Q$13</definedName>
    <definedName name="_xlnm.Print_Area" localSheetId="1">'ENOVATE DPR2'!$A$1:$Q$22</definedName>
    <definedName name="PrintOrNot">#REF!</definedName>
    <definedName name="PrintOrNotIndex">#REF!</definedName>
    <definedName name="PrintResult">#REF!</definedName>
    <definedName name="RollLiquids" localSheetId="2">'5 Day Roll'!RollLiquids</definedName>
    <definedName name="RollLiquids" localSheetId="0">'ENOVATE DPR'!RollLiquids</definedName>
    <definedName name="RollLiquids">[0]!RollLiquids</definedName>
    <definedName name="summary" localSheetId="0">'ENOVATE DPR'!$A$1:$Q$13</definedName>
    <definedName name="summary">'ENOVATE DPR2'!$A$1:$Q$22</definedName>
  </definedNames>
  <calcPr calcId="92512" calcMode="manual" calcOnSave="0"/>
</workbook>
</file>

<file path=xl/calcChain.xml><?xml version="1.0" encoding="utf-8"?>
<calcChain xmlns="http://schemas.openxmlformats.org/spreadsheetml/2006/main">
  <c r="A2" i="2" l="1"/>
  <c r="B7" i="2"/>
  <c r="C7" i="2"/>
  <c r="B13" i="2"/>
  <c r="P3" i="3"/>
  <c r="M9" i="3"/>
  <c r="N9" i="3"/>
  <c r="O9" i="3"/>
  <c r="P9" i="3"/>
  <c r="Q9" i="3"/>
  <c r="C11" i="3"/>
  <c r="D11" i="3"/>
  <c r="F11" i="3"/>
  <c r="G11" i="3"/>
  <c r="I11" i="3"/>
  <c r="K11" i="3"/>
  <c r="M11" i="3"/>
  <c r="N11" i="3"/>
  <c r="O11" i="3"/>
  <c r="P11" i="3"/>
  <c r="Q11" i="3"/>
  <c r="C12" i="3"/>
  <c r="I12" i="3"/>
  <c r="K12" i="3"/>
  <c r="L12" i="3"/>
  <c r="M12" i="3"/>
  <c r="N12" i="3"/>
  <c r="O12" i="3"/>
  <c r="P12" i="3"/>
  <c r="Q12" i="3"/>
  <c r="C13" i="3"/>
  <c r="K13" i="3"/>
  <c r="M13" i="3"/>
  <c r="N13" i="3"/>
  <c r="O13" i="3"/>
  <c r="P13" i="3"/>
  <c r="Q13" i="3"/>
  <c r="Q4" i="1"/>
  <c r="M10" i="1"/>
  <c r="N10" i="1"/>
  <c r="O10" i="1"/>
  <c r="P10" i="1"/>
  <c r="Q10" i="1"/>
  <c r="S10" i="1"/>
  <c r="T10" i="1"/>
  <c r="U10" i="1"/>
  <c r="C12" i="1"/>
  <c r="F12" i="1"/>
  <c r="I12" i="1"/>
  <c r="M12" i="1"/>
  <c r="N12" i="1"/>
  <c r="O12" i="1"/>
  <c r="P12" i="1"/>
  <c r="Q12" i="1"/>
  <c r="S12" i="1"/>
  <c r="T12" i="1"/>
  <c r="U12" i="1"/>
  <c r="C13" i="1"/>
  <c r="M13" i="1"/>
  <c r="N13" i="1"/>
  <c r="O13" i="1"/>
  <c r="P13" i="1"/>
  <c r="Q13" i="1"/>
  <c r="C14" i="1"/>
  <c r="S16" i="1"/>
  <c r="T16" i="1"/>
  <c r="U16" i="1"/>
  <c r="M17" i="1"/>
  <c r="N17" i="1"/>
  <c r="O17" i="1"/>
  <c r="P17" i="1"/>
  <c r="Q17" i="1"/>
  <c r="H28" i="1"/>
  <c r="I28" i="1"/>
  <c r="J28" i="1"/>
  <c r="H30" i="1"/>
  <c r="I30" i="1"/>
  <c r="J30" i="1"/>
</calcChain>
</file>

<file path=xl/sharedStrings.xml><?xml version="1.0" encoding="utf-8"?>
<sst xmlns="http://schemas.openxmlformats.org/spreadsheetml/2006/main" count="97" uniqueCount="45">
  <si>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</si>
  <si>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</si>
  <si>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</si>
  <si>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</si>
  <si>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</si>
  <si>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</si>
  <si>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</si>
  <si>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</si>
  <si>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</si>
  <si>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</si>
  <si>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</si>
  <si>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</si>
  <si>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</si>
  <si>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</si>
  <si>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</si>
  <si>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</si>
  <si>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</si>
  <si>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</si>
  <si>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</si>
  <si>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</si>
  <si>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</si>
  <si>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</si>
  <si>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</si>
  <si>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</si>
  <si>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</si>
  <si>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</si>
  <si>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</si>
  <si>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</si>
  <si>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</si>
  <si>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</si>
  <si>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</si>
  <si>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</si>
  <si>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</si>
  <si>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</si>
  <si>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</si>
  <si>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</si>
  <si>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ENOVATE</t>
  </si>
  <si>
    <t xml:space="preserve">         Short Term Trading</t>
  </si>
  <si>
    <t xml:space="preserve">         Long Term Trading</t>
  </si>
  <si>
    <t>10 Bcf</t>
  </si>
  <si>
    <t>In thousands (000's)</t>
  </si>
  <si>
    <t>20 Bcf</t>
  </si>
  <si>
    <t>MTD 12/12</t>
  </si>
  <si>
    <t>P&amp;L 13th</t>
  </si>
  <si>
    <t>MTD 13th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</si>
</sst>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  <numFmt numFmtId="183" formatCode="0.0000000000000000000000000000"/>
  </numFmts>
  <fonts count="91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6"/>
      <name val="Small Fonts"/>
      <family val="2"/>
    </font>
    <font>
      <sz val="7"/>
      <color indexed="8"/>
      <name val="Small Fonts"/>
      <family val="2"/>
    </font>
    <font>
      <sz val="14"/>
      <name val="Small Fonts"/>
      <family val="2"/>
    </font>
    <font>
      <sz val="12"/>
      <color indexed="8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b/>
      <sz val="10"/>
      <name val="Arial"/>
      <family val="2"/>
    </font>
    <font>
      <sz val="16"/>
      <color indexed="10"/>
      <name val="Times New Roman"/>
      <family val="1"/>
    </font>
    <font>
      <sz val="8"/>
      <color indexed="9"/>
      <name val="Times New Roman"/>
      <family val="1"/>
    </font>
    <font>
      <sz val="10"/>
      <name val="Arial"/>
    </font>
    <font>
      <sz val="10"/>
      <color indexed="9"/>
      <name val="Arial"/>
    </font>
    <font>
      <sz val="6"/>
      <color indexed="8"/>
      <name val="Small Fonts"/>
      <family val="2"/>
    </font>
    <font>
      <sz val="10"/>
      <color indexed="8"/>
      <name val="Arial"/>
    </font>
    <font>
      <sz val="12"/>
      <color indexed="9"/>
      <name val="Times New Roman"/>
      <family val="1"/>
    </font>
    <font>
      <b/>
      <sz val="24"/>
      <color indexed="10"/>
      <name val="Times New Roman"/>
      <family val="1"/>
    </font>
    <font>
      <b/>
      <sz val="12"/>
      <color indexed="10"/>
      <name val="Times New Roman"/>
      <family val="1"/>
    </font>
    <font>
      <sz val="14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87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37" fontId="53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4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0" fontId="55" fillId="0" borderId="0" xfId="28" applyFont="1" applyFill="1" applyBorder="1" applyAlignment="1">
      <alignment horizontal="left"/>
    </xf>
    <xf numFmtId="0" fontId="51" fillId="0" borderId="0" xfId="28" applyFont="1" applyFill="1" applyBorder="1"/>
    <xf numFmtId="0" fontId="56" fillId="0" borderId="0" xfId="28" applyFont="1" applyFill="1" applyBorder="1" applyAlignment="1">
      <alignment horizontal="left"/>
    </xf>
    <xf numFmtId="0" fontId="55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8" fillId="0" borderId="0" xfId="28" applyFont="1" applyFill="1" applyBorder="1"/>
    <xf numFmtId="0" fontId="0" fillId="13" borderId="0" xfId="0" applyFill="1"/>
    <xf numFmtId="0" fontId="62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1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3" fillId="0" borderId="11" xfId="12" applyNumberFormat="1" applyFont="1" applyBorder="1" applyAlignment="1">
      <alignment horizontal="center"/>
    </xf>
    <xf numFmtId="6" fontId="63" fillId="0" borderId="10" xfId="12" applyNumberFormat="1" applyFont="1" applyBorder="1" applyAlignment="1">
      <alignment horizontal="center"/>
    </xf>
    <xf numFmtId="6" fontId="63" fillId="4" borderId="10" xfId="12" applyNumberFormat="1" applyFont="1" applyFill="1" applyBorder="1" applyAlignment="1">
      <alignment horizontal="center"/>
    </xf>
    <xf numFmtId="6" fontId="63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1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1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4" fillId="0" borderId="0" xfId="28" applyFont="1" applyAlignment="1">
      <alignment horizontal="right"/>
    </xf>
    <xf numFmtId="0" fontId="65" fillId="13" borderId="0" xfId="28" applyFont="1" applyFill="1"/>
    <xf numFmtId="37" fontId="65" fillId="13" borderId="0" xfId="28" applyNumberFormat="1" applyFont="1" applyFill="1"/>
    <xf numFmtId="37" fontId="65" fillId="0" borderId="1" xfId="28" applyNumberFormat="1" applyFont="1" applyBorder="1" applyAlignment="1">
      <alignment horizontal="center"/>
    </xf>
    <xf numFmtId="37" fontId="65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8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0" borderId="0" xfId="28" applyFont="1" applyAlignment="1">
      <alignment horizontal="right"/>
    </xf>
    <xf numFmtId="0" fontId="3" fillId="13" borderId="0" xfId="28" applyFont="1" applyFill="1" applyAlignment="1">
      <alignment horizontal="centerContinuous"/>
    </xf>
    <xf numFmtId="5" fontId="65" fillId="0" borderId="1" xfId="28" quotePrefix="1" applyNumberFormat="1" applyFont="1" applyBorder="1" applyAlignment="1">
      <alignment horizontal="center"/>
    </xf>
    <xf numFmtId="0" fontId="69" fillId="13" borderId="0" xfId="28" applyFont="1" applyFill="1"/>
    <xf numFmtId="0" fontId="70" fillId="0" borderId="0" xfId="28" applyFont="1"/>
    <xf numFmtId="0" fontId="70" fillId="13" borderId="0" xfId="28" applyFont="1" applyFill="1"/>
    <xf numFmtId="0" fontId="70" fillId="0" borderId="0" xfId="28" applyFont="1" applyAlignment="1">
      <alignment horizontal="center"/>
    </xf>
    <xf numFmtId="0" fontId="70" fillId="0" borderId="0" xfId="0" applyFont="1"/>
    <xf numFmtId="0" fontId="70" fillId="0" borderId="0" xfId="28" applyFont="1" applyBorder="1" applyAlignment="1">
      <alignment horizontal="center"/>
    </xf>
    <xf numFmtId="0" fontId="70" fillId="0" borderId="0" xfId="28" applyFont="1" applyFill="1" applyBorder="1" applyAlignment="1">
      <alignment horizontal="center"/>
    </xf>
    <xf numFmtId="37" fontId="70" fillId="13" borderId="0" xfId="28" applyNumberFormat="1" applyFont="1" applyFill="1"/>
    <xf numFmtId="37" fontId="70" fillId="0" borderId="0" xfId="28" applyNumberFormat="1" applyFont="1" applyBorder="1" applyAlignment="1">
      <alignment horizontal="center"/>
    </xf>
    <xf numFmtId="0" fontId="70" fillId="0" borderId="0" xfId="28" applyFont="1" applyFill="1"/>
    <xf numFmtId="0" fontId="71" fillId="13" borderId="0" xfId="28" applyFont="1" applyFill="1"/>
    <xf numFmtId="0" fontId="72" fillId="0" borderId="0" xfId="28" applyFont="1" applyAlignment="1">
      <alignment horizontal="center"/>
    </xf>
    <xf numFmtId="0" fontId="72" fillId="0" borderId="0" xfId="28" applyFont="1"/>
    <xf numFmtId="37" fontId="71" fillId="13" borderId="0" xfId="28" applyNumberFormat="1" applyFont="1" applyFill="1"/>
    <xf numFmtId="6" fontId="71" fillId="0" borderId="0" xfId="28" applyNumberFormat="1" applyFont="1" applyFill="1" applyBorder="1" applyAlignment="1">
      <alignment horizontal="right"/>
    </xf>
    <xf numFmtId="5" fontId="71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3" fillId="0" borderId="0" xfId="28" applyFont="1"/>
    <xf numFmtId="0" fontId="70" fillId="0" borderId="0" xfId="28" applyFont="1" applyBorder="1" applyAlignment="1">
      <alignment horizontal="centerContinuous"/>
    </xf>
    <xf numFmtId="6" fontId="74" fillId="0" borderId="0" xfId="12" applyNumberFormat="1" applyFont="1" applyFill="1" applyBorder="1" applyAlignment="1">
      <alignment horizontal="center"/>
    </xf>
    <xf numFmtId="0" fontId="75" fillId="0" borderId="0" xfId="28" applyFont="1" applyFill="1" applyBorder="1" applyAlignment="1">
      <alignment horizontal="left"/>
    </xf>
    <xf numFmtId="5" fontId="76" fillId="0" borderId="0" xfId="28" applyNumberFormat="1" applyFont="1" applyFill="1" applyBorder="1" applyAlignment="1">
      <alignment horizontal="right"/>
    </xf>
    <xf numFmtId="0" fontId="77" fillId="0" borderId="0" xfId="28" applyFont="1" applyAlignment="1">
      <alignment horizontal="right"/>
    </xf>
    <xf numFmtId="0" fontId="78" fillId="0" borderId="0" xfId="28" applyFont="1" applyAlignment="1">
      <alignment horizontal="left"/>
    </xf>
    <xf numFmtId="0" fontId="67" fillId="14" borderId="1" xfId="28" applyFont="1" applyFill="1" applyBorder="1" applyAlignment="1">
      <alignment horizontal="left"/>
    </xf>
    <xf numFmtId="0" fontId="79" fillId="0" borderId="1" xfId="28" applyFont="1" applyBorder="1" applyAlignment="1">
      <alignment horizontal="left"/>
    </xf>
    <xf numFmtId="0" fontId="65" fillId="0" borderId="0" xfId="0" applyFont="1"/>
    <xf numFmtId="0" fontId="65" fillId="0" borderId="0" xfId="28" applyFont="1" applyBorder="1" applyAlignment="1">
      <alignment horizontal="center"/>
    </xf>
    <xf numFmtId="0" fontId="65" fillId="0" borderId="5" xfId="28" applyFont="1" applyBorder="1" applyAlignment="1">
      <alignment horizontal="center"/>
    </xf>
    <xf numFmtId="0" fontId="65" fillId="0" borderId="1" xfId="28" applyFont="1" applyBorder="1" applyAlignment="1">
      <alignment horizontal="center"/>
    </xf>
    <xf numFmtId="0" fontId="65" fillId="0" borderId="6" xfId="28" applyFont="1" applyBorder="1" applyAlignment="1">
      <alignment horizontal="center"/>
    </xf>
    <xf numFmtId="0" fontId="65" fillId="0" borderId="6" xfId="0" applyFont="1" applyBorder="1"/>
    <xf numFmtId="0" fontId="65" fillId="0" borderId="5" xfId="0" applyFont="1" applyBorder="1" applyAlignment="1">
      <alignment horizontal="center"/>
    </xf>
    <xf numFmtId="0" fontId="65" fillId="0" borderId="7" xfId="28" applyFont="1" applyBorder="1" applyAlignment="1">
      <alignment horizontal="center"/>
    </xf>
    <xf numFmtId="0" fontId="65" fillId="0" borderId="0" xfId="28" applyFont="1" applyAlignment="1">
      <alignment horizontal="centerContinuous"/>
    </xf>
    <xf numFmtId="0" fontId="65" fillId="0" borderId="0" xfId="28" applyFont="1" applyAlignment="1"/>
    <xf numFmtId="0" fontId="65" fillId="0" borderId="0" xfId="28" applyFont="1" applyBorder="1" applyAlignment="1">
      <alignment horizontal="centerContinuous"/>
    </xf>
    <xf numFmtId="6" fontId="41" fillId="14" borderId="1" xfId="12" applyNumberFormat="1" applyFont="1" applyFill="1" applyBorder="1" applyAlignment="1">
      <alignment horizontal="right"/>
    </xf>
    <xf numFmtId="5" fontId="65" fillId="14" borderId="1" xfId="28" quotePrefix="1" applyNumberFormat="1" applyFont="1" applyFill="1" applyBorder="1" applyAlignment="1">
      <alignment horizontal="center"/>
    </xf>
    <xf numFmtId="0" fontId="81" fillId="0" borderId="0" xfId="28" applyFont="1"/>
    <xf numFmtId="6" fontId="44" fillId="14" borderId="1" xfId="11" applyNumberFormat="1" applyFont="1" applyFill="1" applyBorder="1" applyAlignment="1">
      <alignment horizontal="right"/>
    </xf>
    <xf numFmtId="37" fontId="21" fillId="0" borderId="1" xfId="28" applyNumberFormat="1" applyFont="1" applyBorder="1" applyAlignment="1">
      <alignment horizontal="right"/>
    </xf>
    <xf numFmtId="5" fontId="21" fillId="0" borderId="1" xfId="28" applyNumberFormat="1" applyFont="1" applyBorder="1" applyAlignment="1">
      <alignment horizontal="center"/>
    </xf>
    <xf numFmtId="182" fontId="66" fillId="14" borderId="1" xfId="12" applyNumberFormat="1" applyFont="1" applyFill="1" applyBorder="1" applyAlignment="1">
      <alignment horizontal="right"/>
    </xf>
    <xf numFmtId="182" fontId="66" fillId="4" borderId="1" xfId="12" applyNumberFormat="1" applyFont="1" applyFill="1" applyBorder="1" applyAlignment="1">
      <alignment horizontal="right"/>
    </xf>
    <xf numFmtId="169" fontId="41" fillId="14" borderId="1" xfId="28" applyNumberFormat="1" applyFont="1" applyFill="1" applyBorder="1" applyAlignment="1">
      <alignment horizontal="center"/>
    </xf>
    <xf numFmtId="165" fontId="41" fillId="13" borderId="0" xfId="28" applyNumberFormat="1" applyFont="1" applyFill="1" applyBorder="1" applyAlignment="1">
      <alignment horizontal="center"/>
    </xf>
    <xf numFmtId="169" fontId="41" fillId="13" borderId="0" xfId="28" applyNumberFormat="1" applyFont="1" applyFill="1" applyBorder="1" applyAlignment="1">
      <alignment horizontal="center"/>
    </xf>
    <xf numFmtId="169" fontId="66" fillId="0" borderId="0" xfId="28" applyNumberFormat="1" applyFont="1" applyFill="1" applyBorder="1" applyAlignment="1">
      <alignment horizontal="center"/>
    </xf>
    <xf numFmtId="169" fontId="66" fillId="13" borderId="0" xfId="28" applyNumberFormat="1" applyFont="1" applyFill="1" applyBorder="1" applyAlignment="1">
      <alignment horizontal="center"/>
    </xf>
    <xf numFmtId="183" fontId="9" fillId="0" borderId="0" xfId="28" applyNumberFormat="1" applyFont="1"/>
    <xf numFmtId="37" fontId="82" fillId="0" borderId="0" xfId="28" applyNumberFormat="1" applyFont="1" applyFill="1" applyBorder="1" applyAlignment="1">
      <alignment horizontal="right"/>
    </xf>
    <xf numFmtId="6" fontId="48" fillId="8" borderId="1" xfId="12" applyNumberFormat="1" applyFont="1" applyFill="1" applyBorder="1" applyAlignment="1">
      <alignment horizontal="center"/>
    </xf>
    <xf numFmtId="0" fontId="20" fillId="13" borderId="0" xfId="28" applyFont="1" applyFill="1" applyAlignment="1">
      <alignment horizontal="right"/>
    </xf>
    <xf numFmtId="39" fontId="66" fillId="14" borderId="1" xfId="28" applyNumberFormat="1" applyFont="1" applyFill="1" applyBorder="1" applyAlignment="1">
      <alignment horizontal="center"/>
    </xf>
    <xf numFmtId="39" fontId="66" fillId="13" borderId="1" xfId="28" applyNumberFormat="1" applyFont="1" applyFill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2" fillId="0" borderId="0" xfId="0" applyFont="1"/>
    <xf numFmtId="0" fontId="82" fillId="0" borderId="0" xfId="0" applyFont="1" applyAlignment="1">
      <alignment horizontal="right"/>
    </xf>
    <xf numFmtId="37" fontId="82" fillId="13" borderId="0" xfId="28" applyNumberFormat="1" applyFont="1" applyFill="1"/>
    <xf numFmtId="0" fontId="83" fillId="0" borderId="0" xfId="0" applyFont="1"/>
    <xf numFmtId="0" fontId="84" fillId="0" borderId="0" xfId="0" applyFont="1"/>
    <xf numFmtId="5" fontId="82" fillId="0" borderId="0" xfId="0" applyNumberFormat="1" applyFont="1"/>
    <xf numFmtId="37" fontId="66" fillId="0" borderId="0" xfId="28" applyNumberFormat="1" applyFont="1" applyBorder="1" applyAlignment="1">
      <alignment horizontal="center"/>
    </xf>
    <xf numFmtId="0" fontId="85" fillId="0" borderId="0" xfId="28" applyFont="1"/>
    <xf numFmtId="0" fontId="30" fillId="0" borderId="0" xfId="28" applyFont="1"/>
    <xf numFmtId="0" fontId="30" fillId="0" borderId="0" xfId="28" applyFont="1" applyAlignment="1">
      <alignment horizontal="center"/>
    </xf>
    <xf numFmtId="0" fontId="30" fillId="13" borderId="0" xfId="28" applyFont="1" applyFill="1"/>
    <xf numFmtId="0" fontId="86" fillId="0" borderId="0" xfId="0" applyFont="1"/>
    <xf numFmtId="0" fontId="87" fillId="0" borderId="0" xfId="28" applyFont="1"/>
    <xf numFmtId="0" fontId="87" fillId="0" borderId="0" xfId="28" applyFont="1" applyAlignment="1">
      <alignment horizontal="center"/>
    </xf>
    <xf numFmtId="0" fontId="87" fillId="13" borderId="0" xfId="28" applyFont="1" applyFill="1"/>
    <xf numFmtId="0" fontId="9" fillId="17" borderId="0" xfId="28" applyFont="1" applyFill="1" applyAlignment="1">
      <alignment horizontal="left"/>
    </xf>
    <xf numFmtId="0" fontId="9" fillId="17" borderId="0" xfId="28" applyFont="1" applyFill="1"/>
    <xf numFmtId="0" fontId="9" fillId="17" borderId="0" xfId="28" applyFont="1" applyFill="1" applyBorder="1"/>
    <xf numFmtId="0" fontId="9" fillId="17" borderId="0" xfId="28" applyFont="1" applyFill="1" applyBorder="1" applyAlignment="1">
      <alignment horizontal="center"/>
    </xf>
    <xf numFmtId="0" fontId="50" fillId="17" borderId="0" xfId="28" applyFont="1" applyFill="1" applyBorder="1" applyAlignment="1">
      <alignment horizontal="centerContinuous"/>
    </xf>
    <xf numFmtId="0" fontId="29" fillId="17" borderId="0" xfId="28" applyFont="1" applyFill="1" applyBorder="1" applyAlignment="1">
      <alignment horizontal="centerContinuous"/>
    </xf>
    <xf numFmtId="0" fontId="0" fillId="17" borderId="0" xfId="0" applyFill="1"/>
    <xf numFmtId="0" fontId="9" fillId="17" borderId="1" xfId="28" applyFont="1" applyFill="1" applyBorder="1" applyAlignment="1">
      <alignment horizontal="center"/>
    </xf>
    <xf numFmtId="0" fontId="9" fillId="17" borderId="7" xfId="28" applyFont="1" applyFill="1" applyBorder="1" applyAlignment="1">
      <alignment horizontal="center"/>
    </xf>
    <xf numFmtId="6" fontId="48" fillId="17" borderId="0" xfId="12" applyNumberFormat="1" applyFont="1" applyFill="1" applyBorder="1" applyAlignment="1">
      <alignment horizontal="right"/>
    </xf>
    <xf numFmtId="6" fontId="48" fillId="17" borderId="1" xfId="12" applyNumberFormat="1" applyFont="1" applyFill="1" applyBorder="1" applyAlignment="1">
      <alignment horizontal="right"/>
    </xf>
    <xf numFmtId="0" fontId="0" fillId="17" borderId="0" xfId="0" applyFill="1" applyBorder="1"/>
    <xf numFmtId="0" fontId="9" fillId="17" borderId="0" xfId="28" applyFont="1" applyFill="1" applyAlignment="1">
      <alignment horizontal="center"/>
    </xf>
    <xf numFmtId="0" fontId="9" fillId="17" borderId="0" xfId="28" applyFont="1" applyFill="1" applyBorder="1" applyAlignment="1">
      <alignment horizontal="right"/>
    </xf>
    <xf numFmtId="0" fontId="49" fillId="17" borderId="11" xfId="28" applyFont="1" applyFill="1" applyBorder="1" applyAlignment="1">
      <alignment horizontal="right"/>
    </xf>
    <xf numFmtId="6" fontId="26" fillId="17" borderId="0" xfId="28" applyNumberFormat="1" applyFont="1" applyFill="1" applyBorder="1" applyAlignment="1">
      <alignment horizontal="right"/>
    </xf>
    <xf numFmtId="0" fontId="47" fillId="17" borderId="0" xfId="28" applyFont="1" applyFill="1" applyBorder="1" applyAlignment="1">
      <alignment horizontal="left"/>
    </xf>
    <xf numFmtId="168" fontId="39" fillId="17" borderId="0" xfId="28" applyNumberFormat="1" applyFont="1" applyFill="1" applyBorder="1" applyAlignment="1">
      <alignment horizontal="right"/>
    </xf>
    <xf numFmtId="0" fontId="55" fillId="17" borderId="0" xfId="28" applyFont="1" applyFill="1" applyBorder="1" applyAlignment="1">
      <alignment horizontal="left"/>
    </xf>
    <xf numFmtId="6" fontId="48" fillId="17" borderId="0" xfId="12" applyNumberFormat="1" applyFont="1" applyFill="1" applyBorder="1" applyAlignment="1">
      <alignment horizontal="center"/>
    </xf>
    <xf numFmtId="37" fontId="88" fillId="0" borderId="0" xfId="28" applyNumberFormat="1" applyFont="1" applyBorder="1" applyAlignment="1">
      <alignment horizontal="left"/>
    </xf>
    <xf numFmtId="37" fontId="89" fillId="0" borderId="0" xfId="28" applyNumberFormat="1" applyFont="1" applyBorder="1" applyAlignment="1">
      <alignment horizontal="left"/>
    </xf>
    <xf numFmtId="0" fontId="46" fillId="0" borderId="0" xfId="0" applyFont="1"/>
    <xf numFmtId="37" fontId="46" fillId="0" borderId="0" xfId="0" applyNumberFormat="1" applyFont="1"/>
    <xf numFmtId="37" fontId="90" fillId="0" borderId="0" xfId="0" applyNumberFormat="1" applyFont="1"/>
    <xf numFmtId="0" fontId="3" fillId="0" borderId="0" xfId="28" applyFont="1" applyAlignment="1">
      <alignment horizontal="center"/>
    </xf>
    <xf numFmtId="6" fontId="63" fillId="17" borderId="0" xfId="12" applyNumberFormat="1" applyFont="1" applyFill="1" applyAlignment="1">
      <alignment horizontal="center"/>
    </xf>
    <xf numFmtId="0" fontId="65" fillId="0" borderId="8" xfId="28" applyFont="1" applyBorder="1" applyAlignment="1">
      <alignment horizontal="center"/>
    </xf>
    <xf numFmtId="0" fontId="65" fillId="0" borderId="0" xfId="28" applyFont="1" applyAlignment="1">
      <alignment horizontal="center"/>
    </xf>
    <xf numFmtId="0" fontId="56" fillId="0" borderId="0" xfId="28" applyFont="1" applyAlignment="1">
      <alignment horizontal="center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4518660" y="822960"/>
          <a:ext cx="12954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00228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210300" y="1562100"/>
          <a:ext cx="201930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1501140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19</xdr:row>
      <xdr:rowOff>0</xdr:rowOff>
    </xdr:from>
    <xdr:to>
      <xdr:col>28</xdr:col>
      <xdr:colOff>601980</xdr:colOff>
      <xdr:row>19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7698700" y="461772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14</xdr:row>
          <xdr:rowOff>0</xdr:rowOff>
        </xdr:from>
        <xdr:to>
          <xdr:col>29</xdr:col>
          <xdr:colOff>342900</xdr:colOff>
          <xdr:row>14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1478280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494520" y="1562100"/>
          <a:ext cx="31775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14</xdr:row>
      <xdr:rowOff>0</xdr:rowOff>
    </xdr:from>
    <xdr:to>
      <xdr:col>26</xdr:col>
      <xdr:colOff>0</xdr:colOff>
      <xdr:row>14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144220" y="363474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19</xdr:row>
      <xdr:rowOff>0</xdr:rowOff>
    </xdr:from>
    <xdr:to>
      <xdr:col>30</xdr:col>
      <xdr:colOff>457200</xdr:colOff>
      <xdr:row>19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8795980" y="461772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14</xdr:row>
      <xdr:rowOff>0</xdr:rowOff>
    </xdr:from>
    <xdr:to>
      <xdr:col>30</xdr:col>
      <xdr:colOff>457200</xdr:colOff>
      <xdr:row>14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8795980" y="363474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19</xdr:row>
      <xdr:rowOff>0</xdr:rowOff>
    </xdr:from>
    <xdr:to>
      <xdr:col>26</xdr:col>
      <xdr:colOff>0</xdr:colOff>
      <xdr:row>19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144220" y="461772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Oct-99/nonaffl/Var%20Matr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0/0200/Control/Efpb0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CENTRAL/Midwest%20P&amp;L/2002/Jan-02/EMW01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_Trad/Yr_2002/Jan-02/Gas%20Bench/BenchByTrader012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an/VAR/1%2028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 refreshError="1"/>
      <sheetData sheetId="1" refreshError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"/>
      <sheetName val="Report"/>
      <sheetName val="Postid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Intra-EMWNSS1"/>
      <sheetName val="Intra-EMWNSS2"/>
      <sheetName val="TP-EMWNSS"/>
      <sheetName val="Intra-Enovate"/>
      <sheetName val="Total Intra"/>
      <sheetName val="Physical Input"/>
      <sheetName val="WeaponX"/>
      <sheetName val="Other"/>
      <sheetName val="DPR"/>
      <sheetName val="Prior DPR"/>
      <sheetName val="P&amp;L Without Sharing"/>
      <sheetName val="Prior P&amp;L Without Sharing"/>
      <sheetName val="P&amp;L"/>
      <sheetName val="Prior P&amp;L"/>
      <sheetName val="P&amp;L Summary"/>
      <sheetName val="ENRON MIDWEST P&amp;L"/>
      <sheetName val="NSS1 Phys"/>
      <sheetName val="NSS2 Phys"/>
      <sheetName val="Midwest"/>
      <sheetName val="Enovate"/>
      <sheetName val="OA Flash"/>
      <sheetName val="Daily Macros"/>
      <sheetName val="Monthly 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12">
          <cell r="O112">
            <v>487667.6804500008</v>
          </cell>
        </row>
        <row r="114">
          <cell r="O114">
            <v>2001341.8119099988</v>
          </cell>
        </row>
        <row r="116">
          <cell r="O116">
            <v>696876.8119099997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4">
          <cell r="A4">
            <v>37284</v>
          </cell>
        </row>
      </sheetData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Months"/>
      <sheetName val="QueryPage"/>
      <sheetName val="GRMSPositions"/>
      <sheetName val="GRMSQue"/>
      <sheetName val="12 Month"/>
      <sheetName val="Lavorato Publish"/>
      <sheetName val="Lavorato"/>
      <sheetName val="Lavo Change"/>
      <sheetName val="Lavo PriorDay"/>
      <sheetName val="Check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E3">
            <v>-1195.8535430115498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452">
          <cell r="E452">
            <v>4.3807591800000001</v>
          </cell>
          <cell r="I452">
            <v>-375.29894923197492</v>
          </cell>
          <cell r="K452">
            <v>-529.69360246679992</v>
          </cell>
          <cell r="M452">
            <v>307.47461840900002</v>
          </cell>
          <cell r="O452">
            <v>368.41817862409999</v>
          </cell>
          <cell r="Q452">
            <v>109.45122597039999</v>
          </cell>
          <cell r="S452">
            <v>60.315304635350003</v>
          </cell>
          <cell r="U452">
            <v>60.195435534100007</v>
          </cell>
          <cell r="W452">
            <v>-88.428062098899986</v>
          </cell>
          <cell r="Y452">
            <v>-260.36177955264998</v>
          </cell>
          <cell r="AA452">
            <v>14.747197580000002</v>
          </cell>
          <cell r="AC452">
            <v>-278.33299089000002</v>
          </cell>
          <cell r="AE452">
            <v>-583.47790805</v>
          </cell>
          <cell r="AG452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37284</v>
          </cell>
          <cell r="C2">
            <v>0</v>
          </cell>
        </row>
        <row r="3">
          <cell r="A3" t="str">
            <v>ADVERTISING</v>
          </cell>
          <cell r="B3">
            <v>37284</v>
          </cell>
          <cell r="C3">
            <v>0</v>
          </cell>
        </row>
        <row r="4">
          <cell r="A4" t="str">
            <v>AGG-ECT</v>
          </cell>
          <cell r="B4">
            <v>37284</v>
          </cell>
          <cell r="C4">
            <v>-67067387.658107698</v>
          </cell>
        </row>
        <row r="5">
          <cell r="A5" t="str">
            <v>AGG-EI</v>
          </cell>
          <cell r="B5">
            <v>37284</v>
          </cell>
          <cell r="C5">
            <v>-188598.86595123203</v>
          </cell>
        </row>
        <row r="6">
          <cell r="A6" t="str">
            <v>AGG-EI-ARG-GAS</v>
          </cell>
          <cell r="B6">
            <v>37284</v>
          </cell>
          <cell r="C6">
            <v>-63554.5077624107</v>
          </cell>
        </row>
        <row r="7">
          <cell r="A7" t="str">
            <v>AGG-GAS</v>
          </cell>
          <cell r="B7">
            <v>37284</v>
          </cell>
          <cell r="C7">
            <v>-17196264.927072</v>
          </cell>
        </row>
        <row r="8">
          <cell r="A8" t="str">
            <v>AGG-GASIII</v>
          </cell>
          <cell r="B8">
            <v>37284</v>
          </cell>
          <cell r="C8">
            <v>-5832352.9763256107</v>
          </cell>
        </row>
        <row r="9">
          <cell r="A9" t="str">
            <v>AGG-GLB-PROD-BU</v>
          </cell>
          <cell r="B9">
            <v>37284</v>
          </cell>
          <cell r="C9">
            <v>-59572207.6287973</v>
          </cell>
        </row>
        <row r="10">
          <cell r="A10" t="str">
            <v>AGG-INDEX</v>
          </cell>
          <cell r="B10">
            <v>37284</v>
          </cell>
          <cell r="C10">
            <v>-1186013.8451881399</v>
          </cell>
        </row>
        <row r="11">
          <cell r="A11" t="str">
            <v>AGG-LIQUIDS</v>
          </cell>
          <cell r="B11">
            <v>37284</v>
          </cell>
          <cell r="C11">
            <v>-59621813.6333979</v>
          </cell>
        </row>
        <row r="12">
          <cell r="A12" t="str">
            <v>AGG-LT-GAS</v>
          </cell>
          <cell r="B12">
            <v>37284</v>
          </cell>
          <cell r="C12">
            <v>-15935791.8287312</v>
          </cell>
        </row>
        <row r="13">
          <cell r="A13" t="str">
            <v>AGG-MANAGEMENT</v>
          </cell>
          <cell r="B13">
            <v>37284</v>
          </cell>
          <cell r="C13">
            <v>0</v>
          </cell>
        </row>
        <row r="14">
          <cell r="A14" t="str">
            <v>AGG-PROD-DPR-CM</v>
          </cell>
          <cell r="B14">
            <v>37284</v>
          </cell>
          <cell r="C14">
            <v>-68260836.000854105</v>
          </cell>
        </row>
        <row r="15">
          <cell r="A15" t="str">
            <v>AGG-PWR-II</v>
          </cell>
          <cell r="B15">
            <v>37284</v>
          </cell>
          <cell r="C15">
            <v>-2760082.7619554498</v>
          </cell>
        </row>
        <row r="16">
          <cell r="A16" t="str">
            <v>AGG-ST-GAS</v>
          </cell>
          <cell r="B16">
            <v>37284</v>
          </cell>
          <cell r="C16">
            <v>-6627445.1726996498</v>
          </cell>
        </row>
        <row r="17">
          <cell r="A17" t="str">
            <v>AGG-STEEL1</v>
          </cell>
          <cell r="B17">
            <v>37284</v>
          </cell>
          <cell r="C17">
            <v>-229968.37177521799</v>
          </cell>
        </row>
        <row r="18">
          <cell r="A18" t="str">
            <v>AGG-STORAGE</v>
          </cell>
          <cell r="B18">
            <v>37284</v>
          </cell>
          <cell r="C18">
            <v>0</v>
          </cell>
        </row>
        <row r="19">
          <cell r="A19" t="str">
            <v>AGRICULTURE</v>
          </cell>
          <cell r="B19">
            <v>37284</v>
          </cell>
          <cell r="C19">
            <v>0</v>
          </cell>
        </row>
        <row r="20">
          <cell r="A20" t="str">
            <v>AUS-POWER</v>
          </cell>
          <cell r="B20">
            <v>37284</v>
          </cell>
          <cell r="C20">
            <v>0</v>
          </cell>
        </row>
        <row r="21">
          <cell r="A21" t="str">
            <v>BANDWIDTH</v>
          </cell>
          <cell r="B21">
            <v>37284</v>
          </cell>
          <cell r="C21">
            <v>0</v>
          </cell>
        </row>
        <row r="22">
          <cell r="A22" t="str">
            <v>BRIDEGELINE</v>
          </cell>
          <cell r="B22">
            <v>37284</v>
          </cell>
          <cell r="C22">
            <v>-34101.248073238101</v>
          </cell>
        </row>
        <row r="23">
          <cell r="A23" t="str">
            <v>BURNER-TIP-SVCS</v>
          </cell>
          <cell r="B23">
            <v>37284</v>
          </cell>
          <cell r="C23">
            <v>0</v>
          </cell>
        </row>
        <row r="24">
          <cell r="A24" t="str">
            <v>CAN-PWR-GAS-VAR</v>
          </cell>
          <cell r="B24">
            <v>37284</v>
          </cell>
          <cell r="C24">
            <v>-1571687.7216518701</v>
          </cell>
        </row>
        <row r="25">
          <cell r="A25" t="str">
            <v>CANADA-VAR</v>
          </cell>
          <cell r="B25">
            <v>37284</v>
          </cell>
          <cell r="C25">
            <v>-8118869.8306100797</v>
          </cell>
        </row>
        <row r="26">
          <cell r="A26" t="str">
            <v>CANADA_GAS</v>
          </cell>
          <cell r="B26">
            <v>37284</v>
          </cell>
          <cell r="C26">
            <v>-8235816.0308142304</v>
          </cell>
        </row>
        <row r="27">
          <cell r="A27" t="str">
            <v>CANADA_PWR</v>
          </cell>
          <cell r="B27">
            <v>37284</v>
          </cell>
          <cell r="C27">
            <v>-2723530.5073666298</v>
          </cell>
        </row>
        <row r="28">
          <cell r="A28" t="str">
            <v>CANADA_PWR_GAS</v>
          </cell>
          <cell r="B28">
            <v>37284</v>
          </cell>
          <cell r="C28">
            <v>-1571687.7216518701</v>
          </cell>
        </row>
        <row r="29">
          <cell r="A29" t="str">
            <v>CAND-DPR-VAR</v>
          </cell>
          <cell r="B29">
            <v>37284</v>
          </cell>
          <cell r="C29">
            <v>-2723530.5073666298</v>
          </cell>
        </row>
        <row r="30">
          <cell r="A30" t="str">
            <v>CAND-PWR-PR-GAS</v>
          </cell>
          <cell r="B30">
            <v>37284</v>
          </cell>
          <cell r="C30">
            <v>-2520463.6749544297</v>
          </cell>
        </row>
        <row r="31">
          <cell r="A31" t="str">
            <v>COAL-BU</v>
          </cell>
          <cell r="B31">
            <v>37284</v>
          </cell>
          <cell r="C31">
            <v>-757132.17850479204</v>
          </cell>
        </row>
        <row r="32">
          <cell r="A32" t="str">
            <v>COAL-II-BU</v>
          </cell>
          <cell r="B32">
            <v>37284</v>
          </cell>
          <cell r="C32">
            <v>-748761.46983915707</v>
          </cell>
        </row>
        <row r="33">
          <cell r="A33" t="str">
            <v>COAL-INT-FRE-BU</v>
          </cell>
          <cell r="B33">
            <v>37284</v>
          </cell>
          <cell r="C33">
            <v>-75729.237723172992</v>
          </cell>
        </row>
        <row r="34">
          <cell r="A34" t="str">
            <v>COAL_ALL</v>
          </cell>
          <cell r="B34">
            <v>37284</v>
          </cell>
          <cell r="C34">
            <v>-774903.16494602605</v>
          </cell>
        </row>
        <row r="35">
          <cell r="A35" t="str">
            <v>COAL_POSITIONS</v>
          </cell>
          <cell r="B35">
            <v>37284</v>
          </cell>
          <cell r="C35">
            <v>-756109.28579823906</v>
          </cell>
        </row>
        <row r="36">
          <cell r="A36" t="str">
            <v>COAL_PWR_CM</v>
          </cell>
          <cell r="B36">
            <v>37284</v>
          </cell>
          <cell r="C36">
            <v>0</v>
          </cell>
        </row>
        <row r="37">
          <cell r="A37" t="str">
            <v>COAL_V@R</v>
          </cell>
          <cell r="B37">
            <v>37284</v>
          </cell>
          <cell r="C37">
            <v>0</v>
          </cell>
        </row>
        <row r="38">
          <cell r="A38" t="str">
            <v>COAL_VAR-II</v>
          </cell>
          <cell r="B38">
            <v>37284</v>
          </cell>
          <cell r="C38">
            <v>-756109.28579823906</v>
          </cell>
        </row>
        <row r="39">
          <cell r="A39" t="str">
            <v>CONTINENTAL-PWR</v>
          </cell>
          <cell r="B39">
            <v>37284</v>
          </cell>
          <cell r="C39">
            <v>0</v>
          </cell>
        </row>
        <row r="40">
          <cell r="A40" t="str">
            <v>DOMESTIC_COAL</v>
          </cell>
          <cell r="B40">
            <v>37284</v>
          </cell>
          <cell r="C40">
            <v>-787667.60012421</v>
          </cell>
        </row>
        <row r="41">
          <cell r="A41" t="str">
            <v>DOMESTIC_GLOBAL</v>
          </cell>
          <cell r="B41">
            <v>37284</v>
          </cell>
          <cell r="C41">
            <v>-61660531.214799002</v>
          </cell>
        </row>
        <row r="42">
          <cell r="A42" t="str">
            <v>DOM_INTL_GLPROD</v>
          </cell>
          <cell r="B42">
            <v>37284</v>
          </cell>
          <cell r="C42">
            <v>-59400932.405539297</v>
          </cell>
        </row>
        <row r="43">
          <cell r="A43" t="str">
            <v>EAST-DPR-VAR</v>
          </cell>
          <cell r="B43">
            <v>37284</v>
          </cell>
          <cell r="C43">
            <v>0</v>
          </cell>
        </row>
        <row r="44">
          <cell r="A44" t="str">
            <v>EAST_GAS_PWR</v>
          </cell>
          <cell r="B44">
            <v>37284</v>
          </cell>
          <cell r="C44">
            <v>0</v>
          </cell>
        </row>
        <row r="45">
          <cell r="A45" t="str">
            <v>EAST_PWR</v>
          </cell>
          <cell r="B45">
            <v>37284</v>
          </cell>
          <cell r="C45">
            <v>-45712.862184166799</v>
          </cell>
        </row>
        <row r="46">
          <cell r="A46" t="str">
            <v>EBS-DRAM-PRC</v>
          </cell>
          <cell r="B46">
            <v>37284</v>
          </cell>
          <cell r="C46">
            <v>0</v>
          </cell>
        </row>
        <row r="47">
          <cell r="A47" t="str">
            <v>EES-ENA</v>
          </cell>
          <cell r="B47">
            <v>37284</v>
          </cell>
          <cell r="C47">
            <v>0</v>
          </cell>
        </row>
        <row r="48">
          <cell r="A48" t="str">
            <v>EES-POWER-EAST</v>
          </cell>
          <cell r="B48">
            <v>37284</v>
          </cell>
          <cell r="C48">
            <v>0</v>
          </cell>
        </row>
        <row r="49">
          <cell r="A49" t="str">
            <v>EES_GAS</v>
          </cell>
          <cell r="B49">
            <v>37284</v>
          </cell>
          <cell r="C49">
            <v>0</v>
          </cell>
        </row>
        <row r="50">
          <cell r="A50" t="str">
            <v>EES_PWR</v>
          </cell>
          <cell r="B50">
            <v>37284</v>
          </cell>
          <cell r="C50">
            <v>0</v>
          </cell>
        </row>
        <row r="51">
          <cell r="A51" t="str">
            <v>EMISSIONS</v>
          </cell>
          <cell r="B51">
            <v>37284</v>
          </cell>
          <cell r="C51">
            <v>-1033013.84745779</v>
          </cell>
        </row>
        <row r="52">
          <cell r="A52" t="str">
            <v>ENA-CAL</v>
          </cell>
          <cell r="B52">
            <v>37284</v>
          </cell>
          <cell r="C52">
            <v>0</v>
          </cell>
        </row>
        <row r="53">
          <cell r="A53" t="str">
            <v>ENOVATE</v>
          </cell>
          <cell r="B53">
            <v>37284</v>
          </cell>
          <cell r="C53">
            <v>-424530.91215965204</v>
          </cell>
        </row>
        <row r="54">
          <cell r="A54" t="str">
            <v>EUROPEAN-GAS</v>
          </cell>
          <cell r="B54">
            <v>37284</v>
          </cell>
          <cell r="C54">
            <v>0</v>
          </cell>
        </row>
        <row r="55">
          <cell r="A55" t="str">
            <v>FT-CANADA</v>
          </cell>
          <cell r="B55">
            <v>37284</v>
          </cell>
          <cell r="C55">
            <v>-8114811.4332188303</v>
          </cell>
        </row>
        <row r="56">
          <cell r="A56" t="str">
            <v>FT-CENTRAL</v>
          </cell>
          <cell r="B56">
            <v>37284</v>
          </cell>
          <cell r="C56">
            <v>-37195.063429808601</v>
          </cell>
        </row>
        <row r="57">
          <cell r="A57" t="str">
            <v>FT-DENVER</v>
          </cell>
          <cell r="B57">
            <v>37284</v>
          </cell>
          <cell r="C57">
            <v>0</v>
          </cell>
        </row>
        <row r="58">
          <cell r="A58" t="str">
            <v>FT-EAST</v>
          </cell>
          <cell r="B58">
            <v>37284</v>
          </cell>
          <cell r="C58">
            <v>-550007.25803710695</v>
          </cell>
        </row>
        <row r="59">
          <cell r="A59" t="str">
            <v>FT-NEW-TEXAS</v>
          </cell>
          <cell r="B59">
            <v>37284</v>
          </cell>
          <cell r="C59">
            <v>0</v>
          </cell>
        </row>
        <row r="60">
          <cell r="A60" t="str">
            <v>FT-NORTHWEST</v>
          </cell>
          <cell r="B60">
            <v>37284</v>
          </cell>
          <cell r="C60">
            <v>0</v>
          </cell>
        </row>
        <row r="61">
          <cell r="A61" t="str">
            <v>FT-NY</v>
          </cell>
          <cell r="B61">
            <v>37284</v>
          </cell>
          <cell r="C61">
            <v>0</v>
          </cell>
        </row>
        <row r="62">
          <cell r="A62" t="str">
            <v>FT-PEOPLES-BAS</v>
          </cell>
          <cell r="B62">
            <v>37284</v>
          </cell>
          <cell r="C62">
            <v>0</v>
          </cell>
        </row>
        <row r="63">
          <cell r="A63" t="str">
            <v>FT-PEOPLES-PRC</v>
          </cell>
          <cell r="B63">
            <v>37284</v>
          </cell>
          <cell r="C63">
            <v>0</v>
          </cell>
        </row>
        <row r="64">
          <cell r="A64" t="str">
            <v>FT-TEXAS</v>
          </cell>
          <cell r="B64">
            <v>37284</v>
          </cell>
          <cell r="C64">
            <v>0</v>
          </cell>
        </row>
        <row r="65">
          <cell r="A65" t="str">
            <v>FT-WEST</v>
          </cell>
          <cell r="B65">
            <v>37284</v>
          </cell>
          <cell r="C65">
            <v>-9291782.5023971889</v>
          </cell>
        </row>
        <row r="66">
          <cell r="A66" t="str">
            <v>G-DAILY-BAS0</v>
          </cell>
          <cell r="B66">
            <v>37284</v>
          </cell>
          <cell r="C66">
            <v>0</v>
          </cell>
        </row>
        <row r="67">
          <cell r="A67" t="str">
            <v>G-DAILY-PRC0</v>
          </cell>
          <cell r="B67">
            <v>37284</v>
          </cell>
          <cell r="C67">
            <v>0</v>
          </cell>
        </row>
        <row r="68">
          <cell r="A68" t="str">
            <v>GAS-DAILY-OPT2</v>
          </cell>
          <cell r="B68">
            <v>37284</v>
          </cell>
          <cell r="C68">
            <v>0</v>
          </cell>
        </row>
        <row r="69">
          <cell r="A69" t="str">
            <v>GAS-SPEC-PRC</v>
          </cell>
          <cell r="B69">
            <v>37284</v>
          </cell>
          <cell r="C69">
            <v>0</v>
          </cell>
        </row>
        <row r="70">
          <cell r="A70" t="str">
            <v>GD-CENTRAL-BAS</v>
          </cell>
          <cell r="B70">
            <v>37284</v>
          </cell>
          <cell r="C70">
            <v>0</v>
          </cell>
        </row>
        <row r="71">
          <cell r="A71" t="str">
            <v>GD-CENTRAL-GDL</v>
          </cell>
          <cell r="B71">
            <v>37284</v>
          </cell>
          <cell r="C71">
            <v>0</v>
          </cell>
        </row>
        <row r="72">
          <cell r="A72" t="str">
            <v>GD-CENTRAL-PRC</v>
          </cell>
          <cell r="B72">
            <v>37284</v>
          </cell>
          <cell r="C72">
            <v>0</v>
          </cell>
        </row>
        <row r="73">
          <cell r="A73" t="str">
            <v>GD-MARKET-B</v>
          </cell>
          <cell r="B73">
            <v>37284</v>
          </cell>
          <cell r="C73">
            <v>0</v>
          </cell>
        </row>
        <row r="74">
          <cell r="A74" t="str">
            <v>GD-MARKET-G</v>
          </cell>
          <cell r="B74">
            <v>37284</v>
          </cell>
          <cell r="C74">
            <v>0</v>
          </cell>
        </row>
        <row r="75">
          <cell r="A75" t="str">
            <v>GD-MARKET-P</v>
          </cell>
          <cell r="B75">
            <v>37284</v>
          </cell>
          <cell r="C75">
            <v>0</v>
          </cell>
        </row>
        <row r="76">
          <cell r="A76" t="str">
            <v>GD-NEW-BAS0</v>
          </cell>
          <cell r="B76">
            <v>37284</v>
          </cell>
          <cell r="C76">
            <v>0</v>
          </cell>
        </row>
        <row r="77">
          <cell r="A77" t="str">
            <v>GD-NEW-GDL0</v>
          </cell>
          <cell r="B77">
            <v>37284</v>
          </cell>
          <cell r="C77">
            <v>0</v>
          </cell>
        </row>
        <row r="78">
          <cell r="A78" t="str">
            <v>GD-NEW-PRC0</v>
          </cell>
          <cell r="B78">
            <v>37284</v>
          </cell>
          <cell r="C78">
            <v>0</v>
          </cell>
        </row>
        <row r="79">
          <cell r="A79" t="str">
            <v>GD-TEXAS-GDL</v>
          </cell>
          <cell r="B79">
            <v>37284</v>
          </cell>
          <cell r="C79">
            <v>0</v>
          </cell>
        </row>
        <row r="80">
          <cell r="A80" t="str">
            <v>GLB-PRODUCTS-CM</v>
          </cell>
          <cell r="B80">
            <v>37284</v>
          </cell>
          <cell r="C80">
            <v>-59616777.223773897</v>
          </cell>
        </row>
        <row r="81">
          <cell r="A81" t="str">
            <v>GLB_PROD_ALL</v>
          </cell>
          <cell r="B81">
            <v>37284</v>
          </cell>
          <cell r="C81">
            <v>-59400932.405539297</v>
          </cell>
        </row>
        <row r="82">
          <cell r="A82" t="str">
            <v>IM-ARUBA</v>
          </cell>
          <cell r="B82">
            <v>37284</v>
          </cell>
          <cell r="C82">
            <v>0</v>
          </cell>
        </row>
        <row r="83">
          <cell r="A83" t="str">
            <v>IM-CANADA</v>
          </cell>
          <cell r="B83">
            <v>37284</v>
          </cell>
          <cell r="C83">
            <v>-29130.896351880798</v>
          </cell>
        </row>
        <row r="84">
          <cell r="A84" t="str">
            <v>IM-CENTRAL</v>
          </cell>
          <cell r="B84">
            <v>37284</v>
          </cell>
          <cell r="C84">
            <v>-6627445.1726996498</v>
          </cell>
        </row>
        <row r="85">
          <cell r="A85" t="str">
            <v>IM-DENVER</v>
          </cell>
          <cell r="B85">
            <v>37284</v>
          </cell>
          <cell r="C85">
            <v>0</v>
          </cell>
        </row>
        <row r="86">
          <cell r="A86" t="str">
            <v>IM-NE</v>
          </cell>
          <cell r="B86">
            <v>37284</v>
          </cell>
          <cell r="C86">
            <v>0</v>
          </cell>
        </row>
        <row r="87">
          <cell r="A87" t="str">
            <v>IM-PEOPLES</v>
          </cell>
          <cell r="B87">
            <v>37284</v>
          </cell>
          <cell r="C87">
            <v>0</v>
          </cell>
        </row>
        <row r="88">
          <cell r="A88" t="str">
            <v>IM-SE</v>
          </cell>
          <cell r="B88">
            <v>37284</v>
          </cell>
          <cell r="C88">
            <v>0</v>
          </cell>
        </row>
        <row r="89">
          <cell r="A89" t="str">
            <v>IM-TEXAS</v>
          </cell>
          <cell r="B89">
            <v>37284</v>
          </cell>
          <cell r="C89">
            <v>0</v>
          </cell>
        </row>
        <row r="90">
          <cell r="A90" t="str">
            <v>IM-WEST</v>
          </cell>
          <cell r="B90">
            <v>37284</v>
          </cell>
          <cell r="C90">
            <v>0</v>
          </cell>
        </row>
        <row r="91">
          <cell r="A91" t="str">
            <v>INTL_FREIGHT</v>
          </cell>
          <cell r="B91">
            <v>37284</v>
          </cell>
          <cell r="C91">
            <v>-75729.237723172992</v>
          </cell>
        </row>
        <row r="92">
          <cell r="A92" t="str">
            <v>IRFX</v>
          </cell>
          <cell r="B92">
            <v>37284</v>
          </cell>
          <cell r="C92">
            <v>0</v>
          </cell>
        </row>
        <row r="93">
          <cell r="A93" t="str">
            <v>JL_SA_PWR</v>
          </cell>
          <cell r="B93">
            <v>37284</v>
          </cell>
          <cell r="C93">
            <v>0</v>
          </cell>
        </row>
        <row r="94">
          <cell r="A94" t="str">
            <v>JS-EXEC-SPEC-4</v>
          </cell>
          <cell r="B94">
            <v>37284</v>
          </cell>
          <cell r="C94">
            <v>0</v>
          </cell>
        </row>
        <row r="95">
          <cell r="A95" t="str">
            <v>LNG</v>
          </cell>
          <cell r="B95">
            <v>37284</v>
          </cell>
          <cell r="C95">
            <v>0</v>
          </cell>
        </row>
        <row r="96">
          <cell r="A96" t="str">
            <v>LUMBER</v>
          </cell>
          <cell r="B96">
            <v>37284</v>
          </cell>
          <cell r="C96">
            <v>-19804.8628401764</v>
          </cell>
        </row>
        <row r="97">
          <cell r="A97" t="str">
            <v>MANAGEMENT-CRD</v>
          </cell>
          <cell r="B97">
            <v>37284</v>
          </cell>
          <cell r="C97">
            <v>0</v>
          </cell>
        </row>
        <row r="98">
          <cell r="A98" t="str">
            <v>MANAGEMENT-GAS</v>
          </cell>
          <cell r="B98">
            <v>37284</v>
          </cell>
          <cell r="C98">
            <v>0</v>
          </cell>
        </row>
        <row r="99">
          <cell r="A99" t="str">
            <v>MANAGEMENT-PWR</v>
          </cell>
          <cell r="B99">
            <v>37284</v>
          </cell>
          <cell r="C99">
            <v>0</v>
          </cell>
        </row>
        <row r="100">
          <cell r="A100" t="str">
            <v>MEATS</v>
          </cell>
          <cell r="B100">
            <v>37284</v>
          </cell>
          <cell r="C100">
            <v>0</v>
          </cell>
        </row>
        <row r="101">
          <cell r="A101" t="str">
            <v>NG-PRICE</v>
          </cell>
          <cell r="B101">
            <v>37284</v>
          </cell>
          <cell r="C101">
            <v>-7237635.71514343</v>
          </cell>
        </row>
        <row r="102">
          <cell r="A102" t="str">
            <v>NORDIC-POWER</v>
          </cell>
          <cell r="B102">
            <v>37284</v>
          </cell>
          <cell r="C102">
            <v>0</v>
          </cell>
        </row>
        <row r="103">
          <cell r="A103" t="str">
            <v>NORTH_AMER_GAS</v>
          </cell>
          <cell r="B103">
            <v>37284</v>
          </cell>
          <cell r="C103">
            <v>-18782528.209124699</v>
          </cell>
        </row>
        <row r="104">
          <cell r="A104" t="str">
            <v>NORTH_AMER_PWR</v>
          </cell>
          <cell r="B104">
            <v>37284</v>
          </cell>
          <cell r="C104">
            <v>-2760082.7619554498</v>
          </cell>
        </row>
        <row r="105">
          <cell r="A105" t="str">
            <v>OIL-SPEC4-WTI-P</v>
          </cell>
          <cell r="B105">
            <v>37284</v>
          </cell>
          <cell r="C105">
            <v>0</v>
          </cell>
        </row>
        <row r="106">
          <cell r="A106" t="str">
            <v>OMICRON-PRC0</v>
          </cell>
          <cell r="B106">
            <v>37284</v>
          </cell>
          <cell r="C106">
            <v>0</v>
          </cell>
        </row>
        <row r="107">
          <cell r="A107" t="str">
            <v>OPTIONS</v>
          </cell>
          <cell r="B107">
            <v>37284</v>
          </cell>
          <cell r="C107">
            <v>-232887.977070058</v>
          </cell>
        </row>
        <row r="108">
          <cell r="A108" t="str">
            <v>PAPER</v>
          </cell>
          <cell r="B108">
            <v>37284</v>
          </cell>
          <cell r="C108">
            <v>-801758.24318256893</v>
          </cell>
        </row>
        <row r="109">
          <cell r="A109" t="str">
            <v>POS-POWGAS-EAST</v>
          </cell>
          <cell r="B109">
            <v>37284</v>
          </cell>
          <cell r="C109">
            <v>0</v>
          </cell>
        </row>
        <row r="110">
          <cell r="A110" t="str">
            <v>POS-POWGAS-WEST</v>
          </cell>
          <cell r="B110">
            <v>37284</v>
          </cell>
          <cell r="C110">
            <v>0</v>
          </cell>
        </row>
        <row r="111">
          <cell r="A111" t="str">
            <v>POWER-EES-WEST</v>
          </cell>
          <cell r="B111">
            <v>37284</v>
          </cell>
          <cell r="C111">
            <v>0</v>
          </cell>
        </row>
        <row r="112">
          <cell r="A112" t="str">
            <v>PWR_GLBL</v>
          </cell>
          <cell r="B112">
            <v>37284</v>
          </cell>
          <cell r="C112">
            <v>0</v>
          </cell>
        </row>
        <row r="113">
          <cell r="A113" t="str">
            <v>SC-GAS</v>
          </cell>
          <cell r="B113">
            <v>37284</v>
          </cell>
          <cell r="C113">
            <v>-63554.5077624107</v>
          </cell>
        </row>
        <row r="114">
          <cell r="A114" t="str">
            <v>SC-POWER</v>
          </cell>
          <cell r="B114">
            <v>37284</v>
          </cell>
          <cell r="C114">
            <v>-178484.16140703802</v>
          </cell>
        </row>
        <row r="115">
          <cell r="A115" t="str">
            <v>SOFT</v>
          </cell>
          <cell r="B115">
            <v>37284</v>
          </cell>
          <cell r="C115">
            <v>0</v>
          </cell>
        </row>
        <row r="116">
          <cell r="A116" t="str">
            <v>SOUTH-CONE</v>
          </cell>
          <cell r="B116">
            <v>37284</v>
          </cell>
          <cell r="C116">
            <v>-188190.412177933</v>
          </cell>
        </row>
        <row r="117">
          <cell r="A117" t="str">
            <v>S_CONE_PWR</v>
          </cell>
          <cell r="B117">
            <v>37284</v>
          </cell>
          <cell r="C117">
            <v>-178484.16140703802</v>
          </cell>
        </row>
        <row r="118">
          <cell r="A118" t="str">
            <v>TECH-TRD-P</v>
          </cell>
          <cell r="B118">
            <v>37284</v>
          </cell>
          <cell r="C118">
            <v>0</v>
          </cell>
        </row>
        <row r="119">
          <cell r="A119" t="str">
            <v>TRANSPORT</v>
          </cell>
          <cell r="B119">
            <v>37284</v>
          </cell>
          <cell r="C119">
            <v>0</v>
          </cell>
        </row>
        <row r="120">
          <cell r="A120" t="str">
            <v>UK-POWER</v>
          </cell>
          <cell r="B120">
            <v>37284</v>
          </cell>
          <cell r="C120">
            <v>0</v>
          </cell>
        </row>
        <row r="121">
          <cell r="A121" t="str">
            <v>USA_GAS</v>
          </cell>
          <cell r="B121">
            <v>37284</v>
          </cell>
          <cell r="C121">
            <v>-11720502.5718771</v>
          </cell>
        </row>
        <row r="122">
          <cell r="A122" t="str">
            <v>US_FREIGHT1</v>
          </cell>
          <cell r="B122">
            <v>37284</v>
          </cell>
          <cell r="C122">
            <v>0</v>
          </cell>
        </row>
        <row r="123">
          <cell r="A123" t="str">
            <v>US_GAS_GLB</v>
          </cell>
          <cell r="B123">
            <v>37284</v>
          </cell>
          <cell r="C123">
            <v>-171948.504209484</v>
          </cell>
        </row>
        <row r="124">
          <cell r="A124" t="str">
            <v>US_GAS_MGMT</v>
          </cell>
          <cell r="B124">
            <v>37284</v>
          </cell>
          <cell r="C124">
            <v>0</v>
          </cell>
        </row>
        <row r="125">
          <cell r="A125" t="str">
            <v>US_GAS_WEATHER</v>
          </cell>
          <cell r="B125">
            <v>37284</v>
          </cell>
          <cell r="C125">
            <v>0</v>
          </cell>
        </row>
        <row r="126">
          <cell r="A126" t="str">
            <v>WEATHER-BU</v>
          </cell>
          <cell r="B126">
            <v>37284</v>
          </cell>
          <cell r="C126">
            <v>0</v>
          </cell>
        </row>
        <row r="127">
          <cell r="A127" t="str">
            <v>WEST-DPR-VAR</v>
          </cell>
          <cell r="B127">
            <v>37284</v>
          </cell>
          <cell r="C127">
            <v>0</v>
          </cell>
        </row>
        <row r="128">
          <cell r="A128" t="str">
            <v>WEST_GAS_PWR</v>
          </cell>
          <cell r="B128">
            <v>37284</v>
          </cell>
          <cell r="C128">
            <v>0</v>
          </cell>
        </row>
        <row r="129">
          <cell r="A129" t="str">
            <v>WEST_PWR</v>
          </cell>
          <cell r="B129">
            <v>37284</v>
          </cell>
          <cell r="C129">
            <v>0</v>
          </cell>
        </row>
        <row r="130">
          <cell r="A130" t="str">
            <v>WHSE-CHAIR-BU</v>
          </cell>
          <cell r="B130">
            <v>37284</v>
          </cell>
          <cell r="C1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zoomScaleNormal="55" workbookViewId="0">
      <selection activeCell="C14" sqref="C14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3.6640625" style="4" customWidth="1"/>
    <col min="8" max="8" width="1.5546875" style="4" customWidth="1"/>
    <col min="9" max="9" width="9" style="4" customWidth="1"/>
    <col min="10" max="10" width="2.33203125" style="4" customWidth="1"/>
    <col min="11" max="11" width="7.5546875" style="8" customWidth="1"/>
    <col min="12" max="12" width="5.33203125" style="5" customWidth="1"/>
    <col min="13" max="13" width="9" style="8" customWidth="1"/>
    <col min="14" max="14" width="9.5546875" style="8" customWidth="1"/>
    <col min="15" max="15" width="9.6640625" style="8" customWidth="1"/>
    <col min="16" max="17" width="7.33203125" style="8" customWidth="1"/>
    <col min="18" max="19" width="9.109375" style="4"/>
    <col min="20" max="26" width="0" style="4" hidden="1" customWidth="1"/>
    <col min="27" max="16384" width="9.109375" style="4"/>
  </cols>
  <sheetData>
    <row r="1" spans="1:18" s="172" customFormat="1" ht="12.75" customHeight="1">
      <c r="A1" s="178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5"/>
      <c r="O1" s="175"/>
      <c r="P1" s="178"/>
      <c r="Q1" s="177" t="s">
        <v>36</v>
      </c>
    </row>
    <row r="2" spans="1:18" s="172" customFormat="1" ht="12.75" customHeight="1">
      <c r="B2" s="171"/>
      <c r="E2" s="171"/>
      <c r="G2" s="173"/>
      <c r="I2" s="174" t="s">
        <v>0</v>
      </c>
      <c r="K2" s="175"/>
      <c r="L2" s="176"/>
      <c r="M2" s="175" t="s">
        <v>1</v>
      </c>
      <c r="N2" s="177"/>
      <c r="O2" s="175"/>
      <c r="P2" s="175"/>
      <c r="Q2" s="177" t="s">
        <v>2</v>
      </c>
    </row>
    <row r="3" spans="1:18" s="181" customFormat="1" ht="12.75" customHeight="1">
      <c r="B3" s="182"/>
      <c r="E3" s="182"/>
      <c r="K3" s="183"/>
      <c r="L3" s="182"/>
      <c r="M3" s="183"/>
      <c r="N3" s="183"/>
      <c r="O3" s="173"/>
      <c r="P3" s="278" t="str">
        <f ca="1">+'ENOVATE DPR2'!Q4</f>
        <v>As of January 28, 2002</v>
      </c>
      <c r="Q3" s="177"/>
      <c r="R3" s="192"/>
    </row>
    <row r="4" spans="1:18" s="181" customFormat="1" ht="9" customHeight="1">
      <c r="A4" s="184"/>
      <c r="B4" s="182"/>
      <c r="E4" s="182"/>
      <c r="K4" s="183"/>
      <c r="L4" s="182"/>
      <c r="M4" s="183"/>
      <c r="N4" s="183"/>
      <c r="O4" s="183"/>
      <c r="P4" s="183"/>
      <c r="Q4" s="183"/>
    </row>
    <row r="5" spans="1:18" s="181" customFormat="1" ht="18" customHeight="1">
      <c r="B5" s="182"/>
      <c r="E5" s="182"/>
      <c r="I5" s="281" t="s">
        <v>40</v>
      </c>
      <c r="J5" s="281"/>
      <c r="K5" s="281"/>
      <c r="L5" s="182"/>
      <c r="M5" s="183"/>
      <c r="N5" s="183"/>
      <c r="O5" s="183"/>
      <c r="P5" s="183"/>
      <c r="Q5" s="183"/>
    </row>
    <row r="6" spans="1:18" s="181" customFormat="1" ht="15.75" customHeight="1">
      <c r="A6" s="219"/>
      <c r="B6" s="182"/>
      <c r="C6" s="214" t="s">
        <v>3</v>
      </c>
      <c r="D6" s="214"/>
      <c r="E6" s="167"/>
      <c r="F6" s="214" t="s">
        <v>4</v>
      </c>
      <c r="G6" s="214"/>
      <c r="H6" s="215"/>
      <c r="I6" s="280" t="s">
        <v>5</v>
      </c>
      <c r="J6" s="280"/>
      <c r="K6" s="280"/>
      <c r="L6" s="167"/>
      <c r="M6" s="216" t="s">
        <v>6</v>
      </c>
      <c r="N6" s="216"/>
      <c r="O6" s="216"/>
      <c r="P6" s="198"/>
      <c r="Q6" s="198"/>
    </row>
    <row r="7" spans="1:18" s="181" customFormat="1" ht="12.75" customHeight="1">
      <c r="A7" s="207" t="s">
        <v>7</v>
      </c>
      <c r="B7" s="167"/>
      <c r="C7" s="208" t="s">
        <v>8</v>
      </c>
      <c r="D7" s="209" t="s">
        <v>9</v>
      </c>
      <c r="E7" s="167"/>
      <c r="F7" s="208" t="s">
        <v>10</v>
      </c>
      <c r="G7" s="209" t="s">
        <v>9</v>
      </c>
      <c r="H7" s="207"/>
      <c r="I7" s="210" t="s">
        <v>11</v>
      </c>
      <c r="J7" s="211"/>
      <c r="K7" s="212" t="s">
        <v>9</v>
      </c>
      <c r="L7" s="167"/>
      <c r="M7" s="209" t="s">
        <v>12</v>
      </c>
      <c r="N7" s="209" t="s">
        <v>13</v>
      </c>
      <c r="O7" s="213" t="s">
        <v>14</v>
      </c>
      <c r="P7" s="213" t="s">
        <v>15</v>
      </c>
      <c r="Q7" s="213" t="s">
        <v>16</v>
      </c>
    </row>
    <row r="8" spans="1:18" s="181" customFormat="1" ht="12.75" customHeight="1">
      <c r="A8" s="185"/>
      <c r="B8" s="182"/>
      <c r="C8" s="186"/>
      <c r="D8" s="186"/>
      <c r="E8" s="182"/>
      <c r="K8" s="185"/>
      <c r="L8" s="182"/>
      <c r="M8" s="185"/>
      <c r="N8" s="185"/>
      <c r="O8" s="185"/>
      <c r="P8" s="185"/>
      <c r="Q8" s="185"/>
    </row>
    <row r="9" spans="1:18" s="189" customFormat="1" ht="12.75" customHeight="1">
      <c r="A9" s="203"/>
      <c r="B9" s="202"/>
      <c r="C9" s="202"/>
      <c r="D9" s="202"/>
      <c r="E9" s="187"/>
      <c r="F9" s="183"/>
      <c r="G9" s="181" t="s">
        <v>20</v>
      </c>
      <c r="H9" s="181"/>
      <c r="I9" s="188"/>
      <c r="J9" s="188"/>
      <c r="K9" s="199"/>
      <c r="L9" s="187"/>
      <c r="M9" s="224">
        <f ca="1">'ENOVATE DPR2'!M10</f>
        <v>487.66768045000077</v>
      </c>
      <c r="N9" s="224">
        <f ca="1">'ENOVATE DPR2'!N10</f>
        <v>1006.0986207799997</v>
      </c>
      <c r="O9" s="224">
        <f ca="1">'ENOVATE DPR2'!O10</f>
        <v>2001.3418119099988</v>
      </c>
      <c r="P9" s="224">
        <f ca="1">'ENOVATE DPR2'!P10</f>
        <v>2001.3418119099988</v>
      </c>
      <c r="Q9" s="224">
        <f ca="1">'ENOVATE DPR2'!Q10</f>
        <v>696.87681190999967</v>
      </c>
    </row>
    <row r="10" spans="1:18" s="196" customFormat="1" ht="12.75" customHeight="1">
      <c r="A10" s="200"/>
      <c r="B10" s="190"/>
      <c r="C10" s="191"/>
      <c r="D10" s="192"/>
      <c r="E10" s="193"/>
      <c r="F10" s="191"/>
      <c r="G10" s="192"/>
      <c r="H10" s="192"/>
      <c r="I10" s="192"/>
      <c r="J10" s="192"/>
      <c r="K10" s="191"/>
      <c r="L10" s="193"/>
      <c r="M10" s="201" t="s">
        <v>20</v>
      </c>
      <c r="N10" s="194"/>
      <c r="O10" s="194"/>
      <c r="P10" s="195"/>
      <c r="Q10" s="195"/>
    </row>
    <row r="11" spans="1:18" s="189" customFormat="1" ht="12.75" customHeight="1">
      <c r="A11" s="204" t="s">
        <v>21</v>
      </c>
      <c r="B11" s="180"/>
      <c r="C11" s="234">
        <f ca="1">'ENOVATE DPR2'!C12</f>
        <v>-11.906105723573749</v>
      </c>
      <c r="D11" s="169" t="str">
        <f ca="1">'ENOVATE DPR2'!D12</f>
        <v>10 Bcf</v>
      </c>
      <c r="E11" s="168"/>
      <c r="F11" s="234">
        <f ca="1">+'ENOVATE DPR2'!F12</f>
        <v>-11.958535430115498</v>
      </c>
      <c r="G11" s="169" t="str">
        <f ca="1">+'ENOVATE DPR2'!G12</f>
        <v>20 Bcf</v>
      </c>
      <c r="H11" s="206"/>
      <c r="I11" s="218">
        <f ca="1">'ENOVATE DPR2'!I12</f>
        <v>424.53091215965202</v>
      </c>
      <c r="J11" s="274"/>
      <c r="K11" s="179">
        <f ca="1">'ENOVATE DPR2'!K12</f>
        <v>2000</v>
      </c>
      <c r="L11" s="168"/>
      <c r="M11" s="223">
        <f ca="1">'ENOVATE DPR2'!M12</f>
        <v>487.66768045000077</v>
      </c>
      <c r="N11" s="223">
        <f ca="1">'ENOVATE DPR2'!N12</f>
        <v>1006.0986207799997</v>
      </c>
      <c r="O11" s="223">
        <f ca="1">'ENOVATE DPR2'!O12</f>
        <v>2001.3418119099988</v>
      </c>
      <c r="P11" s="223">
        <f ca="1">'ENOVATE DPR2'!P12</f>
        <v>2001.3418119099988</v>
      </c>
      <c r="Q11" s="223">
        <f ca="1">'ENOVATE DPR2'!Q12</f>
        <v>696.87681190999967</v>
      </c>
    </row>
    <row r="12" spans="1:18" s="197" customFormat="1" ht="12.75" customHeight="1">
      <c r="A12" s="205" t="s">
        <v>37</v>
      </c>
      <c r="B12" s="167"/>
      <c r="C12" s="235">
        <f ca="1">'ENOVATE DPR2'!C13</f>
        <v>4.3807591800000004E-2</v>
      </c>
      <c r="D12" s="206"/>
      <c r="E12" s="168"/>
      <c r="F12" s="228"/>
      <c r="G12" s="242"/>
      <c r="H12" s="244"/>
      <c r="I12" s="243">
        <f ca="1">INT(I11)</f>
        <v>424</v>
      </c>
      <c r="J12" s="239"/>
      <c r="K12" s="243">
        <f ca="1">INT(K11)</f>
        <v>2000</v>
      </c>
      <c r="L12" s="240">
        <f ca="1">INT(M11)</f>
        <v>487</v>
      </c>
      <c r="M12" s="231">
        <f ca="1">+'ENOVATE DPR2'!M13</f>
        <v>487.66768045000077</v>
      </c>
      <c r="N12" s="231">
        <f ca="1">+'ENOVATE DPR2'!N13</f>
        <v>1006.0986207799997</v>
      </c>
      <c r="O12" s="231">
        <f ca="1">+'ENOVATE DPR2'!O13</f>
        <v>2001.3418119099988</v>
      </c>
      <c r="P12" s="231">
        <f ca="1">+'ENOVATE DPR2'!P13</f>
        <v>2001.3418119099988</v>
      </c>
      <c r="Q12" s="231">
        <f ca="1">+'ENOVATE DPR2'!Q13</f>
        <v>696.87681190999967</v>
      </c>
      <c r="R12" s="245"/>
    </row>
    <row r="13" spans="1:18" s="197" customFormat="1" ht="13.5" customHeight="1">
      <c r="A13" s="205" t="s">
        <v>38</v>
      </c>
      <c r="B13" s="167"/>
      <c r="C13" s="235">
        <f ca="1">'ENOVATE DPR2'!C14</f>
        <v>-11.949913315373749</v>
      </c>
      <c r="D13" s="170"/>
      <c r="E13" s="168"/>
      <c r="F13" s="229"/>
      <c r="G13" s="242"/>
      <c r="H13" s="244"/>
      <c r="I13" s="243" t="s">
        <v>20</v>
      </c>
      <c r="J13" s="239"/>
      <c r="K13" s="238">
        <f ca="1">-K12</f>
        <v>-2000</v>
      </c>
      <c r="L13" s="240"/>
      <c r="M13" s="231">
        <f ca="1">+'ENOVATE DPR2'!M14</f>
        <v>0</v>
      </c>
      <c r="N13" s="231">
        <f ca="1">+'ENOVATE DPR2'!N14</f>
        <v>0</v>
      </c>
      <c r="O13" s="231">
        <f ca="1">+'ENOVATE DPR2'!O14</f>
        <v>0</v>
      </c>
      <c r="P13" s="231">
        <f ca="1">+'ENOVATE DPR2'!P14</f>
        <v>0</v>
      </c>
      <c r="Q13" s="231">
        <f ca="1">+'ENOVATE DPR2'!Q14</f>
        <v>0</v>
      </c>
      <c r="R13" s="245"/>
    </row>
    <row r="14" spans="1:18">
      <c r="A14" s="274"/>
      <c r="H14" s="246"/>
      <c r="I14" s="250"/>
      <c r="J14" s="250"/>
      <c r="K14" s="251"/>
      <c r="L14" s="252"/>
      <c r="M14" s="251"/>
      <c r="N14" s="251"/>
      <c r="O14" s="251"/>
      <c r="P14" s="251"/>
      <c r="Q14" s="251"/>
      <c r="R14" s="246"/>
    </row>
    <row r="15" spans="1:18">
      <c r="H15" s="246"/>
      <c r="I15" s="249"/>
      <c r="J15" s="246"/>
      <c r="K15" s="247"/>
      <c r="L15" s="248"/>
      <c r="M15" s="247"/>
      <c r="N15" s="247"/>
      <c r="O15" s="247"/>
      <c r="P15" s="247"/>
      <c r="Q15" s="247"/>
      <c r="R15" s="246"/>
    </row>
    <row r="16" spans="1:18">
      <c r="I16" s="241"/>
    </row>
    <row r="17" spans="7:15">
      <c r="I17"/>
    </row>
    <row r="18" spans="7:15">
      <c r="G18" s="4" t="s">
        <v>20</v>
      </c>
    </row>
    <row r="19" spans="7:15">
      <c r="J19" s="4" t="s">
        <v>20</v>
      </c>
      <c r="K19" s="8" t="s">
        <v>20</v>
      </c>
      <c r="O19" s="8" t="s">
        <v>20</v>
      </c>
    </row>
    <row r="22" spans="7:15">
      <c r="L22" s="5" t="s">
        <v>20</v>
      </c>
    </row>
    <row r="23" spans="7:15">
      <c r="I23" s="4" t="s">
        <v>20</v>
      </c>
    </row>
  </sheetData>
  <mergeCells count="2">
    <mergeCell ref="I6:K6"/>
    <mergeCell ref="I5:K5"/>
  </mergeCells>
  <phoneticPr fontId="0" type="noConversion"/>
  <conditionalFormatting sqref="M11">
    <cfRule type="expression" dxfId="3" priority="1" stopIfTrue="1">
      <formula>$L$12&lt;$K$13</formula>
    </cfRule>
  </conditionalFormatting>
  <conditionalFormatting sqref="I11">
    <cfRule type="expression" dxfId="2" priority="2" stopIfTrue="1">
      <formula>$I$12&gt;$K$12</formula>
    </cfRule>
  </conditionalFormatting>
  <conditionalFormatting sqref="C11">
    <cfRule type="cellIs" dxfId="1" priority="3" stopIfTrue="1" operator="greaterThan">
      <formula>7.5</formula>
    </cfRule>
    <cfRule type="cellIs" dxfId="0" priority="4" stopIfTrue="1" operator="lessThan">
      <formula>-7.5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5" name="Button 20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6"/>
  <sheetViews>
    <sheetView showGridLines="0" tabSelected="1" zoomScale="50" zoomScaleNormal="55" workbookViewId="0">
      <pane xSplit="2" ySplit="9" topLeftCell="C10" activePane="bottomRight" state="frozen"/>
      <selection activeCell="A29" sqref="A29"/>
      <selection pane="topRight" activeCell="A29" sqref="A29"/>
      <selection pane="bottomLeft" activeCell="A29" sqref="A29"/>
      <selection pane="bottomRight" activeCell="A21" sqref="A21:F21"/>
    </sheetView>
  </sheetViews>
  <sheetFormatPr defaultColWidth="9.109375" defaultRowHeight="15.6"/>
  <cols>
    <col min="1" max="1" width="41.6640625" style="4" customWidth="1"/>
    <col min="2" max="2" width="2.109375" style="5" customWidth="1"/>
    <col min="3" max="3" width="14.44140625" style="4" customWidth="1"/>
    <col min="4" max="4" width="15" style="4" customWidth="1"/>
    <col min="5" max="5" width="17.33203125" style="5" customWidth="1"/>
    <col min="6" max="6" width="17.33203125" style="4" customWidth="1"/>
    <col min="7" max="7" width="12.109375" style="4" customWidth="1"/>
    <col min="8" max="8" width="18.44140625" style="4" customWidth="1"/>
    <col min="9" max="9" width="14.109375" style="4" customWidth="1"/>
    <col min="10" max="10" width="19.33203125" style="4" customWidth="1"/>
    <col min="11" max="11" width="12.88671875" style="8" customWidth="1"/>
    <col min="12" max="12" width="3.109375" style="5" customWidth="1"/>
    <col min="13" max="13" width="14.44140625" style="8" customWidth="1"/>
    <col min="14" max="14" width="15.5546875" style="8" customWidth="1"/>
    <col min="15" max="15" width="16" style="8" customWidth="1"/>
    <col min="16" max="16" width="18.88671875" style="8" customWidth="1"/>
    <col min="17" max="17" width="20.109375" style="8" customWidth="1"/>
    <col min="18" max="18" width="11.88671875" style="4" customWidth="1"/>
    <col min="19" max="19" width="20.8867187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10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66" t="s">
        <v>36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233" t="str">
        <f ca="1">"As of "&amp;TEXT('[5]ENRON MIDWEST P&amp;L'!$A$4,"mmmm d, yyyy")</f>
        <v>As of January 28,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20.399999999999999">
      <c r="A6"/>
      <c r="I6" s="282" t="s">
        <v>40</v>
      </c>
      <c r="J6" s="282"/>
      <c r="K6" s="282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83" t="s">
        <v>5</v>
      </c>
      <c r="J7" s="283"/>
      <c r="K7" s="283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84" t="s">
        <v>36</v>
      </c>
      <c r="B10" s="285"/>
      <c r="C10" s="285"/>
      <c r="D10" s="285"/>
      <c r="E10" s="40"/>
      <c r="F10" s="41"/>
      <c r="G10" s="42" t="s">
        <v>20</v>
      </c>
      <c r="H10" s="42"/>
      <c r="I10" s="43"/>
      <c r="J10" s="43"/>
      <c r="K10" s="44"/>
      <c r="L10" s="40"/>
      <c r="M10" s="45">
        <f ca="1">+M12</f>
        <v>487.66768045000077</v>
      </c>
      <c r="N10" s="45">
        <f ca="1">+N12</f>
        <v>1006.0986207799997</v>
      </c>
      <c r="O10" s="45">
        <f ca="1">+O12</f>
        <v>2001.3418119099988</v>
      </c>
      <c r="P10" s="45">
        <f ca="1">+P12</f>
        <v>2001.3418119099988</v>
      </c>
      <c r="Q10" s="45">
        <f ca="1">+Q12</f>
        <v>696.87681190999967</v>
      </c>
      <c r="R10" s="46"/>
      <c r="S10" s="47">
        <f ca="1">O10-M10</f>
        <v>1513.6741314599981</v>
      </c>
      <c r="T10" s="47">
        <f ca="1">P10-M10</f>
        <v>1513.6741314599981</v>
      </c>
      <c r="U10" s="47">
        <f ca="1">Q10-M10</f>
        <v>209.2091314599989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21</v>
      </c>
      <c r="B12" s="63"/>
      <c r="C12" s="236">
        <f ca="1">SUM(C13:C14)</f>
        <v>-11.906105723573749</v>
      </c>
      <c r="D12" s="64" t="s">
        <v>39</v>
      </c>
      <c r="E12" s="40"/>
      <c r="F12" s="225">
        <f ca="1">'[6]12 Month'!$CE$3/100</f>
        <v>-11.958535430115498</v>
      </c>
      <c r="G12" s="64" t="s">
        <v>41</v>
      </c>
      <c r="H12" s="65"/>
      <c r="I12" s="217">
        <f ca="1">VLOOKUP("ENOVATE",[7]QRY_CONTROLS_VAR!A$1:C$65536,3)/1000*-1</f>
        <v>424.53091215965202</v>
      </c>
      <c r="J12" s="273"/>
      <c r="K12" s="222">
        <v>2000</v>
      </c>
      <c r="L12" s="40"/>
      <c r="M12" s="220">
        <f ca="1">+M13+M14</f>
        <v>487.66768045000077</v>
      </c>
      <c r="N12" s="220">
        <f ca="1">+N13+N14</f>
        <v>1006.0986207799997</v>
      </c>
      <c r="O12" s="220">
        <f ca="1">+O13+O14</f>
        <v>2001.3418119099988</v>
      </c>
      <c r="P12" s="220">
        <f ca="1">+P13+P14</f>
        <v>2001.3418119099988</v>
      </c>
      <c r="Q12" s="220">
        <f ca="1">+Q13+Q14</f>
        <v>696.87681190999967</v>
      </c>
      <c r="R12" s="46"/>
      <c r="S12" s="66">
        <f ca="1">O12-M12</f>
        <v>1513.6741314599981</v>
      </c>
      <c r="T12" s="66">
        <f ca="1">P12-M12</f>
        <v>1513.6741314599981</v>
      </c>
      <c r="U12" s="66">
        <f ca="1">Q12-M12</f>
        <v>209.2091314599989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7" t="s">
        <v>37</v>
      </c>
      <c r="B13" s="19"/>
      <c r="C13" s="237">
        <f ca="1">('[6]Report -Benchmark Positions'!$E$452)/100</f>
        <v>4.3807591800000004E-2</v>
      </c>
      <c r="D13"/>
      <c r="E13" s="68"/>
      <c r="F13" s="227"/>
      <c r="G13"/>
      <c r="H13" s="69"/>
      <c r="I13"/>
      <c r="J13" s="70"/>
      <c r="K13" s="71"/>
      <c r="L13" s="68"/>
      <c r="M13" s="221">
        <f ca="1">+[5]DPR!$O$112/1000</f>
        <v>487.66768045000077</v>
      </c>
      <c r="N13" s="221">
        <f ca="1">+'5 Day Roll'!B7</f>
        <v>1006.0986207799997</v>
      </c>
      <c r="O13" s="221">
        <f ca="1">+[5]DPR!$O$114/1000</f>
        <v>2001.3418119099988</v>
      </c>
      <c r="P13" s="221">
        <f ca="1">+O13</f>
        <v>2001.3418119099988</v>
      </c>
      <c r="Q13" s="221">
        <f ca="1">+[5]DPR!$O$116/1000</f>
        <v>696.87681190999967</v>
      </c>
      <c r="R13" s="72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79" customFormat="1" ht="21.9" customHeight="1">
      <c r="A14" s="67" t="s">
        <v>38</v>
      </c>
      <c r="B14" s="73"/>
      <c r="C14" s="237">
        <f ca="1">SUM('[6]Report -Benchmark Positions'!$I$452:$AG$452)/100</f>
        <v>-11.949913315373749</v>
      </c>
      <c r="D14" s="74"/>
      <c r="E14" s="75"/>
      <c r="F14" s="226"/>
      <c r="G14"/>
      <c r="H14" s="74"/>
      <c r="I14"/>
      <c r="J14" s="76"/>
      <c r="K14" s="77"/>
      <c r="L14" s="75"/>
      <c r="M14" s="221">
        <v>0</v>
      </c>
      <c r="N14" s="221">
        <v>0</v>
      </c>
      <c r="O14" s="221">
        <v>0</v>
      </c>
      <c r="P14" s="221">
        <v>0</v>
      </c>
      <c r="Q14" s="221">
        <v>0</v>
      </c>
      <c r="R14" s="78"/>
      <c r="S14"/>
      <c r="T14"/>
      <c r="U14"/>
      <c r="AD14" s="80"/>
      <c r="AE14" s="80"/>
      <c r="AF14" s="81"/>
      <c r="AG14" s="81"/>
      <c r="AH14" s="81"/>
      <c r="AI14" s="81"/>
      <c r="AJ14" s="80"/>
      <c r="AK14" s="80"/>
    </row>
    <row r="15" spans="1:37" s="90" customFormat="1" ht="12.75" customHeight="1">
      <c r="A15" s="94"/>
      <c r="B15" s="73"/>
      <c r="C15" s="98"/>
      <c r="D15" s="98"/>
      <c r="E15" s="75"/>
      <c r="F15" s="98"/>
      <c r="G15"/>
      <c r="H15" s="98"/>
      <c r="I15" s="70"/>
      <c r="J15" s="98"/>
      <c r="K15" s="70"/>
      <c r="L15" s="75"/>
      <c r="R15" s="97"/>
      <c r="S15" s="98"/>
      <c r="AD15" s="89"/>
      <c r="AE15" s="89"/>
      <c r="AF15" s="81"/>
      <c r="AG15" s="81"/>
      <c r="AH15" s="81"/>
      <c r="AI15" s="81"/>
      <c r="AJ15" s="89"/>
      <c r="AK15" s="89"/>
    </row>
    <row r="16" spans="1:37" s="88" customFormat="1" ht="30" hidden="1" customHeight="1">
      <c r="A16" s="115" t="s">
        <v>22</v>
      </c>
      <c r="B16" s="116"/>
      <c r="C16" s="116"/>
      <c r="D16" s="116"/>
      <c r="E16" s="116"/>
      <c r="F16" s="116"/>
      <c r="G16" s="117"/>
      <c r="H16" s="117"/>
      <c r="I16"/>
      <c r="J16"/>
      <c r="K16"/>
      <c r="L16" s="108"/>
      <c r="M16" s="84"/>
      <c r="N16" s="85"/>
      <c r="O16" s="85"/>
      <c r="P16" s="87"/>
      <c r="Q16" s="86"/>
      <c r="R16" s="113"/>
      <c r="S16" s="118">
        <f ca="1">O17-M17</f>
        <v>1513.6741314599981</v>
      </c>
      <c r="T16" s="118">
        <f ca="1">P17-M17</f>
        <v>1513.6741314599981</v>
      </c>
      <c r="U16" s="118">
        <f ca="1">Q17-M17</f>
        <v>209.2091314599989</v>
      </c>
      <c r="AF16" s="50"/>
      <c r="AG16" s="50"/>
      <c r="AH16" s="50"/>
      <c r="AI16" s="50"/>
    </row>
    <row r="17" spans="1:35" s="12" customFormat="1" ht="34.5" customHeight="1">
      <c r="A17" s="99"/>
      <c r="B17" s="91"/>
      <c r="C17" s="100"/>
      <c r="D17" s="101"/>
      <c r="E17" s="93"/>
      <c r="F17" s="100"/>
      <c r="G17" s="102"/>
      <c r="H17" s="102"/>
      <c r="I17" s="103"/>
      <c r="J17" s="102"/>
      <c r="K17" s="70"/>
      <c r="L17" s="93"/>
      <c r="M17" s="118">
        <f ca="1">+M10</f>
        <v>487.66768045000077</v>
      </c>
      <c r="N17" s="118">
        <f ca="1">+N10</f>
        <v>1006.0986207799997</v>
      </c>
      <c r="O17" s="118">
        <f ca="1">+O10</f>
        <v>2001.3418119099988</v>
      </c>
      <c r="P17" s="118">
        <f ca="1">+P10</f>
        <v>2001.3418119099988</v>
      </c>
      <c r="Q17" s="118">
        <f ca="1">+Q10</f>
        <v>696.87681190999967</v>
      </c>
      <c r="R17" s="39"/>
      <c r="S17" s="104"/>
      <c r="AF17" s="23"/>
      <c r="AG17" s="23"/>
      <c r="AH17" s="23"/>
      <c r="AI17" s="23"/>
    </row>
    <row r="18" spans="1:35" s="48" customFormat="1" ht="12.75" customHeight="1">
      <c r="A18" s="95"/>
      <c r="B18" s="120"/>
      <c r="C18" s="120"/>
      <c r="D18" s="122"/>
      <c r="E18" s="120"/>
      <c r="F18" s="120"/>
      <c r="G18" s="120"/>
      <c r="H18" s="120"/>
      <c r="I18" s="106"/>
      <c r="J18" s="120"/>
      <c r="K18" s="121"/>
      <c r="L18" s="105"/>
      <c r="M18" s="96"/>
      <c r="N18" s="96"/>
      <c r="O18" s="96" t="s">
        <v>20</v>
      </c>
      <c r="P18" s="96"/>
      <c r="Q18" s="96"/>
      <c r="R18" s="105"/>
      <c r="S18" s="105"/>
      <c r="T18" s="105"/>
      <c r="U18" s="105"/>
      <c r="AF18" s="50"/>
      <c r="AG18" s="50"/>
      <c r="AH18" s="50"/>
      <c r="AI18" s="50"/>
    </row>
    <row r="19" spans="1:35" s="119" customFormat="1" ht="18" customHeight="1">
      <c r="A19" s="96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125"/>
      <c r="N19" s="125"/>
      <c r="O19" s="125"/>
      <c r="P19" s="125"/>
      <c r="Q19" s="125"/>
      <c r="R19" s="96"/>
      <c r="S19" s="111"/>
      <c r="AF19" s="36"/>
      <c r="AG19" s="36"/>
      <c r="AH19" s="36"/>
      <c r="AI19" s="36"/>
    </row>
    <row r="20" spans="1:35" s="35" customFormat="1" ht="12.75" customHeight="1">
      <c r="A20" s="51"/>
      <c r="B20" s="123"/>
      <c r="C20" s="124"/>
      <c r="D20" s="109"/>
      <c r="E20" s="112"/>
      <c r="F20" s="124"/>
      <c r="G20" s="109"/>
      <c r="H20" s="109"/>
      <c r="I20" s="109"/>
      <c r="J20" s="109"/>
      <c r="K20" s="28"/>
      <c r="L20" s="112"/>
      <c r="M20" s="8"/>
      <c r="N20" s="8"/>
      <c r="O20" s="8"/>
      <c r="P20" s="8"/>
      <c r="Q20" s="8"/>
      <c r="R20" s="110"/>
      <c r="S20" s="110"/>
      <c r="AF20" s="36"/>
      <c r="AG20" s="36"/>
      <c r="AH20" s="36"/>
      <c r="AI20" s="36"/>
    </row>
    <row r="21" spans="1:35" ht="26.25" customHeight="1">
      <c r="A21" s="286"/>
      <c r="B21" s="286"/>
      <c r="C21" s="286"/>
      <c r="D21" s="286"/>
      <c r="E21" s="286"/>
      <c r="F21" s="286"/>
      <c r="G21" s="4" t="s">
        <v>20</v>
      </c>
      <c r="K21" s="8" t="s">
        <v>20</v>
      </c>
    </row>
    <row r="22" spans="1:35" ht="24" customHeight="1">
      <c r="A22" s="286"/>
      <c r="B22" s="286"/>
      <c r="C22" s="286"/>
      <c r="D22" s="286"/>
      <c r="E22" s="286"/>
      <c r="F22" s="286"/>
      <c r="G22" s="230"/>
      <c r="M22" s="1"/>
      <c r="N22" s="1"/>
      <c r="O22" s="1"/>
      <c r="P22" s="1"/>
      <c r="Q22" s="1"/>
    </row>
    <row r="23" spans="1:35" s="2" customFormat="1" ht="27" customHeight="1">
      <c r="A23" s="126"/>
      <c r="B23" s="1"/>
      <c r="C23" s="1"/>
      <c r="D23" s="1"/>
      <c r="E23" s="1"/>
      <c r="F23" s="1"/>
      <c r="G23" s="1" t="s">
        <v>20</v>
      </c>
      <c r="H23" s="1"/>
      <c r="I23" s="1"/>
      <c r="J23" s="1"/>
      <c r="K23" s="1"/>
      <c r="L23" s="1"/>
      <c r="M23" s="83"/>
      <c r="N23" s="83"/>
      <c r="O23" s="83"/>
      <c r="P23" s="83"/>
      <c r="Q23" s="83"/>
      <c r="S23" s="3"/>
    </row>
    <row r="24" spans="1:35" ht="17.399999999999999">
      <c r="A24" s="127" t="s">
        <v>23</v>
      </c>
      <c r="I24" s="60"/>
      <c r="J24" s="60"/>
      <c r="K24" s="128"/>
      <c r="L24" s="60"/>
      <c r="M24" s="38"/>
      <c r="N24" s="38"/>
      <c r="O24" s="38"/>
      <c r="P24" s="38"/>
      <c r="Q24" s="38"/>
    </row>
    <row r="25" spans="1:35">
      <c r="A25" s="253"/>
      <c r="B25" s="254"/>
      <c r="C25" s="254"/>
      <c r="D25" s="254" t="s">
        <v>20</v>
      </c>
      <c r="E25" s="254"/>
      <c r="F25" s="254"/>
      <c r="G25" s="254"/>
      <c r="H25" s="254"/>
      <c r="I25" s="255"/>
      <c r="J25" s="255"/>
      <c r="K25" s="256"/>
      <c r="L25" s="255"/>
      <c r="M25" s="257"/>
      <c r="N25" s="129"/>
      <c r="O25" s="129"/>
      <c r="P25" s="129"/>
      <c r="Q25" s="129"/>
    </row>
    <row r="26" spans="1:35" ht="17.399999999999999">
      <c r="A26" s="254"/>
      <c r="B26" s="254"/>
      <c r="C26" s="254"/>
      <c r="D26" s="254"/>
      <c r="E26" s="254"/>
      <c r="F26" s="254"/>
      <c r="G26" s="254"/>
      <c r="H26" s="254"/>
      <c r="I26" s="255"/>
      <c r="J26" s="255"/>
      <c r="K26" s="256"/>
      <c r="L26" s="255"/>
      <c r="M26" s="258"/>
      <c r="V26"/>
    </row>
    <row r="27" spans="1:35" ht="17.399999999999999">
      <c r="A27" s="259"/>
      <c r="B27" s="254"/>
      <c r="C27" s="258"/>
      <c r="D27" s="258" t="s">
        <v>20</v>
      </c>
      <c r="E27" s="258" t="s">
        <v>20</v>
      </c>
      <c r="F27" s="258" t="s">
        <v>20</v>
      </c>
      <c r="G27" s="254"/>
      <c r="H27" s="260" t="s">
        <v>14</v>
      </c>
      <c r="I27" s="261" t="s">
        <v>15</v>
      </c>
      <c r="J27" s="261" t="s">
        <v>16</v>
      </c>
      <c r="K27" s="256" t="s">
        <v>42</v>
      </c>
      <c r="L27" s="255"/>
      <c r="M27" s="262">
        <v>114</v>
      </c>
      <c r="V27" s="130"/>
    </row>
    <row r="28" spans="1:35" ht="17.399999999999999">
      <c r="A28" s="254"/>
      <c r="B28" s="254"/>
      <c r="C28" s="262" t="s">
        <v>36</v>
      </c>
      <c r="D28" s="258">
        <v>1513.6741314600035</v>
      </c>
      <c r="E28" s="258">
        <v>1513.6741314600035</v>
      </c>
      <c r="F28" s="258">
        <v>209.20913146000123</v>
      </c>
      <c r="G28" s="254"/>
      <c r="H28" s="232">
        <f ca="1">D28+$M10-O10</f>
        <v>5.4569682106375694E-12</v>
      </c>
      <c r="I28" s="232">
        <f ca="1">E28+$M10-P10</f>
        <v>5.4569682106375694E-12</v>
      </c>
      <c r="J28" s="232">
        <f ca="1">F28+$M10-Q10</f>
        <v>2.3874235921539366E-12</v>
      </c>
      <c r="K28" s="264" t="s">
        <v>43</v>
      </c>
      <c r="L28" s="264"/>
      <c r="M28" s="265">
        <v>17</v>
      </c>
    </row>
    <row r="29" spans="1:35">
      <c r="A29" s="254"/>
      <c r="B29" s="254"/>
      <c r="C29" s="265"/>
      <c r="D29" s="259"/>
      <c r="E29" s="259"/>
      <c r="F29" s="259"/>
      <c r="G29" s="254"/>
      <c r="H29" s="254"/>
      <c r="I29" s="254"/>
      <c r="J29" s="254"/>
      <c r="K29" s="264" t="s">
        <v>44</v>
      </c>
      <c r="L29" s="266"/>
      <c r="M29" s="265">
        <v>131</v>
      </c>
    </row>
    <row r="30" spans="1:35" ht="20.399999999999999">
      <c r="A30" s="254"/>
      <c r="B30" s="254"/>
      <c r="C30" s="267" t="s">
        <v>21</v>
      </c>
      <c r="D30" s="263">
        <v>1513.6741314600035</v>
      </c>
      <c r="E30" s="263">
        <v>1513.6741314600035</v>
      </c>
      <c r="F30" s="263">
        <v>209.20913146000123</v>
      </c>
      <c r="G30" s="254"/>
      <c r="H30" s="232">
        <f ca="1">D30+$M12-O12</f>
        <v>5.4569682106375694E-12</v>
      </c>
      <c r="I30" s="232">
        <f ca="1">E30+$M12-P12</f>
        <v>5.4569682106375694E-12</v>
      </c>
      <c r="J30" s="232">
        <f ca="1">F30+$M12-Q12</f>
        <v>2.3874235921539366E-12</v>
      </c>
      <c r="K30" s="264"/>
      <c r="L30" s="266"/>
      <c r="M30" s="268"/>
    </row>
    <row r="31" spans="1:35" ht="20.399999999999999">
      <c r="A31" s="269"/>
      <c r="B31" s="254"/>
      <c r="C31" s="267" t="s">
        <v>37</v>
      </c>
      <c r="D31" s="263">
        <v>1513.6741314600035</v>
      </c>
      <c r="E31" s="263">
        <v>1513.6741314600035</v>
      </c>
      <c r="F31" s="263">
        <v>209.20913146000123</v>
      </c>
      <c r="G31" s="254"/>
      <c r="H31" s="232">
        <v>0</v>
      </c>
      <c r="I31" s="232">
        <v>0</v>
      </c>
      <c r="J31" s="232">
        <v>0</v>
      </c>
      <c r="K31" s="264"/>
      <c r="L31" s="266"/>
      <c r="M31" s="268"/>
    </row>
    <row r="32" spans="1:35">
      <c r="A32" s="269"/>
      <c r="B32" s="254"/>
      <c r="C32" s="259"/>
      <c r="D32" s="259">
        <v>0</v>
      </c>
      <c r="E32" s="259">
        <v>0</v>
      </c>
      <c r="F32" s="259">
        <v>0</v>
      </c>
      <c r="G32" s="259"/>
      <c r="H32" s="259"/>
      <c r="I32" s="259"/>
      <c r="J32" s="259"/>
      <c r="K32" s="264"/>
      <c r="L32" s="266"/>
      <c r="M32" s="270"/>
      <c r="N32"/>
      <c r="O32"/>
      <c r="P32"/>
      <c r="Q32"/>
      <c r="R32"/>
      <c r="S32"/>
      <c r="T32"/>
      <c r="U32"/>
    </row>
    <row r="33" spans="1:21">
      <c r="A33" s="269"/>
      <c r="B33" s="254"/>
      <c r="C33" s="254"/>
      <c r="D33" s="259"/>
      <c r="E33" s="254"/>
      <c r="F33" s="254"/>
      <c r="G33" s="254"/>
      <c r="H33" s="254"/>
      <c r="I33" s="271"/>
      <c r="J33" s="271"/>
      <c r="K33" s="264"/>
      <c r="L33" s="266"/>
      <c r="M33" s="265"/>
      <c r="N33"/>
      <c r="O33"/>
      <c r="P33"/>
      <c r="Q33"/>
      <c r="R33"/>
      <c r="S33"/>
      <c r="T33"/>
      <c r="U33"/>
    </row>
    <row r="34" spans="1:21" ht="17.399999999999999">
      <c r="A34" s="272"/>
      <c r="B34" s="254"/>
      <c r="C34" s="254"/>
      <c r="D34" s="259"/>
      <c r="E34" s="254"/>
      <c r="F34" s="254"/>
      <c r="G34" s="254"/>
      <c r="H34" s="254"/>
      <c r="I34" s="271"/>
      <c r="J34" s="271"/>
      <c r="K34" s="264"/>
      <c r="L34" s="266"/>
      <c r="M34" s="259"/>
      <c r="N34"/>
      <c r="O34"/>
      <c r="P34"/>
      <c r="Q34"/>
      <c r="R34"/>
      <c r="S34"/>
      <c r="T34"/>
      <c r="U34"/>
    </row>
    <row r="35" spans="1:21">
      <c r="A35" s="114"/>
      <c r="B35" s="5">
        <v>0</v>
      </c>
      <c r="D35"/>
      <c r="I35" s="133"/>
      <c r="J35" s="133"/>
      <c r="K35" s="128"/>
      <c r="L35" s="132"/>
      <c r="N35"/>
      <c r="O35"/>
      <c r="P35"/>
      <c r="Q35"/>
      <c r="R35"/>
      <c r="S35"/>
      <c r="T35"/>
      <c r="U35"/>
    </row>
    <row r="36" spans="1:21" ht="17.399999999999999">
      <c r="A36" s="92"/>
      <c r="D36"/>
      <c r="I36" s="133"/>
      <c r="J36" s="133"/>
      <c r="K36" s="128"/>
      <c r="L36" s="132"/>
      <c r="N36" s="83"/>
      <c r="P36" s="8" t="s">
        <v>20</v>
      </c>
      <c r="R36" s="140"/>
      <c r="S36"/>
      <c r="T36"/>
      <c r="U36"/>
    </row>
    <row r="37" spans="1:21">
      <c r="A37" s="92"/>
      <c r="D37"/>
      <c r="I37" s="131"/>
      <c r="J37" s="131"/>
      <c r="K37" s="128"/>
      <c r="L37" s="132"/>
      <c r="N37"/>
      <c r="O37"/>
      <c r="P37"/>
      <c r="Q37"/>
      <c r="R37" s="140"/>
    </row>
    <row r="38" spans="1:21">
      <c r="A38" s="114"/>
      <c r="D38"/>
      <c r="I38" s="131"/>
      <c r="J38" s="131"/>
      <c r="K38" s="128"/>
      <c r="L38" s="132"/>
      <c r="N38"/>
      <c r="O38"/>
      <c r="P38"/>
      <c r="Q38"/>
    </row>
    <row r="39" spans="1:21">
      <c r="A39" s="114"/>
      <c r="D39"/>
      <c r="I39" s="133"/>
      <c r="J39" s="133"/>
      <c r="K39" s="128"/>
      <c r="L39" s="132"/>
      <c r="S39"/>
      <c r="T39"/>
      <c r="U39"/>
    </row>
    <row r="40" spans="1:21" ht="16.2">
      <c r="A40" s="134"/>
      <c r="D40"/>
      <c r="I40" s="133"/>
      <c r="J40" s="133"/>
      <c r="K40" s="128"/>
      <c r="L40" s="132"/>
      <c r="R40"/>
      <c r="S40"/>
      <c r="T40"/>
      <c r="U40"/>
    </row>
    <row r="41" spans="1:21" ht="20.399999999999999">
      <c r="A41" s="94"/>
      <c r="D41"/>
      <c r="I41" s="133"/>
      <c r="J41" s="133"/>
      <c r="K41" s="128"/>
      <c r="L41" s="132"/>
    </row>
    <row r="42" spans="1:21">
      <c r="A42" s="82"/>
      <c r="D42"/>
      <c r="I42" s="131"/>
      <c r="J42" s="131"/>
      <c r="K42" s="128"/>
      <c r="L42" s="132"/>
    </row>
    <row r="43" spans="1:21">
      <c r="A43" s="135"/>
      <c r="D43"/>
      <c r="I43" s="131"/>
      <c r="J43" s="131"/>
      <c r="K43" s="128"/>
      <c r="L43" s="132"/>
    </row>
    <row r="44" spans="1:21">
      <c r="A44" s="82"/>
      <c r="D44"/>
      <c r="I44" s="136"/>
      <c r="J44" s="136"/>
      <c r="K44" s="128"/>
      <c r="L44" s="132"/>
    </row>
    <row r="45" spans="1:21">
      <c r="A45" s="82"/>
      <c r="D45"/>
      <c r="I45" s="136"/>
      <c r="J45" s="136"/>
      <c r="K45" s="128"/>
      <c r="L45" s="132"/>
    </row>
    <row r="46" spans="1:21">
      <c r="A46" s="82"/>
      <c r="D46"/>
      <c r="I46" s="131"/>
      <c r="J46" s="131"/>
      <c r="K46" s="128"/>
      <c r="L46" s="132"/>
    </row>
    <row r="47" spans="1:21" ht="34.5" customHeight="1">
      <c r="A47" s="82"/>
      <c r="D47"/>
      <c r="I47" s="133"/>
      <c r="J47" s="133"/>
      <c r="K47" s="128"/>
      <c r="L47" s="132"/>
    </row>
    <row r="48" spans="1:21" hidden="1">
      <c r="A48" s="82"/>
      <c r="D48"/>
      <c r="I48" s="133"/>
      <c r="J48" s="133"/>
      <c r="K48" s="128"/>
      <c r="L48" s="132"/>
    </row>
    <row r="49" spans="1:12" hidden="1">
      <c r="A49" s="82"/>
      <c r="D49"/>
      <c r="I49" s="131"/>
      <c r="J49" s="131"/>
      <c r="K49" s="128"/>
      <c r="L49" s="132"/>
    </row>
    <row r="50" spans="1:12" hidden="1">
      <c r="A50" s="82"/>
      <c r="D50"/>
      <c r="I50" s="133"/>
      <c r="J50" s="133"/>
      <c r="K50" s="128"/>
      <c r="L50" s="132"/>
    </row>
    <row r="51" spans="1:12" ht="16.2" hidden="1">
      <c r="A51" s="107"/>
      <c r="D51"/>
      <c r="I51" s="133"/>
      <c r="J51" s="133"/>
      <c r="K51" s="128"/>
      <c r="L51" s="132"/>
    </row>
    <row r="52" spans="1:12" hidden="1">
      <c r="A52" s="135"/>
      <c r="D52"/>
      <c r="I52" s="133"/>
      <c r="J52" s="133"/>
      <c r="K52" s="128"/>
      <c r="L52" s="132"/>
    </row>
    <row r="53" spans="1:12" hidden="1">
      <c r="A53" s="99"/>
      <c r="D53"/>
      <c r="I53" s="133"/>
      <c r="J53" s="133"/>
      <c r="K53" s="128"/>
      <c r="L53" s="132"/>
    </row>
    <row r="54" spans="1:12" hidden="1">
      <c r="A54" s="99"/>
      <c r="D54"/>
      <c r="I54" s="133"/>
      <c r="J54" s="133"/>
      <c r="K54" s="128"/>
      <c r="L54" s="132"/>
    </row>
    <row r="55" spans="1:12" hidden="1">
      <c r="A55" s="99"/>
      <c r="D55"/>
      <c r="I55" s="133"/>
      <c r="J55" s="133"/>
      <c r="K55" s="128"/>
      <c r="L55" s="132"/>
    </row>
    <row r="56" spans="1:12" hidden="1">
      <c r="A56" s="99"/>
      <c r="D56"/>
      <c r="I56" s="133"/>
      <c r="J56" s="133"/>
      <c r="K56" s="128"/>
      <c r="L56" s="132"/>
    </row>
    <row r="57" spans="1:12">
      <c r="A57" s="99"/>
      <c r="D57"/>
      <c r="I57" s="133"/>
      <c r="J57" s="133"/>
      <c r="K57" s="128"/>
      <c r="L57" s="132"/>
    </row>
    <row r="58" spans="1:12">
      <c r="A58" s="99"/>
      <c r="D58"/>
      <c r="I58" s="133"/>
      <c r="J58" s="133"/>
      <c r="K58" s="128"/>
      <c r="L58" s="132"/>
    </row>
    <row r="59" spans="1:12" ht="24" customHeight="1">
      <c r="A59" s="99"/>
      <c r="D59"/>
      <c r="I59" s="136"/>
      <c r="J59" s="136"/>
      <c r="K59" s="128"/>
      <c r="L59" s="132"/>
    </row>
    <row r="60" spans="1:12" hidden="1">
      <c r="A60" s="99"/>
      <c r="D60"/>
      <c r="I60" s="131"/>
      <c r="J60" s="131"/>
      <c r="K60" s="128"/>
      <c r="L60" s="132"/>
    </row>
    <row r="61" spans="1:12">
      <c r="A61" s="114"/>
      <c r="D61"/>
      <c r="I61" s="136"/>
      <c r="J61" s="136"/>
      <c r="K61" s="128"/>
      <c r="L61" s="132"/>
    </row>
    <row r="62" spans="1:12" ht="16.2">
      <c r="A62" s="134"/>
      <c r="D62"/>
      <c r="I62" s="136"/>
      <c r="J62" s="136"/>
      <c r="K62" s="128"/>
      <c r="L62" s="132"/>
    </row>
    <row r="63" spans="1:12">
      <c r="A63" s="114"/>
      <c r="D63"/>
      <c r="I63" s="136"/>
      <c r="J63" s="136"/>
      <c r="K63" s="128"/>
      <c r="L63" s="132"/>
    </row>
    <row r="64" spans="1:12">
      <c r="A64" s="114"/>
      <c r="D64"/>
      <c r="I64" s="136"/>
      <c r="J64" s="136"/>
      <c r="K64" s="128"/>
      <c r="L64" s="132"/>
    </row>
    <row r="65" spans="1:26" ht="17.25" customHeight="1">
      <c r="A65" s="94"/>
      <c r="D65"/>
      <c r="I65" s="136"/>
      <c r="J65" s="136"/>
      <c r="K65" s="128"/>
      <c r="L65" s="132"/>
      <c r="W65" s="136"/>
      <c r="X65" s="136"/>
      <c r="Y65" s="136"/>
      <c r="Z65" s="136"/>
    </row>
    <row r="66" spans="1:26">
      <c r="A66" s="114"/>
      <c r="D66"/>
      <c r="G66" s="4" t="s">
        <v>20</v>
      </c>
      <c r="I66" s="136"/>
      <c r="J66" s="136"/>
      <c r="K66" s="128"/>
      <c r="L66" s="132"/>
    </row>
    <row r="67" spans="1:26">
      <c r="A67" s="135"/>
      <c r="D67"/>
      <c r="I67" s="136"/>
      <c r="J67" s="136"/>
      <c r="K67" s="128"/>
      <c r="L67" s="132"/>
    </row>
    <row r="68" spans="1:26">
      <c r="A68" s="99"/>
      <c r="D68"/>
      <c r="I68" s="137"/>
      <c r="J68" s="137"/>
      <c r="K68" s="128"/>
      <c r="L68" s="132"/>
    </row>
    <row r="69" spans="1:26">
      <c r="A69" s="99"/>
      <c r="D69"/>
      <c r="I69" s="136"/>
      <c r="J69" s="136"/>
      <c r="K69" s="128"/>
      <c r="L69" s="132"/>
    </row>
    <row r="70" spans="1:26">
      <c r="A70" s="99"/>
      <c r="D70"/>
      <c r="I70" s="131"/>
      <c r="J70" s="131"/>
      <c r="K70" s="128"/>
      <c r="L70" s="132"/>
    </row>
    <row r="71" spans="1:26" customFormat="1" hidden="1">
      <c r="M71" s="8"/>
      <c r="N71" s="8"/>
      <c r="O71" s="8"/>
      <c r="P71" s="8"/>
      <c r="Q71" s="8"/>
      <c r="R71" s="4"/>
      <c r="S71" s="4"/>
      <c r="T71" s="4"/>
      <c r="U71" s="4"/>
    </row>
    <row r="72" spans="1:26" hidden="1">
      <c r="A72" s="138"/>
      <c r="D72"/>
      <c r="I72" s="133"/>
      <c r="J72" s="133"/>
      <c r="K72" s="128"/>
      <c r="L72" s="132"/>
    </row>
    <row r="73" spans="1:26" ht="17.25" hidden="1" customHeight="1">
      <c r="A73" s="39"/>
      <c r="D73"/>
      <c r="I73" s="133"/>
      <c r="J73" s="133"/>
      <c r="K73" s="128"/>
      <c r="L73" s="132"/>
    </row>
    <row r="74" spans="1:26" ht="20.399999999999999" hidden="1">
      <c r="A74" s="94"/>
      <c r="D74"/>
      <c r="I74" s="133"/>
      <c r="J74" s="133"/>
      <c r="K74" s="128"/>
      <c r="L74" s="132"/>
    </row>
    <row r="75" spans="1:26" ht="20.399999999999999" hidden="1">
      <c r="A75" s="94"/>
      <c r="D75"/>
      <c r="I75" s="133"/>
      <c r="J75" s="133"/>
      <c r="K75" s="128"/>
      <c r="L75" s="132"/>
    </row>
    <row r="76" spans="1:26" hidden="1">
      <c r="D76"/>
      <c r="I76" s="133"/>
      <c r="J76" s="133"/>
      <c r="K76" s="128"/>
      <c r="L76" s="132"/>
    </row>
    <row r="77" spans="1:26" hidden="1">
      <c r="D77"/>
      <c r="I77" s="136"/>
      <c r="J77" s="136"/>
      <c r="K77" s="128"/>
      <c r="L77" s="132"/>
    </row>
    <row r="78" spans="1:26" hidden="1">
      <c r="D78"/>
      <c r="I78" s="136"/>
      <c r="J78" s="136"/>
      <c r="K78" s="128"/>
      <c r="L78" s="132"/>
    </row>
    <row r="79" spans="1:26" hidden="1">
      <c r="I79" s="137"/>
      <c r="J79" s="137"/>
      <c r="K79" s="128"/>
      <c r="L79" s="132"/>
      <c r="W79" s="60"/>
      <c r="X79" s="60"/>
    </row>
    <row r="80" spans="1:26" customFormat="1">
      <c r="M80" s="8"/>
      <c r="N80" s="8"/>
      <c r="O80" s="8"/>
      <c r="P80" s="8"/>
      <c r="Q80" s="8"/>
      <c r="R80" s="4"/>
      <c r="S80" s="4"/>
      <c r="T80" s="4"/>
      <c r="U80" s="4"/>
    </row>
    <row r="81" spans="9:25">
      <c r="I81" s="137"/>
      <c r="J81" s="137"/>
      <c r="K81" s="128"/>
      <c r="L81" s="132"/>
    </row>
    <row r="82" spans="9:25">
      <c r="I82" s="136"/>
      <c r="J82" s="136"/>
      <c r="K82" s="128"/>
      <c r="L82" s="60"/>
    </row>
    <row r="83" spans="9:25" ht="20.25" hidden="1" customHeight="1">
      <c r="I83" s="136"/>
      <c r="J83" s="136"/>
      <c r="K83" s="128"/>
      <c r="L83" s="60"/>
    </row>
    <row r="84" spans="9:25" hidden="1">
      <c r="I84" s="136"/>
      <c r="J84" s="136"/>
      <c r="K84" s="128"/>
      <c r="L84" s="60"/>
      <c r="W84" s="60"/>
    </row>
    <row r="85" spans="9:25">
      <c r="I85" s="136"/>
      <c r="J85" s="136"/>
      <c r="K85" s="128"/>
      <c r="L85" s="60"/>
      <c r="X85" s="5"/>
    </row>
    <row r="86" spans="9:25">
      <c r="I86" s="136"/>
      <c r="J86" s="136"/>
      <c r="K86" s="128"/>
      <c r="L86" s="60"/>
      <c r="X86" s="5"/>
    </row>
    <row r="87" spans="9:25">
      <c r="I87" s="136"/>
      <c r="J87" s="136"/>
      <c r="K87" s="128"/>
      <c r="L87" s="60"/>
    </row>
    <row r="88" spans="9:25">
      <c r="I88" s="136"/>
      <c r="J88" s="136"/>
      <c r="K88" s="128"/>
      <c r="L88" s="60"/>
      <c r="X88" s="5"/>
    </row>
    <row r="89" spans="9:25" ht="12" customHeight="1">
      <c r="I89" s="136"/>
      <c r="J89" s="136"/>
      <c r="K89" s="128"/>
      <c r="L89" s="60"/>
      <c r="X89" s="5"/>
    </row>
    <row r="90" spans="9:25" hidden="1">
      <c r="I90" s="136"/>
      <c r="J90" s="136"/>
      <c r="K90" s="128"/>
      <c r="L90" s="60"/>
      <c r="X90" s="5"/>
    </row>
    <row r="91" spans="9:25" hidden="1">
      <c r="I91" s="131"/>
      <c r="J91" s="131"/>
      <c r="K91" s="128"/>
      <c r="L91" s="60"/>
      <c r="X91" s="5"/>
    </row>
    <row r="92" spans="9:25" ht="21.75" customHeight="1">
      <c r="I92" s="139"/>
      <c r="J92" s="139"/>
      <c r="K92" s="128"/>
      <c r="L92" s="60"/>
      <c r="X92" s="5"/>
    </row>
    <row r="93" spans="9:25" ht="6.75" customHeight="1">
      <c r="I93" s="139"/>
      <c r="J93" s="139"/>
      <c r="K93" s="128"/>
      <c r="L93" s="60"/>
      <c r="X93" s="5"/>
    </row>
    <row r="94" spans="9:25">
      <c r="I94" s="139"/>
      <c r="J94" s="139"/>
      <c r="K94" s="128"/>
      <c r="L94" s="60"/>
      <c r="X94" s="5"/>
    </row>
    <row r="95" spans="9:25">
      <c r="I95" s="136"/>
      <c r="J95" s="136"/>
      <c r="K95" s="128"/>
      <c r="L95" s="60"/>
      <c r="X95" s="5"/>
      <c r="Y95" s="140"/>
    </row>
    <row r="96" spans="9:25" ht="22.5" customHeight="1">
      <c r="I96" s="136"/>
      <c r="J96" s="136"/>
      <c r="K96" s="128"/>
      <c r="L96" s="60"/>
    </row>
    <row r="97" spans="1:25" ht="22.5" customHeight="1">
      <c r="I97" s="136"/>
      <c r="J97" s="136"/>
      <c r="K97" s="128"/>
      <c r="L97" s="60"/>
    </row>
    <row r="98" spans="1:25">
      <c r="I98" s="136"/>
      <c r="J98" s="136"/>
      <c r="K98" s="128"/>
      <c r="L98" s="60"/>
    </row>
    <row r="99" spans="1:25">
      <c r="I99" s="136"/>
      <c r="J99" s="136"/>
      <c r="K99" s="128"/>
      <c r="L99" s="60"/>
    </row>
    <row r="100" spans="1:25">
      <c r="I100" s="136"/>
      <c r="J100" s="136"/>
      <c r="K100" s="128"/>
      <c r="L100" s="60"/>
    </row>
    <row r="101" spans="1:25">
      <c r="I101" s="132"/>
      <c r="J101" s="132"/>
      <c r="K101" s="128"/>
      <c r="L101" s="60"/>
    </row>
    <row r="102" spans="1:25">
      <c r="I102" s="60"/>
      <c r="J102" s="60"/>
      <c r="K102" s="38"/>
      <c r="L102" s="60"/>
      <c r="X102" s="12"/>
      <c r="Y102" s="12"/>
    </row>
    <row r="103" spans="1:25">
      <c r="I103" s="60"/>
      <c r="J103" s="60"/>
      <c r="K103" s="38"/>
      <c r="L103" s="60"/>
      <c r="W103" s="87"/>
      <c r="X103" s="86"/>
      <c r="Y103" s="12"/>
    </row>
    <row r="104" spans="1:25">
      <c r="I104" s="60"/>
      <c r="J104" s="60"/>
      <c r="K104" s="38"/>
      <c r="L104" s="60"/>
      <c r="W104" s="87"/>
      <c r="X104" s="12"/>
      <c r="Y104" s="12"/>
    </row>
    <row r="105" spans="1:25">
      <c r="I105" s="60"/>
      <c r="J105" s="60"/>
      <c r="K105" s="38"/>
      <c r="L105" s="60"/>
      <c r="W105" s="87"/>
      <c r="X105" s="86"/>
      <c r="Y105" s="12"/>
    </row>
    <row r="106" spans="1:25" ht="17.25" customHeight="1">
      <c r="I106" s="60"/>
      <c r="J106" s="60"/>
      <c r="K106" s="38"/>
      <c r="L106" s="60"/>
      <c r="W106" s="87"/>
      <c r="X106" s="86"/>
      <c r="Y106" s="12"/>
    </row>
    <row r="107" spans="1:25" hidden="1">
      <c r="I107" s="60"/>
      <c r="J107" s="60"/>
      <c r="K107" s="38"/>
      <c r="L107" s="60"/>
      <c r="W107" s="87"/>
      <c r="X107" s="86"/>
      <c r="Y107" s="12"/>
    </row>
    <row r="108" spans="1:25" hidden="1">
      <c r="I108" s="60"/>
      <c r="J108" s="60"/>
      <c r="K108" s="38"/>
      <c r="L108" s="60"/>
      <c r="W108" s="87"/>
      <c r="X108" s="86"/>
      <c r="Y108" s="12"/>
    </row>
    <row r="109" spans="1:25" ht="9" customHeight="1">
      <c r="A109" s="12"/>
      <c r="I109" s="60"/>
      <c r="J109" s="60"/>
      <c r="K109" s="38"/>
      <c r="L109" s="60"/>
      <c r="W109" s="87"/>
      <c r="X109" s="86"/>
      <c r="Y109" s="12"/>
    </row>
    <row r="110" spans="1:25" ht="6.75" customHeight="1">
      <c r="A110" s="12"/>
      <c r="I110" s="60"/>
      <c r="J110" s="60"/>
      <c r="K110" s="38"/>
      <c r="L110" s="60"/>
      <c r="W110" s="87"/>
      <c r="X110" s="86"/>
      <c r="Y110" s="12"/>
    </row>
    <row r="111" spans="1:25" ht="18.75" customHeight="1">
      <c r="A111" s="12"/>
      <c r="I111" s="60"/>
      <c r="J111" s="60"/>
      <c r="K111" s="38"/>
      <c r="L111" s="60"/>
      <c r="W111" s="87"/>
      <c r="X111" s="86"/>
      <c r="Y111" s="12"/>
    </row>
    <row r="112" spans="1:25" ht="7.5" customHeight="1">
      <c r="I112" s="60"/>
      <c r="J112" s="60"/>
      <c r="K112" s="38"/>
      <c r="L112" s="60"/>
      <c r="W112" s="87"/>
      <c r="X112" s="86"/>
      <c r="Y112" s="12"/>
    </row>
    <row r="113" spans="9:27">
      <c r="I113" s="60"/>
      <c r="J113" s="60"/>
      <c r="K113" s="38"/>
      <c r="L113" s="60"/>
      <c r="X113" s="12"/>
      <c r="Y113" s="12"/>
    </row>
    <row r="114" spans="9:27">
      <c r="I114" s="60"/>
      <c r="J114" s="60"/>
      <c r="K114" s="38"/>
      <c r="L114" s="60"/>
      <c r="X114" s="12"/>
      <c r="Y114" s="12"/>
    </row>
    <row r="115" spans="9:27" hidden="1">
      <c r="I115" s="60"/>
      <c r="J115" s="60"/>
      <c r="K115" s="38"/>
      <c r="L115" s="60"/>
      <c r="X115" s="12"/>
      <c r="Y115" s="12"/>
    </row>
    <row r="116" spans="9:27" ht="18.75" hidden="1" customHeight="1">
      <c r="I116" s="60"/>
      <c r="J116" s="60"/>
      <c r="K116" s="38"/>
      <c r="L116" s="60"/>
      <c r="X116" s="12"/>
      <c r="Y116" s="12"/>
    </row>
    <row r="117" spans="9:27" hidden="1">
      <c r="I117" s="60"/>
      <c r="J117" s="60"/>
      <c r="K117" s="38"/>
      <c r="L117" s="60"/>
      <c r="X117" s="12"/>
      <c r="Y117" s="12"/>
    </row>
    <row r="118" spans="9:27" ht="20.25" hidden="1" customHeight="1">
      <c r="I118" s="60"/>
      <c r="J118" s="60"/>
      <c r="K118" s="38"/>
      <c r="L118" s="60"/>
      <c r="X118" s="12"/>
      <c r="Y118" s="12"/>
    </row>
    <row r="119" spans="9:27" hidden="1">
      <c r="I119" s="60"/>
      <c r="J119" s="60"/>
      <c r="K119" s="38"/>
      <c r="L119" s="60"/>
      <c r="W119" s="87"/>
      <c r="X119" s="12"/>
      <c r="Y119" s="12"/>
    </row>
    <row r="120" spans="9:27">
      <c r="I120" s="60"/>
      <c r="J120" s="60"/>
      <c r="K120" s="38"/>
      <c r="L120" s="60"/>
      <c r="X120" s="12"/>
      <c r="Y120" s="12"/>
    </row>
    <row r="121" spans="9:27" hidden="1">
      <c r="I121" s="60"/>
      <c r="J121" s="60"/>
      <c r="K121" s="38"/>
      <c r="L121" s="60"/>
      <c r="X121" s="12"/>
      <c r="Y121" s="12"/>
    </row>
    <row r="122" spans="9:27" hidden="1"/>
    <row r="123" spans="9:27" hidden="1">
      <c r="W123" s="5"/>
      <c r="X123" s="140"/>
      <c r="Y123" s="12"/>
    </row>
    <row r="124" spans="9:27">
      <c r="W124" s="5"/>
      <c r="X124" s="140"/>
      <c r="Y124" s="140"/>
      <c r="Z124" s="140"/>
      <c r="AA124" s="5"/>
    </row>
    <row r="125" spans="9:27">
      <c r="W125" s="5"/>
      <c r="X125" s="140"/>
    </row>
    <row r="126" spans="9:27">
      <c r="W126" s="5"/>
      <c r="X126" s="140"/>
    </row>
    <row r="127" spans="9:27">
      <c r="K127"/>
      <c r="L127"/>
    </row>
    <row r="129" spans="1:24">
      <c r="A129" s="52"/>
    </row>
    <row r="131" spans="1:24">
      <c r="A131" s="52"/>
      <c r="W131" s="5"/>
      <c r="X131" s="140"/>
    </row>
    <row r="132" spans="1:24">
      <c r="A132" s="52"/>
    </row>
    <row r="133" spans="1:24">
      <c r="A133" s="52"/>
    </row>
    <row r="134" spans="1:24">
      <c r="A134" s="52"/>
    </row>
    <row r="135" spans="1:24">
      <c r="A135" s="52"/>
      <c r="W135" s="5"/>
    </row>
    <row r="136" spans="1:24">
      <c r="A136" s="52"/>
      <c r="W136" s="5"/>
    </row>
    <row r="137" spans="1:24">
      <c r="A137" s="52"/>
      <c r="W137" s="5"/>
    </row>
    <row r="138" spans="1:24" hidden="1">
      <c r="A138" s="52"/>
    </row>
    <row r="139" spans="1:24">
      <c r="A139" s="52"/>
    </row>
    <row r="140" spans="1:24">
      <c r="A140" s="52"/>
    </row>
    <row r="141" spans="1:24" ht="18.75" hidden="1" customHeight="1">
      <c r="A141" s="52"/>
    </row>
    <row r="142" spans="1:24">
      <c r="A142" s="52"/>
    </row>
    <row r="143" spans="1:24">
      <c r="A143" s="52"/>
    </row>
    <row r="144" spans="1:24" ht="21.75" hidden="1" customHeight="1">
      <c r="A144" s="52"/>
    </row>
    <row r="145" spans="1:24" hidden="1">
      <c r="A145" s="52"/>
    </row>
    <row r="146" spans="1:24" hidden="1">
      <c r="A146" s="52"/>
    </row>
    <row r="147" spans="1:24" hidden="1">
      <c r="W147" s="87"/>
      <c r="X147" s="86"/>
    </row>
    <row r="148" spans="1:24" hidden="1">
      <c r="K148" s="8">
        <v>5923.3286152627261</v>
      </c>
      <c r="W148" s="87"/>
      <c r="X148" s="86"/>
    </row>
    <row r="149" spans="1:24" hidden="1">
      <c r="K149" s="8">
        <v>0</v>
      </c>
    </row>
    <row r="150" spans="1:24" hidden="1">
      <c r="K150" s="8">
        <v>5923.3286152627261</v>
      </c>
    </row>
    <row r="151" spans="1:24" customFormat="1">
      <c r="M151" s="8"/>
      <c r="N151" s="8"/>
      <c r="O151" s="8"/>
      <c r="P151" s="8"/>
      <c r="Q151" s="8"/>
      <c r="R151" s="4"/>
      <c r="S151" s="4"/>
      <c r="T151" s="4"/>
      <c r="U151" s="4"/>
    </row>
    <row r="152" spans="1:24">
      <c r="K152" s="8">
        <v>0</v>
      </c>
    </row>
    <row r="153" spans="1:24" customFormat="1">
      <c r="M153" s="8"/>
      <c r="N153" s="8"/>
      <c r="O153" s="8"/>
      <c r="P153" s="8"/>
      <c r="Q153" s="8"/>
      <c r="R153" s="4"/>
      <c r="S153" s="4"/>
      <c r="T153" s="4"/>
      <c r="U153" s="4"/>
    </row>
    <row r="154" spans="1:24">
      <c r="K154" s="8">
        <v>-2243.48</v>
      </c>
    </row>
    <row r="155" spans="1:24" hidden="1"/>
    <row r="156" spans="1:24">
      <c r="K156" s="8">
        <v>998027.06038507784</v>
      </c>
    </row>
  </sheetData>
  <sheetCalcPr fullCalcOnLoad="1"/>
  <mergeCells count="5">
    <mergeCell ref="I6:K6"/>
    <mergeCell ref="I7:K7"/>
    <mergeCell ref="A10:D10"/>
    <mergeCell ref="A22:F22"/>
    <mergeCell ref="A21:F21"/>
  </mergeCells>
  <phoneticPr fontId="0" type="noConversion"/>
  <printOptions horizontalCentered="1"/>
  <pageMargins left="0.2" right="0.14000000000000001" top="0.8" bottom="0.55000000000000004" header="0.45" footer="0.3"/>
  <pageSetup scale="10"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1501140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14</xdr:row>
                    <xdr:rowOff>0</xdr:rowOff>
                  </from>
                  <to>
                    <xdr:col>29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1478280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55" workbookViewId="0">
      <pane xSplit="1" ySplit="4" topLeftCell="B5" activePane="bottomRight" state="frozen"/>
      <selection activeCell="A29" sqref="A29"/>
      <selection pane="topRight" activeCell="A29" sqref="A29"/>
      <selection pane="bottomLeft" activeCell="A29" sqref="A29"/>
      <selection pane="bottomRight" activeCell="D7" sqref="D7:G7"/>
    </sheetView>
  </sheetViews>
  <sheetFormatPr defaultColWidth="9.109375" defaultRowHeight="15.6"/>
  <cols>
    <col min="1" max="1" width="46.33203125" style="165" customWidth="1"/>
    <col min="2" max="2" width="25.88671875" style="164" customWidth="1"/>
    <col min="3" max="7" width="26.109375" style="164" customWidth="1"/>
    <col min="8" max="8" width="11.44140625" style="164" customWidth="1"/>
    <col min="9" max="9" width="8.88671875" style="144" customWidth="1"/>
    <col min="10" max="11" width="7.5546875" style="144" customWidth="1"/>
    <col min="12" max="15" width="6.33203125" style="144" customWidth="1"/>
    <col min="16" max="16" width="8.44140625" style="145" customWidth="1"/>
    <col min="17" max="24" width="6.33203125" style="145" customWidth="1"/>
    <col min="25" max="30" width="9.109375" style="145"/>
    <col min="31" max="31" width="10" style="145" customWidth="1"/>
    <col min="32" max="33" width="9.109375" style="145"/>
    <col min="34" max="73" width="9.109375" style="144"/>
    <col min="74" max="74" width="12" style="144" customWidth="1"/>
    <col min="75" max="124" width="9.109375" style="144"/>
    <col min="125" max="125" width="11.5546875" style="144" customWidth="1"/>
    <col min="126" max="130" width="9.109375" style="144"/>
    <col min="131" max="132" width="14.33203125" style="144" customWidth="1"/>
    <col min="133" max="133" width="12.5546875" style="144" customWidth="1"/>
    <col min="134" max="134" width="9.109375" style="144"/>
    <col min="135" max="135" width="10.109375" style="144" customWidth="1"/>
    <col min="136" max="136" width="10.44140625" style="144" customWidth="1"/>
    <col min="137" max="141" width="9.109375" style="144"/>
    <col min="142" max="142" width="9.6640625" style="144" customWidth="1"/>
    <col min="143" max="152" width="9.109375" style="144"/>
    <col min="153" max="153" width="9.6640625" style="144" bestFit="1" customWidth="1"/>
    <col min="154" max="155" width="9.109375" style="144"/>
    <col min="156" max="156" width="12.33203125" style="144" bestFit="1" customWidth="1"/>
    <col min="157" max="16384" width="9.109375" style="144"/>
  </cols>
  <sheetData>
    <row r="1" spans="1:53" ht="18">
      <c r="A1" s="141" t="s">
        <v>24</v>
      </c>
      <c r="B1" s="142"/>
      <c r="C1" s="143"/>
      <c r="D1" s="144"/>
      <c r="E1" s="144"/>
      <c r="F1"/>
      <c r="G1" s="144"/>
      <c r="H1" s="144"/>
    </row>
    <row r="2" spans="1:53" ht="18">
      <c r="A2" s="141" t="e">
        <f ca="1">"As of "&amp;TEXT(New [3]Summary!$P$4,"mmmm d, yyyy")</f>
        <v>#NAME?</v>
      </c>
      <c r="B2" s="142"/>
      <c r="C2" s="143"/>
      <c r="D2" s="144"/>
      <c r="E2" s="144"/>
      <c r="F2"/>
      <c r="G2" s="144"/>
      <c r="H2" s="144"/>
    </row>
    <row r="3" spans="1:53" ht="18" customHeight="1">
      <c r="A3" s="146"/>
      <c r="B3" s="142"/>
      <c r="C3" s="147" t="s">
        <v>25</v>
      </c>
      <c r="D3" s="148" t="s">
        <v>26</v>
      </c>
      <c r="E3" s="148"/>
      <c r="F3" s="149"/>
      <c r="G3" s="144"/>
      <c r="H3" s="144"/>
    </row>
    <row r="4" spans="1:53" s="153" customFormat="1">
      <c r="A4" s="150" t="s">
        <v>27</v>
      </c>
      <c r="B4" s="151" t="s">
        <v>28</v>
      </c>
      <c r="C4" s="152" t="s">
        <v>29</v>
      </c>
      <c r="D4" s="153" t="s">
        <v>30</v>
      </c>
      <c r="E4" s="153" t="s">
        <v>31</v>
      </c>
      <c r="F4" s="153" t="s">
        <v>32</v>
      </c>
      <c r="G4" s="153" t="s">
        <v>33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</row>
    <row r="5" spans="1:53" s="153" customFormat="1">
      <c r="A5" s="154" t="s">
        <v>34</v>
      </c>
      <c r="B5" s="151"/>
      <c r="C5" s="152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</row>
    <row r="6" spans="1:53" s="153" customFormat="1">
      <c r="A6" s="155"/>
      <c r="B6" s="156"/>
      <c r="C6" s="157"/>
      <c r="D6" s="158"/>
      <c r="E6" s="158"/>
      <c r="F6" s="158"/>
      <c r="G6" s="158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</row>
    <row r="7" spans="1:53" s="153" customFormat="1">
      <c r="A7" s="155" t="s">
        <v>35</v>
      </c>
      <c r="B7" s="156">
        <f ca="1">SUM(C7:G7)</f>
        <v>1006.0986207799997</v>
      </c>
      <c r="C7" s="157">
        <f ca="1">+'ENOVATE DPR2'!M13</f>
        <v>487.66768045000077</v>
      </c>
      <c r="D7" s="153">
        <v>202.48346107999834</v>
      </c>
      <c r="E7" s="279">
        <v>60.530751300002393</v>
      </c>
      <c r="F7" s="153">
        <v>-64.772169960003069</v>
      </c>
      <c r="G7" s="158">
        <v>320.18889791000123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5"/>
      <c r="AF7" s="145"/>
      <c r="AG7" s="145"/>
    </row>
    <row r="8" spans="1:53" s="153" customFormat="1" ht="16.2" thickBot="1">
      <c r="A8" s="159"/>
      <c r="B8" s="160"/>
      <c r="C8" s="161"/>
      <c r="D8" s="162"/>
      <c r="E8" s="162"/>
      <c r="F8" s="162"/>
      <c r="G8" s="162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</row>
    <row r="9" spans="1:53" s="15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5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53" customFormat="1" ht="20.399999999999999">
      <c r="A11"/>
      <c r="B11"/>
      <c r="C11" s="275">
        <v>13</v>
      </c>
      <c r="D11" s="275">
        <v>12</v>
      </c>
      <c r="E11" s="275">
        <v>11</v>
      </c>
      <c r="F11" s="275">
        <v>10</v>
      </c>
      <c r="G11" s="275">
        <v>7</v>
      </c>
      <c r="H11" s="275">
        <v>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53" customFormat="1" ht="20.399999999999999">
      <c r="A12"/>
      <c r="B12"/>
      <c r="C12" s="275"/>
      <c r="D12" s="275"/>
      <c r="E12" s="275"/>
      <c r="F12" s="275"/>
      <c r="G12" s="275"/>
      <c r="H12" s="275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53" customFormat="1" ht="20.399999999999999">
      <c r="A13"/>
      <c r="B13" s="277">
        <f ca="1">SUM(C13:G13)</f>
        <v>78</v>
      </c>
      <c r="C13" s="276">
        <v>17</v>
      </c>
      <c r="D13" s="275">
        <v>84</v>
      </c>
      <c r="E13" s="275">
        <v>12</v>
      </c>
      <c r="F13" s="275">
        <v>-54</v>
      </c>
      <c r="G13" s="275">
        <v>19</v>
      </c>
      <c r="H13" s="275">
        <v>-53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53" customFormat="1" ht="20.399999999999999">
      <c r="A14"/>
      <c r="B14"/>
      <c r="C14" s="275"/>
      <c r="D14" s="275"/>
      <c r="E14" s="275"/>
      <c r="F14" s="275"/>
      <c r="G14" s="275"/>
      <c r="H14" s="275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53" customFormat="1" ht="20.399999999999999">
      <c r="A15"/>
      <c r="B15"/>
      <c r="C15" s="275"/>
      <c r="D15" s="275"/>
      <c r="E15" s="275"/>
      <c r="F15" s="275"/>
      <c r="G15" s="275"/>
      <c r="H15" s="27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53" customFormat="1" ht="20.399999999999999">
      <c r="A16"/>
      <c r="B16"/>
      <c r="C16" s="275"/>
      <c r="D16" s="275"/>
      <c r="E16" s="275"/>
      <c r="F16" s="275"/>
      <c r="G16" s="275"/>
      <c r="H16" s="275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53" customFormat="1" ht="20.399999999999999">
      <c r="A17"/>
      <c r="B17"/>
      <c r="C17" s="275"/>
      <c r="D17" s="275"/>
      <c r="E17" s="275"/>
      <c r="F17" s="275"/>
      <c r="G17" s="275"/>
      <c r="H17" s="275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53" customFormat="1" ht="20.399999999999999">
      <c r="A18"/>
      <c r="B18"/>
      <c r="C18" s="275"/>
      <c r="D18" s="275"/>
      <c r="E18" s="275"/>
      <c r="F18" s="275"/>
      <c r="G18" s="275"/>
      <c r="H18" s="275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53" customFormat="1" ht="20.399999999999999">
      <c r="A19"/>
      <c r="B19"/>
      <c r="C19" s="275"/>
      <c r="D19" s="275"/>
      <c r="E19" s="275"/>
      <c r="F19" s="275"/>
      <c r="G19" s="275"/>
      <c r="H19" s="27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58" customFormat="1" ht="18" customHeight="1">
      <c r="A20"/>
      <c r="B20"/>
      <c r="C20" s="275"/>
      <c r="D20" s="275"/>
      <c r="E20" s="275"/>
      <c r="F20" s="275"/>
      <c r="G20" s="275"/>
      <c r="H20" s="27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5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5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5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5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5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5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5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5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5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5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5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5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5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5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5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5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5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5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5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5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5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5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5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5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5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5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5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5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5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5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5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5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5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5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5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5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5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5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6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5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5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5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5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5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5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5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5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5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5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5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5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5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5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5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5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5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5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5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5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5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ENOVATE DPR</vt:lpstr>
      <vt:lpstr>ENOVATE DPR2</vt:lpstr>
      <vt:lpstr>5 Day Roll</vt:lpstr>
      <vt:lpstr>nr_Bridgeline</vt:lpstr>
      <vt:lpstr>'ENOVATE DPR'!nr_dpr_enron_northamerica</vt:lpstr>
      <vt:lpstr>nr_dpr_enron_northamerica</vt:lpstr>
      <vt:lpstr>nr_dpr_footer_and_totals</vt:lpstr>
      <vt:lpstr>'ENOVATE DPR'!nr_dpr_gas_trading</vt:lpstr>
      <vt:lpstr>nr_dpr_gas_trading</vt:lpstr>
      <vt:lpstr>'ENOVATE DPR'!nr_dpr_header</vt:lpstr>
      <vt:lpstr>nr_dpr_header</vt:lpstr>
      <vt:lpstr>nr_dpr_total_trading</vt:lpstr>
      <vt:lpstr>nr_dpr_total_trading_with_originations</vt:lpstr>
      <vt:lpstr>'5 Day Roll'!Print_Area</vt:lpstr>
      <vt:lpstr>'ENOVATE DPR'!Print_Area</vt:lpstr>
      <vt:lpstr>'ENOVATE DPR2'!Print_Area</vt:lpstr>
      <vt:lpstr>'ENOVATE DPR'!summary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cabel</dc:creator>
  <cp:lastModifiedBy>Havlíček Jan</cp:lastModifiedBy>
  <cp:lastPrinted>2001-06-28T14:55:59Z</cp:lastPrinted>
  <dcterms:created xsi:type="dcterms:W3CDTF">2000-02-28T18:57:15Z</dcterms:created>
  <dcterms:modified xsi:type="dcterms:W3CDTF">2023-09-10T11:16:14Z</dcterms:modified>
</cp:coreProperties>
</file>