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72" windowWidth="15180" windowHeight="9348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D5" i="1" l="1"/>
  <c r="E5" i="1"/>
  <c r="F6" i="1"/>
  <c r="D7" i="1"/>
  <c r="E7" i="1"/>
  <c r="D9" i="1"/>
  <c r="E9" i="1"/>
  <c r="D10" i="1"/>
  <c r="D12" i="1"/>
  <c r="F12" i="1"/>
  <c r="F13" i="1"/>
  <c r="E15" i="1"/>
  <c r="D16" i="1"/>
  <c r="D17" i="1"/>
  <c r="E17" i="1"/>
  <c r="F17" i="1"/>
  <c r="D21" i="1"/>
  <c r="D22" i="1"/>
  <c r="E22" i="1"/>
  <c r="F22" i="1"/>
  <c r="D23" i="1"/>
  <c r="F23" i="1"/>
  <c r="D25" i="1"/>
  <c r="E25" i="1"/>
  <c r="D26" i="1"/>
  <c r="E26" i="1"/>
  <c r="D28" i="1"/>
  <c r="D29" i="1"/>
  <c r="E29" i="1"/>
  <c r="D31" i="1"/>
  <c r="E31" i="1"/>
  <c r="F31" i="1"/>
  <c r="H31" i="1"/>
  <c r="E36" i="1"/>
  <c r="D39" i="1"/>
  <c r="E39" i="1"/>
  <c r="F42" i="1"/>
  <c r="E45" i="1"/>
  <c r="D47" i="1"/>
  <c r="E47" i="1"/>
  <c r="F47" i="1"/>
  <c r="D48" i="1"/>
  <c r="D50" i="1"/>
  <c r="E50" i="1"/>
  <c r="D51" i="1"/>
  <c r="E51" i="1"/>
  <c r="F51" i="1"/>
  <c r="D53" i="1"/>
  <c r="E53" i="1"/>
  <c r="F53" i="1"/>
  <c r="H53" i="1"/>
  <c r="H55" i="1"/>
</calcChain>
</file>

<file path=xl/sharedStrings.xml><?xml version="1.0" encoding="utf-8"?>
<sst xmlns="http://schemas.openxmlformats.org/spreadsheetml/2006/main" count="77" uniqueCount="42">
  <si>
    <t>Affiliated Sales</t>
  </si>
  <si>
    <t>Third Party Sales</t>
  </si>
  <si>
    <t>Index</t>
  </si>
  <si>
    <t>Central Gulf</t>
  </si>
  <si>
    <t>Gas Daily Firm</t>
  </si>
  <si>
    <t>Mid Central</t>
  </si>
  <si>
    <t>Pipe</t>
  </si>
  <si>
    <t>ANR</t>
  </si>
  <si>
    <t>Reliant</t>
  </si>
  <si>
    <t xml:space="preserve"> </t>
  </si>
  <si>
    <t>Blue Dolphin</t>
  </si>
  <si>
    <t>Coastal States</t>
  </si>
  <si>
    <t>Gulf 2</t>
  </si>
  <si>
    <t>CGLF</t>
  </si>
  <si>
    <t>Gulf 1</t>
  </si>
  <si>
    <t>Discovery</t>
  </si>
  <si>
    <t>Gulf 4</t>
  </si>
  <si>
    <t>FGT</t>
  </si>
  <si>
    <t>Gulf South</t>
  </si>
  <si>
    <t>TP1</t>
  </si>
  <si>
    <t>Daily Marketed Swing</t>
  </si>
  <si>
    <t>Hios</t>
  </si>
  <si>
    <t>NGPL</t>
  </si>
  <si>
    <t>Mid Central South</t>
  </si>
  <si>
    <t>NNG</t>
  </si>
  <si>
    <t>ONG</t>
  </si>
  <si>
    <t>PEPL</t>
  </si>
  <si>
    <t>Sabine Pipe</t>
  </si>
  <si>
    <t>Sonat</t>
  </si>
  <si>
    <t>Stingray</t>
  </si>
  <si>
    <t>Tejas</t>
  </si>
  <si>
    <t>Tenn</t>
  </si>
  <si>
    <t>Gulf 3</t>
  </si>
  <si>
    <t>Tetc</t>
  </si>
  <si>
    <t>TP2</t>
  </si>
  <si>
    <t>Trco</t>
  </si>
  <si>
    <t>VNG</t>
  </si>
  <si>
    <t>Trkl</t>
  </si>
  <si>
    <t>Venice</t>
  </si>
  <si>
    <t>Sabine Hub</t>
  </si>
  <si>
    <t>Tgt</t>
  </si>
  <si>
    <t>Wellhead Sales Breakout for Oct.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</si>
</sst>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165" fontId="0" fillId="0" borderId="0" xfId="1" applyNumberFormat="1" applyFont="1"/>
    <xf numFmtId="165" fontId="0" fillId="0" borderId="1" xfId="1" applyNumberFormat="1" applyFont="1" applyBorder="1"/>
    <xf numFmtId="165" fontId="0" fillId="0" borderId="2" xfId="1" applyNumberFormat="1" applyFont="1" applyBorder="1"/>
    <xf numFmtId="165" fontId="0" fillId="0" borderId="0" xfId="0" applyNumberFormat="1"/>
    <xf numFmtId="165" fontId="0" fillId="0" borderId="1" xfId="0" applyNumberFormat="1" applyBorder="1"/>
    <xf numFmtId="165" fontId="0" fillId="0" borderId="2" xfId="0" applyNumberForma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7"/>
  <sheetViews>
    <sheetView tabSelected="1" workbookViewId="0">
      <selection activeCell="E8" sqref="E8"/>
    </sheetView>
  </sheetViews>
  <sheetFormatPr defaultRowHeight="13.2" x14ac:dyDescent="0.25"/>
  <cols>
    <col min="1" max="1" width="18.5546875" customWidth="1"/>
    <col min="2" max="2" width="16.44140625" customWidth="1"/>
    <col min="4" max="4" width="15.44140625" customWidth="1"/>
    <col min="5" max="5" width="20.109375" customWidth="1"/>
    <col min="6" max="6" width="21" customWidth="1"/>
  </cols>
  <sheetData>
    <row r="1" spans="1:6" x14ac:dyDescent="0.25">
      <c r="A1" s="1" t="s">
        <v>41</v>
      </c>
    </row>
    <row r="3" spans="1:6" x14ac:dyDescent="0.25">
      <c r="B3" s="1" t="s">
        <v>6</v>
      </c>
      <c r="D3" s="1" t="s">
        <v>2</v>
      </c>
      <c r="E3" s="1" t="s">
        <v>4</v>
      </c>
      <c r="F3" s="1" t="s">
        <v>20</v>
      </c>
    </row>
    <row r="4" spans="1:6" x14ac:dyDescent="0.25">
      <c r="A4" s="1" t="s">
        <v>0</v>
      </c>
    </row>
    <row r="5" spans="1:6" x14ac:dyDescent="0.25">
      <c r="A5" t="s">
        <v>3</v>
      </c>
      <c r="B5" t="s">
        <v>7</v>
      </c>
      <c r="D5" s="2">
        <f>10000+10000+900+6630+515</f>
        <v>28045</v>
      </c>
      <c r="E5" s="2">
        <f>229+2080</f>
        <v>2309</v>
      </c>
      <c r="F5" s="2"/>
    </row>
    <row r="6" spans="1:6" x14ac:dyDescent="0.25">
      <c r="A6" t="s">
        <v>5</v>
      </c>
      <c r="B6" t="s">
        <v>7</v>
      </c>
      <c r="D6" s="2"/>
      <c r="E6" s="2"/>
      <c r="F6" s="2">
        <f>5000+1041</f>
        <v>6041</v>
      </c>
    </row>
    <row r="7" spans="1:6" x14ac:dyDescent="0.25">
      <c r="A7" t="s">
        <v>12</v>
      </c>
      <c r="B7" t="s">
        <v>13</v>
      </c>
      <c r="D7" s="2">
        <f>10000+10000+5000+5000+12000+371+865</f>
        <v>43236</v>
      </c>
      <c r="E7" s="2">
        <f>1452</f>
        <v>1452</v>
      </c>
      <c r="F7" s="2"/>
    </row>
    <row r="8" spans="1:6" x14ac:dyDescent="0.25">
      <c r="A8" t="s">
        <v>19</v>
      </c>
      <c r="B8" t="s">
        <v>13</v>
      </c>
      <c r="D8" s="2"/>
      <c r="E8" s="2">
        <v>541</v>
      </c>
      <c r="F8" s="2"/>
    </row>
    <row r="9" spans="1:6" x14ac:dyDescent="0.25">
      <c r="A9" t="s">
        <v>14</v>
      </c>
      <c r="B9" t="s">
        <v>15</v>
      </c>
      <c r="D9" s="2">
        <f>20000</f>
        <v>20000</v>
      </c>
      <c r="E9" s="2">
        <f>10000</f>
        <v>10000</v>
      </c>
      <c r="F9" s="2"/>
    </row>
    <row r="10" spans="1:6" x14ac:dyDescent="0.25">
      <c r="A10" t="s">
        <v>16</v>
      </c>
      <c r="B10" t="s">
        <v>17</v>
      </c>
      <c r="D10" s="2">
        <f>711+10138+6500+10000</f>
        <v>27349</v>
      </c>
      <c r="E10" s="2">
        <v>3748</v>
      </c>
      <c r="F10" s="2"/>
    </row>
    <row r="11" spans="1:6" x14ac:dyDescent="0.25">
      <c r="A11" t="s">
        <v>12</v>
      </c>
      <c r="B11" t="s">
        <v>18</v>
      </c>
      <c r="D11" s="2">
        <v>7057</v>
      </c>
      <c r="E11" s="2"/>
      <c r="F11" s="2"/>
    </row>
    <row r="12" spans="1:6" x14ac:dyDescent="0.25">
      <c r="A12" t="s">
        <v>3</v>
      </c>
      <c r="B12" t="s">
        <v>22</v>
      </c>
      <c r="D12" s="2">
        <f>5000+1733+347</f>
        <v>7080</v>
      </c>
      <c r="E12" s="2"/>
      <c r="F12" s="2">
        <f>5000+4551</f>
        <v>9551</v>
      </c>
    </row>
    <row r="13" spans="1:6" x14ac:dyDescent="0.25">
      <c r="A13" t="s">
        <v>5</v>
      </c>
      <c r="B13" t="s">
        <v>22</v>
      </c>
      <c r="D13" s="2"/>
      <c r="E13" s="2"/>
      <c r="F13" s="2">
        <f>5000+3884</f>
        <v>8884</v>
      </c>
    </row>
    <row r="14" spans="1:6" x14ac:dyDescent="0.25">
      <c r="A14" t="s">
        <v>23</v>
      </c>
      <c r="B14" t="s">
        <v>24</v>
      </c>
      <c r="D14" s="2"/>
      <c r="E14" s="2">
        <v>4275</v>
      </c>
      <c r="F14" s="2"/>
    </row>
    <row r="15" spans="1:6" x14ac:dyDescent="0.25">
      <c r="A15" t="s">
        <v>23</v>
      </c>
      <c r="B15" t="s">
        <v>25</v>
      </c>
      <c r="D15" s="2">
        <v>9300</v>
      </c>
      <c r="E15" s="2">
        <f>1054+2036+7079</f>
        <v>10169</v>
      </c>
      <c r="F15" s="2"/>
    </row>
    <row r="16" spans="1:6" x14ac:dyDescent="0.25">
      <c r="A16" t="s">
        <v>23</v>
      </c>
      <c r="B16" t="s">
        <v>26</v>
      </c>
      <c r="D16" s="2">
        <f>2421+135</f>
        <v>2556</v>
      </c>
      <c r="E16" s="2"/>
      <c r="F16" s="2"/>
    </row>
    <row r="17" spans="1:8" x14ac:dyDescent="0.25">
      <c r="A17" t="s">
        <v>3</v>
      </c>
      <c r="B17" t="s">
        <v>8</v>
      </c>
      <c r="D17" s="2">
        <f>1310+5500</f>
        <v>6810</v>
      </c>
      <c r="E17" s="2">
        <f>1178</f>
        <v>1178</v>
      </c>
      <c r="F17" s="2">
        <f>7000</f>
        <v>7000</v>
      </c>
    </row>
    <row r="18" spans="1:8" x14ac:dyDescent="0.25">
      <c r="A18" t="s">
        <v>14</v>
      </c>
      <c r="B18" t="s">
        <v>39</v>
      </c>
      <c r="D18" s="2"/>
      <c r="E18" s="2"/>
      <c r="F18" s="2">
        <v>10000</v>
      </c>
    </row>
    <row r="19" spans="1:8" x14ac:dyDescent="0.25">
      <c r="A19" t="s">
        <v>14</v>
      </c>
      <c r="B19" t="s">
        <v>27</v>
      </c>
      <c r="D19" s="2">
        <v>180</v>
      </c>
      <c r="E19" s="2"/>
      <c r="F19" s="2"/>
    </row>
    <row r="20" spans="1:8" x14ac:dyDescent="0.25">
      <c r="A20" t="s">
        <v>16</v>
      </c>
      <c r="B20" t="s">
        <v>28</v>
      </c>
      <c r="D20" s="2">
        <v>3000</v>
      </c>
      <c r="E20" s="2">
        <v>936</v>
      </c>
      <c r="F20" s="2"/>
    </row>
    <row r="21" spans="1:8" x14ac:dyDescent="0.25">
      <c r="A21" t="s">
        <v>14</v>
      </c>
      <c r="B21" t="s">
        <v>29</v>
      </c>
      <c r="D21" s="2">
        <f>20000+515+200</f>
        <v>20715</v>
      </c>
      <c r="E21" s="2"/>
      <c r="F21" s="2">
        <v>6325</v>
      </c>
    </row>
    <row r="22" spans="1:8" x14ac:dyDescent="0.25">
      <c r="A22" t="s">
        <v>32</v>
      </c>
      <c r="B22" t="s">
        <v>31</v>
      </c>
      <c r="D22" s="2">
        <f>320+10000+10000+795+19872</f>
        <v>40987</v>
      </c>
      <c r="E22" s="2">
        <f>382+695+5771</f>
        <v>6848</v>
      </c>
      <c r="F22" s="2">
        <f>500+3302</f>
        <v>3802</v>
      </c>
    </row>
    <row r="23" spans="1:8" x14ac:dyDescent="0.25">
      <c r="A23" t="s">
        <v>32</v>
      </c>
      <c r="B23" t="s">
        <v>33</v>
      </c>
      <c r="D23" s="2">
        <f>5000+5000+5000+4240+5000</f>
        <v>24240</v>
      </c>
      <c r="E23" s="2">
        <v>1060</v>
      </c>
      <c r="F23" s="2">
        <f>5000+5000+5000+2472+2000+5000+5000+5000+5000</f>
        <v>39472</v>
      </c>
    </row>
    <row r="24" spans="1:8" x14ac:dyDescent="0.25">
      <c r="A24" t="s">
        <v>34</v>
      </c>
      <c r="B24" t="s">
        <v>33</v>
      </c>
      <c r="D24" s="2">
        <v>3300</v>
      </c>
      <c r="E24" s="2"/>
      <c r="F24" s="2">
        <v>5589</v>
      </c>
    </row>
    <row r="25" spans="1:8" x14ac:dyDescent="0.25">
      <c r="A25" t="s">
        <v>12</v>
      </c>
      <c r="B25" t="s">
        <v>40</v>
      </c>
      <c r="D25" s="2">
        <f>2500+5000+2162+15035</f>
        <v>24697</v>
      </c>
      <c r="E25" s="2">
        <f>770</f>
        <v>770</v>
      </c>
      <c r="F25" s="2"/>
    </row>
    <row r="26" spans="1:8" x14ac:dyDescent="0.25">
      <c r="A26" t="s">
        <v>14</v>
      </c>
      <c r="B26" t="s">
        <v>35</v>
      </c>
      <c r="D26" s="2">
        <f>4500+20000+10000+8608+1392+1055</f>
        <v>45555</v>
      </c>
      <c r="E26" s="2">
        <f>332</f>
        <v>332</v>
      </c>
      <c r="F26" s="2">
        <v>3338</v>
      </c>
    </row>
    <row r="27" spans="1:8" x14ac:dyDescent="0.25">
      <c r="A27" t="s">
        <v>36</v>
      </c>
      <c r="B27" t="s">
        <v>35</v>
      </c>
      <c r="D27" s="2"/>
      <c r="E27" s="2">
        <v>1906</v>
      </c>
      <c r="F27" s="2"/>
    </row>
    <row r="28" spans="1:8" x14ac:dyDescent="0.25">
      <c r="A28" t="s">
        <v>3</v>
      </c>
      <c r="B28" t="s">
        <v>37</v>
      </c>
      <c r="D28" s="2">
        <f>5000+5000+2400</f>
        <v>12400</v>
      </c>
      <c r="E28" s="2"/>
      <c r="F28" s="2"/>
    </row>
    <row r="29" spans="1:8" x14ac:dyDescent="0.25">
      <c r="A29" t="s">
        <v>12</v>
      </c>
      <c r="B29" t="s">
        <v>38</v>
      </c>
      <c r="D29" s="3">
        <f>17500</f>
        <v>17500</v>
      </c>
      <c r="E29" s="3">
        <f>1584+5101+319+620+194</f>
        <v>7818</v>
      </c>
      <c r="F29" s="3"/>
    </row>
    <row r="30" spans="1:8" x14ac:dyDescent="0.25">
      <c r="D30" s="2"/>
      <c r="E30" s="2"/>
      <c r="F30" s="2"/>
    </row>
    <row r="31" spans="1:8" ht="13.8" thickBot="1" x14ac:dyDescent="0.3">
      <c r="D31" s="4">
        <f>SUM(D5:D29)</f>
        <v>344007</v>
      </c>
      <c r="E31" s="4">
        <f>SUM(E5:E29)</f>
        <v>53342</v>
      </c>
      <c r="F31" s="4">
        <f>SUM(F5:F29)</f>
        <v>100002</v>
      </c>
      <c r="H31" s="5">
        <f>SUM(D31:G31)</f>
        <v>497351</v>
      </c>
    </row>
    <row r="32" spans="1:8" ht="13.8" thickTop="1" x14ac:dyDescent="0.25">
      <c r="D32" s="2"/>
      <c r="E32" s="2"/>
      <c r="F32" s="2"/>
    </row>
    <row r="33" spans="1:6" x14ac:dyDescent="0.25">
      <c r="D33" s="2"/>
      <c r="E33" s="2"/>
      <c r="F33" s="2"/>
    </row>
    <row r="34" spans="1:6" x14ac:dyDescent="0.25">
      <c r="D34" s="2"/>
      <c r="E34" s="2"/>
      <c r="F34" s="2"/>
    </row>
    <row r="35" spans="1:6" x14ac:dyDescent="0.25">
      <c r="A35" s="1" t="s">
        <v>1</v>
      </c>
      <c r="D35" s="2"/>
      <c r="E35" s="2"/>
      <c r="F35" s="2"/>
    </row>
    <row r="36" spans="1:6" x14ac:dyDescent="0.25">
      <c r="A36" t="s">
        <v>9</v>
      </c>
      <c r="B36" t="s">
        <v>7</v>
      </c>
      <c r="D36" s="2"/>
      <c r="E36" s="2">
        <f>10000+10000+5188</f>
        <v>25188</v>
      </c>
      <c r="F36" s="2">
        <v>3909</v>
      </c>
    </row>
    <row r="37" spans="1:6" x14ac:dyDescent="0.25">
      <c r="A37" t="s">
        <v>9</v>
      </c>
      <c r="B37" t="s">
        <v>10</v>
      </c>
      <c r="D37" s="2">
        <v>357</v>
      </c>
      <c r="E37" s="2"/>
      <c r="F37" s="2" t="s">
        <v>9</v>
      </c>
    </row>
    <row r="38" spans="1:6" x14ac:dyDescent="0.25">
      <c r="B38" t="s">
        <v>11</v>
      </c>
      <c r="D38" s="2">
        <v>320</v>
      </c>
      <c r="E38" s="2"/>
      <c r="F38" s="2"/>
    </row>
    <row r="39" spans="1:6" x14ac:dyDescent="0.25">
      <c r="B39" t="s">
        <v>13</v>
      </c>
      <c r="D39" s="2">
        <f>10000+4303</f>
        <v>14303</v>
      </c>
      <c r="E39" s="2">
        <f>121+12000</f>
        <v>12121</v>
      </c>
      <c r="F39" s="2"/>
    </row>
    <row r="40" spans="1:6" x14ac:dyDescent="0.25">
      <c r="B40" t="s">
        <v>15</v>
      </c>
      <c r="D40" s="2"/>
      <c r="E40" s="2"/>
      <c r="F40" s="2">
        <v>10994</v>
      </c>
    </row>
    <row r="41" spans="1:6" x14ac:dyDescent="0.25">
      <c r="B41" t="s">
        <v>21</v>
      </c>
      <c r="D41" s="2"/>
      <c r="E41" s="2"/>
      <c r="F41" s="2">
        <v>49241</v>
      </c>
    </row>
    <row r="42" spans="1:6" x14ac:dyDescent="0.25">
      <c r="B42" t="s">
        <v>22</v>
      </c>
      <c r="D42" s="2"/>
      <c r="E42" s="2">
        <v>1986</v>
      </c>
      <c r="F42" s="2">
        <f>6000+6641+2672</f>
        <v>15313</v>
      </c>
    </row>
    <row r="43" spans="1:6" x14ac:dyDescent="0.25">
      <c r="B43" t="s">
        <v>8</v>
      </c>
      <c r="D43" s="2">
        <v>5000</v>
      </c>
      <c r="E43" s="2"/>
      <c r="F43" s="2"/>
    </row>
    <row r="44" spans="1:6" x14ac:dyDescent="0.25">
      <c r="B44" t="s">
        <v>28</v>
      </c>
      <c r="D44" s="2"/>
      <c r="E44" s="2"/>
      <c r="F44" s="2">
        <v>30257</v>
      </c>
    </row>
    <row r="45" spans="1:6" x14ac:dyDescent="0.25">
      <c r="B45" t="s">
        <v>29</v>
      </c>
      <c r="D45" s="2"/>
      <c r="E45" s="2">
        <f>3185+515</f>
        <v>3700</v>
      </c>
      <c r="F45" s="2"/>
    </row>
    <row r="46" spans="1:6" x14ac:dyDescent="0.25">
      <c r="A46" t="s">
        <v>9</v>
      </c>
      <c r="B46" t="s">
        <v>30</v>
      </c>
      <c r="D46" s="2"/>
      <c r="E46" s="2">
        <v>2162</v>
      </c>
      <c r="F46" s="2"/>
    </row>
    <row r="47" spans="1:6" x14ac:dyDescent="0.25">
      <c r="B47" t="s">
        <v>31</v>
      </c>
      <c r="D47" s="2">
        <f>10000+12903+9419+5000+2500+10000+9250</f>
        <v>59072</v>
      </c>
      <c r="E47" s="2">
        <f>6200+200+1000</f>
        <v>7400</v>
      </c>
      <c r="F47" s="2">
        <f>6264+3142+2152</f>
        <v>11558</v>
      </c>
    </row>
    <row r="48" spans="1:6" x14ac:dyDescent="0.25">
      <c r="B48" t="s">
        <v>33</v>
      </c>
      <c r="D48" s="2">
        <f>20000+3000+611+1300</f>
        <v>24911</v>
      </c>
      <c r="E48" s="2"/>
      <c r="F48" s="2">
        <v>6500</v>
      </c>
    </row>
    <row r="49" spans="2:8" x14ac:dyDescent="0.25">
      <c r="B49" t="s">
        <v>40</v>
      </c>
      <c r="D49" s="2"/>
      <c r="E49" s="2"/>
      <c r="F49" s="2">
        <v>10000</v>
      </c>
    </row>
    <row r="50" spans="2:8" x14ac:dyDescent="0.25">
      <c r="B50" t="s">
        <v>35</v>
      </c>
      <c r="D50" s="2">
        <f>10000+5000+10000+2300+7000+149</f>
        <v>34449</v>
      </c>
      <c r="E50" s="2">
        <f>2000+20000</f>
        <v>22000</v>
      </c>
      <c r="F50" s="2">
        <v>14000</v>
      </c>
    </row>
    <row r="51" spans="2:8" x14ac:dyDescent="0.25">
      <c r="B51" t="s">
        <v>37</v>
      </c>
      <c r="D51" s="3">
        <f>10000+4000+5000</f>
        <v>19000</v>
      </c>
      <c r="E51" s="3">
        <f>10000+1265+641</f>
        <v>11906</v>
      </c>
      <c r="F51" s="3">
        <f>13498+6300</f>
        <v>19798</v>
      </c>
    </row>
    <row r="52" spans="2:8" x14ac:dyDescent="0.25">
      <c r="D52" s="2"/>
      <c r="E52" s="2"/>
      <c r="F52" s="2"/>
    </row>
    <row r="53" spans="2:8" ht="13.8" thickBot="1" x14ac:dyDescent="0.3">
      <c r="D53" s="4">
        <f>SUM(D36:D51)</f>
        <v>157412</v>
      </c>
      <c r="E53" s="4">
        <f>SUM(E36:E51)</f>
        <v>86463</v>
      </c>
      <c r="F53" s="4">
        <f>SUM(F36:F51)</f>
        <v>171570</v>
      </c>
      <c r="H53" s="6">
        <f>SUM(D53:G53)</f>
        <v>415445</v>
      </c>
    </row>
    <row r="54" spans="2:8" ht="13.8" thickTop="1" x14ac:dyDescent="0.25">
      <c r="D54" s="2"/>
      <c r="E54" s="2"/>
      <c r="F54" s="2"/>
    </row>
    <row r="55" spans="2:8" ht="13.8" thickBot="1" x14ac:dyDescent="0.3">
      <c r="D55" s="2"/>
      <c r="E55" s="2"/>
      <c r="F55" s="2"/>
      <c r="H55" s="7">
        <f>SUM(H31:H53)</f>
        <v>912796</v>
      </c>
    </row>
    <row r="56" spans="2:8" ht="13.8" thickTop="1" x14ac:dyDescent="0.25">
      <c r="D56" s="2"/>
      <c r="E56" s="2"/>
      <c r="F56" s="2"/>
    </row>
    <row r="57" spans="2:8" x14ac:dyDescent="0.25">
      <c r="D57" s="2"/>
      <c r="E57" s="2"/>
      <c r="F57" s="2"/>
    </row>
    <row r="58" spans="2:8" x14ac:dyDescent="0.25">
      <c r="E58" s="2"/>
      <c r="F58" s="2"/>
    </row>
    <row r="59" spans="2:8" x14ac:dyDescent="0.25">
      <c r="E59" s="2"/>
      <c r="F59" s="2"/>
    </row>
    <row r="60" spans="2:8" x14ac:dyDescent="0.25">
      <c r="E60" s="2"/>
      <c r="F60" s="2"/>
    </row>
    <row r="61" spans="2:8" x14ac:dyDescent="0.25">
      <c r="E61" s="2"/>
      <c r="F61" s="2"/>
    </row>
    <row r="62" spans="2:8" x14ac:dyDescent="0.25">
      <c r="F62" s="2"/>
    </row>
    <row r="63" spans="2:8" x14ac:dyDescent="0.25">
      <c r="F63" s="2"/>
    </row>
    <row r="64" spans="2:8" x14ac:dyDescent="0.25">
      <c r="F64" s="2"/>
    </row>
    <row r="65" spans="6:6" x14ac:dyDescent="0.25">
      <c r="F65" s="2"/>
    </row>
    <row r="66" spans="6:6" x14ac:dyDescent="0.25">
      <c r="F66" s="2"/>
    </row>
    <row r="67" spans="6:6" x14ac:dyDescent="0.25">
      <c r="F67" s="2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kkelly</dc:creator>
  <cp:lastModifiedBy>Havlíček Jan</cp:lastModifiedBy>
  <dcterms:created xsi:type="dcterms:W3CDTF">2001-10-12T21:18:02Z</dcterms:created>
  <dcterms:modified xsi:type="dcterms:W3CDTF">2023-09-10T11:16:44Z</dcterms:modified>
</cp:coreProperties>
</file>