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3788" windowHeight="8760" firstSheet="1" activeTab="1"/>
  </bookViews>
  <sheets>
    <sheet name="Teams" sheetId="1" state="hidden" r:id="rId1"/>
    <sheet name="Women 2001 NCAA Bracket" sheetId="2" r:id="rId2"/>
  </sheets>
  <definedNames>
    <definedName name="choice">'Women 2001 NCAA Bracket'!$H$6</definedName>
    <definedName name="Choices">Teams!$K$2:$K$3</definedName>
    <definedName name="CopyRange">Teams!$G$1:$G$67</definedName>
    <definedName name="FinalFourRange">Teams!$A$69:$D$72</definedName>
    <definedName name="FinalsScore">'Women 2001 NCAA Bracket'!$H$13</definedName>
    <definedName name="FinalsWinner">'Women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'Women 2001 NCAA Bracket'!$H$1</definedName>
    <definedName name="_xlnm.Print_Area" localSheetId="1">'Women 2001 NCAA Bracket'!$A$1:$O$65</definedName>
    <definedName name="Region12Final">'Women 2001 NCAA Bracket'!$H$31</definedName>
    <definedName name="Region1Final4">'Women 2001 NCAA Bracket'!$F$17</definedName>
    <definedName name="Region1Name">'Women 2001 NCAA Bracket'!$D$1</definedName>
    <definedName name="Region2Final4">'Women 2001 NCAA Bracket'!$F$49</definedName>
    <definedName name="Region2Name">'Women 2001 NCAA Bracket'!$D$33</definedName>
    <definedName name="Region34Final">'Women 2001 NCAA Bracket'!$H$34</definedName>
    <definedName name="Region3Final4">'Women 2001 NCAA Bracket'!$J$17</definedName>
    <definedName name="Region3Name">'Women 2001 NCAA Bracket'!$L$1</definedName>
    <definedName name="Region4Final4">'Women 2001 NCAA Bracket'!$J$49</definedName>
    <definedName name="Region4Name">'Women 2001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G1" i="1" l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B71" i="1"/>
  <c r="C71" i="1"/>
  <c r="D71" i="1"/>
  <c r="B72" i="1"/>
  <c r="C72" i="1"/>
  <c r="D72" i="1"/>
  <c r="G72" i="1"/>
  <c r="G73" i="1"/>
  <c r="A2" i="2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</calcChain>
</file>

<file path=xl/sharedStrings.xml><?xml version="1.0" encoding="utf-8"?>
<sst xmlns="http://schemas.openxmlformats.org/spreadsheetml/2006/main" count="255" uniqueCount="192">
  <si>
    <t>TeamID</t>
  </si>
  <si>
    <t>TeamName</t>
  </si>
  <si>
    <t>Seed</t>
  </si>
  <si>
    <t>Mascot</t>
  </si>
  <si>
    <t>GameID</t>
  </si>
  <si>
    <t>rel winner</t>
  </si>
  <si>
    <t>Tennessee</t>
  </si>
  <si>
    <t>Lady Vols</t>
  </si>
  <si>
    <t>round 1</t>
  </si>
  <si>
    <t>School</t>
  </si>
  <si>
    <t>Austin Peay</t>
  </si>
  <si>
    <t>Governors</t>
  </si>
  <si>
    <t>Texas</t>
  </si>
  <si>
    <t>Longhorns</t>
  </si>
  <si>
    <t>St. Mary's (CA)</t>
  </si>
  <si>
    <t>Lady Gaels</t>
  </si>
  <si>
    <t>Xavier</t>
  </si>
  <si>
    <t>Musketeers</t>
  </si>
  <si>
    <t>Louisville</t>
  </si>
  <si>
    <t>Cardinals</t>
  </si>
  <si>
    <t>Clemson</t>
  </si>
  <si>
    <t>Tigers</t>
  </si>
  <si>
    <t>Chattanooga</t>
  </si>
  <si>
    <t>Lady Mocs</t>
  </si>
  <si>
    <t>Texas Tech</t>
  </si>
  <si>
    <t>Red Raiders</t>
  </si>
  <si>
    <t>Pennsylvania</t>
  </si>
  <si>
    <t>Quakers</t>
  </si>
  <si>
    <t>Virginia Tech</t>
  </si>
  <si>
    <t>Hokies</t>
  </si>
  <si>
    <t>Denver</t>
  </si>
  <si>
    <t>Pioneers</t>
  </si>
  <si>
    <t>Purdue</t>
  </si>
  <si>
    <t>Boilermakers</t>
  </si>
  <si>
    <t>UCSB</t>
  </si>
  <si>
    <t>Gauchos</t>
  </si>
  <si>
    <t>LSU</t>
  </si>
  <si>
    <t>Arizona St.</t>
  </si>
  <si>
    <t>Sun Devils</t>
  </si>
  <si>
    <t>Duke</t>
  </si>
  <si>
    <t>Blue Devils</t>
  </si>
  <si>
    <t>UW - Milwaukee</t>
  </si>
  <si>
    <t>Panthers</t>
  </si>
  <si>
    <t>Baylor</t>
  </si>
  <si>
    <t>Lady Bears</t>
  </si>
  <si>
    <t>Arkansas</t>
  </si>
  <si>
    <t>Razorbacks</t>
  </si>
  <si>
    <t>Rutgers</t>
  </si>
  <si>
    <t>Scarlet Knights</t>
  </si>
  <si>
    <t>Stephen F Austin</t>
  </si>
  <si>
    <t>Ladyjacks</t>
  </si>
  <si>
    <t>SW Mo St.</t>
  </si>
  <si>
    <t>Bears</t>
  </si>
  <si>
    <t>Toledo</t>
  </si>
  <si>
    <t>Rockets</t>
  </si>
  <si>
    <t>Oklahoma</t>
  </si>
  <si>
    <t>Lady Sooners</t>
  </si>
  <si>
    <t>Oral Roberts</t>
  </si>
  <si>
    <t>Eagles</t>
  </si>
  <si>
    <t>Geo Washington</t>
  </si>
  <si>
    <t>Colonials</t>
  </si>
  <si>
    <t>Stanford</t>
  </si>
  <si>
    <t>Cardinal</t>
  </si>
  <si>
    <t>Florida</t>
  </si>
  <si>
    <t>Gators</t>
  </si>
  <si>
    <t>Holy Cross</t>
  </si>
  <si>
    <t>Crusaders</t>
  </si>
  <si>
    <t>Washington</t>
  </si>
  <si>
    <t>Huskies</t>
  </si>
  <si>
    <t>Old Dominion</t>
  </si>
  <si>
    <t>Lady Monarchs</t>
  </si>
  <si>
    <t>Notre Dame</t>
  </si>
  <si>
    <t>Irish</t>
  </si>
  <si>
    <t>round 2</t>
  </si>
  <si>
    <t>Alcorn St.</t>
  </si>
  <si>
    <t>Braves</t>
  </si>
  <si>
    <t>Michigan</t>
  </si>
  <si>
    <t>Wolverines</t>
  </si>
  <si>
    <t>Virginia</t>
  </si>
  <si>
    <t>Cavaliers</t>
  </si>
  <si>
    <t>Iowa</t>
  </si>
  <si>
    <t>Hawkeyes</t>
  </si>
  <si>
    <t>Oregon</t>
  </si>
  <si>
    <t>Ducks</t>
  </si>
  <si>
    <t>Utah</t>
  </si>
  <si>
    <t>Lady Utes</t>
  </si>
  <si>
    <t>Fairfield</t>
  </si>
  <si>
    <t>Stags</t>
  </si>
  <si>
    <t>Iowa St.</t>
  </si>
  <si>
    <t>Cyclones</t>
  </si>
  <si>
    <t>Howard</t>
  </si>
  <si>
    <t>Lady Bison</t>
  </si>
  <si>
    <t>Florida St.</t>
  </si>
  <si>
    <t>Seminoles</t>
  </si>
  <si>
    <t>Tulane</t>
  </si>
  <si>
    <t>Green Wave</t>
  </si>
  <si>
    <t>Vanderbilt</t>
  </si>
  <si>
    <t>Commodores</t>
  </si>
  <si>
    <t>Idaho St.</t>
  </si>
  <si>
    <t>Bengals</t>
  </si>
  <si>
    <t>Colorado</t>
  </si>
  <si>
    <t>Lady Buffaloes</t>
  </si>
  <si>
    <t>Siena</t>
  </si>
  <si>
    <t>Saints</t>
  </si>
  <si>
    <t>Connecticut</t>
  </si>
  <si>
    <t>round 3</t>
  </si>
  <si>
    <t>Long Island</t>
  </si>
  <si>
    <t>Blackbirds</t>
  </si>
  <si>
    <t>Maryland</t>
  </si>
  <si>
    <t>Terrapins</t>
  </si>
  <si>
    <t>Colorado St.</t>
  </si>
  <si>
    <t>Rams</t>
  </si>
  <si>
    <t>NC State</t>
  </si>
  <si>
    <t>Wolfpack</t>
  </si>
  <si>
    <t>Delaware</t>
  </si>
  <si>
    <t>Blue Hens</t>
  </si>
  <si>
    <t>Villanova</t>
  </si>
  <si>
    <t>Wildcats</t>
  </si>
  <si>
    <t>Drake</t>
  </si>
  <si>
    <t>Bulldogs</t>
  </si>
  <si>
    <t>Georgia</t>
  </si>
  <si>
    <t>Lady Bulldogs</t>
  </si>
  <si>
    <t>round 4</t>
  </si>
  <si>
    <t>Liberty</t>
  </si>
  <si>
    <t>Flames</t>
  </si>
  <si>
    <t>Wisconsin</t>
  </si>
  <si>
    <t>Badgers</t>
  </si>
  <si>
    <t>Missouri</t>
  </si>
  <si>
    <t>La Tech</t>
  </si>
  <si>
    <t>Lady Techsters</t>
  </si>
  <si>
    <t>round 5</t>
  </si>
  <si>
    <t>Georgia St.</t>
  </si>
  <si>
    <t>Penn State</t>
  </si>
  <si>
    <t>Nittany Lions</t>
  </si>
  <si>
    <t>round 6</t>
  </si>
  <si>
    <t>TCU</t>
  </si>
  <si>
    <t>Lady Frogs</t>
  </si>
  <si>
    <t>Winner</t>
  </si>
  <si>
    <t>R-U</t>
  </si>
  <si>
    <t>Score</t>
  </si>
  <si>
    <t>Final Four</t>
  </si>
  <si>
    <t>e-mail</t>
  </si>
  <si>
    <t>Town</t>
  </si>
  <si>
    <t>seed</t>
  </si>
  <si>
    <t>MIDEAST</t>
  </si>
  <si>
    <t>NAME:</t>
  </si>
  <si>
    <t>liz sager</t>
  </si>
  <si>
    <t>MIDWEST</t>
  </si>
  <si>
    <t>HOME TOWN:</t>
  </si>
  <si>
    <t>houston</t>
  </si>
  <si>
    <t>E-MAIL:</t>
  </si>
  <si>
    <t>elizabeth.sager@enron.com</t>
  </si>
  <si>
    <t>Knoxville, TN</t>
  </si>
  <si>
    <t>Complete?</t>
  </si>
  <si>
    <t>South Bend, IN</t>
  </si>
  <si>
    <t>Choose by:</t>
  </si>
  <si>
    <t xml:space="preserve">Champion &amp; </t>
  </si>
  <si>
    <t>Total Points in Final Game (both teams)</t>
  </si>
  <si>
    <t>Cincinnati, OH</t>
  </si>
  <si>
    <t>Salt Lake City, UT</t>
  </si>
  <si>
    <t>(for tiebreaker)</t>
  </si>
  <si>
    <t>Birmingham, AL</t>
  </si>
  <si>
    <t>Denver, CO</t>
  </si>
  <si>
    <t>Lubbock, TX</t>
  </si>
  <si>
    <t>Ames, IA</t>
  </si>
  <si>
    <t>Finals</t>
  </si>
  <si>
    <t>St. Louis, MO</t>
  </si>
  <si>
    <t>W. Lafayette, IN</t>
  </si>
  <si>
    <t>Nashville, TN</t>
  </si>
  <si>
    <t>vs.</t>
  </si>
  <si>
    <t>WEST</t>
  </si>
  <si>
    <t>EAST</t>
  </si>
  <si>
    <t>Durham, NC</t>
  </si>
  <si>
    <t>Storrs, CT</t>
  </si>
  <si>
    <t>Piscataway, NJ</t>
  </si>
  <si>
    <t>Raleigh, NC</t>
  </si>
  <si>
    <t>Spokane, WA</t>
  </si>
  <si>
    <t>Pittsburg, PA</t>
  </si>
  <si>
    <t>Norman, OK</t>
  </si>
  <si>
    <t>Points per game:</t>
  </si>
  <si>
    <t>Athens, GA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</si>
  <si>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</si>
  <si>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</si>
  <si>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</si>
  <si>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</si>
  <si>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</si>
  <si>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</si>
  <si>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Bonus Points are awarded for upset picks equal to the difference</t>
  </si>
  <si>
    <t>between the seed of the underdog minus the seed of the team</t>
  </si>
  <si>
    <t>Gainesville, FL</t>
  </si>
  <si>
    <t>expected to win that game times the round in which the game is played.</t>
  </si>
  <si>
    <t>Ruston,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</si>
</sst>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6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6" fmlaLink="$C$23" fmlaRange="Teams!$L$12:$L$13" sel="1" val="0"/>
</file>

<file path=xl/ctrlProps/ctrlProp11.xml><?xml version="1.0" encoding="utf-8"?>
<formControlPr xmlns="http://schemas.microsoft.com/office/spreadsheetml/2009/9/main" objectType="Drop" dropLines="102" dropStyle="combo" dx="26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6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6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6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6" fmlaLink="$E$25" fmlaRange="Teams!$L$10:$L$17" sel="5" val="0"/>
</file>

<file path=xl/ctrlProps/ctrlProp16.xml><?xml version="1.0" encoding="utf-8"?>
<formControlPr xmlns="http://schemas.microsoft.com/office/spreadsheetml/2009/9/main" objectType="Drop" dropLines="102" dropStyle="combo" dx="26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6" fmlaLink="$C$39" fmlaRange="Teams!$L$20:$L$21" sel="2" val="0"/>
</file>

<file path=xl/ctrlProps/ctrlProp18.xml><?xml version="1.0" encoding="utf-8"?>
<formControlPr xmlns="http://schemas.microsoft.com/office/spreadsheetml/2009/9/main" objectType="Drop" dropLines="102" dropStyle="combo" dx="26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6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6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6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6" fmlaLink="$F$49" fmlaRange="Teams!$L$18:$L$33" sel="9" val="0"/>
</file>

<file path=xl/ctrlProps/ctrlProp22.xml><?xml version="1.0" encoding="utf-8"?>
<formControlPr xmlns="http://schemas.microsoft.com/office/spreadsheetml/2009/9/main" objectType="Drop" dropLines="102" dropStyle="combo" dx="26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6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6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6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6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6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6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6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6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6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6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6" fmlaLink="$M$7" fmlaRange="Teams!$L$36:$L$37" sel="2" val="0"/>
</file>

<file path=xl/ctrlProps/ctrlProp33.xml><?xml version="1.0" encoding="utf-8"?>
<formControlPr xmlns="http://schemas.microsoft.com/office/spreadsheetml/2009/9/main" objectType="Drop" dropLines="102" dropStyle="combo" dx="26" fmlaLink="$M$11" fmlaRange="Teams!$L$38:$L$39" sel="2" val="0"/>
</file>

<file path=xl/ctrlProps/ctrlProp34.xml><?xml version="1.0" encoding="utf-8"?>
<formControlPr xmlns="http://schemas.microsoft.com/office/spreadsheetml/2009/9/main" objectType="Drop" dropLines="102" dropStyle="combo" dx="26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6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6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6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6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6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6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6" fmlaLink="$M$39" fmlaRange="Teams!$L$52:$L$53" sel="1" val="0"/>
</file>

<file path=xl/ctrlProps/ctrlProp41.xml><?xml version="1.0" encoding="utf-8"?>
<formControlPr xmlns="http://schemas.microsoft.com/office/spreadsheetml/2009/9/main" objectType="Drop" dropLines="102" dropStyle="combo" dx="26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6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6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6" fmlaLink="$M$55" fmlaRange="Teams!$L$60:$L$61" sel="1" val="0"/>
</file>

<file path=xl/ctrlProps/ctrlProp45.xml><?xml version="1.0" encoding="utf-8"?>
<formControlPr xmlns="http://schemas.microsoft.com/office/spreadsheetml/2009/9/main" objectType="Drop" dropLines="102" dropStyle="combo" dx="26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6" fmlaLink="$L$45" fmlaRange="Teams!$L$54:$L$57" sel="1" val="0"/>
</file>

<file path=xl/ctrlProps/ctrlProp47.xml><?xml version="1.0" encoding="utf-8"?>
<formControlPr xmlns="http://schemas.microsoft.com/office/spreadsheetml/2009/9/main" objectType="Drop" dropLines="102" dropStyle="combo" dx="26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6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6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6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6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6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6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6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6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6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6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6" fmlaLink="$L$61" fmlaRange="Teams!$L$62:$L$65" sel="1" val="0"/>
</file>

<file path=xl/ctrlProps/ctrlProp58.xml><?xml version="1.0" encoding="utf-8"?>
<formControlPr xmlns="http://schemas.microsoft.com/office/spreadsheetml/2009/9/main" objectType="Drop" dropLines="102" dropStyle="combo" dx="26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6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6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6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6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6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6" fmlaLink="$H$11" fmlaRange="Teams!$B$69:$B$72" sel="1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6" fmlaLink="H6" fmlaRange="Choices" noThreeD="1" sel="1" val="0"/>
</file>

<file path=xl/ctrlProps/ctrlProp7.xml><?xml version="1.0" encoding="utf-8"?>
<formControlPr xmlns="http://schemas.microsoft.com/office/spreadsheetml/2009/9/main" objectType="Drop" dropLines="102" dropStyle="combo" dx="26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6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6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220980</xdr:rowOff>
        </xdr:from>
        <xdr:to>
          <xdr:col>3</xdr:col>
          <xdr:colOff>15240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</xdr:row>
          <xdr:rowOff>0</xdr:rowOff>
        </xdr:from>
        <xdr:to>
          <xdr:col>3</xdr:col>
          <xdr:colOff>7620</xdr:colOff>
          <xdr:row>7</xdr:row>
          <xdr:rowOff>30480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</xdr:row>
          <xdr:rowOff>0</xdr:rowOff>
        </xdr:from>
        <xdr:to>
          <xdr:col>3</xdr:col>
          <xdr:colOff>7620</xdr:colOff>
          <xdr:row>11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</xdr:row>
          <xdr:rowOff>198120</xdr:rowOff>
        </xdr:from>
        <xdr:to>
          <xdr:col>4</xdr:col>
          <xdr:colOff>7620</xdr:colOff>
          <xdr:row>5</xdr:row>
          <xdr:rowOff>30480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7</xdr:row>
          <xdr:rowOff>198120</xdr:rowOff>
        </xdr:from>
        <xdr:to>
          <xdr:col>5</xdr:col>
          <xdr:colOff>7620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15</xdr:row>
          <xdr:rowOff>198120</xdr:rowOff>
        </xdr:from>
        <xdr:to>
          <xdr:col>6</xdr:col>
          <xdr:colOff>7620</xdr:colOff>
          <xdr:row>17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12</xdr:row>
          <xdr:rowOff>0</xdr:rowOff>
        </xdr:from>
        <xdr:to>
          <xdr:col>4</xdr:col>
          <xdr:colOff>7620</xdr:colOff>
          <xdr:row>13</xdr:row>
          <xdr:rowOff>30480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14</xdr:row>
          <xdr:rowOff>0</xdr:rowOff>
        </xdr:from>
        <xdr:to>
          <xdr:col>3</xdr:col>
          <xdr:colOff>7620</xdr:colOff>
          <xdr:row>15</xdr:row>
          <xdr:rowOff>30480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17</xdr:row>
          <xdr:rowOff>198120</xdr:rowOff>
        </xdr:from>
        <xdr:to>
          <xdr:col>3</xdr:col>
          <xdr:colOff>7620</xdr:colOff>
          <xdr:row>19</xdr:row>
          <xdr:rowOff>30480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22</xdr:row>
          <xdr:rowOff>0</xdr:rowOff>
        </xdr:from>
        <xdr:to>
          <xdr:col>3</xdr:col>
          <xdr:colOff>7620</xdr:colOff>
          <xdr:row>23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25</xdr:row>
          <xdr:rowOff>198120</xdr:rowOff>
        </xdr:from>
        <xdr:to>
          <xdr:col>3</xdr:col>
          <xdr:colOff>7620</xdr:colOff>
          <xdr:row>27</xdr:row>
          <xdr:rowOff>30480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29</xdr:row>
          <xdr:rowOff>198120</xdr:rowOff>
        </xdr:from>
        <xdr:to>
          <xdr:col>3</xdr:col>
          <xdr:colOff>7620</xdr:colOff>
          <xdr:row>31</xdr:row>
          <xdr:rowOff>30480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19</xdr:row>
          <xdr:rowOff>198120</xdr:rowOff>
        </xdr:from>
        <xdr:to>
          <xdr:col>4</xdr:col>
          <xdr:colOff>7620</xdr:colOff>
          <xdr:row>21</xdr:row>
          <xdr:rowOff>30480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27</xdr:row>
          <xdr:rowOff>198120</xdr:rowOff>
        </xdr:from>
        <xdr:to>
          <xdr:col>4</xdr:col>
          <xdr:colOff>7620</xdr:colOff>
          <xdr:row>29</xdr:row>
          <xdr:rowOff>30480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23</xdr:row>
          <xdr:rowOff>198120</xdr:rowOff>
        </xdr:from>
        <xdr:to>
          <xdr:col>5</xdr:col>
          <xdr:colOff>7620</xdr:colOff>
          <xdr:row>25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33</xdr:row>
          <xdr:rowOff>198120</xdr:rowOff>
        </xdr:from>
        <xdr:to>
          <xdr:col>3</xdr:col>
          <xdr:colOff>0</xdr:colOff>
          <xdr:row>35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38</xdr:row>
          <xdr:rowOff>0</xdr:rowOff>
        </xdr:from>
        <xdr:to>
          <xdr:col>3</xdr:col>
          <xdr:colOff>7620</xdr:colOff>
          <xdr:row>39</xdr:row>
          <xdr:rowOff>30480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42</xdr:row>
          <xdr:rowOff>0</xdr:rowOff>
        </xdr:from>
        <xdr:to>
          <xdr:col>3</xdr:col>
          <xdr:colOff>7620</xdr:colOff>
          <xdr:row>43</xdr:row>
          <xdr:rowOff>30480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35</xdr:row>
          <xdr:rowOff>198120</xdr:rowOff>
        </xdr:from>
        <xdr:to>
          <xdr:col>4</xdr:col>
          <xdr:colOff>0</xdr:colOff>
          <xdr:row>37</xdr:row>
          <xdr:rowOff>30480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39</xdr:row>
          <xdr:rowOff>198120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47</xdr:row>
          <xdr:rowOff>198120</xdr:rowOff>
        </xdr:from>
        <xdr:to>
          <xdr:col>6</xdr:col>
          <xdr:colOff>0</xdr:colOff>
          <xdr:row>49</xdr:row>
          <xdr:rowOff>30480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44</xdr:row>
          <xdr:rowOff>0</xdr:rowOff>
        </xdr:from>
        <xdr:to>
          <xdr:col>4</xdr:col>
          <xdr:colOff>0</xdr:colOff>
          <xdr:row>45</xdr:row>
          <xdr:rowOff>30480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46</xdr:row>
          <xdr:rowOff>0</xdr:rowOff>
        </xdr:from>
        <xdr:to>
          <xdr:col>3</xdr:col>
          <xdr:colOff>0</xdr:colOff>
          <xdr:row>47</xdr:row>
          <xdr:rowOff>30480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49</xdr:row>
          <xdr:rowOff>198120</xdr:rowOff>
        </xdr:from>
        <xdr:to>
          <xdr:col>3</xdr:col>
          <xdr:colOff>7620</xdr:colOff>
          <xdr:row>51</xdr:row>
          <xdr:rowOff>30480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54</xdr:row>
          <xdr:rowOff>0</xdr:rowOff>
        </xdr:from>
        <xdr:to>
          <xdr:col>3</xdr:col>
          <xdr:colOff>7620</xdr:colOff>
          <xdr:row>55</xdr:row>
          <xdr:rowOff>30480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57</xdr:row>
          <xdr:rowOff>198120</xdr:rowOff>
        </xdr:from>
        <xdr:to>
          <xdr:col>3</xdr:col>
          <xdr:colOff>7620</xdr:colOff>
          <xdr:row>59</xdr:row>
          <xdr:rowOff>30480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61</xdr:row>
          <xdr:rowOff>198120</xdr:rowOff>
        </xdr:from>
        <xdr:to>
          <xdr:col>3</xdr:col>
          <xdr:colOff>0</xdr:colOff>
          <xdr:row>63</xdr:row>
          <xdr:rowOff>30480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51</xdr:row>
          <xdr:rowOff>198120</xdr:rowOff>
        </xdr:from>
        <xdr:to>
          <xdr:col>4</xdr:col>
          <xdr:colOff>0</xdr:colOff>
          <xdr:row>53</xdr:row>
          <xdr:rowOff>30480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59</xdr:row>
          <xdr:rowOff>198120</xdr:rowOff>
        </xdr:from>
        <xdr:to>
          <xdr:col>4</xdr:col>
          <xdr:colOff>7620</xdr:colOff>
          <xdr:row>61</xdr:row>
          <xdr:rowOff>30480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55</xdr:row>
          <xdr:rowOff>198120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</xdr:row>
          <xdr:rowOff>220980</xdr:rowOff>
        </xdr:from>
        <xdr:to>
          <xdr:col>13</xdr:col>
          <xdr:colOff>45720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</xdr:row>
          <xdr:rowOff>198120</xdr:rowOff>
        </xdr:from>
        <xdr:to>
          <xdr:col>13</xdr:col>
          <xdr:colOff>15240</xdr:colOff>
          <xdr:row>7</xdr:row>
          <xdr:rowOff>30480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9</xdr:row>
          <xdr:rowOff>198120</xdr:rowOff>
        </xdr:from>
        <xdr:to>
          <xdr:col>13</xdr:col>
          <xdr:colOff>15240</xdr:colOff>
          <xdr:row>11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13</xdr:row>
          <xdr:rowOff>198120</xdr:rowOff>
        </xdr:from>
        <xdr:to>
          <xdr:col>13</xdr:col>
          <xdr:colOff>15240</xdr:colOff>
          <xdr:row>15</xdr:row>
          <xdr:rowOff>30480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17</xdr:row>
          <xdr:rowOff>198120</xdr:rowOff>
        </xdr:from>
        <xdr:to>
          <xdr:col>13</xdr:col>
          <xdr:colOff>38100</xdr:colOff>
          <xdr:row>19</xdr:row>
          <xdr:rowOff>30480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21</xdr:row>
          <xdr:rowOff>198120</xdr:rowOff>
        </xdr:from>
        <xdr:to>
          <xdr:col>13</xdr:col>
          <xdr:colOff>15240</xdr:colOff>
          <xdr:row>23</xdr:row>
          <xdr:rowOff>30480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25</xdr:row>
          <xdr:rowOff>198120</xdr:rowOff>
        </xdr:from>
        <xdr:to>
          <xdr:col>13</xdr:col>
          <xdr:colOff>22860</xdr:colOff>
          <xdr:row>27</xdr:row>
          <xdr:rowOff>30480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29</xdr:row>
          <xdr:rowOff>198120</xdr:rowOff>
        </xdr:from>
        <xdr:to>
          <xdr:col>13</xdr:col>
          <xdr:colOff>22860</xdr:colOff>
          <xdr:row>31</xdr:row>
          <xdr:rowOff>30480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33</xdr:row>
          <xdr:rowOff>198120</xdr:rowOff>
        </xdr:from>
        <xdr:to>
          <xdr:col>13</xdr:col>
          <xdr:colOff>22860</xdr:colOff>
          <xdr:row>35</xdr:row>
          <xdr:rowOff>30480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37</xdr:row>
          <xdr:rowOff>198120</xdr:rowOff>
        </xdr:from>
        <xdr:to>
          <xdr:col>13</xdr:col>
          <xdr:colOff>22860</xdr:colOff>
          <xdr:row>39</xdr:row>
          <xdr:rowOff>30480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41</xdr:row>
          <xdr:rowOff>198120</xdr:rowOff>
        </xdr:from>
        <xdr:to>
          <xdr:col>13</xdr:col>
          <xdr:colOff>22860</xdr:colOff>
          <xdr:row>43</xdr:row>
          <xdr:rowOff>30480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46</xdr:row>
          <xdr:rowOff>0</xdr:rowOff>
        </xdr:from>
        <xdr:to>
          <xdr:col>13</xdr:col>
          <xdr:colOff>22860</xdr:colOff>
          <xdr:row>47</xdr:row>
          <xdr:rowOff>30480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49</xdr:row>
          <xdr:rowOff>198120</xdr:rowOff>
        </xdr:from>
        <xdr:to>
          <xdr:col>13</xdr:col>
          <xdr:colOff>22860</xdr:colOff>
          <xdr:row>51</xdr:row>
          <xdr:rowOff>30480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53</xdr:row>
          <xdr:rowOff>198120</xdr:rowOff>
        </xdr:from>
        <xdr:to>
          <xdr:col>13</xdr:col>
          <xdr:colOff>22860</xdr:colOff>
          <xdr:row>55</xdr:row>
          <xdr:rowOff>30480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51</xdr:row>
          <xdr:rowOff>198120</xdr:rowOff>
        </xdr:from>
        <xdr:to>
          <xdr:col>12</xdr:col>
          <xdr:colOff>0</xdr:colOff>
          <xdr:row>53</xdr:row>
          <xdr:rowOff>30480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43</xdr:row>
          <xdr:rowOff>198120</xdr:rowOff>
        </xdr:from>
        <xdr:to>
          <xdr:col>12</xdr:col>
          <xdr:colOff>0</xdr:colOff>
          <xdr:row>45</xdr:row>
          <xdr:rowOff>30480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35</xdr:row>
          <xdr:rowOff>198120</xdr:rowOff>
        </xdr:from>
        <xdr:to>
          <xdr:col>12</xdr:col>
          <xdr:colOff>0</xdr:colOff>
          <xdr:row>37</xdr:row>
          <xdr:rowOff>30480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28</xdr:row>
          <xdr:rowOff>0</xdr:rowOff>
        </xdr:from>
        <xdr:to>
          <xdr:col>12</xdr:col>
          <xdr:colOff>0</xdr:colOff>
          <xdr:row>29</xdr:row>
          <xdr:rowOff>30480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19</xdr:row>
          <xdr:rowOff>198120</xdr:rowOff>
        </xdr:from>
        <xdr:to>
          <xdr:col>12</xdr:col>
          <xdr:colOff>0</xdr:colOff>
          <xdr:row>21</xdr:row>
          <xdr:rowOff>30480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11</xdr:row>
          <xdr:rowOff>198120</xdr:rowOff>
        </xdr:from>
        <xdr:to>
          <xdr:col>12</xdr:col>
          <xdr:colOff>0</xdr:colOff>
          <xdr:row>13</xdr:row>
          <xdr:rowOff>30480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</xdr:row>
          <xdr:rowOff>198120</xdr:rowOff>
        </xdr:from>
        <xdr:to>
          <xdr:col>12</xdr:col>
          <xdr:colOff>0</xdr:colOff>
          <xdr:row>5</xdr:row>
          <xdr:rowOff>30480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198120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198120</xdr:rowOff>
        </xdr:from>
        <xdr:to>
          <xdr:col>10</xdr:col>
          <xdr:colOff>0</xdr:colOff>
          <xdr:row>17</xdr:row>
          <xdr:rowOff>30480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10</xdr:col>
          <xdr:colOff>1104900</xdr:colOff>
          <xdr:row>25</xdr:row>
          <xdr:rowOff>30480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30480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198120</xdr:rowOff>
        </xdr:from>
        <xdr:to>
          <xdr:col>11</xdr:col>
          <xdr:colOff>0</xdr:colOff>
          <xdr:row>57</xdr:row>
          <xdr:rowOff>30480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59</xdr:row>
          <xdr:rowOff>198120</xdr:rowOff>
        </xdr:from>
        <xdr:to>
          <xdr:col>12</xdr:col>
          <xdr:colOff>0</xdr:colOff>
          <xdr:row>61</xdr:row>
          <xdr:rowOff>30480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57</xdr:row>
          <xdr:rowOff>198120</xdr:rowOff>
        </xdr:from>
        <xdr:to>
          <xdr:col>13</xdr:col>
          <xdr:colOff>15240</xdr:colOff>
          <xdr:row>59</xdr:row>
          <xdr:rowOff>30480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61</xdr:row>
          <xdr:rowOff>198120</xdr:rowOff>
        </xdr:from>
        <xdr:to>
          <xdr:col>13</xdr:col>
          <xdr:colOff>15240</xdr:colOff>
          <xdr:row>63</xdr:row>
          <xdr:rowOff>30480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198120</xdr:rowOff>
        </xdr:from>
        <xdr:to>
          <xdr:col>10</xdr:col>
          <xdr:colOff>0</xdr:colOff>
          <xdr:row>49</xdr:row>
          <xdr:rowOff>30480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29</xdr:row>
          <xdr:rowOff>198120</xdr:rowOff>
        </xdr:from>
        <xdr:to>
          <xdr:col>8</xdr:col>
          <xdr:colOff>22860</xdr:colOff>
          <xdr:row>31</xdr:row>
          <xdr:rowOff>30480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32</xdr:row>
          <xdr:rowOff>487680</xdr:rowOff>
        </xdr:from>
        <xdr:to>
          <xdr:col>8</xdr:col>
          <xdr:colOff>7620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9</xdr:row>
          <xdr:rowOff>198120</xdr:rowOff>
        </xdr:from>
        <xdr:to>
          <xdr:col>8</xdr:col>
          <xdr:colOff>15240</xdr:colOff>
          <xdr:row>11</xdr:row>
          <xdr:rowOff>30480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</xdr:row>
          <xdr:rowOff>30480</xdr:rowOff>
        </xdr:from>
        <xdr:to>
          <xdr:col>9</xdr:col>
          <xdr:colOff>228600</xdr:colOff>
          <xdr:row>14</xdr:row>
          <xdr:rowOff>30480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G73" sqref="G73"/>
    </sheetView>
  </sheetViews>
  <sheetFormatPr defaultColWidth="11.375" defaultRowHeight="11.4"/>
  <cols>
    <col min="1" max="1" width="3.875" customWidth="1"/>
    <col min="3" max="3" width="4.75" customWidth="1"/>
    <col min="5" max="5" width="6.75" customWidth="1"/>
    <col min="6" max="6" width="6" customWidth="1"/>
    <col min="7" max="7" width="6.25" customWidth="1"/>
    <col min="8" max="8" width="6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'Women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Tennessee</v>
      </c>
      <c r="K2" t="s">
        <v>9</v>
      </c>
      <c r="L2" s="2" t="str">
        <f>IF(choice=2,D2,B2)</f>
        <v>Tennessee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'Women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Texas</v>
      </c>
      <c r="K3" t="s">
        <v>3</v>
      </c>
      <c r="L3" s="2" t="str">
        <f t="shared" ref="L3:L65" si="2">IF(choice=2,D3,B3)</f>
        <v>Austin Peay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'Women 2001 NCAA Bracket'!C11</f>
        <v>1</v>
      </c>
      <c r="G4" s="2">
        <f t="shared" si="0"/>
        <v>5</v>
      </c>
      <c r="H4" s="4" t="s">
        <v>8</v>
      </c>
      <c r="I4" s="2" t="str">
        <f t="shared" si="1"/>
        <v>Xavier</v>
      </c>
      <c r="L4" s="2" t="str">
        <f t="shared" si="2"/>
        <v>Texas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'Women 2001 NCAA Bracket'!C15</f>
        <v>1</v>
      </c>
      <c r="G5" s="2">
        <f t="shared" si="0"/>
        <v>7</v>
      </c>
      <c r="H5" s="4" t="s">
        <v>8</v>
      </c>
      <c r="I5" s="2" t="str">
        <f t="shared" si="1"/>
        <v>Clemson</v>
      </c>
      <c r="L5" s="2" t="str">
        <f t="shared" si="2"/>
        <v>St. Mary's (CA)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'Women 2001 NCAA Bracket'!C19</f>
        <v>1</v>
      </c>
      <c r="G6" s="2">
        <f t="shared" si="0"/>
        <v>9</v>
      </c>
      <c r="H6" s="4" t="s">
        <v>8</v>
      </c>
      <c r="I6" s="2" t="str">
        <f t="shared" si="1"/>
        <v>Texas Tech</v>
      </c>
      <c r="L6" s="2" t="str">
        <f t="shared" si="2"/>
        <v>Xavier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'Women 2001 NCAA Bracket'!C23</f>
        <v>1</v>
      </c>
      <c r="G7" s="2">
        <f t="shared" si="0"/>
        <v>11</v>
      </c>
      <c r="H7" s="4" t="s">
        <v>8</v>
      </c>
      <c r="I7" s="2" t="str">
        <f t="shared" si="1"/>
        <v>Virginia Tech</v>
      </c>
      <c r="L7" s="2" t="str">
        <f t="shared" si="2"/>
        <v>Louisville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'Women 2001 NCAA Bracket'!C27</f>
        <v>1</v>
      </c>
      <c r="G8" s="2">
        <f t="shared" si="0"/>
        <v>13</v>
      </c>
      <c r="H8" s="4" t="s">
        <v>8</v>
      </c>
      <c r="I8" s="2" t="str">
        <f t="shared" si="1"/>
        <v>Purdue</v>
      </c>
      <c r="L8" s="2" t="str">
        <f t="shared" si="2"/>
        <v>Clemson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'Women 2001 NCAA Bracket'!C31</f>
        <v>1</v>
      </c>
      <c r="G9" s="2">
        <f t="shared" si="0"/>
        <v>15</v>
      </c>
      <c r="H9" s="4" t="s">
        <v>8</v>
      </c>
      <c r="I9" s="2" t="str">
        <f t="shared" si="1"/>
        <v>LSU</v>
      </c>
      <c r="L9" s="2" t="str">
        <f t="shared" si="2"/>
        <v>Chattanooga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'Women 2001 NCAA Bracket'!C35</f>
        <v>1</v>
      </c>
      <c r="G10" s="2">
        <f t="shared" si="0"/>
        <v>17</v>
      </c>
      <c r="H10" s="4" t="s">
        <v>8</v>
      </c>
      <c r="I10" s="2" t="str">
        <f t="shared" si="1"/>
        <v>Duke</v>
      </c>
      <c r="L10" s="2" t="str">
        <f t="shared" si="2"/>
        <v>Texas Tech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'Women 2001 NCAA Bracket'!C39</f>
        <v>2</v>
      </c>
      <c r="G11" s="2">
        <f t="shared" si="0"/>
        <v>20</v>
      </c>
      <c r="H11" s="4" t="s">
        <v>8</v>
      </c>
      <c r="I11" s="2" t="str">
        <f t="shared" si="1"/>
        <v>Arkansas</v>
      </c>
      <c r="L11" s="2" t="str">
        <f t="shared" si="2"/>
        <v>Pennsylvania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'Women 2001 NCAA Bracket'!C43</f>
        <v>1</v>
      </c>
      <c r="G12" s="2">
        <f t="shared" si="0"/>
        <v>21</v>
      </c>
      <c r="H12" s="4" t="s">
        <v>8</v>
      </c>
      <c r="I12" s="2" t="str">
        <f t="shared" si="1"/>
        <v>Rutgers</v>
      </c>
      <c r="L12" s="2" t="str">
        <f t="shared" si="2"/>
        <v>Virginia Tech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'Women 2001 NCAA Bracket'!C47</f>
        <v>1</v>
      </c>
      <c r="G13" s="2">
        <f t="shared" si="0"/>
        <v>23</v>
      </c>
      <c r="H13" s="4" t="s">
        <v>8</v>
      </c>
      <c r="I13" s="2" t="str">
        <f t="shared" si="1"/>
        <v>SW Mo St.</v>
      </c>
      <c r="L13" s="2" t="str">
        <f t="shared" si="2"/>
        <v>Denver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'Women 2001 NCAA Bracket'!C51</f>
        <v>1</v>
      </c>
      <c r="G14" s="2">
        <f t="shared" si="0"/>
        <v>25</v>
      </c>
      <c r="H14" s="4" t="s">
        <v>8</v>
      </c>
      <c r="I14" s="2" t="str">
        <f t="shared" si="1"/>
        <v>Oklahoma</v>
      </c>
      <c r="L14" s="2" t="str">
        <f t="shared" si="2"/>
        <v>Purdue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'Women 2001 NCAA Bracket'!C55</f>
        <v>2</v>
      </c>
      <c r="G15" s="2">
        <f t="shared" si="0"/>
        <v>28</v>
      </c>
      <c r="H15" s="4" t="s">
        <v>8</v>
      </c>
      <c r="I15" s="2" t="str">
        <f t="shared" si="1"/>
        <v>Stanford</v>
      </c>
      <c r="L15" s="2" t="str">
        <f t="shared" si="2"/>
        <v>UCSB</v>
      </c>
    </row>
    <row r="16" spans="1:12">
      <c r="A16">
        <v>15</v>
      </c>
      <c r="B16" s="1" t="s">
        <v>36</v>
      </c>
      <c r="C16" s="1">
        <v>6</v>
      </c>
      <c r="D16" s="1" t="s">
        <v>21</v>
      </c>
      <c r="E16" s="4">
        <v>15</v>
      </c>
      <c r="F16" s="2">
        <f>'Women 2001 NCAA Bracket'!C59</f>
        <v>1</v>
      </c>
      <c r="G16" s="2">
        <f t="shared" si="0"/>
        <v>29</v>
      </c>
      <c r="H16" s="4" t="s">
        <v>8</v>
      </c>
      <c r="I16" s="2" t="str">
        <f t="shared" si="1"/>
        <v>Florida</v>
      </c>
      <c r="L16" s="2" t="str">
        <f t="shared" si="2"/>
        <v>LSU</v>
      </c>
    </row>
    <row r="17" spans="1:12">
      <c r="A17" s="53">
        <v>16</v>
      </c>
      <c r="B17" s="54" t="s">
        <v>37</v>
      </c>
      <c r="C17" s="54">
        <v>11</v>
      </c>
      <c r="D17" s="54" t="s">
        <v>38</v>
      </c>
      <c r="E17" s="4">
        <v>16</v>
      </c>
      <c r="F17" s="2">
        <f>'Women 2001 NCAA Bracket'!C63</f>
        <v>2</v>
      </c>
      <c r="G17" s="2">
        <f t="shared" si="0"/>
        <v>32</v>
      </c>
      <c r="H17" s="4" t="s">
        <v>8</v>
      </c>
      <c r="I17" s="2" t="str">
        <f t="shared" si="1"/>
        <v>Old Dominion</v>
      </c>
      <c r="L17" s="2" t="str">
        <f t="shared" si="2"/>
        <v>Arizona St.</v>
      </c>
    </row>
    <row r="18" spans="1:12">
      <c r="A18">
        <v>17</v>
      </c>
      <c r="B18" s="1" t="s">
        <v>39</v>
      </c>
      <c r="C18" s="1">
        <v>1</v>
      </c>
      <c r="D18" s="1" t="s">
        <v>40</v>
      </c>
      <c r="E18" s="4">
        <v>17</v>
      </c>
      <c r="F18" s="2">
        <f>'Women 2001 NCAA Bracket'!M3</f>
        <v>1</v>
      </c>
      <c r="G18" s="2">
        <f t="shared" si="0"/>
        <v>33</v>
      </c>
      <c r="H18" s="4" t="s">
        <v>8</v>
      </c>
      <c r="I18" s="2" t="str">
        <f t="shared" si="1"/>
        <v>Notre Dame</v>
      </c>
      <c r="L18" s="2" t="str">
        <f t="shared" si="2"/>
        <v>Duke</v>
      </c>
    </row>
    <row r="19" spans="1:12">
      <c r="A19">
        <v>18</v>
      </c>
      <c r="B19" s="1" t="s">
        <v>41</v>
      </c>
      <c r="C19" s="1">
        <v>16</v>
      </c>
      <c r="D19" s="1" t="s">
        <v>42</v>
      </c>
      <c r="E19" s="4">
        <v>18</v>
      </c>
      <c r="F19" s="2">
        <f>'Women 2001 NCAA Bracket'!M7</f>
        <v>2</v>
      </c>
      <c r="G19" s="2">
        <f t="shared" si="0"/>
        <v>36</v>
      </c>
      <c r="H19" s="4" t="s">
        <v>8</v>
      </c>
      <c r="I19" s="2" t="str">
        <f t="shared" si="1"/>
        <v>Virginia</v>
      </c>
      <c r="L19" s="2" t="str">
        <f t="shared" si="2"/>
        <v>UW - Milwaukee</v>
      </c>
    </row>
    <row r="20" spans="1:12">
      <c r="A20">
        <v>19</v>
      </c>
      <c r="B20" s="1" t="s">
        <v>43</v>
      </c>
      <c r="C20" s="1">
        <v>8</v>
      </c>
      <c r="D20" s="1" t="s">
        <v>44</v>
      </c>
      <c r="E20" s="4">
        <v>19</v>
      </c>
      <c r="F20" s="2">
        <f>'Women 2001 NCAA Bracket'!M11</f>
        <v>2</v>
      </c>
      <c r="G20" s="2">
        <f t="shared" si="0"/>
        <v>38</v>
      </c>
      <c r="H20" s="4" t="s">
        <v>8</v>
      </c>
      <c r="I20" s="2" t="str">
        <f t="shared" si="1"/>
        <v>Oregon</v>
      </c>
      <c r="L20" s="2" t="str">
        <f t="shared" si="2"/>
        <v>Baylor</v>
      </c>
    </row>
    <row r="21" spans="1:12">
      <c r="A21">
        <v>20</v>
      </c>
      <c r="B21" s="1" t="s">
        <v>45</v>
      </c>
      <c r="C21" s="1">
        <v>9</v>
      </c>
      <c r="D21" s="1" t="s">
        <v>46</v>
      </c>
      <c r="E21" s="4">
        <v>20</v>
      </c>
      <c r="F21" s="2">
        <f>'Women 2001 NCAA Bracket'!M15</f>
        <v>1</v>
      </c>
      <c r="G21" s="2">
        <f t="shared" si="0"/>
        <v>39</v>
      </c>
      <c r="H21" s="4" t="s">
        <v>8</v>
      </c>
      <c r="I21" s="2" t="str">
        <f t="shared" si="1"/>
        <v>Utah</v>
      </c>
      <c r="L21" s="2" t="str">
        <f t="shared" si="2"/>
        <v>Arkansas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'Women 2001 NCAA Bracket'!M19</f>
        <v>1</v>
      </c>
      <c r="G22" s="2">
        <f t="shared" si="0"/>
        <v>41</v>
      </c>
      <c r="H22" s="4" t="s">
        <v>8</v>
      </c>
      <c r="I22" s="2" t="str">
        <f t="shared" si="1"/>
        <v>Iowa St.</v>
      </c>
      <c r="L22" s="2" t="str">
        <f t="shared" si="2"/>
        <v>Rutgers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'Women 2001 NCAA Bracket'!M23</f>
        <v>2</v>
      </c>
      <c r="G23" s="2">
        <f t="shared" si="0"/>
        <v>44</v>
      </c>
      <c r="H23" s="4" t="s">
        <v>8</v>
      </c>
      <c r="I23" s="2" t="str">
        <f t="shared" si="1"/>
        <v>Tulane</v>
      </c>
      <c r="L23" s="2" t="str">
        <f t="shared" si="2"/>
        <v>Stephen F Austin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'Women 2001 NCAA Bracket'!M27</f>
        <v>1</v>
      </c>
      <c r="G24" s="2">
        <f t="shared" si="0"/>
        <v>45</v>
      </c>
      <c r="H24" s="4" t="s">
        <v>8</v>
      </c>
      <c r="I24" s="2" t="str">
        <f t="shared" si="1"/>
        <v>Vanderbilt</v>
      </c>
      <c r="L24" s="2" t="str">
        <f t="shared" si="2"/>
        <v>SW Mo St.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'Women 2001 NCAA Bracket'!M31</f>
        <v>1</v>
      </c>
      <c r="G25" s="2">
        <f t="shared" si="0"/>
        <v>47</v>
      </c>
      <c r="H25" s="4" t="s">
        <v>8</v>
      </c>
      <c r="I25" s="2" t="str">
        <f t="shared" si="1"/>
        <v>Colorado</v>
      </c>
      <c r="L25" s="2" t="str">
        <f t="shared" si="2"/>
        <v>Toledo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'Women 2001 NCAA Bracket'!M35</f>
        <v>1</v>
      </c>
      <c r="G26" s="2">
        <f t="shared" si="0"/>
        <v>49</v>
      </c>
      <c r="H26" s="4" t="s">
        <v>8</v>
      </c>
      <c r="I26" s="2" t="str">
        <f t="shared" si="1"/>
        <v>Connecticut</v>
      </c>
      <c r="L26" s="2" t="str">
        <f t="shared" si="2"/>
        <v>Oklahoma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'Women 2001 NCAA Bracket'!M39</f>
        <v>1</v>
      </c>
      <c r="G27" s="2">
        <f t="shared" si="0"/>
        <v>51</v>
      </c>
      <c r="H27" s="4" t="s">
        <v>8</v>
      </c>
      <c r="I27" s="2" t="str">
        <f t="shared" si="1"/>
        <v>Maryland</v>
      </c>
      <c r="L27" s="2" t="str">
        <f t="shared" si="2"/>
        <v>Oral Roberts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'Women 2001 NCAA Bracket'!M43</f>
        <v>1</v>
      </c>
      <c r="G28" s="2">
        <f t="shared" si="0"/>
        <v>53</v>
      </c>
      <c r="H28" s="4" t="s">
        <v>8</v>
      </c>
      <c r="I28" s="2" t="str">
        <f t="shared" si="1"/>
        <v>NC State</v>
      </c>
      <c r="L28" s="2" t="str">
        <f t="shared" si="2"/>
        <v>Geo Washington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'Women 2001 NCAA Bracket'!M47</f>
        <v>1</v>
      </c>
      <c r="G29" s="2">
        <f t="shared" si="0"/>
        <v>55</v>
      </c>
      <c r="H29" s="4" t="s">
        <v>8</v>
      </c>
      <c r="I29" s="2" t="str">
        <f t="shared" si="1"/>
        <v>Villanova</v>
      </c>
      <c r="L29" s="2" t="str">
        <f t="shared" si="2"/>
        <v>Stanford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'Women 2001 NCAA Bracket'!M51</f>
        <v>1</v>
      </c>
      <c r="G30" s="2">
        <f t="shared" si="0"/>
        <v>57</v>
      </c>
      <c r="H30" s="4" t="s">
        <v>8</v>
      </c>
      <c r="I30" s="2" t="str">
        <f t="shared" si="1"/>
        <v>Georgia</v>
      </c>
      <c r="L30" s="2" t="str">
        <f t="shared" si="2"/>
        <v>Florida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'Women 2001 NCAA Bracket'!M55</f>
        <v>1</v>
      </c>
      <c r="G31" s="2">
        <f t="shared" si="0"/>
        <v>59</v>
      </c>
      <c r="H31" s="4" t="s">
        <v>8</v>
      </c>
      <c r="I31" s="2" t="str">
        <f t="shared" si="1"/>
        <v>Wisconsin</v>
      </c>
      <c r="L31" s="2" t="str">
        <f t="shared" si="2"/>
        <v>Holy Cross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'Women 2001 NCAA Bracket'!M59</f>
        <v>1</v>
      </c>
      <c r="G32" s="2">
        <f t="shared" si="0"/>
        <v>61</v>
      </c>
      <c r="H32" s="4" t="s">
        <v>8</v>
      </c>
      <c r="I32" s="2" t="str">
        <f t="shared" si="1"/>
        <v>La Tech</v>
      </c>
      <c r="L32" s="2" t="str">
        <f t="shared" si="2"/>
        <v>Washington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'Women 2001 NCAA Bracket'!M63</f>
        <v>2</v>
      </c>
      <c r="G33" s="56">
        <f t="shared" si="0"/>
        <v>64</v>
      </c>
      <c r="H33" s="55" t="s">
        <v>8</v>
      </c>
      <c r="I33" s="56" t="str">
        <f t="shared" si="1"/>
        <v>TCU</v>
      </c>
      <c r="L33" s="60" t="str">
        <f t="shared" si="2"/>
        <v>Old Dominion</v>
      </c>
    </row>
    <row r="34" spans="1:12">
      <c r="A34">
        <v>33</v>
      </c>
      <c r="B34" s="1" t="s">
        <v>71</v>
      </c>
      <c r="C34" s="1">
        <v>1</v>
      </c>
      <c r="D34" s="1" t="s">
        <v>72</v>
      </c>
      <c r="E34" s="4">
        <v>33</v>
      </c>
      <c r="F34" s="2">
        <f>'Women 2001 NCAA Bracket'!D5</f>
        <v>1</v>
      </c>
      <c r="G34" s="2">
        <f>IF(F34=0,0,(GameNumber-33)*4+(WinnerNumber))</f>
        <v>1</v>
      </c>
      <c r="H34" s="4" t="s">
        <v>73</v>
      </c>
      <c r="I34" s="2" t="str">
        <f t="shared" si="1"/>
        <v>Tennessee</v>
      </c>
      <c r="L34" s="60" t="str">
        <f t="shared" si="2"/>
        <v>Notre Dame</v>
      </c>
    </row>
    <row r="35" spans="1:12">
      <c r="A35">
        <v>34</v>
      </c>
      <c r="B35" s="1" t="s">
        <v>74</v>
      </c>
      <c r="C35" s="1">
        <v>16</v>
      </c>
      <c r="D35" s="1" t="s">
        <v>75</v>
      </c>
      <c r="E35" s="4">
        <v>34</v>
      </c>
      <c r="F35" s="2">
        <f>'Women 2001 NCAA Bracket'!D13</f>
        <v>1</v>
      </c>
      <c r="G35" s="2">
        <f t="shared" ref="G35:G49" si="3">IF(F35=0,0,(GameNumber-33)*4+(WinnerNumber))</f>
        <v>5</v>
      </c>
      <c r="H35" s="4" t="s">
        <v>73</v>
      </c>
      <c r="I35" s="2" t="str">
        <f t="shared" si="1"/>
        <v>Xavier</v>
      </c>
      <c r="L35" s="60" t="str">
        <f t="shared" si="2"/>
        <v>Alcorn St.</v>
      </c>
    </row>
    <row r="36" spans="1:12">
      <c r="A36">
        <v>35</v>
      </c>
      <c r="B36" s="1" t="s">
        <v>76</v>
      </c>
      <c r="C36" s="1">
        <v>8</v>
      </c>
      <c r="D36" s="1" t="s">
        <v>77</v>
      </c>
      <c r="E36" s="4">
        <v>35</v>
      </c>
      <c r="F36" s="2">
        <f>'Women 2001 NCAA Bracket'!D21</f>
        <v>1</v>
      </c>
      <c r="G36" s="2">
        <f t="shared" si="3"/>
        <v>9</v>
      </c>
      <c r="H36" s="4" t="s">
        <v>73</v>
      </c>
      <c r="I36" s="2" t="str">
        <f t="shared" si="1"/>
        <v>Texas Tech</v>
      </c>
      <c r="L36" s="60" t="str">
        <f t="shared" si="2"/>
        <v>Michigan</v>
      </c>
    </row>
    <row r="37" spans="1:12">
      <c r="A37">
        <v>36</v>
      </c>
      <c r="B37" s="1" t="s">
        <v>78</v>
      </c>
      <c r="C37" s="1">
        <v>9</v>
      </c>
      <c r="D37" s="1" t="s">
        <v>79</v>
      </c>
      <c r="E37" s="4">
        <v>36</v>
      </c>
      <c r="F37" s="2">
        <f>'Women 2001 NCAA Bracket'!D29</f>
        <v>1</v>
      </c>
      <c r="G37" s="2">
        <f t="shared" si="3"/>
        <v>13</v>
      </c>
      <c r="H37" s="4" t="s">
        <v>73</v>
      </c>
      <c r="I37" s="2" t="str">
        <f t="shared" si="1"/>
        <v>Purdue</v>
      </c>
      <c r="L37" s="60" t="str">
        <f t="shared" si="2"/>
        <v>Virginia</v>
      </c>
    </row>
    <row r="38" spans="1:12">
      <c r="A38">
        <v>37</v>
      </c>
      <c r="B38" s="1" t="s">
        <v>80</v>
      </c>
      <c r="C38" s="1">
        <v>4</v>
      </c>
      <c r="D38" s="1" t="s">
        <v>81</v>
      </c>
      <c r="E38" s="4">
        <v>37</v>
      </c>
      <c r="F38" s="2">
        <f>'Women 2001 NCAA Bracket'!D37</f>
        <v>1</v>
      </c>
      <c r="G38" s="2">
        <f t="shared" si="3"/>
        <v>17</v>
      </c>
      <c r="H38" s="4" t="s">
        <v>73</v>
      </c>
      <c r="I38" s="2" t="str">
        <f t="shared" si="1"/>
        <v>Duke</v>
      </c>
      <c r="L38" s="60" t="str">
        <f t="shared" si="2"/>
        <v>Iowa</v>
      </c>
    </row>
    <row r="39" spans="1:12">
      <c r="A39">
        <v>38</v>
      </c>
      <c r="B39" s="1" t="s">
        <v>82</v>
      </c>
      <c r="C39" s="1">
        <v>13</v>
      </c>
      <c r="D39" s="1" t="s">
        <v>83</v>
      </c>
      <c r="E39" s="4">
        <v>38</v>
      </c>
      <c r="F39" s="2">
        <f>'Women 2001 NCAA Bracket'!D45</f>
        <v>1</v>
      </c>
      <c r="G39" s="2">
        <f t="shared" si="3"/>
        <v>21</v>
      </c>
      <c r="H39" s="4" t="s">
        <v>73</v>
      </c>
      <c r="I39" s="2" t="str">
        <f t="shared" si="1"/>
        <v>Rutgers</v>
      </c>
      <c r="L39" s="60" t="str">
        <f t="shared" si="2"/>
        <v>Oregon</v>
      </c>
    </row>
    <row r="40" spans="1:12">
      <c r="A40">
        <v>39</v>
      </c>
      <c r="B40" s="1" t="s">
        <v>84</v>
      </c>
      <c r="C40" s="1">
        <v>5</v>
      </c>
      <c r="D40" s="1" t="s">
        <v>85</v>
      </c>
      <c r="E40" s="4">
        <v>39</v>
      </c>
      <c r="F40" s="2">
        <f>'Women 2001 NCAA Bracket'!D53</f>
        <v>1</v>
      </c>
      <c r="G40" s="2">
        <f t="shared" si="3"/>
        <v>25</v>
      </c>
      <c r="H40" s="4" t="s">
        <v>73</v>
      </c>
      <c r="I40" s="2" t="str">
        <f t="shared" si="1"/>
        <v>Oklahoma</v>
      </c>
      <c r="L40" s="60" t="str">
        <f t="shared" si="2"/>
        <v>Utah</v>
      </c>
    </row>
    <row r="41" spans="1:12">
      <c r="A41">
        <v>40</v>
      </c>
      <c r="B41" s="1" t="s">
        <v>86</v>
      </c>
      <c r="C41" s="1">
        <v>12</v>
      </c>
      <c r="D41" s="1" t="s">
        <v>87</v>
      </c>
      <c r="E41" s="4">
        <v>40</v>
      </c>
      <c r="F41" s="2">
        <f>'Women 2001 NCAA Bracket'!D61</f>
        <v>1</v>
      </c>
      <c r="G41" s="2">
        <f t="shared" si="3"/>
        <v>29</v>
      </c>
      <c r="H41" s="4" t="s">
        <v>73</v>
      </c>
      <c r="I41" s="2" t="str">
        <f t="shared" si="1"/>
        <v>Florida</v>
      </c>
      <c r="L41" s="60" t="str">
        <f t="shared" si="2"/>
        <v>Fairfield</v>
      </c>
    </row>
    <row r="42" spans="1:12">
      <c r="A42">
        <v>41</v>
      </c>
      <c r="B42" s="1" t="s">
        <v>88</v>
      </c>
      <c r="C42" s="1">
        <v>2</v>
      </c>
      <c r="D42" s="1" t="s">
        <v>89</v>
      </c>
      <c r="E42" s="4">
        <v>41</v>
      </c>
      <c r="F42" s="2">
        <f>'Women 2001 NCAA Bracket'!L5</f>
        <v>1</v>
      </c>
      <c r="G42" s="2">
        <f t="shared" si="3"/>
        <v>33</v>
      </c>
      <c r="H42" s="4" t="s">
        <v>73</v>
      </c>
      <c r="I42" s="2" t="str">
        <f t="shared" si="1"/>
        <v>Notre Dame</v>
      </c>
      <c r="L42" s="60" t="str">
        <f t="shared" si="2"/>
        <v>Iowa St.</v>
      </c>
    </row>
    <row r="43" spans="1:12">
      <c r="A43">
        <v>42</v>
      </c>
      <c r="B43" s="1" t="s">
        <v>90</v>
      </c>
      <c r="C43" s="1">
        <v>15</v>
      </c>
      <c r="D43" s="1" t="s">
        <v>91</v>
      </c>
      <c r="E43" s="4">
        <v>42</v>
      </c>
      <c r="F43" s="2">
        <f>'Women 2001 NCAA Bracket'!L13</f>
        <v>3</v>
      </c>
      <c r="G43" s="2">
        <f t="shared" si="3"/>
        <v>39</v>
      </c>
      <c r="H43" s="4" t="s">
        <v>73</v>
      </c>
      <c r="I43" s="2" t="str">
        <f t="shared" si="1"/>
        <v>Utah</v>
      </c>
      <c r="L43" s="60" t="str">
        <f t="shared" si="2"/>
        <v>Howard</v>
      </c>
    </row>
    <row r="44" spans="1:12">
      <c r="A44">
        <v>43</v>
      </c>
      <c r="B44" s="1" t="s">
        <v>92</v>
      </c>
      <c r="C44" s="1">
        <v>7</v>
      </c>
      <c r="D44" s="1" t="s">
        <v>93</v>
      </c>
      <c r="E44" s="4">
        <v>43</v>
      </c>
      <c r="F44" s="2">
        <f>'Women 2001 NCAA Bracket'!L21</f>
        <v>1</v>
      </c>
      <c r="G44" s="2">
        <f t="shared" si="3"/>
        <v>41</v>
      </c>
      <c r="H44" s="4" t="s">
        <v>73</v>
      </c>
      <c r="I44" s="2" t="str">
        <f t="shared" si="1"/>
        <v>Iowa St.</v>
      </c>
      <c r="L44" s="60" t="str">
        <f t="shared" si="2"/>
        <v>Florida St.</v>
      </c>
    </row>
    <row r="45" spans="1:12">
      <c r="A45">
        <v>44</v>
      </c>
      <c r="B45" s="1" t="s">
        <v>94</v>
      </c>
      <c r="C45" s="1">
        <v>10</v>
      </c>
      <c r="D45" s="1" t="s">
        <v>95</v>
      </c>
      <c r="E45" s="4">
        <v>44</v>
      </c>
      <c r="F45" s="2">
        <f>'Women 2001 NCAA Bracket'!L29</f>
        <v>1</v>
      </c>
      <c r="G45" s="2">
        <f t="shared" si="3"/>
        <v>45</v>
      </c>
      <c r="H45" s="4" t="s">
        <v>73</v>
      </c>
      <c r="I45" s="2" t="str">
        <f t="shared" si="1"/>
        <v>Vanderbilt</v>
      </c>
      <c r="L45" s="60" t="str">
        <f t="shared" si="2"/>
        <v>Tulane</v>
      </c>
    </row>
    <row r="46" spans="1:12">
      <c r="A46">
        <v>45</v>
      </c>
      <c r="B46" s="1" t="s">
        <v>96</v>
      </c>
      <c r="C46" s="1">
        <v>3</v>
      </c>
      <c r="D46" s="1" t="s">
        <v>97</v>
      </c>
      <c r="E46" s="4">
        <v>45</v>
      </c>
      <c r="F46" s="2">
        <f>'Women 2001 NCAA Bracket'!L37</f>
        <v>1</v>
      </c>
      <c r="G46" s="2">
        <f t="shared" si="3"/>
        <v>49</v>
      </c>
      <c r="H46" s="4" t="s">
        <v>73</v>
      </c>
      <c r="I46" s="2" t="str">
        <f t="shared" si="1"/>
        <v>Connecticut</v>
      </c>
      <c r="L46" s="60" t="str">
        <f t="shared" si="2"/>
        <v>Vanderbilt</v>
      </c>
    </row>
    <row r="47" spans="1:12">
      <c r="A47">
        <v>46</v>
      </c>
      <c r="B47" s="1" t="s">
        <v>98</v>
      </c>
      <c r="C47" s="1">
        <v>14</v>
      </c>
      <c r="D47" s="1" t="s">
        <v>99</v>
      </c>
      <c r="E47" s="4">
        <v>46</v>
      </c>
      <c r="F47" s="2">
        <f>'Women 2001 NCAA Bracket'!L45</f>
        <v>1</v>
      </c>
      <c r="G47" s="2">
        <f t="shared" si="3"/>
        <v>53</v>
      </c>
      <c r="H47" s="4" t="s">
        <v>73</v>
      </c>
      <c r="I47" s="2" t="str">
        <f t="shared" si="1"/>
        <v>NC State</v>
      </c>
      <c r="L47" s="60" t="str">
        <f t="shared" si="2"/>
        <v>Idaho St.</v>
      </c>
    </row>
    <row r="48" spans="1:12">
      <c r="A48">
        <v>47</v>
      </c>
      <c r="B48" s="1" t="s">
        <v>100</v>
      </c>
      <c r="C48" s="1">
        <v>6</v>
      </c>
      <c r="D48" s="1" t="s">
        <v>101</v>
      </c>
      <c r="E48" s="4">
        <v>47</v>
      </c>
      <c r="F48" s="2">
        <f>'Women 2001 NCAA Bracket'!L53</f>
        <v>1</v>
      </c>
      <c r="G48" s="2">
        <f t="shared" si="3"/>
        <v>57</v>
      </c>
      <c r="H48" s="4" t="s">
        <v>73</v>
      </c>
      <c r="I48" s="2" t="str">
        <f t="shared" si="1"/>
        <v>Georgia</v>
      </c>
      <c r="L48" s="60" t="str">
        <f t="shared" si="2"/>
        <v>Colorado</v>
      </c>
    </row>
    <row r="49" spans="1:12">
      <c r="A49" s="53">
        <v>48</v>
      </c>
      <c r="B49" s="54" t="s">
        <v>102</v>
      </c>
      <c r="C49" s="54">
        <v>11</v>
      </c>
      <c r="D49" s="54" t="s">
        <v>103</v>
      </c>
      <c r="E49" s="55">
        <v>48</v>
      </c>
      <c r="F49" s="56">
        <f>'Women 2001 NCAA Bracket'!L61</f>
        <v>1</v>
      </c>
      <c r="G49" s="56">
        <f t="shared" si="3"/>
        <v>61</v>
      </c>
      <c r="H49" s="55" t="s">
        <v>73</v>
      </c>
      <c r="I49" s="56" t="str">
        <f t="shared" si="1"/>
        <v>La Tech</v>
      </c>
      <c r="L49" s="60" t="str">
        <f t="shared" si="2"/>
        <v>Siena</v>
      </c>
    </row>
    <row r="50" spans="1:12">
      <c r="A50">
        <v>49</v>
      </c>
      <c r="B50" s="1" t="s">
        <v>104</v>
      </c>
      <c r="C50" s="1">
        <v>1</v>
      </c>
      <c r="D50" s="1" t="s">
        <v>68</v>
      </c>
      <c r="E50" s="4">
        <v>49</v>
      </c>
      <c r="F50" s="2">
        <f>'Women 2001 NCAA Bracket'!E9</f>
        <v>1</v>
      </c>
      <c r="G50" s="2">
        <f>IF(F50=0,0,(GameNumber-49)*8+(WinnerNumber))</f>
        <v>1</v>
      </c>
      <c r="H50" s="4" t="s">
        <v>105</v>
      </c>
      <c r="I50" s="2" t="str">
        <f t="shared" si="1"/>
        <v>Tennessee</v>
      </c>
      <c r="L50" s="60" t="str">
        <f t="shared" si="2"/>
        <v>Connecticut</v>
      </c>
    </row>
    <row r="51" spans="1:12">
      <c r="A51">
        <v>50</v>
      </c>
      <c r="B51" s="1" t="s">
        <v>106</v>
      </c>
      <c r="C51" s="1">
        <v>16</v>
      </c>
      <c r="D51" s="1" t="s">
        <v>107</v>
      </c>
      <c r="E51" s="4">
        <v>50</v>
      </c>
      <c r="F51" s="2">
        <f>'Women 2001 NCAA Bracket'!E25</f>
        <v>5</v>
      </c>
      <c r="G51" s="2">
        <f t="shared" ref="G51:G57" si="4">IF(F51=0,0,(GameNumber-49)*8+(WinnerNumber))</f>
        <v>13</v>
      </c>
      <c r="H51" s="4" t="s">
        <v>105</v>
      </c>
      <c r="I51" s="2" t="str">
        <f t="shared" si="1"/>
        <v>Purdue</v>
      </c>
      <c r="L51" s="60" t="str">
        <f t="shared" si="2"/>
        <v>Long Island</v>
      </c>
    </row>
    <row r="52" spans="1:12">
      <c r="A52">
        <v>51</v>
      </c>
      <c r="B52" s="1" t="s">
        <v>108</v>
      </c>
      <c r="C52" s="1">
        <v>8</v>
      </c>
      <c r="D52" s="1" t="s">
        <v>109</v>
      </c>
      <c r="E52" s="4">
        <v>51</v>
      </c>
      <c r="F52" s="2">
        <f>'Women 2001 NCAA Bracket'!E41</f>
        <v>1</v>
      </c>
      <c r="G52" s="2">
        <f t="shared" si="4"/>
        <v>17</v>
      </c>
      <c r="H52" s="4" t="s">
        <v>105</v>
      </c>
      <c r="I52" s="2" t="str">
        <f t="shared" si="1"/>
        <v>Duke</v>
      </c>
      <c r="L52" s="60" t="str">
        <f t="shared" si="2"/>
        <v>Maryland</v>
      </c>
    </row>
    <row r="53" spans="1:12">
      <c r="A53">
        <v>52</v>
      </c>
      <c r="B53" s="1" t="s">
        <v>110</v>
      </c>
      <c r="C53" s="1">
        <v>9</v>
      </c>
      <c r="D53" s="1" t="s">
        <v>111</v>
      </c>
      <c r="E53" s="4">
        <v>52</v>
      </c>
      <c r="F53" s="2">
        <f>'Women 2001 NCAA Bracket'!E57</f>
        <v>1</v>
      </c>
      <c r="G53" s="2">
        <f t="shared" si="4"/>
        <v>25</v>
      </c>
      <c r="H53" s="4" t="s">
        <v>105</v>
      </c>
      <c r="I53" s="2" t="str">
        <f t="shared" si="1"/>
        <v>Oklahoma</v>
      </c>
      <c r="L53" s="60" t="str">
        <f t="shared" si="2"/>
        <v>Colorado St.</v>
      </c>
    </row>
    <row r="54" spans="1:12">
      <c r="A54">
        <v>53</v>
      </c>
      <c r="B54" s="1" t="s">
        <v>112</v>
      </c>
      <c r="C54" s="1">
        <v>4</v>
      </c>
      <c r="D54" s="1" t="s">
        <v>113</v>
      </c>
      <c r="E54" s="4">
        <v>53</v>
      </c>
      <c r="F54" s="2">
        <f>'Women 2001 NCAA Bracket'!K9</f>
        <v>1</v>
      </c>
      <c r="G54" s="2">
        <f t="shared" si="4"/>
        <v>33</v>
      </c>
      <c r="H54" s="4" t="s">
        <v>105</v>
      </c>
      <c r="I54" s="2" t="str">
        <f t="shared" si="1"/>
        <v>Notre Dame</v>
      </c>
      <c r="L54" s="60" t="str">
        <f t="shared" si="2"/>
        <v>NC State</v>
      </c>
    </row>
    <row r="55" spans="1:12">
      <c r="A55">
        <v>54</v>
      </c>
      <c r="B55" s="1" t="s">
        <v>114</v>
      </c>
      <c r="C55" s="1">
        <v>13</v>
      </c>
      <c r="D55" s="1" t="s">
        <v>115</v>
      </c>
      <c r="E55" s="4">
        <v>54</v>
      </c>
      <c r="F55" s="2">
        <f>'Women 2001 NCAA Bracket'!K25</f>
        <v>1</v>
      </c>
      <c r="G55" s="2">
        <f t="shared" si="4"/>
        <v>41</v>
      </c>
      <c r="H55" s="4" t="s">
        <v>105</v>
      </c>
      <c r="I55" s="2" t="str">
        <f t="shared" si="1"/>
        <v>Iowa St.</v>
      </c>
      <c r="L55" s="60" t="str">
        <f t="shared" si="2"/>
        <v>Delaware</v>
      </c>
    </row>
    <row r="56" spans="1:12">
      <c r="A56">
        <v>55</v>
      </c>
      <c r="B56" s="1" t="s">
        <v>116</v>
      </c>
      <c r="C56" s="1">
        <v>5</v>
      </c>
      <c r="D56" s="1" t="s">
        <v>117</v>
      </c>
      <c r="E56" s="4">
        <v>55</v>
      </c>
      <c r="F56" s="2">
        <f>'Women 2001 NCAA Bracket'!K41</f>
        <v>1</v>
      </c>
      <c r="G56" s="2">
        <f t="shared" si="4"/>
        <v>49</v>
      </c>
      <c r="H56" s="4" t="s">
        <v>105</v>
      </c>
      <c r="I56" s="2" t="str">
        <f t="shared" si="1"/>
        <v>Connecticut</v>
      </c>
      <c r="L56" s="60" t="str">
        <f t="shared" si="2"/>
        <v>Villanova</v>
      </c>
    </row>
    <row r="57" spans="1:12">
      <c r="A57">
        <v>56</v>
      </c>
      <c r="B57" s="1" t="s">
        <v>118</v>
      </c>
      <c r="C57" s="1">
        <v>12</v>
      </c>
      <c r="D57" s="1" t="s">
        <v>119</v>
      </c>
      <c r="E57" s="55">
        <v>56</v>
      </c>
      <c r="F57" s="56">
        <f>'Women 2001 NCAA Bracket'!K57</f>
        <v>1</v>
      </c>
      <c r="G57" s="56">
        <f t="shared" si="4"/>
        <v>57</v>
      </c>
      <c r="H57" s="55" t="s">
        <v>105</v>
      </c>
      <c r="I57" s="56" t="str">
        <f t="shared" si="1"/>
        <v>Georgia</v>
      </c>
      <c r="L57" s="60" t="str">
        <f t="shared" si="2"/>
        <v>Drake</v>
      </c>
    </row>
    <row r="58" spans="1:12">
      <c r="A58">
        <v>57</v>
      </c>
      <c r="B58" s="1" t="s">
        <v>120</v>
      </c>
      <c r="C58" s="1">
        <v>2</v>
      </c>
      <c r="D58" s="1" t="s">
        <v>121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122</v>
      </c>
      <c r="I58" s="2" t="str">
        <f t="shared" si="1"/>
        <v>Tennessee</v>
      </c>
      <c r="L58" s="60" t="str">
        <f t="shared" si="2"/>
        <v>Georgia</v>
      </c>
    </row>
    <row r="59" spans="1:12">
      <c r="A59">
        <v>58</v>
      </c>
      <c r="B59" s="1" t="s">
        <v>123</v>
      </c>
      <c r="C59" s="1">
        <v>15</v>
      </c>
      <c r="D59" s="1" t="s">
        <v>124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122</v>
      </c>
      <c r="I59" s="2" t="str">
        <f t="shared" si="1"/>
        <v>Oklahoma</v>
      </c>
      <c r="L59" s="60" t="str">
        <f t="shared" si="2"/>
        <v>Liberty</v>
      </c>
    </row>
    <row r="60" spans="1:12">
      <c r="A60">
        <v>59</v>
      </c>
      <c r="B60" s="1" t="s">
        <v>125</v>
      </c>
      <c r="C60" s="1">
        <v>7</v>
      </c>
      <c r="D60" s="1" t="s">
        <v>126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122</v>
      </c>
      <c r="I60" s="2" t="str">
        <f t="shared" si="1"/>
        <v>Iowa St.</v>
      </c>
      <c r="L60" s="60" t="str">
        <f t="shared" si="2"/>
        <v>Wisconsin</v>
      </c>
    </row>
    <row r="61" spans="1:12">
      <c r="A61">
        <v>60</v>
      </c>
      <c r="B61" s="1" t="s">
        <v>127</v>
      </c>
      <c r="C61" s="1">
        <v>10</v>
      </c>
      <c r="D61" s="1" t="s">
        <v>21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122</v>
      </c>
      <c r="I61" s="56" t="str">
        <f t="shared" si="1"/>
        <v>Connecticut</v>
      </c>
      <c r="L61" s="60" t="str">
        <f t="shared" si="2"/>
        <v>Missouri</v>
      </c>
    </row>
    <row r="62" spans="1:12">
      <c r="A62">
        <v>61</v>
      </c>
      <c r="B62" s="1" t="s">
        <v>128</v>
      </c>
      <c r="C62" s="1">
        <v>3</v>
      </c>
      <c r="D62" s="1" t="s">
        <v>129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130</v>
      </c>
      <c r="I62" s="2" t="str">
        <f t="shared" si="1"/>
        <v>Tennessee</v>
      </c>
      <c r="L62" s="60" t="str">
        <f t="shared" si="2"/>
        <v>La Tech</v>
      </c>
    </row>
    <row r="63" spans="1:12">
      <c r="A63">
        <v>62</v>
      </c>
      <c r="B63" s="1" t="s">
        <v>131</v>
      </c>
      <c r="C63" s="1">
        <v>14</v>
      </c>
      <c r="D63" s="1" t="s">
        <v>42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130</v>
      </c>
      <c r="I63" s="56" t="str">
        <f t="shared" si="1"/>
        <v>Connecticut</v>
      </c>
      <c r="L63" s="60" t="str">
        <f t="shared" si="2"/>
        <v>Georgia St.</v>
      </c>
    </row>
    <row r="64" spans="1:12">
      <c r="A64">
        <v>63</v>
      </c>
      <c r="B64" s="1" t="s">
        <v>132</v>
      </c>
      <c r="C64" s="1">
        <v>6</v>
      </c>
      <c r="D64" s="1" t="s">
        <v>133</v>
      </c>
      <c r="E64" s="4">
        <v>63</v>
      </c>
      <c r="F64" s="2">
        <f>FinalsWinner</f>
        <v>1</v>
      </c>
      <c r="G64" s="2">
        <f>IF(F64=0,0,VLOOKUP(WinnerNumber,FinalFourRange,3))</f>
        <v>1</v>
      </c>
      <c r="H64" s="4" t="s">
        <v>134</v>
      </c>
      <c r="I64" s="2" t="str">
        <f t="shared" si="1"/>
        <v>Tennessee</v>
      </c>
      <c r="L64" s="60" t="str">
        <f t="shared" si="2"/>
        <v>Penn State</v>
      </c>
    </row>
    <row r="65" spans="1:12">
      <c r="A65">
        <v>64</v>
      </c>
      <c r="B65" s="1" t="s">
        <v>135</v>
      </c>
      <c r="C65" s="1">
        <v>11</v>
      </c>
      <c r="D65" s="1" t="s">
        <v>136</v>
      </c>
      <c r="E65" s="4" t="s">
        <v>137</v>
      </c>
      <c r="F65" s="2">
        <f>FinalsWinner</f>
        <v>1</v>
      </c>
      <c r="G65" s="2">
        <f>IF(F65=0,0,VLOOKUP(WinnerNumber,FinalFourRange,3))</f>
        <v>1</v>
      </c>
      <c r="I65" s="2" t="str">
        <f t="shared" si="1"/>
        <v>Tennessee</v>
      </c>
      <c r="L65" s="60" t="str">
        <f t="shared" si="2"/>
        <v>TCU</v>
      </c>
    </row>
    <row r="66" spans="1:12">
      <c r="E66" s="4" t="s">
        <v>138</v>
      </c>
      <c r="G66" s="2">
        <f>IF(G65=G64,G63,IF(G65=G63,G64,0))</f>
        <v>49</v>
      </c>
      <c r="I66" s="2" t="str">
        <f>VLOOKUP(G66,TeamsRange,2)</f>
        <v>Connecticut</v>
      </c>
    </row>
    <row r="67" spans="1:12">
      <c r="E67" s="4" t="s">
        <v>139</v>
      </c>
      <c r="G67" s="2">
        <f>FinalsScore</f>
        <v>91</v>
      </c>
    </row>
    <row r="68" spans="1:12">
      <c r="B68" t="s">
        <v>140</v>
      </c>
      <c r="E68" s="4" t="s">
        <v>141</v>
      </c>
      <c r="G68" s="2" t="str">
        <f>'Women 2001 NCAA Bracket'!H3</f>
        <v>elizabeth.sager@enron.com</v>
      </c>
    </row>
    <row r="69" spans="1:12">
      <c r="A69" s="4">
        <v>1</v>
      </c>
      <c r="B69" s="2" t="str">
        <f>IF(C69=0,"",INDEX(L$2:L$65,C69))</f>
        <v>Tennessee</v>
      </c>
      <c r="C69" s="3">
        <f>IF(Region1Final4=0,0,Region1Final4)</f>
        <v>1</v>
      </c>
      <c r="D69" s="2" t="str">
        <f>Region1Name</f>
        <v>MIDEAST</v>
      </c>
      <c r="E69" s="4" t="s">
        <v>142</v>
      </c>
      <c r="G69" s="2" t="str">
        <f>'Women 2001 NCAA Bracket'!H2</f>
        <v>houston</v>
      </c>
    </row>
    <row r="70" spans="1:12">
      <c r="A70" s="4">
        <v>2</v>
      </c>
      <c r="B70" s="2" t="str">
        <f>IF(C70=0,"",INDEX(L$2:L$65,C70))</f>
        <v>Oklahoma</v>
      </c>
      <c r="C70" s="3">
        <f>IF(Region2Final4=0,0,Region2Final4+16)</f>
        <v>25</v>
      </c>
      <c r="D70" s="2" t="str">
        <f>Region2Name</f>
        <v>WEST</v>
      </c>
    </row>
    <row r="71" spans="1:12">
      <c r="A71" s="4">
        <v>3</v>
      </c>
      <c r="B71" s="2" t="str">
        <f>IF(C71=0,"",INDEX(L$2:L$65,C71))</f>
        <v>Iowa St.</v>
      </c>
      <c r="C71" s="3">
        <f>IF(Region3Final4=0,0,Region3Final4+32)</f>
        <v>41</v>
      </c>
      <c r="D71" s="2" t="str">
        <f>Region3Name</f>
        <v>MIDWEST</v>
      </c>
    </row>
    <row r="72" spans="1:12">
      <c r="A72" s="4">
        <v>4</v>
      </c>
      <c r="B72" s="2" t="str">
        <f>IF(C72=0,"",INDEX(L$2:L$65,C72))</f>
        <v>Connecticut</v>
      </c>
      <c r="C72" s="3">
        <f>IF(Region4Final4=0,0,Region4Final4+48)</f>
        <v>49</v>
      </c>
      <c r="D72" s="2" t="str">
        <f>Region4Name</f>
        <v>EAST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</f>
        <v>1.0333617182969809E+86</v>
      </c>
    </row>
    <row r="73" spans="1:12">
      <c r="G73" t="str">
        <f>IF(OR(G72=0,G68="Type Your e-mail address Here",G69="Type Your Home Town Here",G1="Type Your Full Name Here"),"No","Yes")</f>
        <v>Yes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D1" zoomScale="75" workbookViewId="0">
      <selection activeCell="H3" sqref="H3"/>
    </sheetView>
  </sheetViews>
  <sheetFormatPr defaultColWidth="12.375" defaultRowHeight="18" customHeight="1"/>
  <cols>
    <col min="1" max="1" width="4.875" style="9" customWidth="1"/>
    <col min="2" max="2" width="21" style="6" customWidth="1"/>
    <col min="3" max="3" width="18.125" style="7" customWidth="1"/>
    <col min="4" max="4" width="18.125" style="22" customWidth="1"/>
    <col min="5" max="6" width="18.125" style="7" customWidth="1"/>
    <col min="7" max="7" width="1.375" style="7" customWidth="1"/>
    <col min="8" max="8" width="18.125" style="7" customWidth="1"/>
    <col min="9" max="9" width="1.375" style="7" customWidth="1"/>
    <col min="10" max="11" width="18.25" style="10" customWidth="1"/>
    <col min="12" max="12" width="18.25" style="18" customWidth="1"/>
    <col min="13" max="13" width="18" style="14" customWidth="1"/>
    <col min="14" max="14" width="20.875" style="14" customWidth="1"/>
    <col min="15" max="15" width="3.75" style="5" customWidth="1"/>
    <col min="16" max="18" width="12.375" style="7"/>
    <col min="19" max="19" width="7.75" style="7" customWidth="1"/>
    <col min="20" max="20" width="15.375" style="7" customWidth="1"/>
    <col min="21" max="26" width="10.25" style="7" customWidth="1"/>
    <col min="27" max="16384" width="12.37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0.399999999999999" thickTop="1" thickBot="1">
      <c r="A2" s="9">
        <f>Teams!C2</f>
        <v>1</v>
      </c>
      <c r="B2" s="15" t="str">
        <f>Teams!B2</f>
        <v>Tennessee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Notre Dame</v>
      </c>
      <c r="O2" s="5">
        <f>Teams!C34</f>
        <v>1</v>
      </c>
    </row>
    <row r="3" spans="1:15" ht="15.9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" customHeight="1" thickTop="1">
      <c r="A4" s="9">
        <f>Teams!C3</f>
        <v>16</v>
      </c>
      <c r="B4" s="25" t="str">
        <f>Teams!B3</f>
        <v>Austin Peay</v>
      </c>
      <c r="C4" s="20"/>
      <c r="F4" s="16"/>
      <c r="H4" s="61"/>
      <c r="I4" s="62"/>
      <c r="J4" s="62"/>
      <c r="M4" s="26"/>
      <c r="N4" s="27" t="str">
        <f>Teams!B35</f>
        <v>Alcorn St.</v>
      </c>
      <c r="O4" s="5">
        <f>Teams!C35</f>
        <v>16</v>
      </c>
    </row>
    <row r="5" spans="1:15" ht="15.9" customHeight="1">
      <c r="B5" s="28"/>
      <c r="C5" s="20" t="s">
        <v>152</v>
      </c>
      <c r="D5" s="29">
        <v>1</v>
      </c>
      <c r="F5" s="59" t="s">
        <v>153</v>
      </c>
      <c r="H5" s="65" t="str">
        <f>Teams!G73</f>
        <v>Yes</v>
      </c>
      <c r="J5" s="6"/>
      <c r="K5" s="6"/>
      <c r="L5" s="23">
        <v>1</v>
      </c>
      <c r="M5" s="26" t="s">
        <v>154</v>
      </c>
      <c r="N5" s="30"/>
    </row>
    <row r="6" spans="1:15" ht="15.9" customHeight="1">
      <c r="A6" s="9">
        <f>Teams!C4</f>
        <v>8</v>
      </c>
      <c r="B6" s="15" t="str">
        <f>Teams!B4</f>
        <v>Texas</v>
      </c>
      <c r="C6" s="20"/>
      <c r="D6" s="31"/>
      <c r="F6" s="59" t="s">
        <v>155</v>
      </c>
      <c r="H6" s="64">
        <v>1</v>
      </c>
      <c r="J6" s="6"/>
      <c r="K6" s="6"/>
      <c r="L6" s="26"/>
      <c r="M6" s="26"/>
      <c r="N6" s="19" t="str">
        <f>Teams!B36</f>
        <v>Michigan</v>
      </c>
      <c r="O6" s="5">
        <f>Teams!C36</f>
        <v>8</v>
      </c>
    </row>
    <row r="7" spans="1:15" ht="15.9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" customHeight="1">
      <c r="A8" s="9">
        <f>Teams!C5</f>
        <v>9</v>
      </c>
      <c r="B8" s="25" t="str">
        <f>Teams!B5</f>
        <v>St. Mary's (CA)</v>
      </c>
      <c r="C8" s="16"/>
      <c r="D8" s="31"/>
      <c r="H8" s="35" t="s">
        <v>156</v>
      </c>
      <c r="J8" s="6"/>
      <c r="K8" s="6"/>
      <c r="L8" s="26"/>
      <c r="N8" s="27" t="str">
        <f>Teams!B37</f>
        <v>Virginia</v>
      </c>
      <c r="O8" s="5">
        <f>Teams!C37</f>
        <v>9</v>
      </c>
    </row>
    <row r="9" spans="1:15" ht="15.9" customHeight="1">
      <c r="B9" s="28"/>
      <c r="C9" s="16"/>
      <c r="D9" s="52"/>
      <c r="E9" s="21">
        <v>1</v>
      </c>
      <c r="H9" s="35" t="s">
        <v>157</v>
      </c>
      <c r="J9" s="6"/>
      <c r="K9" s="21">
        <v>1</v>
      </c>
      <c r="L9" s="57"/>
      <c r="N9" s="30"/>
    </row>
    <row r="10" spans="1:15" ht="15.9" customHeight="1">
      <c r="A10" s="9">
        <f>Teams!C6</f>
        <v>4</v>
      </c>
      <c r="B10" s="15" t="str">
        <f>Teams!B6</f>
        <v>Xavier</v>
      </c>
      <c r="C10" s="16"/>
      <c r="D10" s="31"/>
      <c r="E10" s="20"/>
      <c r="H10" s="37"/>
      <c r="J10" s="6"/>
      <c r="K10" s="38"/>
      <c r="L10" s="26"/>
      <c r="N10" s="19" t="str">
        <f>Teams!B38</f>
        <v>Iowa</v>
      </c>
      <c r="O10" s="5">
        <f>Teams!C38</f>
        <v>4</v>
      </c>
    </row>
    <row r="11" spans="1:15" ht="15.9" customHeight="1">
      <c r="B11" s="32"/>
      <c r="C11" s="21">
        <v>1</v>
      </c>
      <c r="D11" s="31"/>
      <c r="E11" s="20"/>
      <c r="H11" s="21">
        <v>1</v>
      </c>
      <c r="J11" s="6"/>
      <c r="K11" s="38"/>
      <c r="L11" s="26"/>
      <c r="M11" s="23">
        <v>2</v>
      </c>
      <c r="N11" s="24"/>
    </row>
    <row r="12" spans="1:15" ht="15.9" customHeight="1">
      <c r="A12" s="9">
        <f>Teams!C7</f>
        <v>13</v>
      </c>
      <c r="B12" s="25" t="str">
        <f>Teams!B7</f>
        <v>Louisville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Oregon</v>
      </c>
      <c r="O12" s="5">
        <f>Teams!C39</f>
        <v>13</v>
      </c>
    </row>
    <row r="13" spans="1:15" ht="15.9" customHeight="1">
      <c r="B13" s="28"/>
      <c r="C13" s="20" t="s">
        <v>158</v>
      </c>
      <c r="D13" s="39">
        <v>1</v>
      </c>
      <c r="E13" s="20"/>
      <c r="H13" s="21">
        <v>91</v>
      </c>
      <c r="J13" s="6"/>
      <c r="K13" s="38"/>
      <c r="L13" s="34">
        <v>3</v>
      </c>
      <c r="M13" s="57" t="s">
        <v>159</v>
      </c>
      <c r="N13" s="30"/>
    </row>
    <row r="14" spans="1:15" ht="15.9" customHeight="1">
      <c r="A14" s="9">
        <f>Teams!C8</f>
        <v>5</v>
      </c>
      <c r="B14" s="15" t="str">
        <f>Teams!B8</f>
        <v>Clemson</v>
      </c>
      <c r="C14" s="20"/>
      <c r="D14" s="5"/>
      <c r="E14" s="20"/>
      <c r="H14" s="42" t="s">
        <v>160</v>
      </c>
      <c r="J14" s="6"/>
      <c r="K14" s="38"/>
      <c r="L14" s="14"/>
      <c r="M14" s="26"/>
      <c r="N14" s="19" t="str">
        <f>Teams!B40</f>
        <v>Utah</v>
      </c>
      <c r="O14" s="5">
        <f>Teams!C40</f>
        <v>5</v>
      </c>
    </row>
    <row r="15" spans="1:15" ht="15.9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" customHeight="1">
      <c r="A16" s="9">
        <f>Teams!C9</f>
        <v>12</v>
      </c>
      <c r="B16" s="25" t="str">
        <f>Teams!B9</f>
        <v>Chattanooga</v>
      </c>
      <c r="C16" s="16"/>
      <c r="D16" s="5"/>
      <c r="E16" s="20"/>
      <c r="H16" s="16"/>
      <c r="J16" s="6"/>
      <c r="K16" s="38"/>
      <c r="L16" s="14"/>
      <c r="N16" s="27" t="str">
        <f>Teams!B41</f>
        <v>Fairfield</v>
      </c>
      <c r="O16" s="5">
        <f>Teams!C41</f>
        <v>12</v>
      </c>
    </row>
    <row r="17" spans="1:15" ht="15.9" customHeight="1">
      <c r="B17" s="28"/>
      <c r="C17" s="16"/>
      <c r="D17" s="5"/>
      <c r="E17" s="52" t="s">
        <v>161</v>
      </c>
      <c r="F17" s="21">
        <v>1</v>
      </c>
      <c r="G17" s="10"/>
      <c r="H17" s="16"/>
      <c r="J17" s="21">
        <v>9</v>
      </c>
      <c r="K17" s="38" t="s">
        <v>162</v>
      </c>
      <c r="L17" s="14"/>
      <c r="N17" s="30"/>
    </row>
    <row r="18" spans="1:15" ht="15.9" customHeight="1">
      <c r="A18" s="9">
        <f>Teams!C10</f>
        <v>2</v>
      </c>
      <c r="B18" s="15" t="str">
        <f>Teams!B10</f>
        <v>Texas Tech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Iowa St.</v>
      </c>
      <c r="O18" s="5">
        <f>Teams!C42</f>
        <v>2</v>
      </c>
    </row>
    <row r="19" spans="1:15" ht="15.9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" customHeight="1">
      <c r="A20" s="9">
        <f>Teams!C11</f>
        <v>15</v>
      </c>
      <c r="B20" s="25" t="str">
        <f>Teams!B11</f>
        <v>Pennsylvania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Howard</v>
      </c>
      <c r="O20" s="5">
        <f>Teams!C43</f>
        <v>15</v>
      </c>
    </row>
    <row r="21" spans="1:15" ht="15.9" customHeight="1">
      <c r="B21" s="28"/>
      <c r="C21" s="20" t="s">
        <v>163</v>
      </c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 t="s">
        <v>164</v>
      </c>
      <c r="N21" s="30"/>
    </row>
    <row r="22" spans="1:15" ht="15.9" customHeight="1">
      <c r="A22" s="9">
        <f>Teams!C12</f>
        <v>7</v>
      </c>
      <c r="B22" s="15" t="str">
        <f>Teams!B12</f>
        <v>Virginia Tech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Florida St.</v>
      </c>
      <c r="O22" s="5">
        <f>Teams!C44</f>
        <v>7</v>
      </c>
    </row>
    <row r="23" spans="1:15" ht="15.9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" customHeight="1">
      <c r="A24" s="9">
        <f>Teams!C13</f>
        <v>10</v>
      </c>
      <c r="B24" s="25" t="str">
        <f>Teams!B13</f>
        <v>Denver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Tulane</v>
      </c>
      <c r="O24" s="5">
        <f>Teams!C45</f>
        <v>10</v>
      </c>
    </row>
    <row r="25" spans="1:15" ht="15.9" customHeight="1">
      <c r="B25" s="28"/>
      <c r="C25" s="16"/>
      <c r="D25" s="52"/>
      <c r="E25" s="33">
        <v>5</v>
      </c>
      <c r="F25" s="36"/>
      <c r="G25" s="10"/>
      <c r="H25" s="16"/>
      <c r="J25" s="38"/>
      <c r="K25" s="40">
        <v>1</v>
      </c>
      <c r="L25" s="57"/>
      <c r="N25" s="30"/>
    </row>
    <row r="26" spans="1:15" ht="15.9" customHeight="1">
      <c r="A26" s="9">
        <f>Teams!C14</f>
        <v>3</v>
      </c>
      <c r="B26" s="15" t="str">
        <f>Teams!B14</f>
        <v>Purdue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Vanderbilt</v>
      </c>
      <c r="O26" s="5">
        <f>Teams!C46</f>
        <v>3</v>
      </c>
    </row>
    <row r="27" spans="1:15" ht="15.9" customHeight="1">
      <c r="B27" s="32"/>
      <c r="C27" s="21">
        <v>1</v>
      </c>
      <c r="D27" s="31"/>
      <c r="F27" s="36"/>
      <c r="G27" s="10"/>
      <c r="H27" s="35" t="s">
        <v>165</v>
      </c>
      <c r="J27" s="38"/>
      <c r="K27" s="6"/>
      <c r="L27" s="26"/>
      <c r="M27" s="23">
        <v>1</v>
      </c>
      <c r="N27" s="24"/>
    </row>
    <row r="28" spans="1:15" ht="15.9" customHeight="1">
      <c r="A28" s="9">
        <f>Teams!C15</f>
        <v>14</v>
      </c>
      <c r="B28" s="25" t="str">
        <f>Teams!B15</f>
        <v>UCSB</v>
      </c>
      <c r="C28" s="20"/>
      <c r="D28" s="31"/>
      <c r="F28" s="36"/>
      <c r="G28" s="10"/>
      <c r="H28" s="42" t="s">
        <v>166</v>
      </c>
      <c r="J28" s="38"/>
      <c r="K28" s="6"/>
      <c r="L28" s="26"/>
      <c r="M28" s="26"/>
      <c r="N28" s="27" t="str">
        <f>Teams!B47</f>
        <v>Idaho St.</v>
      </c>
      <c r="O28" s="5">
        <f>Teams!C47</f>
        <v>14</v>
      </c>
    </row>
    <row r="29" spans="1:15" ht="15.9" customHeight="1">
      <c r="B29" s="28"/>
      <c r="C29" s="52" t="s">
        <v>167</v>
      </c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 t="s">
        <v>168</v>
      </c>
      <c r="N29" s="30"/>
    </row>
    <row r="30" spans="1:15" ht="15.9" customHeight="1">
      <c r="A30" s="9">
        <f>Teams!C16</f>
        <v>6</v>
      </c>
      <c r="B30" s="15" t="str">
        <f>Teams!B16</f>
        <v>LSU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Colorado</v>
      </c>
      <c r="O30" s="5">
        <f>Teams!C48</f>
        <v>6</v>
      </c>
    </row>
    <row r="31" spans="1:15" ht="15.9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" customHeight="1">
      <c r="A32" s="9">
        <f>Teams!C17</f>
        <v>11</v>
      </c>
      <c r="B32" s="25" t="str">
        <f>Teams!B17</f>
        <v>Arizona St.</v>
      </c>
      <c r="C32" s="16"/>
      <c r="F32" s="36"/>
      <c r="G32" s="10"/>
      <c r="H32" s="42" t="s">
        <v>169</v>
      </c>
      <c r="I32" s="10"/>
      <c r="J32" s="43"/>
      <c r="N32" s="27" t="str">
        <f>Teams!B49</f>
        <v>Siena</v>
      </c>
      <c r="O32" s="5">
        <f>Teams!C49</f>
        <v>11</v>
      </c>
    </row>
    <row r="33" spans="1:26" ht="30" customHeight="1">
      <c r="B33" s="28"/>
      <c r="D33" s="8" t="s">
        <v>170</v>
      </c>
      <c r="F33" s="36"/>
      <c r="G33" s="10"/>
      <c r="H33" s="16"/>
      <c r="I33" s="10"/>
      <c r="J33" s="43"/>
      <c r="L33" s="13" t="s">
        <v>171</v>
      </c>
      <c r="N33" s="30"/>
      <c r="U33" s="44"/>
      <c r="V33" s="44"/>
      <c r="W33" s="44"/>
      <c r="X33" s="44"/>
      <c r="Y33" s="44"/>
      <c r="Z33" s="44"/>
    </row>
    <row r="34" spans="1:26" ht="15.9" customHeight="1">
      <c r="A34" s="9">
        <f>Teams!C18</f>
        <v>1</v>
      </c>
      <c r="B34" s="45" t="str">
        <f>Teams!B18</f>
        <v>Duke</v>
      </c>
      <c r="F34" s="36"/>
      <c r="G34" s="10"/>
      <c r="H34" s="21">
        <v>2</v>
      </c>
      <c r="J34" s="43"/>
      <c r="N34" s="19" t="str">
        <f>Teams!B50</f>
        <v>Connecticut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" customHeight="1">
      <c r="A36" s="9">
        <f>Teams!C19</f>
        <v>16</v>
      </c>
      <c r="B36" s="48" t="str">
        <f>Teams!B19</f>
        <v>UW - Milwaukee</v>
      </c>
      <c r="C36" s="20"/>
      <c r="D36" s="5"/>
      <c r="E36" s="16"/>
      <c r="F36" s="36"/>
      <c r="G36" s="10"/>
      <c r="J36" s="47"/>
      <c r="M36" s="26"/>
      <c r="N36" s="27" t="str">
        <f>Teams!B51</f>
        <v>Long Island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" customHeight="1">
      <c r="B37" s="49"/>
      <c r="C37" s="20" t="s">
        <v>172</v>
      </c>
      <c r="D37" s="29">
        <v>1</v>
      </c>
      <c r="E37" s="16"/>
      <c r="F37" s="36"/>
      <c r="G37" s="10"/>
      <c r="J37" s="47"/>
      <c r="L37" s="23">
        <v>1</v>
      </c>
      <c r="M37" s="26" t="s">
        <v>173</v>
      </c>
      <c r="N37" s="30"/>
      <c r="S37" s="44"/>
      <c r="U37" s="44"/>
      <c r="V37" s="44"/>
      <c r="W37" s="44"/>
      <c r="X37" s="44"/>
      <c r="Y37" s="44"/>
      <c r="Z37" s="44"/>
    </row>
    <row r="38" spans="1:26" ht="15.9" customHeight="1">
      <c r="A38" s="9">
        <f>Teams!C20</f>
        <v>8</v>
      </c>
      <c r="B38" s="45" t="str">
        <f>Teams!B20</f>
        <v>Baylor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Maryland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" customHeight="1">
      <c r="A40" s="9">
        <f>Teams!C21</f>
        <v>9</v>
      </c>
      <c r="B40" s="48" t="str">
        <f>Teams!B21</f>
        <v>Arkansas</v>
      </c>
      <c r="C40" s="16"/>
      <c r="D40" s="31"/>
      <c r="E40" s="16"/>
      <c r="F40" s="36"/>
      <c r="G40" s="10"/>
      <c r="J40" s="47"/>
      <c r="L40" s="50"/>
      <c r="N40" s="27" t="str">
        <f>Teams!B53</f>
        <v>Colorado St.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" customHeight="1">
      <c r="B41" s="49"/>
      <c r="C41" s="16"/>
      <c r="D41" s="52"/>
      <c r="E41" s="21">
        <v>1</v>
      </c>
      <c r="F41" s="20"/>
      <c r="G41" s="10"/>
      <c r="J41" s="47"/>
      <c r="K41" s="21">
        <v>1</v>
      </c>
      <c r="L41" s="57"/>
      <c r="N41" s="30"/>
      <c r="S41" s="44"/>
      <c r="U41" s="44"/>
      <c r="V41" s="44"/>
      <c r="W41" s="44"/>
      <c r="X41" s="44"/>
      <c r="Y41" s="44"/>
      <c r="Z41" s="44"/>
    </row>
    <row r="42" spans="1:26" ht="15.9" customHeight="1">
      <c r="A42" s="9">
        <f>Teams!C22</f>
        <v>4</v>
      </c>
      <c r="B42" s="45" t="str">
        <f>Teams!B22</f>
        <v>Rutgers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NC State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" customHeight="1">
      <c r="A44" s="9">
        <f>Teams!C23</f>
        <v>13</v>
      </c>
      <c r="B44" s="48" t="str">
        <f>Teams!B23</f>
        <v>Stephen F Austin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Delaware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" customHeight="1">
      <c r="B45" s="49"/>
      <c r="C45" s="20" t="s">
        <v>174</v>
      </c>
      <c r="D45" s="39">
        <v>1</v>
      </c>
      <c r="E45" s="20"/>
      <c r="F45" s="20"/>
      <c r="G45" s="10"/>
      <c r="J45" s="47"/>
      <c r="K45" s="47"/>
      <c r="L45" s="34">
        <v>1</v>
      </c>
      <c r="M45" s="26" t="s">
        <v>175</v>
      </c>
      <c r="N45" s="30"/>
      <c r="S45" s="44"/>
      <c r="U45" s="44"/>
      <c r="V45" s="44"/>
      <c r="W45" s="44"/>
      <c r="X45" s="44"/>
      <c r="Y45" s="44"/>
      <c r="Z45" s="44"/>
    </row>
    <row r="46" spans="1:26" ht="15.9" customHeight="1">
      <c r="A46" s="9">
        <f>Teams!C24</f>
        <v>5</v>
      </c>
      <c r="B46" s="45" t="str">
        <f>Teams!B24</f>
        <v>SW Mo St.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Villanova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" customHeight="1">
      <c r="A48" s="9">
        <f>Teams!C25</f>
        <v>12</v>
      </c>
      <c r="B48" s="48" t="str">
        <f>Teams!B25</f>
        <v>Toledo</v>
      </c>
      <c r="C48" s="16"/>
      <c r="D48" s="5"/>
      <c r="E48" s="20"/>
      <c r="F48" s="20"/>
      <c r="G48" s="10"/>
      <c r="J48" s="47"/>
      <c r="K48" s="47"/>
      <c r="N48" s="27" t="str">
        <f>Teams!B57</f>
        <v>Drake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" customHeight="1">
      <c r="B49" s="49"/>
      <c r="C49" s="16"/>
      <c r="D49" s="5"/>
      <c r="E49" s="52" t="s">
        <v>176</v>
      </c>
      <c r="F49" s="33">
        <v>9</v>
      </c>
      <c r="G49" s="10"/>
      <c r="J49" s="40">
        <v>1</v>
      </c>
      <c r="K49" s="57" t="s">
        <v>177</v>
      </c>
      <c r="N49" s="30"/>
      <c r="S49" s="44"/>
      <c r="U49" s="44"/>
      <c r="V49" s="44"/>
      <c r="W49" s="44"/>
      <c r="X49" s="44"/>
      <c r="Y49" s="44"/>
      <c r="Z49" s="44"/>
    </row>
    <row r="50" spans="1:26" ht="15.9" customHeight="1">
      <c r="A50" s="9">
        <f>Teams!C26</f>
        <v>2</v>
      </c>
      <c r="B50" s="45" t="str">
        <f>Teams!B26</f>
        <v>Oklahoma</v>
      </c>
      <c r="C50" s="16"/>
      <c r="D50" s="5"/>
      <c r="E50" s="20"/>
      <c r="F50" s="16"/>
      <c r="K50" s="47"/>
      <c r="N50" s="19" t="str">
        <f>Teams!B58</f>
        <v>Georgia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" customHeight="1">
      <c r="A52" s="9">
        <f>Teams!C27</f>
        <v>15</v>
      </c>
      <c r="B52" s="48" t="str">
        <f>Teams!B27</f>
        <v>Oral Roberts</v>
      </c>
      <c r="C52" s="20"/>
      <c r="D52" s="5"/>
      <c r="E52" s="20"/>
      <c r="F52" s="16"/>
      <c r="K52" s="47"/>
      <c r="M52" s="26"/>
      <c r="N52" s="27" t="str">
        <f>Teams!B59</f>
        <v>Liberty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" customHeight="1">
      <c r="B53" s="49"/>
      <c r="C53" s="20" t="s">
        <v>178</v>
      </c>
      <c r="D53" s="29">
        <v>1</v>
      </c>
      <c r="E53" s="20"/>
      <c r="F53" s="16"/>
      <c r="G53" s="16"/>
      <c r="H53" s="16" t="s">
        <v>179</v>
      </c>
      <c r="I53" s="16"/>
      <c r="J53" s="6"/>
      <c r="K53" s="47"/>
      <c r="L53" s="23">
        <v>1</v>
      </c>
      <c r="M53" s="26" t="s">
        <v>180</v>
      </c>
      <c r="N53" s="30"/>
      <c r="S53" s="44"/>
      <c r="U53" s="44"/>
      <c r="V53" s="44"/>
      <c r="W53" s="44"/>
      <c r="X53" s="44"/>
      <c r="Y53" s="44"/>
      <c r="Z53" s="44"/>
    </row>
    <row r="54" spans="1:26" ht="15.9" customHeight="1">
      <c r="A54" s="9">
        <f>Teams!C28</f>
        <v>7</v>
      </c>
      <c r="B54" s="45" t="str">
        <f>Teams!B28</f>
        <v>Geo Washington</v>
      </c>
      <c r="C54" s="20"/>
      <c r="D54" s="31"/>
      <c r="E54" s="20"/>
      <c r="F54" s="16" t="s">
        <v>181</v>
      </c>
      <c r="G54" s="16"/>
      <c r="H54" s="51" t="s">
        <v>182</v>
      </c>
      <c r="I54" s="16"/>
      <c r="J54" s="51">
        <v>20</v>
      </c>
      <c r="K54" s="47"/>
      <c r="L54" s="50"/>
      <c r="M54" s="26"/>
      <c r="N54" s="19" t="str">
        <f>Teams!B60</f>
        <v>Wisconsin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" customHeight="1">
      <c r="B55" s="46"/>
      <c r="C55" s="33">
        <v>2</v>
      </c>
      <c r="D55" s="31"/>
      <c r="E55" s="20"/>
      <c r="F55" s="16" t="s">
        <v>183</v>
      </c>
      <c r="G55" s="16"/>
      <c r="H55" s="51" t="s">
        <v>184</v>
      </c>
      <c r="I55" s="16"/>
      <c r="J55" s="51">
        <v>35</v>
      </c>
      <c r="K55" s="47"/>
      <c r="L55" s="50"/>
      <c r="M55" s="34">
        <v>1</v>
      </c>
      <c r="N55" s="24"/>
      <c r="S55" s="44"/>
      <c r="U55" s="44"/>
      <c r="V55" s="44"/>
      <c r="W55" s="44"/>
      <c r="X55" s="44"/>
      <c r="Y55" s="44"/>
      <c r="Z55" s="44"/>
    </row>
    <row r="56" spans="1:26" ht="15.9" customHeight="1">
      <c r="A56" s="9">
        <f>Teams!C29</f>
        <v>10</v>
      </c>
      <c r="B56" s="48" t="str">
        <f>Teams!B29</f>
        <v>Stanford</v>
      </c>
      <c r="C56" s="16"/>
      <c r="D56" s="31"/>
      <c r="E56" s="20"/>
      <c r="F56" s="16" t="s">
        <v>185</v>
      </c>
      <c r="G56" s="16"/>
      <c r="H56" s="51" t="s">
        <v>186</v>
      </c>
      <c r="I56" s="16"/>
      <c r="J56" s="51">
        <v>50</v>
      </c>
      <c r="K56" s="47"/>
      <c r="L56" s="50"/>
      <c r="N56" s="27" t="str">
        <f>Teams!B61</f>
        <v>Missouri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" customHeight="1">
      <c r="B57" s="49"/>
      <c r="C57" s="16"/>
      <c r="D57" s="52"/>
      <c r="E57" s="33">
        <v>1</v>
      </c>
      <c r="H57" s="37"/>
      <c r="J57" s="37"/>
      <c r="K57" s="40">
        <v>1</v>
      </c>
      <c r="L57" s="57"/>
      <c r="N57" s="30"/>
      <c r="S57" s="44"/>
      <c r="U57" s="44"/>
      <c r="V57" s="44"/>
      <c r="W57" s="44"/>
      <c r="X57" s="44"/>
      <c r="Y57" s="44"/>
      <c r="Z57" s="44"/>
    </row>
    <row r="58" spans="1:26" ht="15.9" customHeight="1">
      <c r="A58" s="9">
        <f>Teams!C30</f>
        <v>3</v>
      </c>
      <c r="B58" s="45" t="str">
        <f>Teams!B30</f>
        <v>Florida</v>
      </c>
      <c r="C58" s="16"/>
      <c r="D58" s="31"/>
      <c r="E58" s="37"/>
      <c r="H58" s="37"/>
      <c r="J58" s="37"/>
      <c r="L58" s="50"/>
      <c r="N58" s="19" t="str">
        <f>Teams!B62</f>
        <v>La Tech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" customHeight="1">
      <c r="B59" s="46"/>
      <c r="C59" s="21">
        <v>1</v>
      </c>
      <c r="D59" s="31"/>
      <c r="E59" s="37"/>
      <c r="F59" s="63" t="s">
        <v>187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" customHeight="1">
      <c r="A60" s="9">
        <f>Teams!C31</f>
        <v>14</v>
      </c>
      <c r="B60" s="48" t="str">
        <f>Teams!B31</f>
        <v>Holy Cross</v>
      </c>
      <c r="C60" s="20"/>
      <c r="D60" s="31"/>
      <c r="E60" s="37"/>
      <c r="F60" s="63" t="s">
        <v>188</v>
      </c>
      <c r="L60" s="50"/>
      <c r="M60" s="26"/>
      <c r="N60" s="27" t="str">
        <f>Teams!B63</f>
        <v>Georgia St.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" customHeight="1">
      <c r="B61" s="49"/>
      <c r="C61" s="20" t="s">
        <v>189</v>
      </c>
      <c r="D61" s="39">
        <v>1</v>
      </c>
      <c r="E61" s="37"/>
      <c r="F61" s="63" t="s">
        <v>190</v>
      </c>
      <c r="L61" s="34">
        <v>1</v>
      </c>
      <c r="M61" s="26" t="s">
        <v>191</v>
      </c>
      <c r="N61" s="30"/>
      <c r="S61" s="44"/>
      <c r="U61" s="44"/>
      <c r="V61" s="44"/>
      <c r="W61" s="44"/>
      <c r="X61" s="44"/>
      <c r="Y61" s="44"/>
      <c r="Z61" s="44"/>
    </row>
    <row r="62" spans="1:26" ht="15.9" customHeight="1">
      <c r="A62" s="9">
        <f>Teams!C32</f>
        <v>6</v>
      </c>
      <c r="B62" s="45" t="str">
        <f>Teams!B32</f>
        <v>Washington</v>
      </c>
      <c r="C62" s="20"/>
      <c r="D62" s="5"/>
      <c r="E62" s="37"/>
      <c r="F62" s="63" t="str">
        <f>CONCATENATE("Example: if ",Teams!B31," beats ",Teams!B30," in round 1 it is worth (14-3)*1 = 11 bonus points,")</f>
        <v>Example: if Holy Cross beats Florida in round 1 it is worth (14-3)*1 = 11 bonus points,</v>
      </c>
      <c r="M62" s="26"/>
      <c r="N62" s="19" t="str">
        <f>Teams!B64</f>
        <v>Penn State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Washington (or Old Dominion)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" customHeight="1">
      <c r="A64" s="9">
        <f>Teams!C33</f>
        <v>11</v>
      </c>
      <c r="B64" s="48" t="str">
        <f>Teams!B33</f>
        <v>Old Dominion</v>
      </c>
      <c r="F64" s="37"/>
      <c r="N64" s="27" t="str">
        <f>Teams!B65</f>
        <v>TCU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Women's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220980</xdr:rowOff>
                  </from>
                  <to>
                    <xdr:col>3</xdr:col>
                    <xdr:colOff>15240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15240</xdr:colOff>
                    <xdr:row>6</xdr:row>
                    <xdr:rowOff>0</xdr:rowOff>
                  </from>
                  <to>
                    <xdr:col>3</xdr:col>
                    <xdr:colOff>7620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15240</xdr:colOff>
                    <xdr:row>10</xdr:row>
                    <xdr:rowOff>0</xdr:rowOff>
                  </from>
                  <to>
                    <xdr:col>3</xdr:col>
                    <xdr:colOff>7620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15240</xdr:colOff>
                    <xdr:row>3</xdr:row>
                    <xdr:rowOff>198120</xdr:rowOff>
                  </from>
                  <to>
                    <xdr:col>4</xdr:col>
                    <xdr:colOff>7620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15240</xdr:colOff>
                    <xdr:row>7</xdr:row>
                    <xdr:rowOff>198120</xdr:rowOff>
                  </from>
                  <to>
                    <xdr:col>5</xdr:col>
                    <xdr:colOff>7620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15240</xdr:colOff>
                    <xdr:row>15</xdr:row>
                    <xdr:rowOff>198120</xdr:rowOff>
                  </from>
                  <to>
                    <xdr:col>6</xdr:col>
                    <xdr:colOff>7620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15240</xdr:colOff>
                    <xdr:row>12</xdr:row>
                    <xdr:rowOff>0</xdr:rowOff>
                  </from>
                  <to>
                    <xdr:col>4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15240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15240</xdr:colOff>
                    <xdr:row>17</xdr:row>
                    <xdr:rowOff>198120</xdr:rowOff>
                  </from>
                  <to>
                    <xdr:col>3</xdr:col>
                    <xdr:colOff>7620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15240</xdr:colOff>
                    <xdr:row>22</xdr:row>
                    <xdr:rowOff>0</xdr:rowOff>
                  </from>
                  <to>
                    <xdr:col>3</xdr:col>
                    <xdr:colOff>7620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15240</xdr:colOff>
                    <xdr:row>25</xdr:row>
                    <xdr:rowOff>198120</xdr:rowOff>
                  </from>
                  <to>
                    <xdr:col>3</xdr:col>
                    <xdr:colOff>7620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15240</xdr:colOff>
                    <xdr:row>29</xdr:row>
                    <xdr:rowOff>198120</xdr:rowOff>
                  </from>
                  <to>
                    <xdr:col>3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15240</xdr:colOff>
                    <xdr:row>19</xdr:row>
                    <xdr:rowOff>198120</xdr:rowOff>
                  </from>
                  <to>
                    <xdr:col>4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15240</xdr:colOff>
                    <xdr:row>27</xdr:row>
                    <xdr:rowOff>198120</xdr:rowOff>
                  </from>
                  <to>
                    <xdr:col>4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15240</xdr:colOff>
                    <xdr:row>23</xdr:row>
                    <xdr:rowOff>198120</xdr:rowOff>
                  </from>
                  <to>
                    <xdr:col>5</xdr:col>
                    <xdr:colOff>7620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15240</xdr:colOff>
                    <xdr:row>33</xdr:row>
                    <xdr:rowOff>198120</xdr:rowOff>
                  </from>
                  <to>
                    <xdr:col>3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15240</xdr:colOff>
                    <xdr:row>38</xdr:row>
                    <xdr:rowOff>0</xdr:rowOff>
                  </from>
                  <to>
                    <xdr:col>3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15240</xdr:colOff>
                    <xdr:row>42</xdr:row>
                    <xdr:rowOff>0</xdr:rowOff>
                  </from>
                  <to>
                    <xdr:col>3</xdr:col>
                    <xdr:colOff>7620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15240</xdr:colOff>
                    <xdr:row>35</xdr:row>
                    <xdr:rowOff>198120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15240</xdr:colOff>
                    <xdr:row>39</xdr:row>
                    <xdr:rowOff>198120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15240</xdr:colOff>
                    <xdr:row>47</xdr:row>
                    <xdr:rowOff>198120</xdr:rowOff>
                  </from>
                  <to>
                    <xdr:col>6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15240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15240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15240</xdr:colOff>
                    <xdr:row>49</xdr:row>
                    <xdr:rowOff>198120</xdr:rowOff>
                  </from>
                  <to>
                    <xdr:col>3</xdr:col>
                    <xdr:colOff>7620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15240</xdr:colOff>
                    <xdr:row>54</xdr:row>
                    <xdr:rowOff>0</xdr:rowOff>
                  </from>
                  <to>
                    <xdr:col>3</xdr:col>
                    <xdr:colOff>7620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15240</xdr:colOff>
                    <xdr:row>57</xdr:row>
                    <xdr:rowOff>198120</xdr:rowOff>
                  </from>
                  <to>
                    <xdr:col>3</xdr:col>
                    <xdr:colOff>7620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15240</xdr:colOff>
                    <xdr:row>61</xdr:row>
                    <xdr:rowOff>198120</xdr:rowOff>
                  </from>
                  <to>
                    <xdr:col>3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15240</xdr:colOff>
                    <xdr:row>51</xdr:row>
                    <xdr:rowOff>198120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15240</xdr:colOff>
                    <xdr:row>59</xdr:row>
                    <xdr:rowOff>198120</xdr:rowOff>
                  </from>
                  <to>
                    <xdr:col>4</xdr:col>
                    <xdr:colOff>7620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15240</xdr:colOff>
                    <xdr:row>55</xdr:row>
                    <xdr:rowOff>198120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22860</xdr:colOff>
                    <xdr:row>1</xdr:row>
                    <xdr:rowOff>220980</xdr:rowOff>
                  </from>
                  <to>
                    <xdr:col>13</xdr:col>
                    <xdr:colOff>45720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15240</xdr:colOff>
                    <xdr:row>5</xdr:row>
                    <xdr:rowOff>198120</xdr:rowOff>
                  </from>
                  <to>
                    <xdr:col>13</xdr:col>
                    <xdr:colOff>15240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15240</xdr:colOff>
                    <xdr:row>9</xdr:row>
                    <xdr:rowOff>198120</xdr:rowOff>
                  </from>
                  <to>
                    <xdr:col>13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15240</xdr:colOff>
                    <xdr:row>13</xdr:row>
                    <xdr:rowOff>198120</xdr:rowOff>
                  </from>
                  <to>
                    <xdr:col>13</xdr:col>
                    <xdr:colOff>15240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22860</xdr:colOff>
                    <xdr:row>17</xdr:row>
                    <xdr:rowOff>198120</xdr:rowOff>
                  </from>
                  <to>
                    <xdr:col>13</xdr:col>
                    <xdr:colOff>38100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15240</xdr:colOff>
                    <xdr:row>21</xdr:row>
                    <xdr:rowOff>198120</xdr:rowOff>
                  </from>
                  <to>
                    <xdr:col>13</xdr:col>
                    <xdr:colOff>15240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15240</xdr:colOff>
                    <xdr:row>25</xdr:row>
                    <xdr:rowOff>198120</xdr:rowOff>
                  </from>
                  <to>
                    <xdr:col>13</xdr:col>
                    <xdr:colOff>22860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15240</xdr:colOff>
                    <xdr:row>29</xdr:row>
                    <xdr:rowOff>198120</xdr:rowOff>
                  </from>
                  <to>
                    <xdr:col>13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15240</xdr:colOff>
                    <xdr:row>33</xdr:row>
                    <xdr:rowOff>198120</xdr:rowOff>
                  </from>
                  <to>
                    <xdr:col>13</xdr:col>
                    <xdr:colOff>22860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15240</xdr:colOff>
                    <xdr:row>37</xdr:row>
                    <xdr:rowOff>198120</xdr:rowOff>
                  </from>
                  <to>
                    <xdr:col>13</xdr:col>
                    <xdr:colOff>22860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15240</xdr:colOff>
                    <xdr:row>41</xdr:row>
                    <xdr:rowOff>198120</xdr:rowOff>
                  </from>
                  <to>
                    <xdr:col>13</xdr:col>
                    <xdr:colOff>22860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15240</xdr:colOff>
                    <xdr:row>46</xdr:row>
                    <xdr:rowOff>0</xdr:rowOff>
                  </from>
                  <to>
                    <xdr:col>13</xdr:col>
                    <xdr:colOff>22860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15240</xdr:colOff>
                    <xdr:row>49</xdr:row>
                    <xdr:rowOff>198120</xdr:rowOff>
                  </from>
                  <to>
                    <xdr:col>13</xdr:col>
                    <xdr:colOff>22860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15240</xdr:colOff>
                    <xdr:row>53</xdr:row>
                    <xdr:rowOff>198120</xdr:rowOff>
                  </from>
                  <to>
                    <xdr:col>13</xdr:col>
                    <xdr:colOff>22860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15240</xdr:colOff>
                    <xdr:row>51</xdr:row>
                    <xdr:rowOff>198120</xdr:rowOff>
                  </from>
                  <to>
                    <xdr:col>12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15240</xdr:colOff>
                    <xdr:row>43</xdr:row>
                    <xdr:rowOff>198120</xdr:rowOff>
                  </from>
                  <to>
                    <xdr:col>12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15240</xdr:colOff>
                    <xdr:row>35</xdr:row>
                    <xdr:rowOff>198120</xdr:rowOff>
                  </from>
                  <to>
                    <xdr:col>12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15240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15240</xdr:colOff>
                    <xdr:row>19</xdr:row>
                    <xdr:rowOff>198120</xdr:rowOff>
                  </from>
                  <to>
                    <xdr:col>12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15240</xdr:colOff>
                    <xdr:row>11</xdr:row>
                    <xdr:rowOff>198120</xdr:rowOff>
                  </from>
                  <to>
                    <xdr:col>12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15240</xdr:colOff>
                    <xdr:row>3</xdr:row>
                    <xdr:rowOff>198120</xdr:rowOff>
                  </from>
                  <to>
                    <xdr:col>12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198120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198120</xdr:rowOff>
                  </from>
                  <to>
                    <xdr:col>10</xdr:col>
                    <xdr:colOff>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10</xdr:col>
                    <xdr:colOff>1104900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198120</xdr:rowOff>
                  </from>
                  <to>
                    <xdr:col>11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15240</xdr:colOff>
                    <xdr:row>59</xdr:row>
                    <xdr:rowOff>198120</xdr:rowOff>
                  </from>
                  <to>
                    <xdr:col>12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15240</xdr:colOff>
                    <xdr:row>57</xdr:row>
                    <xdr:rowOff>198120</xdr:rowOff>
                  </from>
                  <to>
                    <xdr:col>13</xdr:col>
                    <xdr:colOff>15240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15240</xdr:colOff>
                    <xdr:row>61</xdr:row>
                    <xdr:rowOff>198120</xdr:rowOff>
                  </from>
                  <to>
                    <xdr:col>13</xdr:col>
                    <xdr:colOff>15240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198120</xdr:rowOff>
                  </from>
                  <to>
                    <xdr:col>10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15240</xdr:colOff>
                    <xdr:row>29</xdr:row>
                    <xdr:rowOff>198120</xdr:rowOff>
                  </from>
                  <to>
                    <xdr:col>8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15240</xdr:colOff>
                    <xdr:row>32</xdr:row>
                    <xdr:rowOff>487680</xdr:rowOff>
                  </from>
                  <to>
                    <xdr:col>8</xdr:col>
                    <xdr:colOff>7620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15240</xdr:colOff>
                    <xdr:row>9</xdr:row>
                    <xdr:rowOff>198120</xdr:rowOff>
                  </from>
                  <to>
                    <xdr:col>8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76200</xdr:colOff>
                    <xdr:row>12</xdr:row>
                    <xdr:rowOff>30480</xdr:rowOff>
                  </from>
                  <to>
                    <xdr:col>9</xdr:col>
                    <xdr:colOff>228600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Teams</vt:lpstr>
      <vt:lpstr>Women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'Women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Havlíček Jan</cp:lastModifiedBy>
  <cp:lastPrinted>2001-03-12T06:40:13Z</cp:lastPrinted>
  <dcterms:created xsi:type="dcterms:W3CDTF">1999-03-02T14:46:09Z</dcterms:created>
  <dcterms:modified xsi:type="dcterms:W3CDTF">2023-09-10T11:16:47Z</dcterms:modified>
</cp:coreProperties>
</file>