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56" yWindow="-192" windowWidth="15156" windowHeight="8880" tabRatio="905" activeTab="5"/>
  </bookViews>
  <sheets>
    <sheet name="Lookups" sheetId="2" r:id="rId1"/>
    <sheet name="Monthly Option Markets" sheetId="1" r:id="rId2"/>
    <sheet name="Daily Option Markets" sheetId="14" r:id="rId3"/>
    <sheet name="Weekly WestHub" sheetId="17" r:id="rId4"/>
    <sheet name="Weekly Cinergy" sheetId="18" r:id="rId5"/>
    <sheet name="Prob Model" sheetId="19" r:id="rId6"/>
  </sheets>
  <externalReferences>
    <externalReference r:id="rId7"/>
    <externalReference r:id="rId8"/>
  </externalReferences>
  <definedNames>
    <definedName name="Calendar">#REF!+#REF!</definedName>
    <definedName name="CurveDate">Lookups!#REF!</definedName>
    <definedName name="DailyVol">#REF!</definedName>
    <definedName name="Gasesc">[1]Inputs!$F$23</definedName>
    <definedName name="OffPeakPrices">#REF!</definedName>
    <definedName name="OffPeakShaping">#REF!</definedName>
    <definedName name="OffPeakYears">#REF!</definedName>
    <definedName name="OVolSmile">[2]MAIN!$AZ$20</definedName>
    <definedName name="PCurve">#REF!</definedName>
    <definedName name="PeakCalvol">#REF!</definedName>
    <definedName name="PeakPrices">#REF!</definedName>
    <definedName name="PeakShaping">#REF!</definedName>
    <definedName name="PeakVolatility">#REF!</definedName>
    <definedName name="PeakYears">#REF!</definedName>
    <definedName name="PositionRegion">Lookups!#REF!</definedName>
    <definedName name="PriceShape">#REF!</definedName>
    <definedName name="_xlnm.Print_Area" localSheetId="1">'Monthly Option Markets'!$A$3:$U$34</definedName>
    <definedName name="_xlnm.Print_Area" localSheetId="5">'Prob Model'!$B:$W</definedName>
    <definedName name="RegionIndex">Lookups!#REF!</definedName>
    <definedName name="RegionNumber">Lookups!#REF!</definedName>
    <definedName name="Regions">#REF!</definedName>
    <definedName name="RegionsDaily">#REF!</definedName>
    <definedName name="ServerRegion">#REF!</definedName>
    <definedName name="VolShape">#REF!</definedName>
    <definedName name="VolSmileBook">[2]CURVES!$AS$37:$AT$57</definedName>
    <definedName name="VolSmileModel">[2]CURVES!$BH$5:$BI$25</definedName>
    <definedName name="Volume">#REF!</definedName>
    <definedName name="yearonyear">#REF!</definedName>
    <definedName name="yearonyearregions">#REF!</definedName>
    <definedName name="yearonyearregionsoffer">#REF!</definedName>
  </definedNames>
  <calcPr calcId="92512" fullCalcOnLoad="1"/>
</workbook>
</file>

<file path=xl/calcChain.xml><?xml version="1.0" encoding="utf-8"?>
<calcChain xmlns="http://schemas.openxmlformats.org/spreadsheetml/2006/main">
  <c r="C1" i="14" l="1"/>
  <c r="I5" i="14"/>
  <c r="J5" i="14"/>
  <c r="K5" i="14"/>
  <c r="L5" i="14"/>
  <c r="M5" i="14"/>
  <c r="N5" i="14"/>
  <c r="O5" i="14"/>
  <c r="P5" i="14"/>
  <c r="Q5" i="14"/>
  <c r="R5" i="14"/>
  <c r="T5" i="14"/>
  <c r="U5" i="14"/>
  <c r="V5" i="14"/>
  <c r="W5" i="14"/>
  <c r="X5" i="14"/>
  <c r="C6" i="14"/>
  <c r="D6" i="14"/>
  <c r="F6" i="14"/>
  <c r="G6" i="14"/>
  <c r="I6" i="14"/>
  <c r="J6" i="14"/>
  <c r="K6" i="14"/>
  <c r="L6" i="14"/>
  <c r="M6" i="14"/>
  <c r="N6" i="14"/>
  <c r="O6" i="14"/>
  <c r="P6" i="14"/>
  <c r="Q6" i="14"/>
  <c r="R6" i="14"/>
  <c r="T6" i="14"/>
  <c r="U6" i="14"/>
  <c r="V6" i="14"/>
  <c r="W6" i="14"/>
  <c r="X6" i="14"/>
  <c r="C7" i="14"/>
  <c r="D7" i="14"/>
  <c r="F7" i="14"/>
  <c r="G7" i="14"/>
  <c r="I7" i="14"/>
  <c r="J7" i="14"/>
  <c r="K7" i="14"/>
  <c r="L7" i="14"/>
  <c r="M7" i="14"/>
  <c r="N7" i="14"/>
  <c r="O7" i="14"/>
  <c r="P7" i="14"/>
  <c r="Q7" i="14"/>
  <c r="R7" i="14"/>
  <c r="T7" i="14"/>
  <c r="U7" i="14"/>
  <c r="V7" i="14"/>
  <c r="W7" i="14"/>
  <c r="X7" i="14"/>
  <c r="C8" i="14"/>
  <c r="D8" i="14"/>
  <c r="F8" i="14"/>
  <c r="G8" i="14"/>
  <c r="I8" i="14"/>
  <c r="J8" i="14"/>
  <c r="K8" i="14"/>
  <c r="L8" i="14"/>
  <c r="M8" i="14"/>
  <c r="N8" i="14"/>
  <c r="O8" i="14"/>
  <c r="P8" i="14"/>
  <c r="Q8" i="14"/>
  <c r="R8" i="14"/>
  <c r="T8" i="14"/>
  <c r="U8" i="14"/>
  <c r="V8" i="14"/>
  <c r="W8" i="14"/>
  <c r="X8" i="14"/>
  <c r="C9" i="14"/>
  <c r="D9" i="14"/>
  <c r="F9" i="14"/>
  <c r="G9" i="14"/>
  <c r="I9" i="14"/>
  <c r="J9" i="14"/>
  <c r="K9" i="14"/>
  <c r="L9" i="14"/>
  <c r="M9" i="14"/>
  <c r="N9" i="14"/>
  <c r="O9" i="14"/>
  <c r="P9" i="14"/>
  <c r="Q9" i="14"/>
  <c r="R9" i="14"/>
  <c r="T9" i="14"/>
  <c r="U9" i="14"/>
  <c r="V9" i="14"/>
  <c r="W9" i="14"/>
  <c r="X9" i="14"/>
  <c r="G11" i="14"/>
  <c r="I11" i="14"/>
  <c r="J11" i="14"/>
  <c r="K11" i="14"/>
  <c r="L11" i="14"/>
  <c r="M11" i="14"/>
  <c r="N11" i="14"/>
  <c r="O11" i="14"/>
  <c r="P11" i="14"/>
  <c r="Q11" i="14"/>
  <c r="R11" i="14"/>
  <c r="T11" i="14"/>
  <c r="U11" i="14"/>
  <c r="V11" i="14"/>
  <c r="W11" i="14"/>
  <c r="X11" i="14"/>
  <c r="C12" i="14"/>
  <c r="D12" i="14"/>
  <c r="F12" i="14"/>
  <c r="G12" i="14"/>
  <c r="I12" i="14"/>
  <c r="J12" i="14"/>
  <c r="K12" i="14"/>
  <c r="L12" i="14"/>
  <c r="M12" i="14"/>
  <c r="N12" i="14"/>
  <c r="O12" i="14"/>
  <c r="P12" i="14"/>
  <c r="Q12" i="14"/>
  <c r="R12" i="14"/>
  <c r="T12" i="14"/>
  <c r="U12" i="14"/>
  <c r="V12" i="14"/>
  <c r="W12" i="14"/>
  <c r="X12" i="14"/>
  <c r="C13" i="14"/>
  <c r="D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T13" i="14"/>
  <c r="U13" i="14"/>
  <c r="V13" i="14"/>
  <c r="W13" i="14"/>
  <c r="X13" i="14"/>
  <c r="C14" i="14"/>
  <c r="D14" i="14"/>
  <c r="F14" i="14"/>
  <c r="G14" i="14"/>
  <c r="I14" i="14"/>
  <c r="J14" i="14"/>
  <c r="K14" i="14"/>
  <c r="L14" i="14"/>
  <c r="M14" i="14"/>
  <c r="N14" i="14"/>
  <c r="O14" i="14"/>
  <c r="P14" i="14"/>
  <c r="Q14" i="14"/>
  <c r="R14" i="14"/>
  <c r="T14" i="14"/>
  <c r="U14" i="14"/>
  <c r="V14" i="14"/>
  <c r="W14" i="14"/>
  <c r="X14" i="14"/>
  <c r="C15" i="14"/>
  <c r="D15" i="14"/>
  <c r="F15" i="14"/>
  <c r="G15" i="14"/>
  <c r="I15" i="14"/>
  <c r="J15" i="14"/>
  <c r="K15" i="14"/>
  <c r="L15" i="14"/>
  <c r="M15" i="14"/>
  <c r="N15" i="14"/>
  <c r="O15" i="14"/>
  <c r="P15" i="14"/>
  <c r="Q15" i="14"/>
  <c r="R15" i="14"/>
  <c r="T15" i="14"/>
  <c r="U15" i="14"/>
  <c r="V15" i="14"/>
  <c r="W15" i="14"/>
  <c r="X15" i="14"/>
  <c r="I17" i="14"/>
  <c r="J17" i="14"/>
  <c r="K17" i="14"/>
  <c r="L17" i="14"/>
  <c r="M17" i="14"/>
  <c r="N17" i="14"/>
  <c r="O17" i="14"/>
  <c r="P17" i="14"/>
  <c r="Q17" i="14"/>
  <c r="R17" i="14"/>
  <c r="T17" i="14"/>
  <c r="U17" i="14"/>
  <c r="V17" i="14"/>
  <c r="W17" i="14"/>
  <c r="X17" i="14"/>
  <c r="C18" i="14"/>
  <c r="D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T18" i="14"/>
  <c r="U18" i="14"/>
  <c r="V18" i="14"/>
  <c r="W18" i="14"/>
  <c r="X18" i="14"/>
  <c r="C19" i="14"/>
  <c r="D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T19" i="14"/>
  <c r="U19" i="14"/>
  <c r="V19" i="14"/>
  <c r="W19" i="14"/>
  <c r="X19" i="14"/>
  <c r="C20" i="14"/>
  <c r="D20" i="14"/>
  <c r="F20" i="14"/>
  <c r="G20" i="14"/>
  <c r="I20" i="14"/>
  <c r="J20" i="14"/>
  <c r="K20" i="14"/>
  <c r="L20" i="14"/>
  <c r="M20" i="14"/>
  <c r="N20" i="14"/>
  <c r="O20" i="14"/>
  <c r="P20" i="14"/>
  <c r="Q20" i="14"/>
  <c r="R20" i="14"/>
  <c r="T20" i="14"/>
  <c r="U20" i="14"/>
  <c r="V20" i="14"/>
  <c r="W20" i="14"/>
  <c r="X20" i="14"/>
  <c r="C21" i="14"/>
  <c r="D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T21" i="14"/>
  <c r="U21" i="14"/>
  <c r="V21" i="14"/>
  <c r="W21" i="14"/>
  <c r="X21" i="14"/>
  <c r="C22" i="14"/>
  <c r="D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T22" i="14"/>
  <c r="U22" i="14"/>
  <c r="V22" i="14"/>
  <c r="W22" i="14"/>
  <c r="X22" i="14"/>
  <c r="C23" i="14"/>
  <c r="D23" i="14"/>
  <c r="F23" i="14"/>
  <c r="G23" i="14"/>
  <c r="I23" i="14"/>
  <c r="J23" i="14"/>
  <c r="K23" i="14"/>
  <c r="L23" i="14"/>
  <c r="M23" i="14"/>
  <c r="N23" i="14"/>
  <c r="O23" i="14"/>
  <c r="P23" i="14"/>
  <c r="Q23" i="14"/>
  <c r="R23" i="14"/>
  <c r="T23" i="14"/>
  <c r="U23" i="14"/>
  <c r="V23" i="14"/>
  <c r="W23" i="14"/>
  <c r="X23" i="14"/>
  <c r="C24" i="14"/>
  <c r="D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T24" i="14"/>
  <c r="U24" i="14"/>
  <c r="V24" i="14"/>
  <c r="W24" i="14"/>
  <c r="X24" i="14"/>
  <c r="C25" i="14"/>
  <c r="D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T25" i="14"/>
  <c r="U25" i="14"/>
  <c r="V25" i="14"/>
  <c r="W25" i="14"/>
  <c r="X25" i="14"/>
  <c r="I27" i="14"/>
  <c r="J27" i="14"/>
  <c r="K27" i="14"/>
  <c r="L27" i="14"/>
  <c r="M27" i="14"/>
  <c r="N27" i="14"/>
  <c r="O27" i="14"/>
  <c r="P27" i="14"/>
  <c r="Q27" i="14"/>
  <c r="R27" i="14"/>
  <c r="T27" i="14"/>
  <c r="U27" i="14"/>
  <c r="V27" i="14"/>
  <c r="W27" i="14"/>
  <c r="X27" i="14"/>
  <c r="C28" i="14"/>
  <c r="D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T28" i="14"/>
  <c r="U28" i="14"/>
  <c r="V28" i="14"/>
  <c r="W28" i="14"/>
  <c r="X28" i="14"/>
  <c r="C29" i="14"/>
  <c r="D29" i="14"/>
  <c r="F29" i="14"/>
  <c r="G29" i="14"/>
  <c r="I29" i="14"/>
  <c r="J29" i="14"/>
  <c r="K29" i="14"/>
  <c r="L29" i="14"/>
  <c r="M29" i="14"/>
  <c r="N29" i="14"/>
  <c r="O29" i="14"/>
  <c r="P29" i="14"/>
  <c r="Q29" i="14"/>
  <c r="R29" i="14"/>
  <c r="T29" i="14"/>
  <c r="U29" i="14"/>
  <c r="V29" i="14"/>
  <c r="W29" i="14"/>
  <c r="X29" i="14"/>
  <c r="C30" i="14"/>
  <c r="D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T30" i="14"/>
  <c r="U30" i="14"/>
  <c r="V30" i="14"/>
  <c r="W30" i="14"/>
  <c r="X30" i="14"/>
  <c r="C31" i="14"/>
  <c r="D31" i="14"/>
  <c r="F31" i="14"/>
  <c r="G31" i="14"/>
  <c r="I31" i="14"/>
  <c r="J31" i="14"/>
  <c r="K31" i="14"/>
  <c r="L31" i="14"/>
  <c r="M31" i="14"/>
  <c r="N31" i="14"/>
  <c r="O31" i="14"/>
  <c r="P31" i="14"/>
  <c r="Q31" i="14"/>
  <c r="R31" i="14"/>
  <c r="T31" i="14"/>
  <c r="U31" i="14"/>
  <c r="V31" i="14"/>
  <c r="W31" i="14"/>
  <c r="X31" i="14"/>
  <c r="C32" i="14"/>
  <c r="D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T32" i="14"/>
  <c r="U32" i="14"/>
  <c r="V32" i="14"/>
  <c r="W32" i="14"/>
  <c r="X32" i="14"/>
  <c r="C33" i="14"/>
  <c r="D33" i="14"/>
  <c r="F33" i="14"/>
  <c r="G33" i="14"/>
  <c r="I33" i="14"/>
  <c r="J33" i="14"/>
  <c r="K33" i="14"/>
  <c r="L33" i="14"/>
  <c r="M33" i="14"/>
  <c r="N33" i="14"/>
  <c r="O33" i="14"/>
  <c r="P33" i="14"/>
  <c r="Q33" i="14"/>
  <c r="R33" i="14"/>
  <c r="T33" i="14"/>
  <c r="U33" i="14"/>
  <c r="V33" i="14"/>
  <c r="W33" i="14"/>
  <c r="X33" i="14"/>
  <c r="C34" i="14"/>
  <c r="D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T34" i="14"/>
  <c r="U34" i="14"/>
  <c r="V34" i="14"/>
  <c r="W34" i="14"/>
  <c r="X34" i="14"/>
  <c r="I36" i="14"/>
  <c r="J36" i="14"/>
  <c r="K36" i="14"/>
  <c r="L36" i="14"/>
  <c r="M36" i="14"/>
  <c r="N36" i="14"/>
  <c r="O36" i="14"/>
  <c r="P36" i="14"/>
  <c r="Q36" i="14"/>
  <c r="R36" i="14"/>
  <c r="T36" i="14"/>
  <c r="U36" i="14"/>
  <c r="V36" i="14"/>
  <c r="W36" i="14"/>
  <c r="X36" i="14"/>
  <c r="C37" i="14"/>
  <c r="D37" i="14"/>
  <c r="F37" i="14"/>
  <c r="G37" i="14"/>
  <c r="I37" i="14"/>
  <c r="J37" i="14"/>
  <c r="K37" i="14"/>
  <c r="L37" i="14"/>
  <c r="M37" i="14"/>
  <c r="N37" i="14"/>
  <c r="O37" i="14"/>
  <c r="P37" i="14"/>
  <c r="Q37" i="14"/>
  <c r="R37" i="14"/>
  <c r="T37" i="14"/>
  <c r="U37" i="14"/>
  <c r="V37" i="14"/>
  <c r="W37" i="14"/>
  <c r="X37" i="14"/>
  <c r="C38" i="14"/>
  <c r="D38" i="14"/>
  <c r="F38" i="14"/>
  <c r="G38" i="14"/>
  <c r="I38" i="14"/>
  <c r="J38" i="14"/>
  <c r="K38" i="14"/>
  <c r="L38" i="14"/>
  <c r="M38" i="14"/>
  <c r="N38" i="14"/>
  <c r="O38" i="14"/>
  <c r="P38" i="14"/>
  <c r="Q38" i="14"/>
  <c r="R38" i="14"/>
  <c r="T38" i="14"/>
  <c r="U38" i="14"/>
  <c r="V38" i="14"/>
  <c r="W38" i="14"/>
  <c r="X38" i="14"/>
  <c r="C39" i="14"/>
  <c r="D39" i="14"/>
  <c r="F39" i="14"/>
  <c r="G39" i="14"/>
  <c r="I39" i="14"/>
  <c r="J39" i="14"/>
  <c r="K39" i="14"/>
  <c r="L39" i="14"/>
  <c r="M39" i="14"/>
  <c r="N39" i="14"/>
  <c r="O39" i="14"/>
  <c r="P39" i="14"/>
  <c r="Q39" i="14"/>
  <c r="R39" i="14"/>
  <c r="T39" i="14"/>
  <c r="U39" i="14"/>
  <c r="V39" i="14"/>
  <c r="W39" i="14"/>
  <c r="X39" i="14"/>
  <c r="C40" i="14"/>
  <c r="D40" i="14"/>
  <c r="F40" i="14"/>
  <c r="G40" i="14"/>
  <c r="I40" i="14"/>
  <c r="J40" i="14"/>
  <c r="K40" i="14"/>
  <c r="L40" i="14"/>
  <c r="M40" i="14"/>
  <c r="N40" i="14"/>
  <c r="O40" i="14"/>
  <c r="P40" i="14"/>
  <c r="Q40" i="14"/>
  <c r="R40" i="14"/>
  <c r="T40" i="14"/>
  <c r="U40" i="14"/>
  <c r="V40" i="14"/>
  <c r="W40" i="14"/>
  <c r="X40" i="14"/>
  <c r="C42" i="14"/>
  <c r="D42" i="14"/>
  <c r="F42" i="14"/>
  <c r="G42" i="14"/>
  <c r="I42" i="14"/>
  <c r="J42" i="14"/>
  <c r="K42" i="14"/>
  <c r="L42" i="14"/>
  <c r="M42" i="14"/>
  <c r="N42" i="14"/>
  <c r="O42" i="14"/>
  <c r="P42" i="14"/>
  <c r="Q42" i="14"/>
  <c r="R42" i="14"/>
  <c r="T42" i="14"/>
  <c r="U42" i="14"/>
  <c r="V42" i="14"/>
  <c r="W42" i="14"/>
  <c r="X42" i="14"/>
  <c r="C43" i="14"/>
  <c r="D43" i="14"/>
  <c r="F43" i="14"/>
  <c r="G43" i="14"/>
  <c r="I43" i="14"/>
  <c r="J43" i="14"/>
  <c r="K43" i="14"/>
  <c r="L43" i="14"/>
  <c r="M43" i="14"/>
  <c r="N43" i="14"/>
  <c r="O43" i="14"/>
  <c r="P43" i="14"/>
  <c r="Q43" i="14"/>
  <c r="R43" i="14"/>
  <c r="T43" i="14"/>
  <c r="U43" i="14"/>
  <c r="V43" i="14"/>
  <c r="W43" i="14"/>
  <c r="X43" i="14"/>
  <c r="C44" i="14"/>
  <c r="D44" i="14"/>
  <c r="F44" i="14"/>
  <c r="G44" i="14"/>
  <c r="I44" i="14"/>
  <c r="J44" i="14"/>
  <c r="K44" i="14"/>
  <c r="L44" i="14"/>
  <c r="M44" i="14"/>
  <c r="N44" i="14"/>
  <c r="O44" i="14"/>
  <c r="P44" i="14"/>
  <c r="Q44" i="14"/>
  <c r="R44" i="14"/>
  <c r="T44" i="14"/>
  <c r="U44" i="14"/>
  <c r="V44" i="14"/>
  <c r="W44" i="14"/>
  <c r="X44" i="14"/>
  <c r="C45" i="14"/>
  <c r="D45" i="14"/>
  <c r="F45" i="14"/>
  <c r="G45" i="14"/>
  <c r="I45" i="14"/>
  <c r="J45" i="14"/>
  <c r="K45" i="14"/>
  <c r="L45" i="14"/>
  <c r="M45" i="14"/>
  <c r="N45" i="14"/>
  <c r="O45" i="14"/>
  <c r="P45" i="14"/>
  <c r="Q45" i="14"/>
  <c r="R45" i="14"/>
  <c r="T45" i="14"/>
  <c r="U45" i="14"/>
  <c r="V45" i="14"/>
  <c r="W45" i="14"/>
  <c r="X45" i="14"/>
  <c r="C46" i="14"/>
  <c r="D46" i="14"/>
  <c r="F46" i="14"/>
  <c r="G46" i="14"/>
  <c r="I46" i="14"/>
  <c r="J46" i="14"/>
  <c r="K46" i="14"/>
  <c r="L46" i="14"/>
  <c r="M46" i="14"/>
  <c r="N46" i="14"/>
  <c r="O46" i="14"/>
  <c r="P46" i="14"/>
  <c r="Q46" i="14"/>
  <c r="R46" i="14"/>
  <c r="T46" i="14"/>
  <c r="U46" i="14"/>
  <c r="V46" i="14"/>
  <c r="W46" i="14"/>
  <c r="X46" i="14"/>
  <c r="C48" i="14"/>
  <c r="D48" i="14"/>
  <c r="F48" i="14"/>
  <c r="G48" i="14"/>
  <c r="I48" i="14"/>
  <c r="J48" i="14"/>
  <c r="K48" i="14"/>
  <c r="L48" i="14"/>
  <c r="M48" i="14"/>
  <c r="N48" i="14"/>
  <c r="O48" i="14"/>
  <c r="P48" i="14"/>
  <c r="Q48" i="14"/>
  <c r="R48" i="14"/>
  <c r="T48" i="14"/>
  <c r="U48" i="14"/>
  <c r="V48" i="14"/>
  <c r="W48" i="14"/>
  <c r="X48" i="14"/>
  <c r="C49" i="14"/>
  <c r="D49" i="14"/>
  <c r="F49" i="14"/>
  <c r="G49" i="14"/>
  <c r="I49" i="14"/>
  <c r="J49" i="14"/>
  <c r="K49" i="14"/>
  <c r="L49" i="14"/>
  <c r="M49" i="14"/>
  <c r="N49" i="14"/>
  <c r="O49" i="14"/>
  <c r="P49" i="14"/>
  <c r="Q49" i="14"/>
  <c r="R49" i="14"/>
  <c r="T49" i="14"/>
  <c r="U49" i="14"/>
  <c r="V49" i="14"/>
  <c r="W49" i="14"/>
  <c r="X49" i="14"/>
  <c r="C50" i="14"/>
  <c r="D50" i="14"/>
  <c r="F50" i="14"/>
  <c r="G50" i="14"/>
  <c r="I50" i="14"/>
  <c r="J50" i="14"/>
  <c r="K50" i="14"/>
  <c r="L50" i="14"/>
  <c r="M50" i="14"/>
  <c r="N50" i="14"/>
  <c r="O50" i="14"/>
  <c r="P50" i="14"/>
  <c r="Q50" i="14"/>
  <c r="R50" i="14"/>
  <c r="T50" i="14"/>
  <c r="U50" i="14"/>
  <c r="V50" i="14"/>
  <c r="W50" i="14"/>
  <c r="X50" i="14"/>
  <c r="C51" i="14"/>
  <c r="D51" i="14"/>
  <c r="F51" i="14"/>
  <c r="G51" i="14"/>
  <c r="I51" i="14"/>
  <c r="J51" i="14"/>
  <c r="K51" i="14"/>
  <c r="L51" i="14"/>
  <c r="M51" i="14"/>
  <c r="N51" i="14"/>
  <c r="O51" i="14"/>
  <c r="P51" i="14"/>
  <c r="Q51" i="14"/>
  <c r="R51" i="14"/>
  <c r="T51" i="14"/>
  <c r="U51" i="14"/>
  <c r="V51" i="14"/>
  <c r="W51" i="14"/>
  <c r="X51" i="14"/>
  <c r="C52" i="14"/>
  <c r="D52" i="14"/>
  <c r="F52" i="14"/>
  <c r="G52" i="14"/>
  <c r="I52" i="14"/>
  <c r="J52" i="14"/>
  <c r="K52" i="14"/>
  <c r="L52" i="14"/>
  <c r="M52" i="14"/>
  <c r="N52" i="14"/>
  <c r="O52" i="14"/>
  <c r="P52" i="14"/>
  <c r="Q52" i="14"/>
  <c r="R52" i="14"/>
  <c r="T52" i="14"/>
  <c r="U52" i="14"/>
  <c r="V52" i="14"/>
  <c r="W52" i="14"/>
  <c r="X52" i="14"/>
  <c r="C54" i="14"/>
  <c r="D54" i="14"/>
  <c r="F54" i="14"/>
  <c r="G54" i="14"/>
  <c r="I54" i="14"/>
  <c r="J54" i="14"/>
  <c r="K54" i="14"/>
  <c r="L54" i="14"/>
  <c r="M54" i="14"/>
  <c r="N54" i="14"/>
  <c r="O54" i="14"/>
  <c r="P54" i="14"/>
  <c r="Q54" i="14"/>
  <c r="R54" i="14"/>
  <c r="T54" i="14"/>
  <c r="U54" i="14"/>
  <c r="V54" i="14"/>
  <c r="W54" i="14"/>
  <c r="X54" i="14"/>
  <c r="C55" i="14"/>
  <c r="D55" i="14"/>
  <c r="F55" i="14"/>
  <c r="G55" i="14"/>
  <c r="I55" i="14"/>
  <c r="J55" i="14"/>
  <c r="K55" i="14"/>
  <c r="L55" i="14"/>
  <c r="M55" i="14"/>
  <c r="N55" i="14"/>
  <c r="O55" i="14"/>
  <c r="P55" i="14"/>
  <c r="Q55" i="14"/>
  <c r="R55" i="14"/>
  <c r="T55" i="14"/>
  <c r="U55" i="14"/>
  <c r="V55" i="14"/>
  <c r="W55" i="14"/>
  <c r="X55" i="14"/>
  <c r="C56" i="14"/>
  <c r="D56" i="14"/>
  <c r="F56" i="14"/>
  <c r="G56" i="14"/>
  <c r="I56" i="14"/>
  <c r="J56" i="14"/>
  <c r="K56" i="14"/>
  <c r="L56" i="14"/>
  <c r="M56" i="14"/>
  <c r="N56" i="14"/>
  <c r="O56" i="14"/>
  <c r="P56" i="14"/>
  <c r="Q56" i="14"/>
  <c r="R56" i="14"/>
  <c r="T56" i="14"/>
  <c r="U56" i="14"/>
  <c r="V56" i="14"/>
  <c r="W56" i="14"/>
  <c r="X56" i="14"/>
  <c r="C57" i="14"/>
  <c r="D57" i="14"/>
  <c r="F57" i="14"/>
  <c r="G57" i="14"/>
  <c r="I57" i="14"/>
  <c r="J57" i="14"/>
  <c r="K57" i="14"/>
  <c r="L57" i="14"/>
  <c r="M57" i="14"/>
  <c r="N57" i="14"/>
  <c r="O57" i="14"/>
  <c r="P57" i="14"/>
  <c r="Q57" i="14"/>
  <c r="R57" i="14"/>
  <c r="T57" i="14"/>
  <c r="U57" i="14"/>
  <c r="V57" i="14"/>
  <c r="W57" i="14"/>
  <c r="X57" i="14"/>
  <c r="C58" i="14"/>
  <c r="D58" i="14"/>
  <c r="F58" i="14"/>
  <c r="G58" i="14"/>
  <c r="I58" i="14"/>
  <c r="J58" i="14"/>
  <c r="K58" i="14"/>
  <c r="L58" i="14"/>
  <c r="M58" i="14"/>
  <c r="N58" i="14"/>
  <c r="O58" i="14"/>
  <c r="P58" i="14"/>
  <c r="Q58" i="14"/>
  <c r="R58" i="14"/>
  <c r="T58" i="14"/>
  <c r="U58" i="14"/>
  <c r="V58" i="14"/>
  <c r="W58" i="14"/>
  <c r="X58" i="14"/>
  <c r="F60" i="14"/>
  <c r="G60" i="14"/>
  <c r="I60" i="14"/>
  <c r="J60" i="14"/>
  <c r="K60" i="14"/>
  <c r="L60" i="14"/>
  <c r="M60" i="14"/>
  <c r="N60" i="14"/>
  <c r="O60" i="14"/>
  <c r="P60" i="14"/>
  <c r="Q60" i="14"/>
  <c r="R60" i="14"/>
  <c r="T60" i="14"/>
  <c r="U60" i="14"/>
  <c r="V60" i="14"/>
  <c r="W60" i="14"/>
  <c r="X60" i="14"/>
  <c r="C61" i="14"/>
  <c r="D61" i="14"/>
  <c r="F61" i="14"/>
  <c r="G61" i="14"/>
  <c r="I61" i="14"/>
  <c r="J61" i="14"/>
  <c r="K61" i="14"/>
  <c r="L61" i="14"/>
  <c r="M61" i="14"/>
  <c r="N61" i="14"/>
  <c r="O61" i="14"/>
  <c r="P61" i="14"/>
  <c r="Q61" i="14"/>
  <c r="R61" i="14"/>
  <c r="T61" i="14"/>
  <c r="U61" i="14"/>
  <c r="V61" i="14"/>
  <c r="W61" i="14"/>
  <c r="X61" i="14"/>
  <c r="C62" i="14"/>
  <c r="D62" i="14"/>
  <c r="F62" i="14"/>
  <c r="G62" i="14"/>
  <c r="I62" i="14"/>
  <c r="J62" i="14"/>
  <c r="K62" i="14"/>
  <c r="L62" i="14"/>
  <c r="M62" i="14"/>
  <c r="N62" i="14"/>
  <c r="O62" i="14"/>
  <c r="P62" i="14"/>
  <c r="Q62" i="14"/>
  <c r="R62" i="14"/>
  <c r="T62" i="14"/>
  <c r="U62" i="14"/>
  <c r="V62" i="14"/>
  <c r="W62" i="14"/>
  <c r="X62" i="14"/>
  <c r="C63" i="14"/>
  <c r="D63" i="14"/>
  <c r="F63" i="14"/>
  <c r="G63" i="14"/>
  <c r="I63" i="14"/>
  <c r="J63" i="14"/>
  <c r="K63" i="14"/>
  <c r="L63" i="14"/>
  <c r="M63" i="14"/>
  <c r="N63" i="14"/>
  <c r="O63" i="14"/>
  <c r="P63" i="14"/>
  <c r="Q63" i="14"/>
  <c r="R63" i="14"/>
  <c r="T63" i="14"/>
  <c r="U63" i="14"/>
  <c r="V63" i="14"/>
  <c r="W63" i="14"/>
  <c r="X63" i="14"/>
  <c r="C64" i="14"/>
  <c r="D64" i="14"/>
  <c r="F64" i="14"/>
  <c r="G64" i="14"/>
  <c r="I64" i="14"/>
  <c r="J64" i="14"/>
  <c r="K64" i="14"/>
  <c r="L64" i="14"/>
  <c r="M64" i="14"/>
  <c r="N64" i="14"/>
  <c r="O64" i="14"/>
  <c r="P64" i="14"/>
  <c r="Q64" i="14"/>
  <c r="R64" i="14"/>
  <c r="T64" i="14"/>
  <c r="U64" i="14"/>
  <c r="V64" i="14"/>
  <c r="W64" i="14"/>
  <c r="X64" i="14"/>
  <c r="C65" i="14"/>
  <c r="D65" i="14"/>
  <c r="F65" i="14"/>
  <c r="G65" i="14"/>
  <c r="I65" i="14"/>
  <c r="J65" i="14"/>
  <c r="K65" i="14"/>
  <c r="L65" i="14"/>
  <c r="M65" i="14"/>
  <c r="N65" i="14"/>
  <c r="O65" i="14"/>
  <c r="P65" i="14"/>
  <c r="Q65" i="14"/>
  <c r="R65" i="14"/>
  <c r="T65" i="14"/>
  <c r="U65" i="14"/>
  <c r="V65" i="14"/>
  <c r="W65" i="14"/>
  <c r="X65" i="14"/>
  <c r="C66" i="14"/>
  <c r="D66" i="14"/>
  <c r="F66" i="14"/>
  <c r="G66" i="14"/>
  <c r="I66" i="14"/>
  <c r="J66" i="14"/>
  <c r="K66" i="14"/>
  <c r="L66" i="14"/>
  <c r="M66" i="14"/>
  <c r="N66" i="14"/>
  <c r="O66" i="14"/>
  <c r="P66" i="14"/>
  <c r="Q66" i="14"/>
  <c r="R66" i="14"/>
  <c r="T66" i="14"/>
  <c r="U66" i="14"/>
  <c r="V66" i="14"/>
  <c r="W66" i="14"/>
  <c r="X66" i="14"/>
  <c r="C67" i="14"/>
  <c r="D67" i="14"/>
  <c r="F67" i="14"/>
  <c r="G67" i="14"/>
  <c r="I67" i="14"/>
  <c r="J67" i="14"/>
  <c r="K67" i="14"/>
  <c r="L67" i="14"/>
  <c r="M67" i="14"/>
  <c r="N67" i="14"/>
  <c r="O67" i="14"/>
  <c r="P67" i="14"/>
  <c r="Q67" i="14"/>
  <c r="R67" i="14"/>
  <c r="T67" i="14"/>
  <c r="U67" i="14"/>
  <c r="V67" i="14"/>
  <c r="W67" i="14"/>
  <c r="X67" i="14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1" i="1"/>
  <c r="I5" i="1"/>
  <c r="J5" i="1"/>
  <c r="K5" i="1"/>
  <c r="L5" i="1"/>
  <c r="M5" i="1"/>
  <c r="N5" i="1"/>
  <c r="O5" i="1"/>
  <c r="P5" i="1"/>
  <c r="Q5" i="1"/>
  <c r="R5" i="1"/>
  <c r="T5" i="1"/>
  <c r="U5" i="1"/>
  <c r="V5" i="1"/>
  <c r="W5" i="1"/>
  <c r="X5" i="1"/>
  <c r="C6" i="1"/>
  <c r="D6" i="1"/>
  <c r="F6" i="1"/>
  <c r="G6" i="1"/>
  <c r="I6" i="1"/>
  <c r="J6" i="1"/>
  <c r="K6" i="1"/>
  <c r="L6" i="1"/>
  <c r="M6" i="1"/>
  <c r="N6" i="1"/>
  <c r="O6" i="1"/>
  <c r="P6" i="1"/>
  <c r="Q6" i="1"/>
  <c r="R6" i="1"/>
  <c r="T6" i="1"/>
  <c r="U6" i="1"/>
  <c r="V6" i="1"/>
  <c r="W6" i="1"/>
  <c r="X6" i="1"/>
  <c r="C7" i="1"/>
  <c r="D7" i="1"/>
  <c r="F7" i="1"/>
  <c r="G7" i="1"/>
  <c r="I7" i="1"/>
  <c r="J7" i="1"/>
  <c r="K7" i="1"/>
  <c r="L7" i="1"/>
  <c r="M7" i="1"/>
  <c r="N7" i="1"/>
  <c r="O7" i="1"/>
  <c r="P7" i="1"/>
  <c r="Q7" i="1"/>
  <c r="R7" i="1"/>
  <c r="T7" i="1"/>
  <c r="U7" i="1"/>
  <c r="V7" i="1"/>
  <c r="W7" i="1"/>
  <c r="X7" i="1"/>
  <c r="C8" i="1"/>
  <c r="D8" i="1"/>
  <c r="F8" i="1"/>
  <c r="G8" i="1"/>
  <c r="I8" i="1"/>
  <c r="J8" i="1"/>
  <c r="K8" i="1"/>
  <c r="L8" i="1"/>
  <c r="M8" i="1"/>
  <c r="N8" i="1"/>
  <c r="O8" i="1"/>
  <c r="P8" i="1"/>
  <c r="Q8" i="1"/>
  <c r="R8" i="1"/>
  <c r="T8" i="1"/>
  <c r="U8" i="1"/>
  <c r="V8" i="1"/>
  <c r="W8" i="1"/>
  <c r="X8" i="1"/>
  <c r="C9" i="1"/>
  <c r="D9" i="1"/>
  <c r="F9" i="1"/>
  <c r="G9" i="1"/>
  <c r="I9" i="1"/>
  <c r="J9" i="1"/>
  <c r="K9" i="1"/>
  <c r="L9" i="1"/>
  <c r="M9" i="1"/>
  <c r="N9" i="1"/>
  <c r="O9" i="1"/>
  <c r="P9" i="1"/>
  <c r="Q9" i="1"/>
  <c r="R9" i="1"/>
  <c r="T9" i="1"/>
  <c r="U9" i="1"/>
  <c r="V9" i="1"/>
  <c r="W9" i="1"/>
  <c r="X9" i="1"/>
  <c r="G11" i="1"/>
  <c r="I11" i="1"/>
  <c r="J11" i="1"/>
  <c r="K11" i="1"/>
  <c r="L11" i="1"/>
  <c r="M11" i="1"/>
  <c r="N11" i="1"/>
  <c r="O11" i="1"/>
  <c r="P11" i="1"/>
  <c r="Q11" i="1"/>
  <c r="R11" i="1"/>
  <c r="T11" i="1"/>
  <c r="U11" i="1"/>
  <c r="V11" i="1"/>
  <c r="W11" i="1"/>
  <c r="X11" i="1"/>
  <c r="C12" i="1"/>
  <c r="D12" i="1"/>
  <c r="F12" i="1"/>
  <c r="G12" i="1"/>
  <c r="I12" i="1"/>
  <c r="J12" i="1"/>
  <c r="K12" i="1"/>
  <c r="L12" i="1"/>
  <c r="M12" i="1"/>
  <c r="N12" i="1"/>
  <c r="O12" i="1"/>
  <c r="P12" i="1"/>
  <c r="Q12" i="1"/>
  <c r="R12" i="1"/>
  <c r="T12" i="1"/>
  <c r="U12" i="1"/>
  <c r="V12" i="1"/>
  <c r="W12" i="1"/>
  <c r="X12" i="1"/>
  <c r="C13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T13" i="1"/>
  <c r="U13" i="1"/>
  <c r="V13" i="1"/>
  <c r="W13" i="1"/>
  <c r="X13" i="1"/>
  <c r="C14" i="1"/>
  <c r="D14" i="1"/>
  <c r="F14" i="1"/>
  <c r="G14" i="1"/>
  <c r="I14" i="1"/>
  <c r="J14" i="1"/>
  <c r="K14" i="1"/>
  <c r="L14" i="1"/>
  <c r="M14" i="1"/>
  <c r="N14" i="1"/>
  <c r="O14" i="1"/>
  <c r="P14" i="1"/>
  <c r="Q14" i="1"/>
  <c r="R14" i="1"/>
  <c r="T14" i="1"/>
  <c r="U14" i="1"/>
  <c r="V14" i="1"/>
  <c r="W14" i="1"/>
  <c r="X14" i="1"/>
  <c r="C15" i="1"/>
  <c r="D15" i="1"/>
  <c r="F15" i="1"/>
  <c r="G15" i="1"/>
  <c r="I15" i="1"/>
  <c r="J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I17" i="1"/>
  <c r="J17" i="1"/>
  <c r="K17" i="1"/>
  <c r="L17" i="1"/>
  <c r="M17" i="1"/>
  <c r="N17" i="1"/>
  <c r="O17" i="1"/>
  <c r="P17" i="1"/>
  <c r="Q17" i="1"/>
  <c r="R17" i="1"/>
  <c r="T17" i="1"/>
  <c r="U17" i="1"/>
  <c r="V17" i="1"/>
  <c r="W17" i="1"/>
  <c r="X17" i="1"/>
  <c r="C18" i="1"/>
  <c r="D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T18" i="1"/>
  <c r="U18" i="1"/>
  <c r="V18" i="1"/>
  <c r="W18" i="1"/>
  <c r="X18" i="1"/>
  <c r="C19" i="1"/>
  <c r="D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T19" i="1"/>
  <c r="U19" i="1"/>
  <c r="V19" i="1"/>
  <c r="W19" i="1"/>
  <c r="X19" i="1"/>
  <c r="C20" i="1"/>
  <c r="D20" i="1"/>
  <c r="F20" i="1"/>
  <c r="G20" i="1"/>
  <c r="I20" i="1"/>
  <c r="J20" i="1"/>
  <c r="K20" i="1"/>
  <c r="L20" i="1"/>
  <c r="M20" i="1"/>
  <c r="N20" i="1"/>
  <c r="O20" i="1"/>
  <c r="P20" i="1"/>
  <c r="Q20" i="1"/>
  <c r="R20" i="1"/>
  <c r="T20" i="1"/>
  <c r="U20" i="1"/>
  <c r="V20" i="1"/>
  <c r="W20" i="1"/>
  <c r="X20" i="1"/>
  <c r="C21" i="1"/>
  <c r="D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T21" i="1"/>
  <c r="U21" i="1"/>
  <c r="V21" i="1"/>
  <c r="W21" i="1"/>
  <c r="X21" i="1"/>
  <c r="C22" i="1"/>
  <c r="D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C23" i="1"/>
  <c r="D23" i="1"/>
  <c r="F23" i="1"/>
  <c r="G23" i="1"/>
  <c r="I23" i="1"/>
  <c r="J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C24" i="1"/>
  <c r="D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C25" i="1"/>
  <c r="D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W27" i="1"/>
  <c r="X27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W28" i="1"/>
  <c r="X28" i="1"/>
  <c r="C29" i="1"/>
  <c r="D29" i="1"/>
  <c r="F29" i="1"/>
  <c r="G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W29" i="1"/>
  <c r="X29" i="1"/>
  <c r="C30" i="1"/>
  <c r="D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W30" i="1"/>
  <c r="X30" i="1"/>
  <c r="C31" i="1"/>
  <c r="D31" i="1"/>
  <c r="F31" i="1"/>
  <c r="G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W31" i="1"/>
  <c r="X31" i="1"/>
  <c r="C32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W32" i="1"/>
  <c r="X32" i="1"/>
  <c r="C33" i="1"/>
  <c r="D33" i="1"/>
  <c r="F33" i="1"/>
  <c r="G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W33" i="1"/>
  <c r="X33" i="1"/>
  <c r="C34" i="1"/>
  <c r="D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W34" i="1"/>
  <c r="X34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C37" i="1"/>
  <c r="D37" i="1"/>
  <c r="F37" i="1"/>
  <c r="G37" i="1"/>
  <c r="I37" i="1"/>
  <c r="J37" i="1"/>
  <c r="K37" i="1"/>
  <c r="L37" i="1"/>
  <c r="M37" i="1"/>
  <c r="N37" i="1"/>
  <c r="O37" i="1"/>
  <c r="P37" i="1"/>
  <c r="Q37" i="1"/>
  <c r="R37" i="1"/>
  <c r="T37" i="1"/>
  <c r="U37" i="1"/>
  <c r="V37" i="1"/>
  <c r="W37" i="1"/>
  <c r="X37" i="1"/>
  <c r="C38" i="1"/>
  <c r="D38" i="1"/>
  <c r="F38" i="1"/>
  <c r="G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C39" i="1"/>
  <c r="D39" i="1"/>
  <c r="F39" i="1"/>
  <c r="G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C40" i="1"/>
  <c r="D40" i="1"/>
  <c r="F40" i="1"/>
  <c r="G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C42" i="1"/>
  <c r="D42" i="1"/>
  <c r="F42" i="1"/>
  <c r="G42" i="1"/>
  <c r="I42" i="1"/>
  <c r="J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C43" i="1"/>
  <c r="D43" i="1"/>
  <c r="F43" i="1"/>
  <c r="G43" i="1"/>
  <c r="I43" i="1"/>
  <c r="J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C44" i="1"/>
  <c r="D44" i="1"/>
  <c r="F44" i="1"/>
  <c r="G44" i="1"/>
  <c r="I44" i="1"/>
  <c r="J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C45" i="1"/>
  <c r="D45" i="1"/>
  <c r="F45" i="1"/>
  <c r="G45" i="1"/>
  <c r="I45" i="1"/>
  <c r="J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C46" i="1"/>
  <c r="D46" i="1"/>
  <c r="F46" i="1"/>
  <c r="G46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C48" i="1"/>
  <c r="D48" i="1"/>
  <c r="F48" i="1"/>
  <c r="G48" i="1"/>
  <c r="I48" i="1"/>
  <c r="J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C49" i="1"/>
  <c r="D49" i="1"/>
  <c r="F49" i="1"/>
  <c r="G49" i="1"/>
  <c r="I49" i="1"/>
  <c r="J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C50" i="1"/>
  <c r="D50" i="1"/>
  <c r="F50" i="1"/>
  <c r="G50" i="1"/>
  <c r="I50" i="1"/>
  <c r="J50" i="1"/>
  <c r="K50" i="1"/>
  <c r="L50" i="1"/>
  <c r="M50" i="1"/>
  <c r="N50" i="1"/>
  <c r="O50" i="1"/>
  <c r="P50" i="1"/>
  <c r="Q50" i="1"/>
  <c r="R50" i="1"/>
  <c r="T50" i="1"/>
  <c r="U50" i="1"/>
  <c r="V50" i="1"/>
  <c r="W50" i="1"/>
  <c r="X50" i="1"/>
  <c r="C51" i="1"/>
  <c r="D51" i="1"/>
  <c r="F51" i="1"/>
  <c r="G51" i="1"/>
  <c r="I51" i="1"/>
  <c r="J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C52" i="1"/>
  <c r="D52" i="1"/>
  <c r="F52" i="1"/>
  <c r="G52" i="1"/>
  <c r="I52" i="1"/>
  <c r="J52" i="1"/>
  <c r="K52" i="1"/>
  <c r="L52" i="1"/>
  <c r="M52" i="1"/>
  <c r="N52" i="1"/>
  <c r="O52" i="1"/>
  <c r="P52" i="1"/>
  <c r="Q52" i="1"/>
  <c r="R52" i="1"/>
  <c r="T52" i="1"/>
  <c r="U52" i="1"/>
  <c r="V52" i="1"/>
  <c r="W52" i="1"/>
  <c r="X52" i="1"/>
  <c r="C54" i="1"/>
  <c r="D54" i="1"/>
  <c r="F54" i="1"/>
  <c r="G54" i="1"/>
  <c r="I54" i="1"/>
  <c r="J54" i="1"/>
  <c r="K54" i="1"/>
  <c r="L54" i="1"/>
  <c r="M54" i="1"/>
  <c r="N54" i="1"/>
  <c r="O54" i="1"/>
  <c r="P54" i="1"/>
  <c r="Q54" i="1"/>
  <c r="R54" i="1"/>
  <c r="T54" i="1"/>
  <c r="U54" i="1"/>
  <c r="V54" i="1"/>
  <c r="W54" i="1"/>
  <c r="X54" i="1"/>
  <c r="C55" i="1"/>
  <c r="D55" i="1"/>
  <c r="F55" i="1"/>
  <c r="G55" i="1"/>
  <c r="I55" i="1"/>
  <c r="J55" i="1"/>
  <c r="K55" i="1"/>
  <c r="L55" i="1"/>
  <c r="M55" i="1"/>
  <c r="N55" i="1"/>
  <c r="O55" i="1"/>
  <c r="P55" i="1"/>
  <c r="Q55" i="1"/>
  <c r="R55" i="1"/>
  <c r="T55" i="1"/>
  <c r="U55" i="1"/>
  <c r="V55" i="1"/>
  <c r="W55" i="1"/>
  <c r="X55" i="1"/>
  <c r="C56" i="1"/>
  <c r="D56" i="1"/>
  <c r="F56" i="1"/>
  <c r="G56" i="1"/>
  <c r="I56" i="1"/>
  <c r="J56" i="1"/>
  <c r="K56" i="1"/>
  <c r="L56" i="1"/>
  <c r="M56" i="1"/>
  <c r="N56" i="1"/>
  <c r="O56" i="1"/>
  <c r="P56" i="1"/>
  <c r="Q56" i="1"/>
  <c r="R56" i="1"/>
  <c r="T56" i="1"/>
  <c r="U56" i="1"/>
  <c r="V56" i="1"/>
  <c r="W56" i="1"/>
  <c r="X56" i="1"/>
  <c r="C57" i="1"/>
  <c r="D57" i="1"/>
  <c r="F57" i="1"/>
  <c r="G57" i="1"/>
  <c r="I57" i="1"/>
  <c r="J57" i="1"/>
  <c r="K57" i="1"/>
  <c r="L57" i="1"/>
  <c r="M57" i="1"/>
  <c r="N57" i="1"/>
  <c r="O57" i="1"/>
  <c r="P57" i="1"/>
  <c r="Q57" i="1"/>
  <c r="R57" i="1"/>
  <c r="T57" i="1"/>
  <c r="U57" i="1"/>
  <c r="V57" i="1"/>
  <c r="W57" i="1"/>
  <c r="X57" i="1"/>
  <c r="C58" i="1"/>
  <c r="D58" i="1"/>
  <c r="F58" i="1"/>
  <c r="G58" i="1"/>
  <c r="I58" i="1"/>
  <c r="J58" i="1"/>
  <c r="K58" i="1"/>
  <c r="L58" i="1"/>
  <c r="M58" i="1"/>
  <c r="N58" i="1"/>
  <c r="O58" i="1"/>
  <c r="P58" i="1"/>
  <c r="Q58" i="1"/>
  <c r="R58" i="1"/>
  <c r="T58" i="1"/>
  <c r="U58" i="1"/>
  <c r="V58" i="1"/>
  <c r="W58" i="1"/>
  <c r="X58" i="1"/>
  <c r="F60" i="1"/>
  <c r="G60" i="1"/>
  <c r="I60" i="1"/>
  <c r="J60" i="1"/>
  <c r="K60" i="1"/>
  <c r="L60" i="1"/>
  <c r="M60" i="1"/>
  <c r="N60" i="1"/>
  <c r="O60" i="1"/>
  <c r="P60" i="1"/>
  <c r="Q60" i="1"/>
  <c r="R60" i="1"/>
  <c r="T60" i="1"/>
  <c r="U60" i="1"/>
  <c r="V60" i="1"/>
  <c r="W60" i="1"/>
  <c r="X60" i="1"/>
  <c r="C61" i="1"/>
  <c r="D61" i="1"/>
  <c r="F61" i="1"/>
  <c r="G61" i="1"/>
  <c r="I61" i="1"/>
  <c r="J61" i="1"/>
  <c r="K61" i="1"/>
  <c r="L61" i="1"/>
  <c r="M61" i="1"/>
  <c r="N61" i="1"/>
  <c r="O61" i="1"/>
  <c r="P61" i="1"/>
  <c r="Q61" i="1"/>
  <c r="R61" i="1"/>
  <c r="T61" i="1"/>
  <c r="U61" i="1"/>
  <c r="V61" i="1"/>
  <c r="W61" i="1"/>
  <c r="X61" i="1"/>
  <c r="C62" i="1"/>
  <c r="D62" i="1"/>
  <c r="F62" i="1"/>
  <c r="G62" i="1"/>
  <c r="I62" i="1"/>
  <c r="J62" i="1"/>
  <c r="K62" i="1"/>
  <c r="L62" i="1"/>
  <c r="M62" i="1"/>
  <c r="N62" i="1"/>
  <c r="O62" i="1"/>
  <c r="P62" i="1"/>
  <c r="Q62" i="1"/>
  <c r="R62" i="1"/>
  <c r="T62" i="1"/>
  <c r="U62" i="1"/>
  <c r="V62" i="1"/>
  <c r="W62" i="1"/>
  <c r="X62" i="1"/>
  <c r="C63" i="1"/>
  <c r="D63" i="1"/>
  <c r="F63" i="1"/>
  <c r="G63" i="1"/>
  <c r="I63" i="1"/>
  <c r="J63" i="1"/>
  <c r="K63" i="1"/>
  <c r="L63" i="1"/>
  <c r="M63" i="1"/>
  <c r="N63" i="1"/>
  <c r="O63" i="1"/>
  <c r="P63" i="1"/>
  <c r="Q63" i="1"/>
  <c r="R63" i="1"/>
  <c r="T63" i="1"/>
  <c r="U63" i="1"/>
  <c r="V63" i="1"/>
  <c r="W63" i="1"/>
  <c r="X63" i="1"/>
  <c r="C64" i="1"/>
  <c r="D64" i="1"/>
  <c r="F64" i="1"/>
  <c r="G64" i="1"/>
  <c r="I64" i="1"/>
  <c r="J64" i="1"/>
  <c r="K64" i="1"/>
  <c r="L64" i="1"/>
  <c r="M64" i="1"/>
  <c r="N64" i="1"/>
  <c r="O64" i="1"/>
  <c r="P64" i="1"/>
  <c r="Q64" i="1"/>
  <c r="R64" i="1"/>
  <c r="T64" i="1"/>
  <c r="U64" i="1"/>
  <c r="V64" i="1"/>
  <c r="W64" i="1"/>
  <c r="X64" i="1"/>
  <c r="C65" i="1"/>
  <c r="D65" i="1"/>
  <c r="F65" i="1"/>
  <c r="G65" i="1"/>
  <c r="I65" i="1"/>
  <c r="J65" i="1"/>
  <c r="K65" i="1"/>
  <c r="L65" i="1"/>
  <c r="M65" i="1"/>
  <c r="N65" i="1"/>
  <c r="O65" i="1"/>
  <c r="P65" i="1"/>
  <c r="Q65" i="1"/>
  <c r="R65" i="1"/>
  <c r="T65" i="1"/>
  <c r="U65" i="1"/>
  <c r="V65" i="1"/>
  <c r="W65" i="1"/>
  <c r="X65" i="1"/>
  <c r="C66" i="1"/>
  <c r="D66" i="1"/>
  <c r="F66" i="1"/>
  <c r="G66" i="1"/>
  <c r="I66" i="1"/>
  <c r="J66" i="1"/>
  <c r="K66" i="1"/>
  <c r="L66" i="1"/>
  <c r="M66" i="1"/>
  <c r="N66" i="1"/>
  <c r="O66" i="1"/>
  <c r="P66" i="1"/>
  <c r="Q66" i="1"/>
  <c r="R66" i="1"/>
  <c r="T66" i="1"/>
  <c r="U66" i="1"/>
  <c r="V66" i="1"/>
  <c r="W66" i="1"/>
  <c r="X66" i="1"/>
  <c r="C67" i="1"/>
  <c r="D67" i="1"/>
  <c r="F67" i="1"/>
  <c r="G67" i="1"/>
  <c r="I67" i="1"/>
  <c r="J67" i="1"/>
  <c r="K67" i="1"/>
  <c r="L67" i="1"/>
  <c r="M67" i="1"/>
  <c r="N67" i="1"/>
  <c r="O67" i="1"/>
  <c r="P67" i="1"/>
  <c r="Q67" i="1"/>
  <c r="R67" i="1"/>
  <c r="T67" i="1"/>
  <c r="U67" i="1"/>
  <c r="V67" i="1"/>
  <c r="W67" i="1"/>
  <c r="X67" i="1"/>
  <c r="I69" i="1"/>
  <c r="J69" i="1"/>
  <c r="K69" i="1"/>
  <c r="L69" i="1"/>
  <c r="M69" i="1"/>
  <c r="N69" i="1"/>
  <c r="O69" i="1"/>
  <c r="P69" i="1"/>
  <c r="Q69" i="1"/>
  <c r="R69" i="1"/>
  <c r="T69" i="1"/>
  <c r="U69" i="1"/>
  <c r="V69" i="1"/>
  <c r="W69" i="1"/>
  <c r="X69" i="1"/>
  <c r="C70" i="1"/>
  <c r="D70" i="1"/>
  <c r="F70" i="1"/>
  <c r="G70" i="1"/>
  <c r="I70" i="1"/>
  <c r="J70" i="1"/>
  <c r="K70" i="1"/>
  <c r="L70" i="1"/>
  <c r="M70" i="1"/>
  <c r="N70" i="1"/>
  <c r="O70" i="1"/>
  <c r="P70" i="1"/>
  <c r="Q70" i="1"/>
  <c r="R70" i="1"/>
  <c r="T70" i="1"/>
  <c r="U70" i="1"/>
  <c r="V70" i="1"/>
  <c r="W70" i="1"/>
  <c r="X70" i="1"/>
  <c r="C71" i="1"/>
  <c r="D71" i="1"/>
  <c r="F71" i="1"/>
  <c r="G71" i="1"/>
  <c r="I71" i="1"/>
  <c r="J71" i="1"/>
  <c r="K71" i="1"/>
  <c r="L71" i="1"/>
  <c r="M71" i="1"/>
  <c r="N71" i="1"/>
  <c r="O71" i="1"/>
  <c r="P71" i="1"/>
  <c r="Q71" i="1"/>
  <c r="R71" i="1"/>
  <c r="T71" i="1"/>
  <c r="U71" i="1"/>
  <c r="V71" i="1"/>
  <c r="W71" i="1"/>
  <c r="X71" i="1"/>
  <c r="C72" i="1"/>
  <c r="D72" i="1"/>
  <c r="F72" i="1"/>
  <c r="G72" i="1"/>
  <c r="I72" i="1"/>
  <c r="J72" i="1"/>
  <c r="K72" i="1"/>
  <c r="L72" i="1"/>
  <c r="M72" i="1"/>
  <c r="N72" i="1"/>
  <c r="O72" i="1"/>
  <c r="P72" i="1"/>
  <c r="Q72" i="1"/>
  <c r="R72" i="1"/>
  <c r="T72" i="1"/>
  <c r="U72" i="1"/>
  <c r="V72" i="1"/>
  <c r="W72" i="1"/>
  <c r="X72" i="1"/>
  <c r="C73" i="1"/>
  <c r="D73" i="1"/>
  <c r="F73" i="1"/>
  <c r="G73" i="1"/>
  <c r="I73" i="1"/>
  <c r="J73" i="1"/>
  <c r="K73" i="1"/>
  <c r="L73" i="1"/>
  <c r="M73" i="1"/>
  <c r="N73" i="1"/>
  <c r="O73" i="1"/>
  <c r="P73" i="1"/>
  <c r="Q73" i="1"/>
  <c r="R73" i="1"/>
  <c r="T73" i="1"/>
  <c r="U73" i="1"/>
  <c r="V73" i="1"/>
  <c r="W73" i="1"/>
  <c r="X73" i="1"/>
  <c r="I75" i="1"/>
  <c r="J75" i="1"/>
  <c r="K75" i="1"/>
  <c r="L75" i="1"/>
  <c r="M75" i="1"/>
  <c r="N75" i="1"/>
  <c r="O75" i="1"/>
  <c r="P75" i="1"/>
  <c r="Q75" i="1"/>
  <c r="R75" i="1"/>
  <c r="T75" i="1"/>
  <c r="U75" i="1"/>
  <c r="V75" i="1"/>
  <c r="W75" i="1"/>
  <c r="X75" i="1"/>
  <c r="C76" i="1"/>
  <c r="D76" i="1"/>
  <c r="F76" i="1"/>
  <c r="G76" i="1"/>
  <c r="I76" i="1"/>
  <c r="J76" i="1"/>
  <c r="K76" i="1"/>
  <c r="L76" i="1"/>
  <c r="M76" i="1"/>
  <c r="N76" i="1"/>
  <c r="O76" i="1"/>
  <c r="P76" i="1"/>
  <c r="Q76" i="1"/>
  <c r="R76" i="1"/>
  <c r="T76" i="1"/>
  <c r="U76" i="1"/>
  <c r="V76" i="1"/>
  <c r="W76" i="1"/>
  <c r="X76" i="1"/>
  <c r="C77" i="1"/>
  <c r="D77" i="1"/>
  <c r="F77" i="1"/>
  <c r="G77" i="1"/>
  <c r="I77" i="1"/>
  <c r="J77" i="1"/>
  <c r="K77" i="1"/>
  <c r="L77" i="1"/>
  <c r="M77" i="1"/>
  <c r="N77" i="1"/>
  <c r="O77" i="1"/>
  <c r="P77" i="1"/>
  <c r="Q77" i="1"/>
  <c r="R77" i="1"/>
  <c r="T77" i="1"/>
  <c r="U77" i="1"/>
  <c r="V77" i="1"/>
  <c r="W77" i="1"/>
  <c r="X77" i="1"/>
  <c r="C78" i="1"/>
  <c r="D78" i="1"/>
  <c r="F78" i="1"/>
  <c r="G78" i="1"/>
  <c r="I78" i="1"/>
  <c r="J78" i="1"/>
  <c r="K78" i="1"/>
  <c r="L78" i="1"/>
  <c r="M78" i="1"/>
  <c r="N78" i="1"/>
  <c r="O78" i="1"/>
  <c r="P78" i="1"/>
  <c r="Q78" i="1"/>
  <c r="R78" i="1"/>
  <c r="T78" i="1"/>
  <c r="U78" i="1"/>
  <c r="V78" i="1"/>
  <c r="W78" i="1"/>
  <c r="X78" i="1"/>
  <c r="C79" i="1"/>
  <c r="D79" i="1"/>
  <c r="F79" i="1"/>
  <c r="G79" i="1"/>
  <c r="I79" i="1"/>
  <c r="J79" i="1"/>
  <c r="K79" i="1"/>
  <c r="L79" i="1"/>
  <c r="M79" i="1"/>
  <c r="N79" i="1"/>
  <c r="O79" i="1"/>
  <c r="P79" i="1"/>
  <c r="Q79" i="1"/>
  <c r="R79" i="1"/>
  <c r="T79" i="1"/>
  <c r="U79" i="1"/>
  <c r="V79" i="1"/>
  <c r="W79" i="1"/>
  <c r="X79" i="1"/>
  <c r="I81" i="1"/>
  <c r="J81" i="1"/>
  <c r="K81" i="1"/>
  <c r="L81" i="1"/>
  <c r="M81" i="1"/>
  <c r="N81" i="1"/>
  <c r="O81" i="1"/>
  <c r="P81" i="1"/>
  <c r="Q81" i="1"/>
  <c r="R81" i="1"/>
  <c r="T81" i="1"/>
  <c r="U81" i="1"/>
  <c r="V81" i="1"/>
  <c r="W81" i="1"/>
  <c r="X81" i="1"/>
  <c r="C82" i="1"/>
  <c r="D82" i="1"/>
  <c r="F82" i="1"/>
  <c r="G82" i="1"/>
  <c r="I82" i="1"/>
  <c r="J82" i="1"/>
  <c r="K82" i="1"/>
  <c r="L82" i="1"/>
  <c r="M82" i="1"/>
  <c r="N82" i="1"/>
  <c r="O82" i="1"/>
  <c r="P82" i="1"/>
  <c r="Q82" i="1"/>
  <c r="R82" i="1"/>
  <c r="T82" i="1"/>
  <c r="U82" i="1"/>
  <c r="V82" i="1"/>
  <c r="W82" i="1"/>
  <c r="X82" i="1"/>
  <c r="C83" i="1"/>
  <c r="D83" i="1"/>
  <c r="F83" i="1"/>
  <c r="G83" i="1"/>
  <c r="I83" i="1"/>
  <c r="J83" i="1"/>
  <c r="K83" i="1"/>
  <c r="L83" i="1"/>
  <c r="M83" i="1"/>
  <c r="N83" i="1"/>
  <c r="O83" i="1"/>
  <c r="P83" i="1"/>
  <c r="Q83" i="1"/>
  <c r="R83" i="1"/>
  <c r="T83" i="1"/>
  <c r="U83" i="1"/>
  <c r="V83" i="1"/>
  <c r="W83" i="1"/>
  <c r="X83" i="1"/>
  <c r="C84" i="1"/>
  <c r="D84" i="1"/>
  <c r="F84" i="1"/>
  <c r="G84" i="1"/>
  <c r="I84" i="1"/>
  <c r="J84" i="1"/>
  <c r="K84" i="1"/>
  <c r="L84" i="1"/>
  <c r="M84" i="1"/>
  <c r="N84" i="1"/>
  <c r="O84" i="1"/>
  <c r="P84" i="1"/>
  <c r="Q84" i="1"/>
  <c r="R84" i="1"/>
  <c r="T84" i="1"/>
  <c r="U84" i="1"/>
  <c r="V84" i="1"/>
  <c r="W84" i="1"/>
  <c r="X84" i="1"/>
  <c r="C85" i="1"/>
  <c r="D85" i="1"/>
  <c r="F85" i="1"/>
  <c r="G85" i="1"/>
  <c r="I85" i="1"/>
  <c r="J85" i="1"/>
  <c r="K85" i="1"/>
  <c r="L85" i="1"/>
  <c r="M85" i="1"/>
  <c r="N85" i="1"/>
  <c r="O85" i="1"/>
  <c r="P85" i="1"/>
  <c r="Q85" i="1"/>
  <c r="R85" i="1"/>
  <c r="T85" i="1"/>
  <c r="U85" i="1"/>
  <c r="V85" i="1"/>
  <c r="W85" i="1"/>
  <c r="X85" i="1"/>
  <c r="I87" i="1"/>
  <c r="J87" i="1"/>
  <c r="K87" i="1"/>
  <c r="L87" i="1"/>
  <c r="M87" i="1"/>
  <c r="N87" i="1"/>
  <c r="O87" i="1"/>
  <c r="P87" i="1"/>
  <c r="Q87" i="1"/>
  <c r="R87" i="1"/>
  <c r="T87" i="1"/>
  <c r="U87" i="1"/>
  <c r="V87" i="1"/>
  <c r="W87" i="1"/>
  <c r="X87" i="1"/>
  <c r="C88" i="1"/>
  <c r="D88" i="1"/>
  <c r="F88" i="1"/>
  <c r="G88" i="1"/>
  <c r="I88" i="1"/>
  <c r="J88" i="1"/>
  <c r="K88" i="1"/>
  <c r="L88" i="1"/>
  <c r="M88" i="1"/>
  <c r="N88" i="1"/>
  <c r="O88" i="1"/>
  <c r="P88" i="1"/>
  <c r="Q88" i="1"/>
  <c r="R88" i="1"/>
  <c r="T88" i="1"/>
  <c r="U88" i="1"/>
  <c r="V88" i="1"/>
  <c r="W88" i="1"/>
  <c r="X88" i="1"/>
  <c r="C89" i="1"/>
  <c r="D89" i="1"/>
  <c r="F89" i="1"/>
  <c r="G89" i="1"/>
  <c r="I89" i="1"/>
  <c r="J89" i="1"/>
  <c r="K89" i="1"/>
  <c r="L89" i="1"/>
  <c r="M89" i="1"/>
  <c r="N89" i="1"/>
  <c r="O89" i="1"/>
  <c r="P89" i="1"/>
  <c r="Q89" i="1"/>
  <c r="R89" i="1"/>
  <c r="T89" i="1"/>
  <c r="U89" i="1"/>
  <c r="V89" i="1"/>
  <c r="W89" i="1"/>
  <c r="X89" i="1"/>
  <c r="C90" i="1"/>
  <c r="D90" i="1"/>
  <c r="F90" i="1"/>
  <c r="G90" i="1"/>
  <c r="I90" i="1"/>
  <c r="J90" i="1"/>
  <c r="K90" i="1"/>
  <c r="L90" i="1"/>
  <c r="M90" i="1"/>
  <c r="N90" i="1"/>
  <c r="O90" i="1"/>
  <c r="P90" i="1"/>
  <c r="Q90" i="1"/>
  <c r="R90" i="1"/>
  <c r="T90" i="1"/>
  <c r="U90" i="1"/>
  <c r="V90" i="1"/>
  <c r="W90" i="1"/>
  <c r="X90" i="1"/>
  <c r="C91" i="1"/>
  <c r="D91" i="1"/>
  <c r="F91" i="1"/>
  <c r="G91" i="1"/>
  <c r="I91" i="1"/>
  <c r="J91" i="1"/>
  <c r="K91" i="1"/>
  <c r="L91" i="1"/>
  <c r="M91" i="1"/>
  <c r="N91" i="1"/>
  <c r="O91" i="1"/>
  <c r="P91" i="1"/>
  <c r="Q91" i="1"/>
  <c r="R91" i="1"/>
  <c r="T91" i="1"/>
  <c r="U91" i="1"/>
  <c r="V91" i="1"/>
  <c r="W91" i="1"/>
  <c r="X91" i="1"/>
  <c r="I93" i="1"/>
  <c r="J93" i="1"/>
  <c r="K93" i="1"/>
  <c r="L93" i="1"/>
  <c r="M93" i="1"/>
  <c r="N93" i="1"/>
  <c r="O93" i="1"/>
  <c r="P93" i="1"/>
  <c r="Q93" i="1"/>
  <c r="R93" i="1"/>
  <c r="T93" i="1"/>
  <c r="U93" i="1"/>
  <c r="V93" i="1"/>
  <c r="W93" i="1"/>
  <c r="X93" i="1"/>
  <c r="C94" i="1"/>
  <c r="D94" i="1"/>
  <c r="F94" i="1"/>
  <c r="G94" i="1"/>
  <c r="I94" i="1"/>
  <c r="J94" i="1"/>
  <c r="K94" i="1"/>
  <c r="L94" i="1"/>
  <c r="M94" i="1"/>
  <c r="N94" i="1"/>
  <c r="O94" i="1"/>
  <c r="P94" i="1"/>
  <c r="Q94" i="1"/>
  <c r="R94" i="1"/>
  <c r="T94" i="1"/>
  <c r="U94" i="1"/>
  <c r="V94" i="1"/>
  <c r="W94" i="1"/>
  <c r="X94" i="1"/>
  <c r="C95" i="1"/>
  <c r="D95" i="1"/>
  <c r="F95" i="1"/>
  <c r="G95" i="1"/>
  <c r="I95" i="1"/>
  <c r="J95" i="1"/>
  <c r="K95" i="1"/>
  <c r="L95" i="1"/>
  <c r="M95" i="1"/>
  <c r="N95" i="1"/>
  <c r="O95" i="1"/>
  <c r="P95" i="1"/>
  <c r="Q95" i="1"/>
  <c r="R95" i="1"/>
  <c r="T95" i="1"/>
  <c r="U95" i="1"/>
  <c r="V95" i="1"/>
  <c r="W95" i="1"/>
  <c r="X95" i="1"/>
  <c r="C96" i="1"/>
  <c r="D96" i="1"/>
  <c r="F96" i="1"/>
  <c r="G96" i="1"/>
  <c r="I96" i="1"/>
  <c r="J96" i="1"/>
  <c r="K96" i="1"/>
  <c r="L96" i="1"/>
  <c r="M96" i="1"/>
  <c r="N96" i="1"/>
  <c r="O96" i="1"/>
  <c r="P96" i="1"/>
  <c r="Q96" i="1"/>
  <c r="R96" i="1"/>
  <c r="T96" i="1"/>
  <c r="U96" i="1"/>
  <c r="V96" i="1"/>
  <c r="W96" i="1"/>
  <c r="X96" i="1"/>
  <c r="C97" i="1"/>
  <c r="D97" i="1"/>
  <c r="F97" i="1"/>
  <c r="G97" i="1"/>
  <c r="I97" i="1"/>
  <c r="J97" i="1"/>
  <c r="K97" i="1"/>
  <c r="L97" i="1"/>
  <c r="M97" i="1"/>
  <c r="N97" i="1"/>
  <c r="O97" i="1"/>
  <c r="P97" i="1"/>
  <c r="Q97" i="1"/>
  <c r="R97" i="1"/>
  <c r="T97" i="1"/>
  <c r="U97" i="1"/>
  <c r="V97" i="1"/>
  <c r="W97" i="1"/>
  <c r="X97" i="1"/>
  <c r="M1" i="19"/>
  <c r="G5" i="19"/>
  <c r="J6" i="19"/>
  <c r="N6" i="19"/>
  <c r="O6" i="19"/>
  <c r="Q6" i="19"/>
  <c r="R6" i="19"/>
  <c r="U6" i="19"/>
  <c r="W6" i="19"/>
  <c r="Y6" i="19"/>
  <c r="Z6" i="19"/>
  <c r="AB6" i="19"/>
  <c r="AC6" i="19"/>
  <c r="AD6" i="19"/>
  <c r="AE6" i="19"/>
  <c r="H7" i="19"/>
  <c r="J7" i="19"/>
  <c r="N7" i="19"/>
  <c r="O7" i="19"/>
  <c r="Q7" i="19"/>
  <c r="R7" i="19"/>
  <c r="T7" i="19"/>
  <c r="U7" i="19"/>
  <c r="W7" i="19"/>
  <c r="Y7" i="19"/>
  <c r="Z7" i="19"/>
  <c r="AB7" i="19"/>
  <c r="AC7" i="19"/>
  <c r="AD7" i="19"/>
  <c r="AE7" i="19"/>
  <c r="H8" i="19"/>
  <c r="I8" i="19"/>
  <c r="J8" i="19"/>
  <c r="N8" i="19"/>
  <c r="O8" i="19"/>
  <c r="Q8" i="19"/>
  <c r="R8" i="19"/>
  <c r="T8" i="19"/>
  <c r="U8" i="19"/>
  <c r="W8" i="19"/>
  <c r="Y8" i="19"/>
  <c r="Z8" i="19"/>
  <c r="AB8" i="19"/>
  <c r="AC8" i="19"/>
  <c r="AD8" i="19"/>
  <c r="AE8" i="19"/>
  <c r="H9" i="19"/>
  <c r="J9" i="19"/>
  <c r="N9" i="19"/>
  <c r="O9" i="19"/>
  <c r="Q9" i="19"/>
  <c r="R9" i="19"/>
  <c r="T9" i="19"/>
  <c r="U9" i="19"/>
  <c r="W9" i="19"/>
  <c r="Y9" i="19"/>
  <c r="Z9" i="19"/>
  <c r="AB9" i="19"/>
  <c r="AC9" i="19"/>
  <c r="AD9" i="19"/>
  <c r="AE9" i="19"/>
  <c r="H10" i="19"/>
  <c r="J10" i="19"/>
  <c r="N10" i="19"/>
  <c r="O10" i="19"/>
  <c r="Q10" i="19"/>
  <c r="R10" i="19"/>
  <c r="T10" i="19"/>
  <c r="U10" i="19"/>
  <c r="W10" i="19"/>
  <c r="Y10" i="19"/>
  <c r="Z10" i="19"/>
  <c r="AB10" i="19"/>
  <c r="AC10" i="19"/>
  <c r="AD10" i="19"/>
  <c r="AE10" i="19"/>
  <c r="G11" i="19"/>
  <c r="AB11" i="19"/>
  <c r="J12" i="19"/>
  <c r="N12" i="19"/>
  <c r="O12" i="19"/>
  <c r="Q12" i="19"/>
  <c r="R12" i="19"/>
  <c r="U12" i="19"/>
  <c r="W12" i="19"/>
  <c r="Y12" i="19"/>
  <c r="Z12" i="19"/>
  <c r="AB12" i="19"/>
  <c r="AC12" i="19"/>
  <c r="AD12" i="19"/>
  <c r="AE12" i="19"/>
  <c r="H13" i="19"/>
  <c r="J13" i="19"/>
  <c r="N13" i="19"/>
  <c r="O13" i="19"/>
  <c r="Q13" i="19"/>
  <c r="R13" i="19"/>
  <c r="T13" i="19"/>
  <c r="U13" i="19"/>
  <c r="W13" i="19"/>
  <c r="Y13" i="19"/>
  <c r="Z13" i="19"/>
  <c r="AB13" i="19"/>
  <c r="AC13" i="19"/>
  <c r="AD13" i="19"/>
  <c r="AE13" i="19"/>
  <c r="H14" i="19"/>
  <c r="I14" i="19"/>
  <c r="J14" i="19"/>
  <c r="N14" i="19"/>
  <c r="O14" i="19"/>
  <c r="Q14" i="19"/>
  <c r="R14" i="19"/>
  <c r="T14" i="19"/>
  <c r="U14" i="19"/>
  <c r="W14" i="19"/>
  <c r="Y14" i="19"/>
  <c r="Z14" i="19"/>
  <c r="AB14" i="19"/>
  <c r="AC14" i="19"/>
  <c r="AD14" i="19"/>
  <c r="AE14" i="19"/>
  <c r="H15" i="19"/>
  <c r="J15" i="19"/>
  <c r="N15" i="19"/>
  <c r="O15" i="19"/>
  <c r="Q15" i="19"/>
  <c r="R15" i="19"/>
  <c r="T15" i="19"/>
  <c r="U15" i="19"/>
  <c r="W15" i="19"/>
  <c r="Y15" i="19"/>
  <c r="Z15" i="19"/>
  <c r="AB15" i="19"/>
  <c r="AC15" i="19"/>
  <c r="AD15" i="19"/>
  <c r="AE15" i="19"/>
  <c r="H16" i="19"/>
  <c r="J16" i="19"/>
  <c r="N16" i="19"/>
  <c r="O16" i="19"/>
  <c r="Q16" i="19"/>
  <c r="R16" i="19"/>
  <c r="T16" i="19"/>
  <c r="U16" i="19"/>
  <c r="W16" i="19"/>
  <c r="Y16" i="19"/>
  <c r="Z16" i="19"/>
  <c r="AB16" i="19"/>
  <c r="AC16" i="19"/>
  <c r="AD16" i="19"/>
  <c r="AE16" i="19"/>
  <c r="AB17" i="19"/>
  <c r="AC17" i="19"/>
  <c r="AD17" i="19"/>
  <c r="AE17" i="19"/>
  <c r="AB18" i="19"/>
  <c r="AC18" i="19"/>
  <c r="AD18" i="19"/>
  <c r="AE18" i="19"/>
  <c r="AB19" i="19"/>
  <c r="AC19" i="19"/>
  <c r="AD19" i="19"/>
  <c r="AE19" i="19"/>
  <c r="AB20" i="19"/>
  <c r="AC20" i="19"/>
  <c r="AD20" i="19"/>
  <c r="AE20" i="19"/>
  <c r="AB21" i="19"/>
  <c r="AC21" i="19"/>
  <c r="AD21" i="19"/>
  <c r="AE21" i="19"/>
  <c r="AB22" i="19"/>
  <c r="AC22" i="19"/>
  <c r="AD22" i="19"/>
  <c r="AE22" i="19"/>
  <c r="AB23" i="19"/>
  <c r="AC23" i="19"/>
  <c r="AD23" i="19"/>
  <c r="AE23" i="19"/>
  <c r="AB24" i="19"/>
  <c r="AC24" i="19"/>
  <c r="AD24" i="19"/>
  <c r="AE24" i="19"/>
  <c r="AB25" i="19"/>
  <c r="AC25" i="19"/>
  <c r="AD25" i="19"/>
  <c r="AE25" i="19"/>
  <c r="AB26" i="19"/>
  <c r="AC26" i="19"/>
  <c r="AD26" i="19"/>
  <c r="AE26" i="19"/>
  <c r="C1" i="18"/>
  <c r="I5" i="18"/>
  <c r="J5" i="18"/>
  <c r="K5" i="18"/>
  <c r="L5" i="18"/>
  <c r="M5" i="18"/>
  <c r="N5" i="18"/>
  <c r="O5" i="18"/>
  <c r="P5" i="18"/>
  <c r="Q5" i="18"/>
  <c r="R5" i="18"/>
  <c r="T5" i="18"/>
  <c r="U5" i="18"/>
  <c r="V5" i="18"/>
  <c r="W5" i="18"/>
  <c r="X5" i="18"/>
  <c r="C6" i="18"/>
  <c r="D6" i="18"/>
  <c r="E6" i="18"/>
  <c r="F6" i="18"/>
  <c r="G6" i="18"/>
  <c r="I6" i="18"/>
  <c r="J6" i="18"/>
  <c r="K6" i="18"/>
  <c r="L6" i="18"/>
  <c r="M6" i="18"/>
  <c r="N6" i="18"/>
  <c r="O6" i="18"/>
  <c r="P6" i="18"/>
  <c r="Q6" i="18"/>
  <c r="R6" i="18"/>
  <c r="T6" i="18"/>
  <c r="U6" i="18"/>
  <c r="V6" i="18"/>
  <c r="W6" i="18"/>
  <c r="X6" i="18"/>
  <c r="C7" i="18"/>
  <c r="D7" i="18"/>
  <c r="E7" i="18"/>
  <c r="F7" i="18"/>
  <c r="G7" i="18"/>
  <c r="I7" i="18"/>
  <c r="J7" i="18"/>
  <c r="K7" i="18"/>
  <c r="L7" i="18"/>
  <c r="M7" i="18"/>
  <c r="N7" i="18"/>
  <c r="O7" i="18"/>
  <c r="P7" i="18"/>
  <c r="Q7" i="18"/>
  <c r="R7" i="18"/>
  <c r="T7" i="18"/>
  <c r="U7" i="18"/>
  <c r="V7" i="18"/>
  <c r="W7" i="18"/>
  <c r="X7" i="18"/>
  <c r="C8" i="18"/>
  <c r="D8" i="18"/>
  <c r="E8" i="18"/>
  <c r="F8" i="18"/>
  <c r="G8" i="18"/>
  <c r="I8" i="18"/>
  <c r="J8" i="18"/>
  <c r="K8" i="18"/>
  <c r="L8" i="18"/>
  <c r="M8" i="18"/>
  <c r="N8" i="18"/>
  <c r="O8" i="18"/>
  <c r="P8" i="18"/>
  <c r="Q8" i="18"/>
  <c r="R8" i="18"/>
  <c r="T8" i="18"/>
  <c r="U8" i="18"/>
  <c r="V8" i="18"/>
  <c r="W8" i="18"/>
  <c r="X8" i="18"/>
  <c r="C9" i="18"/>
  <c r="D9" i="18"/>
  <c r="E9" i="18"/>
  <c r="F9" i="18"/>
  <c r="G9" i="18"/>
  <c r="I9" i="18"/>
  <c r="J9" i="18"/>
  <c r="K9" i="18"/>
  <c r="L9" i="18"/>
  <c r="M9" i="18"/>
  <c r="N9" i="18"/>
  <c r="O9" i="18"/>
  <c r="P9" i="18"/>
  <c r="Q9" i="18"/>
  <c r="R9" i="18"/>
  <c r="T9" i="18"/>
  <c r="U9" i="18"/>
  <c r="V9" i="18"/>
  <c r="W9" i="18"/>
  <c r="X9" i="18"/>
  <c r="C10" i="18"/>
  <c r="D10" i="18"/>
  <c r="I10" i="18"/>
  <c r="J10" i="18"/>
  <c r="K10" i="18"/>
  <c r="L10" i="18"/>
  <c r="M10" i="18"/>
  <c r="N10" i="18"/>
  <c r="O10" i="18"/>
  <c r="P10" i="18"/>
  <c r="Q10" i="18"/>
  <c r="R10" i="18"/>
  <c r="T10" i="18"/>
  <c r="U10" i="18"/>
  <c r="V10" i="18"/>
  <c r="W10" i="18"/>
  <c r="X10" i="18"/>
  <c r="C11" i="18"/>
  <c r="D11" i="18"/>
  <c r="E11" i="18"/>
  <c r="F11" i="18"/>
  <c r="G11" i="18"/>
  <c r="I11" i="18"/>
  <c r="J11" i="18"/>
  <c r="K11" i="18"/>
  <c r="L11" i="18"/>
  <c r="M11" i="18"/>
  <c r="N11" i="18"/>
  <c r="O11" i="18"/>
  <c r="P11" i="18"/>
  <c r="Q11" i="18"/>
  <c r="R11" i="18"/>
  <c r="T11" i="18"/>
  <c r="U11" i="18"/>
  <c r="V11" i="18"/>
  <c r="W11" i="18"/>
  <c r="X11" i="18"/>
  <c r="C12" i="18"/>
  <c r="D12" i="18"/>
  <c r="E12" i="18"/>
  <c r="F12" i="18"/>
  <c r="G12" i="18"/>
  <c r="I12" i="18"/>
  <c r="J12" i="18"/>
  <c r="K12" i="18"/>
  <c r="L12" i="18"/>
  <c r="M12" i="18"/>
  <c r="N12" i="18"/>
  <c r="O12" i="18"/>
  <c r="P12" i="18"/>
  <c r="Q12" i="18"/>
  <c r="R12" i="18"/>
  <c r="T12" i="18"/>
  <c r="U12" i="18"/>
  <c r="V12" i="18"/>
  <c r="W12" i="18"/>
  <c r="X12" i="18"/>
  <c r="C13" i="18"/>
  <c r="D13" i="18"/>
  <c r="E13" i="18"/>
  <c r="F13" i="18"/>
  <c r="G13" i="18"/>
  <c r="I13" i="18"/>
  <c r="J13" i="18"/>
  <c r="K13" i="18"/>
  <c r="L13" i="18"/>
  <c r="M13" i="18"/>
  <c r="N13" i="18"/>
  <c r="O13" i="18"/>
  <c r="P13" i="18"/>
  <c r="Q13" i="18"/>
  <c r="R13" i="18"/>
  <c r="T13" i="18"/>
  <c r="U13" i="18"/>
  <c r="V13" i="18"/>
  <c r="W13" i="18"/>
  <c r="X13" i="18"/>
  <c r="C14" i="18"/>
  <c r="D14" i="18"/>
  <c r="E14" i="18"/>
  <c r="F14" i="18"/>
  <c r="G14" i="18"/>
  <c r="I14" i="18"/>
  <c r="J14" i="18"/>
  <c r="K14" i="18"/>
  <c r="L14" i="18"/>
  <c r="M14" i="18"/>
  <c r="N14" i="18"/>
  <c r="O14" i="18"/>
  <c r="P14" i="18"/>
  <c r="Q14" i="18"/>
  <c r="R14" i="18"/>
  <c r="T14" i="18"/>
  <c r="U14" i="18"/>
  <c r="V14" i="18"/>
  <c r="W14" i="18"/>
  <c r="X14" i="18"/>
  <c r="C15" i="18"/>
  <c r="D15" i="18"/>
  <c r="I15" i="18"/>
  <c r="J15" i="18"/>
  <c r="K15" i="18"/>
  <c r="L15" i="18"/>
  <c r="M15" i="18"/>
  <c r="N15" i="18"/>
  <c r="O15" i="18"/>
  <c r="P15" i="18"/>
  <c r="Q15" i="18"/>
  <c r="R15" i="18"/>
  <c r="T15" i="18"/>
  <c r="U15" i="18"/>
  <c r="V15" i="18"/>
  <c r="W15" i="18"/>
  <c r="X15" i="18"/>
  <c r="C16" i="18"/>
  <c r="D16" i="18"/>
  <c r="E16" i="18"/>
  <c r="F16" i="18"/>
  <c r="G16" i="18"/>
  <c r="I16" i="18"/>
  <c r="J16" i="18"/>
  <c r="K16" i="18"/>
  <c r="L16" i="18"/>
  <c r="M16" i="18"/>
  <c r="N16" i="18"/>
  <c r="O16" i="18"/>
  <c r="P16" i="18"/>
  <c r="Q16" i="18"/>
  <c r="R16" i="18"/>
  <c r="T16" i="18"/>
  <c r="U16" i="18"/>
  <c r="V16" i="18"/>
  <c r="W16" i="18"/>
  <c r="X16" i="18"/>
  <c r="C17" i="18"/>
  <c r="D17" i="18"/>
  <c r="E17" i="18"/>
  <c r="F17" i="18"/>
  <c r="G17" i="18"/>
  <c r="I17" i="18"/>
  <c r="J17" i="18"/>
  <c r="K17" i="18"/>
  <c r="L17" i="18"/>
  <c r="M17" i="18"/>
  <c r="N17" i="18"/>
  <c r="O17" i="18"/>
  <c r="P17" i="18"/>
  <c r="Q17" i="18"/>
  <c r="R17" i="18"/>
  <c r="T17" i="18"/>
  <c r="U17" i="18"/>
  <c r="V17" i="18"/>
  <c r="W17" i="18"/>
  <c r="X17" i="18"/>
  <c r="C18" i="18"/>
  <c r="D18" i="18"/>
  <c r="E18" i="18"/>
  <c r="F18" i="18"/>
  <c r="G18" i="18"/>
  <c r="I18" i="18"/>
  <c r="J18" i="18"/>
  <c r="K18" i="18"/>
  <c r="L18" i="18"/>
  <c r="M18" i="18"/>
  <c r="N18" i="18"/>
  <c r="O18" i="18"/>
  <c r="P18" i="18"/>
  <c r="Q18" i="18"/>
  <c r="R18" i="18"/>
  <c r="T18" i="18"/>
  <c r="U18" i="18"/>
  <c r="V18" i="18"/>
  <c r="W18" i="18"/>
  <c r="X18" i="18"/>
  <c r="C19" i="18"/>
  <c r="D19" i="18"/>
  <c r="E19" i="18"/>
  <c r="F19" i="18"/>
  <c r="G19" i="18"/>
  <c r="I19" i="18"/>
  <c r="J19" i="18"/>
  <c r="K19" i="18"/>
  <c r="L19" i="18"/>
  <c r="M19" i="18"/>
  <c r="N19" i="18"/>
  <c r="O19" i="18"/>
  <c r="P19" i="18"/>
  <c r="Q19" i="18"/>
  <c r="R19" i="18"/>
  <c r="T19" i="18"/>
  <c r="U19" i="18"/>
  <c r="V19" i="18"/>
  <c r="W19" i="18"/>
  <c r="X19" i="18"/>
  <c r="C20" i="18"/>
  <c r="D20" i="18"/>
  <c r="I20" i="18"/>
  <c r="J20" i="18"/>
  <c r="K20" i="18"/>
  <c r="L20" i="18"/>
  <c r="M20" i="18"/>
  <c r="N20" i="18"/>
  <c r="O20" i="18"/>
  <c r="P20" i="18"/>
  <c r="Q20" i="18"/>
  <c r="R20" i="18"/>
  <c r="T20" i="18"/>
  <c r="U20" i="18"/>
  <c r="V20" i="18"/>
  <c r="W20" i="18"/>
  <c r="X20" i="18"/>
  <c r="C21" i="18"/>
  <c r="D21" i="18"/>
  <c r="E21" i="18"/>
  <c r="F21" i="18"/>
  <c r="G21" i="18"/>
  <c r="I21" i="18"/>
  <c r="J21" i="18"/>
  <c r="K21" i="18"/>
  <c r="L21" i="18"/>
  <c r="M21" i="18"/>
  <c r="N21" i="18"/>
  <c r="O21" i="18"/>
  <c r="P21" i="18"/>
  <c r="Q21" i="18"/>
  <c r="R21" i="18"/>
  <c r="T21" i="18"/>
  <c r="U21" i="18"/>
  <c r="V21" i="18"/>
  <c r="W21" i="18"/>
  <c r="X21" i="18"/>
  <c r="C22" i="18"/>
  <c r="D22" i="18"/>
  <c r="E22" i="18"/>
  <c r="F22" i="18"/>
  <c r="G22" i="18"/>
  <c r="I22" i="18"/>
  <c r="J22" i="18"/>
  <c r="K22" i="18"/>
  <c r="L22" i="18"/>
  <c r="M22" i="18"/>
  <c r="N22" i="18"/>
  <c r="O22" i="18"/>
  <c r="P22" i="18"/>
  <c r="Q22" i="18"/>
  <c r="R22" i="18"/>
  <c r="T22" i="18"/>
  <c r="U22" i="18"/>
  <c r="V22" i="18"/>
  <c r="W22" i="18"/>
  <c r="X22" i="18"/>
  <c r="C23" i="18"/>
  <c r="D23" i="18"/>
  <c r="E23" i="18"/>
  <c r="F23" i="18"/>
  <c r="G23" i="18"/>
  <c r="I23" i="18"/>
  <c r="J23" i="18"/>
  <c r="K23" i="18"/>
  <c r="L23" i="18"/>
  <c r="M23" i="18"/>
  <c r="N23" i="18"/>
  <c r="O23" i="18"/>
  <c r="P23" i="18"/>
  <c r="Q23" i="18"/>
  <c r="R23" i="18"/>
  <c r="T23" i="18"/>
  <c r="U23" i="18"/>
  <c r="V23" i="18"/>
  <c r="W23" i="18"/>
  <c r="X23" i="18"/>
  <c r="C24" i="18"/>
  <c r="D24" i="18"/>
  <c r="E24" i="18"/>
  <c r="F24" i="18"/>
  <c r="G24" i="18"/>
  <c r="I24" i="18"/>
  <c r="J24" i="18"/>
  <c r="K24" i="18"/>
  <c r="L24" i="18"/>
  <c r="M24" i="18"/>
  <c r="N24" i="18"/>
  <c r="O24" i="18"/>
  <c r="P24" i="18"/>
  <c r="Q24" i="18"/>
  <c r="R24" i="18"/>
  <c r="T24" i="18"/>
  <c r="U24" i="18"/>
  <c r="V24" i="18"/>
  <c r="W24" i="18"/>
  <c r="X24" i="18"/>
  <c r="C25" i="18"/>
  <c r="D25" i="18"/>
  <c r="F25" i="18"/>
  <c r="G25" i="18"/>
  <c r="I25" i="18"/>
  <c r="J25" i="18"/>
  <c r="K25" i="18"/>
  <c r="L25" i="18"/>
  <c r="M25" i="18"/>
  <c r="N25" i="18"/>
  <c r="O25" i="18"/>
  <c r="P25" i="18"/>
  <c r="Q25" i="18"/>
  <c r="R25" i="18"/>
  <c r="T25" i="18"/>
  <c r="U25" i="18"/>
  <c r="V25" i="18"/>
  <c r="W25" i="18"/>
  <c r="X25" i="18"/>
  <c r="G27" i="18"/>
  <c r="I27" i="18"/>
  <c r="J27" i="18"/>
  <c r="K27" i="18"/>
  <c r="L27" i="18"/>
  <c r="M27" i="18"/>
  <c r="N27" i="18"/>
  <c r="O27" i="18"/>
  <c r="P27" i="18"/>
  <c r="Q27" i="18"/>
  <c r="R27" i="18"/>
  <c r="T27" i="18"/>
  <c r="U27" i="18"/>
  <c r="V27" i="18"/>
  <c r="W27" i="18"/>
  <c r="X27" i="18"/>
  <c r="C28" i="18"/>
  <c r="D28" i="18"/>
  <c r="F28" i="18"/>
  <c r="G28" i="18"/>
  <c r="I28" i="18"/>
  <c r="J28" i="18"/>
  <c r="K28" i="18"/>
  <c r="L28" i="18"/>
  <c r="M28" i="18"/>
  <c r="N28" i="18"/>
  <c r="O28" i="18"/>
  <c r="P28" i="18"/>
  <c r="Q28" i="18"/>
  <c r="R28" i="18"/>
  <c r="T28" i="18"/>
  <c r="U28" i="18"/>
  <c r="V28" i="18"/>
  <c r="W28" i="18"/>
  <c r="X28" i="18"/>
  <c r="C29" i="18"/>
  <c r="D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T29" i="18"/>
  <c r="U29" i="18"/>
  <c r="V29" i="18"/>
  <c r="W29" i="18"/>
  <c r="X29" i="18"/>
  <c r="C30" i="18"/>
  <c r="D30" i="18"/>
  <c r="F30" i="18"/>
  <c r="G30" i="18"/>
  <c r="I30" i="18"/>
  <c r="J30" i="18"/>
  <c r="K30" i="18"/>
  <c r="L30" i="18"/>
  <c r="M30" i="18"/>
  <c r="N30" i="18"/>
  <c r="O30" i="18"/>
  <c r="P30" i="18"/>
  <c r="Q30" i="18"/>
  <c r="R30" i="18"/>
  <c r="T30" i="18"/>
  <c r="U30" i="18"/>
  <c r="V30" i="18"/>
  <c r="W30" i="18"/>
  <c r="X30" i="18"/>
  <c r="C31" i="18"/>
  <c r="D31" i="18"/>
  <c r="F31" i="18"/>
  <c r="G31" i="18"/>
  <c r="I31" i="18"/>
  <c r="J31" i="18"/>
  <c r="K31" i="18"/>
  <c r="L31" i="18"/>
  <c r="M31" i="18"/>
  <c r="N31" i="18"/>
  <c r="O31" i="18"/>
  <c r="P31" i="18"/>
  <c r="Q31" i="18"/>
  <c r="R31" i="18"/>
  <c r="T31" i="18"/>
  <c r="U31" i="18"/>
  <c r="V31" i="18"/>
  <c r="W31" i="18"/>
  <c r="X31" i="18"/>
  <c r="I33" i="18"/>
  <c r="J33" i="18"/>
  <c r="K33" i="18"/>
  <c r="L33" i="18"/>
  <c r="M33" i="18"/>
  <c r="N33" i="18"/>
  <c r="O33" i="18"/>
  <c r="P33" i="18"/>
  <c r="Q33" i="18"/>
  <c r="R33" i="18"/>
  <c r="T33" i="18"/>
  <c r="U33" i="18"/>
  <c r="V33" i="18"/>
  <c r="W33" i="18"/>
  <c r="X33" i="18"/>
  <c r="C34" i="18"/>
  <c r="D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T34" i="18"/>
  <c r="U34" i="18"/>
  <c r="V34" i="18"/>
  <c r="W34" i="18"/>
  <c r="X34" i="18"/>
  <c r="C35" i="18"/>
  <c r="D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T35" i="18"/>
  <c r="U35" i="18"/>
  <c r="V35" i="18"/>
  <c r="W35" i="18"/>
  <c r="X35" i="18"/>
  <c r="C36" i="18"/>
  <c r="D36" i="18"/>
  <c r="F36" i="18"/>
  <c r="G36" i="18"/>
  <c r="I36" i="18"/>
  <c r="J36" i="18"/>
  <c r="K36" i="18"/>
  <c r="L36" i="18"/>
  <c r="M36" i="18"/>
  <c r="N36" i="18"/>
  <c r="O36" i="18"/>
  <c r="P36" i="18"/>
  <c r="Q36" i="18"/>
  <c r="R36" i="18"/>
  <c r="T36" i="18"/>
  <c r="U36" i="18"/>
  <c r="V36" i="18"/>
  <c r="W36" i="18"/>
  <c r="X36" i="18"/>
  <c r="C37" i="18"/>
  <c r="D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T37" i="18"/>
  <c r="U37" i="18"/>
  <c r="V37" i="18"/>
  <c r="W37" i="18"/>
  <c r="X37" i="18"/>
  <c r="C38" i="18"/>
  <c r="D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T38" i="18"/>
  <c r="U38" i="18"/>
  <c r="V38" i="18"/>
  <c r="W38" i="18"/>
  <c r="X38" i="18"/>
  <c r="C39" i="18"/>
  <c r="D39" i="18"/>
  <c r="F39" i="18"/>
  <c r="G39" i="18"/>
  <c r="I39" i="18"/>
  <c r="J39" i="18"/>
  <c r="K39" i="18"/>
  <c r="L39" i="18"/>
  <c r="M39" i="18"/>
  <c r="N39" i="18"/>
  <c r="O39" i="18"/>
  <c r="P39" i="18"/>
  <c r="Q39" i="18"/>
  <c r="R39" i="18"/>
  <c r="T39" i="18"/>
  <c r="U39" i="18"/>
  <c r="V39" i="18"/>
  <c r="W39" i="18"/>
  <c r="X39" i="18"/>
  <c r="C40" i="18"/>
  <c r="D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T40" i="18"/>
  <c r="U40" i="18"/>
  <c r="V40" i="18"/>
  <c r="W40" i="18"/>
  <c r="X40" i="18"/>
  <c r="C41" i="18"/>
  <c r="D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T41" i="18"/>
  <c r="U41" i="18"/>
  <c r="V41" i="18"/>
  <c r="W41" i="18"/>
  <c r="X41" i="18"/>
  <c r="I43" i="18"/>
  <c r="J43" i="18"/>
  <c r="K43" i="18"/>
  <c r="L43" i="18"/>
  <c r="M43" i="18"/>
  <c r="N43" i="18"/>
  <c r="O43" i="18"/>
  <c r="P43" i="18"/>
  <c r="Q43" i="18"/>
  <c r="R43" i="18"/>
  <c r="T43" i="18"/>
  <c r="U43" i="18"/>
  <c r="V43" i="18"/>
  <c r="W43" i="18"/>
  <c r="X43" i="18"/>
  <c r="C44" i="18"/>
  <c r="D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T44" i="18"/>
  <c r="U44" i="18"/>
  <c r="V44" i="18"/>
  <c r="W44" i="18"/>
  <c r="X44" i="18"/>
  <c r="C45" i="18"/>
  <c r="D45" i="18"/>
  <c r="F45" i="18"/>
  <c r="G45" i="18"/>
  <c r="I45" i="18"/>
  <c r="J45" i="18"/>
  <c r="K45" i="18"/>
  <c r="L45" i="18"/>
  <c r="M45" i="18"/>
  <c r="N45" i="18"/>
  <c r="O45" i="18"/>
  <c r="P45" i="18"/>
  <c r="Q45" i="18"/>
  <c r="R45" i="18"/>
  <c r="T45" i="18"/>
  <c r="U45" i="18"/>
  <c r="V45" i="18"/>
  <c r="W45" i="18"/>
  <c r="X45" i="18"/>
  <c r="C46" i="18"/>
  <c r="D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T46" i="18"/>
  <c r="U46" i="18"/>
  <c r="V46" i="18"/>
  <c r="W46" i="18"/>
  <c r="X46" i="18"/>
  <c r="C47" i="18"/>
  <c r="D47" i="18"/>
  <c r="F47" i="18"/>
  <c r="G47" i="18"/>
  <c r="I47" i="18"/>
  <c r="J47" i="18"/>
  <c r="K47" i="18"/>
  <c r="L47" i="18"/>
  <c r="M47" i="18"/>
  <c r="N47" i="18"/>
  <c r="O47" i="18"/>
  <c r="P47" i="18"/>
  <c r="Q47" i="18"/>
  <c r="R47" i="18"/>
  <c r="T47" i="18"/>
  <c r="U47" i="18"/>
  <c r="V47" i="18"/>
  <c r="W47" i="18"/>
  <c r="X47" i="18"/>
  <c r="C48" i="18"/>
  <c r="D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T48" i="18"/>
  <c r="U48" i="18"/>
  <c r="V48" i="18"/>
  <c r="W48" i="18"/>
  <c r="X48" i="18"/>
  <c r="C49" i="18"/>
  <c r="D49" i="18"/>
  <c r="F49" i="18"/>
  <c r="G49" i="18"/>
  <c r="I49" i="18"/>
  <c r="J49" i="18"/>
  <c r="K49" i="18"/>
  <c r="L49" i="18"/>
  <c r="M49" i="18"/>
  <c r="N49" i="18"/>
  <c r="O49" i="18"/>
  <c r="P49" i="18"/>
  <c r="Q49" i="18"/>
  <c r="R49" i="18"/>
  <c r="T49" i="18"/>
  <c r="U49" i="18"/>
  <c r="V49" i="18"/>
  <c r="W49" i="18"/>
  <c r="X49" i="18"/>
  <c r="C50" i="18"/>
  <c r="D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T50" i="18"/>
  <c r="U50" i="18"/>
  <c r="V50" i="18"/>
  <c r="W50" i="18"/>
  <c r="X50" i="18"/>
  <c r="I52" i="18"/>
  <c r="J52" i="18"/>
  <c r="K52" i="18"/>
  <c r="L52" i="18"/>
  <c r="M52" i="18"/>
  <c r="N52" i="18"/>
  <c r="O52" i="18"/>
  <c r="P52" i="18"/>
  <c r="Q52" i="18"/>
  <c r="R52" i="18"/>
  <c r="T52" i="18"/>
  <c r="U52" i="18"/>
  <c r="V52" i="18"/>
  <c r="W52" i="18"/>
  <c r="X52" i="18"/>
  <c r="C53" i="18"/>
  <c r="D53" i="18"/>
  <c r="F53" i="18"/>
  <c r="G53" i="18"/>
  <c r="I53" i="18"/>
  <c r="J53" i="18"/>
  <c r="K53" i="18"/>
  <c r="L53" i="18"/>
  <c r="M53" i="18"/>
  <c r="N53" i="18"/>
  <c r="O53" i="18"/>
  <c r="P53" i="18"/>
  <c r="Q53" i="18"/>
  <c r="R53" i="18"/>
  <c r="T53" i="18"/>
  <c r="U53" i="18"/>
  <c r="V53" i="18"/>
  <c r="W53" i="18"/>
  <c r="X53" i="18"/>
  <c r="C54" i="18"/>
  <c r="D54" i="18"/>
  <c r="F54" i="18"/>
  <c r="G54" i="18"/>
  <c r="I54" i="18"/>
  <c r="J54" i="18"/>
  <c r="K54" i="18"/>
  <c r="L54" i="18"/>
  <c r="M54" i="18"/>
  <c r="N54" i="18"/>
  <c r="O54" i="18"/>
  <c r="P54" i="18"/>
  <c r="Q54" i="18"/>
  <c r="R54" i="18"/>
  <c r="T54" i="18"/>
  <c r="U54" i="18"/>
  <c r="V54" i="18"/>
  <c r="W54" i="18"/>
  <c r="X54" i="18"/>
  <c r="C55" i="18"/>
  <c r="D55" i="18"/>
  <c r="F55" i="18"/>
  <c r="G55" i="18"/>
  <c r="I55" i="18"/>
  <c r="J55" i="18"/>
  <c r="K55" i="18"/>
  <c r="L55" i="18"/>
  <c r="M55" i="18"/>
  <c r="N55" i="18"/>
  <c r="O55" i="18"/>
  <c r="P55" i="18"/>
  <c r="Q55" i="18"/>
  <c r="R55" i="18"/>
  <c r="T55" i="18"/>
  <c r="U55" i="18"/>
  <c r="V55" i="18"/>
  <c r="W55" i="18"/>
  <c r="X55" i="18"/>
  <c r="C56" i="18"/>
  <c r="D56" i="18"/>
  <c r="F56" i="18"/>
  <c r="G56" i="18"/>
  <c r="I56" i="18"/>
  <c r="J56" i="18"/>
  <c r="K56" i="18"/>
  <c r="L56" i="18"/>
  <c r="M56" i="18"/>
  <c r="N56" i="18"/>
  <c r="O56" i="18"/>
  <c r="P56" i="18"/>
  <c r="Q56" i="18"/>
  <c r="R56" i="18"/>
  <c r="T56" i="18"/>
  <c r="U56" i="18"/>
  <c r="V56" i="18"/>
  <c r="W56" i="18"/>
  <c r="X56" i="18"/>
  <c r="C58" i="18"/>
  <c r="D58" i="18"/>
  <c r="F58" i="18"/>
  <c r="G58" i="18"/>
  <c r="I58" i="18"/>
  <c r="J58" i="18"/>
  <c r="K58" i="18"/>
  <c r="L58" i="18"/>
  <c r="M58" i="18"/>
  <c r="N58" i="18"/>
  <c r="O58" i="18"/>
  <c r="P58" i="18"/>
  <c r="Q58" i="18"/>
  <c r="R58" i="18"/>
  <c r="T58" i="18"/>
  <c r="U58" i="18"/>
  <c r="V58" i="18"/>
  <c r="W58" i="18"/>
  <c r="X58" i="18"/>
  <c r="C59" i="18"/>
  <c r="D59" i="18"/>
  <c r="F59" i="18"/>
  <c r="G59" i="18"/>
  <c r="I59" i="18"/>
  <c r="J59" i="18"/>
  <c r="K59" i="18"/>
  <c r="L59" i="18"/>
  <c r="M59" i="18"/>
  <c r="N59" i="18"/>
  <c r="O59" i="18"/>
  <c r="P59" i="18"/>
  <c r="Q59" i="18"/>
  <c r="R59" i="18"/>
  <c r="T59" i="18"/>
  <c r="U59" i="18"/>
  <c r="V59" i="18"/>
  <c r="W59" i="18"/>
  <c r="X59" i="18"/>
  <c r="C60" i="18"/>
  <c r="D60" i="18"/>
  <c r="F60" i="18"/>
  <c r="G60" i="18"/>
  <c r="I60" i="18"/>
  <c r="J60" i="18"/>
  <c r="K60" i="18"/>
  <c r="L60" i="18"/>
  <c r="M60" i="18"/>
  <c r="N60" i="18"/>
  <c r="O60" i="18"/>
  <c r="P60" i="18"/>
  <c r="Q60" i="18"/>
  <c r="R60" i="18"/>
  <c r="T60" i="18"/>
  <c r="U60" i="18"/>
  <c r="V60" i="18"/>
  <c r="W60" i="18"/>
  <c r="X60" i="18"/>
  <c r="C61" i="18"/>
  <c r="D61" i="18"/>
  <c r="F61" i="18"/>
  <c r="G61" i="18"/>
  <c r="I61" i="18"/>
  <c r="J61" i="18"/>
  <c r="K61" i="18"/>
  <c r="L61" i="18"/>
  <c r="M61" i="18"/>
  <c r="N61" i="18"/>
  <c r="O61" i="18"/>
  <c r="P61" i="18"/>
  <c r="Q61" i="18"/>
  <c r="R61" i="18"/>
  <c r="T61" i="18"/>
  <c r="U61" i="18"/>
  <c r="V61" i="18"/>
  <c r="W61" i="18"/>
  <c r="X61" i="18"/>
  <c r="C62" i="18"/>
  <c r="D62" i="18"/>
  <c r="F62" i="18"/>
  <c r="G62" i="18"/>
  <c r="I62" i="18"/>
  <c r="J62" i="18"/>
  <c r="K62" i="18"/>
  <c r="L62" i="18"/>
  <c r="M62" i="18"/>
  <c r="N62" i="18"/>
  <c r="O62" i="18"/>
  <c r="P62" i="18"/>
  <c r="Q62" i="18"/>
  <c r="R62" i="18"/>
  <c r="T62" i="18"/>
  <c r="U62" i="18"/>
  <c r="V62" i="18"/>
  <c r="W62" i="18"/>
  <c r="X62" i="18"/>
  <c r="C64" i="18"/>
  <c r="D64" i="18"/>
  <c r="F64" i="18"/>
  <c r="G64" i="18"/>
  <c r="I64" i="18"/>
  <c r="J64" i="18"/>
  <c r="K64" i="18"/>
  <c r="L64" i="18"/>
  <c r="M64" i="18"/>
  <c r="N64" i="18"/>
  <c r="O64" i="18"/>
  <c r="P64" i="18"/>
  <c r="Q64" i="18"/>
  <c r="R64" i="18"/>
  <c r="T64" i="18"/>
  <c r="U64" i="18"/>
  <c r="V64" i="18"/>
  <c r="W64" i="18"/>
  <c r="X64" i="18"/>
  <c r="C65" i="18"/>
  <c r="D65" i="18"/>
  <c r="F65" i="18"/>
  <c r="G65" i="18"/>
  <c r="I65" i="18"/>
  <c r="J65" i="18"/>
  <c r="K65" i="18"/>
  <c r="L65" i="18"/>
  <c r="M65" i="18"/>
  <c r="N65" i="18"/>
  <c r="O65" i="18"/>
  <c r="P65" i="18"/>
  <c r="Q65" i="18"/>
  <c r="R65" i="18"/>
  <c r="T65" i="18"/>
  <c r="U65" i="18"/>
  <c r="V65" i="18"/>
  <c r="W65" i="18"/>
  <c r="X65" i="18"/>
  <c r="C66" i="18"/>
  <c r="D66" i="18"/>
  <c r="F66" i="18"/>
  <c r="G66" i="18"/>
  <c r="I66" i="18"/>
  <c r="J66" i="18"/>
  <c r="K66" i="18"/>
  <c r="L66" i="18"/>
  <c r="M66" i="18"/>
  <c r="N66" i="18"/>
  <c r="O66" i="18"/>
  <c r="P66" i="18"/>
  <c r="Q66" i="18"/>
  <c r="R66" i="18"/>
  <c r="T66" i="18"/>
  <c r="U66" i="18"/>
  <c r="V66" i="18"/>
  <c r="W66" i="18"/>
  <c r="X66" i="18"/>
  <c r="C67" i="18"/>
  <c r="D67" i="18"/>
  <c r="F67" i="18"/>
  <c r="G67" i="18"/>
  <c r="I67" i="18"/>
  <c r="J67" i="18"/>
  <c r="K67" i="18"/>
  <c r="L67" i="18"/>
  <c r="M67" i="18"/>
  <c r="N67" i="18"/>
  <c r="O67" i="18"/>
  <c r="P67" i="18"/>
  <c r="Q67" i="18"/>
  <c r="R67" i="18"/>
  <c r="T67" i="18"/>
  <c r="U67" i="18"/>
  <c r="V67" i="18"/>
  <c r="W67" i="18"/>
  <c r="X67" i="18"/>
  <c r="C68" i="18"/>
  <c r="D68" i="18"/>
  <c r="F68" i="18"/>
  <c r="G68" i="18"/>
  <c r="I68" i="18"/>
  <c r="J68" i="18"/>
  <c r="K68" i="18"/>
  <c r="L68" i="18"/>
  <c r="M68" i="18"/>
  <c r="N68" i="18"/>
  <c r="O68" i="18"/>
  <c r="P68" i="18"/>
  <c r="Q68" i="18"/>
  <c r="R68" i="18"/>
  <c r="T68" i="18"/>
  <c r="U68" i="18"/>
  <c r="V68" i="18"/>
  <c r="W68" i="18"/>
  <c r="X68" i="18"/>
  <c r="C70" i="18"/>
  <c r="D70" i="18"/>
  <c r="F70" i="18"/>
  <c r="G70" i="18"/>
  <c r="I70" i="18"/>
  <c r="J70" i="18"/>
  <c r="K70" i="18"/>
  <c r="L70" i="18"/>
  <c r="M70" i="18"/>
  <c r="N70" i="18"/>
  <c r="O70" i="18"/>
  <c r="P70" i="18"/>
  <c r="Q70" i="18"/>
  <c r="R70" i="18"/>
  <c r="T70" i="18"/>
  <c r="U70" i="18"/>
  <c r="V70" i="18"/>
  <c r="W70" i="18"/>
  <c r="X70" i="18"/>
  <c r="C71" i="18"/>
  <c r="D71" i="18"/>
  <c r="F71" i="18"/>
  <c r="G71" i="18"/>
  <c r="I71" i="18"/>
  <c r="J71" i="18"/>
  <c r="K71" i="18"/>
  <c r="L71" i="18"/>
  <c r="M71" i="18"/>
  <c r="N71" i="18"/>
  <c r="O71" i="18"/>
  <c r="P71" i="18"/>
  <c r="Q71" i="18"/>
  <c r="R71" i="18"/>
  <c r="T71" i="18"/>
  <c r="U71" i="18"/>
  <c r="V71" i="18"/>
  <c r="W71" i="18"/>
  <c r="X71" i="18"/>
  <c r="C72" i="18"/>
  <c r="D72" i="18"/>
  <c r="F72" i="18"/>
  <c r="G72" i="18"/>
  <c r="I72" i="18"/>
  <c r="J72" i="18"/>
  <c r="K72" i="18"/>
  <c r="L72" i="18"/>
  <c r="M72" i="18"/>
  <c r="N72" i="18"/>
  <c r="O72" i="18"/>
  <c r="P72" i="18"/>
  <c r="Q72" i="18"/>
  <c r="R72" i="18"/>
  <c r="T72" i="18"/>
  <c r="U72" i="18"/>
  <c r="V72" i="18"/>
  <c r="W72" i="18"/>
  <c r="X72" i="18"/>
  <c r="C73" i="18"/>
  <c r="D73" i="18"/>
  <c r="F73" i="18"/>
  <c r="G73" i="18"/>
  <c r="I73" i="18"/>
  <c r="J73" i="18"/>
  <c r="K73" i="18"/>
  <c r="L73" i="18"/>
  <c r="M73" i="18"/>
  <c r="N73" i="18"/>
  <c r="O73" i="18"/>
  <c r="P73" i="18"/>
  <c r="Q73" i="18"/>
  <c r="R73" i="18"/>
  <c r="T73" i="18"/>
  <c r="U73" i="18"/>
  <c r="V73" i="18"/>
  <c r="W73" i="18"/>
  <c r="X73" i="18"/>
  <c r="C74" i="18"/>
  <c r="D74" i="18"/>
  <c r="F74" i="18"/>
  <c r="G74" i="18"/>
  <c r="I74" i="18"/>
  <c r="J74" i="18"/>
  <c r="K74" i="18"/>
  <c r="L74" i="18"/>
  <c r="M74" i="18"/>
  <c r="N74" i="18"/>
  <c r="O74" i="18"/>
  <c r="P74" i="18"/>
  <c r="Q74" i="18"/>
  <c r="R74" i="18"/>
  <c r="T74" i="18"/>
  <c r="U74" i="18"/>
  <c r="V74" i="18"/>
  <c r="W74" i="18"/>
  <c r="X74" i="18"/>
  <c r="F76" i="18"/>
  <c r="G76" i="18"/>
  <c r="I76" i="18"/>
  <c r="J76" i="18"/>
  <c r="K76" i="18"/>
  <c r="L76" i="18"/>
  <c r="M76" i="18"/>
  <c r="N76" i="18"/>
  <c r="O76" i="18"/>
  <c r="P76" i="18"/>
  <c r="Q76" i="18"/>
  <c r="R76" i="18"/>
  <c r="T76" i="18"/>
  <c r="U76" i="18"/>
  <c r="V76" i="18"/>
  <c r="W76" i="18"/>
  <c r="X76" i="18"/>
  <c r="C77" i="18"/>
  <c r="D77" i="18"/>
  <c r="F77" i="18"/>
  <c r="G77" i="18"/>
  <c r="I77" i="18"/>
  <c r="J77" i="18"/>
  <c r="K77" i="18"/>
  <c r="L77" i="18"/>
  <c r="M77" i="18"/>
  <c r="N77" i="18"/>
  <c r="O77" i="18"/>
  <c r="P77" i="18"/>
  <c r="Q77" i="18"/>
  <c r="R77" i="18"/>
  <c r="T77" i="18"/>
  <c r="U77" i="18"/>
  <c r="V77" i="18"/>
  <c r="W77" i="18"/>
  <c r="X77" i="18"/>
  <c r="C78" i="18"/>
  <c r="D78" i="18"/>
  <c r="F78" i="18"/>
  <c r="G78" i="18"/>
  <c r="I78" i="18"/>
  <c r="J78" i="18"/>
  <c r="K78" i="18"/>
  <c r="L78" i="18"/>
  <c r="M78" i="18"/>
  <c r="N78" i="18"/>
  <c r="O78" i="18"/>
  <c r="P78" i="18"/>
  <c r="Q78" i="18"/>
  <c r="R78" i="18"/>
  <c r="T78" i="18"/>
  <c r="U78" i="18"/>
  <c r="V78" i="18"/>
  <c r="W78" i="18"/>
  <c r="X78" i="18"/>
  <c r="C79" i="18"/>
  <c r="D79" i="18"/>
  <c r="F79" i="18"/>
  <c r="G79" i="18"/>
  <c r="I79" i="18"/>
  <c r="J79" i="18"/>
  <c r="K79" i="18"/>
  <c r="L79" i="18"/>
  <c r="M79" i="18"/>
  <c r="N79" i="18"/>
  <c r="O79" i="18"/>
  <c r="P79" i="18"/>
  <c r="Q79" i="18"/>
  <c r="R79" i="18"/>
  <c r="T79" i="18"/>
  <c r="U79" i="18"/>
  <c r="V79" i="18"/>
  <c r="W79" i="18"/>
  <c r="X79" i="18"/>
  <c r="C80" i="18"/>
  <c r="D80" i="18"/>
  <c r="F80" i="18"/>
  <c r="G80" i="18"/>
  <c r="I80" i="18"/>
  <c r="J80" i="18"/>
  <c r="K80" i="18"/>
  <c r="L80" i="18"/>
  <c r="M80" i="18"/>
  <c r="N80" i="18"/>
  <c r="O80" i="18"/>
  <c r="P80" i="18"/>
  <c r="Q80" i="18"/>
  <c r="R80" i="18"/>
  <c r="T80" i="18"/>
  <c r="U80" i="18"/>
  <c r="V80" i="18"/>
  <c r="W80" i="18"/>
  <c r="X80" i="18"/>
  <c r="C81" i="18"/>
  <c r="D81" i="18"/>
  <c r="F81" i="18"/>
  <c r="G81" i="18"/>
  <c r="I81" i="18"/>
  <c r="J81" i="18"/>
  <c r="K81" i="18"/>
  <c r="L81" i="18"/>
  <c r="M81" i="18"/>
  <c r="N81" i="18"/>
  <c r="O81" i="18"/>
  <c r="P81" i="18"/>
  <c r="Q81" i="18"/>
  <c r="R81" i="18"/>
  <c r="T81" i="18"/>
  <c r="U81" i="18"/>
  <c r="V81" i="18"/>
  <c r="W81" i="18"/>
  <c r="X81" i="18"/>
  <c r="C82" i="18"/>
  <c r="D82" i="18"/>
  <c r="F82" i="18"/>
  <c r="G82" i="18"/>
  <c r="I82" i="18"/>
  <c r="J82" i="18"/>
  <c r="K82" i="18"/>
  <c r="L82" i="18"/>
  <c r="M82" i="18"/>
  <c r="N82" i="18"/>
  <c r="O82" i="18"/>
  <c r="P82" i="18"/>
  <c r="Q82" i="18"/>
  <c r="R82" i="18"/>
  <c r="T82" i="18"/>
  <c r="U82" i="18"/>
  <c r="V82" i="18"/>
  <c r="W82" i="18"/>
  <c r="X82" i="18"/>
  <c r="C83" i="18"/>
  <c r="D83" i="18"/>
  <c r="F83" i="18"/>
  <c r="G83" i="18"/>
  <c r="I83" i="18"/>
  <c r="J83" i="18"/>
  <c r="K83" i="18"/>
  <c r="L83" i="18"/>
  <c r="M83" i="18"/>
  <c r="N83" i="18"/>
  <c r="O83" i="18"/>
  <c r="P83" i="18"/>
  <c r="Q83" i="18"/>
  <c r="R83" i="18"/>
  <c r="T83" i="18"/>
  <c r="U83" i="18"/>
  <c r="V83" i="18"/>
  <c r="W83" i="18"/>
  <c r="X83" i="18"/>
  <c r="C1" i="17"/>
  <c r="I5" i="17"/>
  <c r="J5" i="17"/>
  <c r="K5" i="17"/>
  <c r="L5" i="17"/>
  <c r="M5" i="17"/>
  <c r="N5" i="17"/>
  <c r="O5" i="17"/>
  <c r="P5" i="17"/>
  <c r="Q5" i="17"/>
  <c r="R5" i="17"/>
  <c r="T5" i="17"/>
  <c r="U5" i="17"/>
  <c r="V5" i="17"/>
  <c r="W5" i="17"/>
  <c r="X5" i="17"/>
  <c r="C6" i="17"/>
  <c r="D6" i="17"/>
  <c r="E6" i="17"/>
  <c r="F6" i="17"/>
  <c r="G6" i="17"/>
  <c r="I6" i="17"/>
  <c r="J6" i="17"/>
  <c r="K6" i="17"/>
  <c r="L6" i="17"/>
  <c r="M6" i="17"/>
  <c r="N6" i="17"/>
  <c r="O6" i="17"/>
  <c r="P6" i="17"/>
  <c r="Q6" i="17"/>
  <c r="R6" i="17"/>
  <c r="T6" i="17"/>
  <c r="U6" i="17"/>
  <c r="V6" i="17"/>
  <c r="W6" i="17"/>
  <c r="X6" i="17"/>
  <c r="C7" i="17"/>
  <c r="D7" i="17"/>
  <c r="E7" i="17"/>
  <c r="F7" i="17"/>
  <c r="G7" i="17"/>
  <c r="I7" i="17"/>
  <c r="J7" i="17"/>
  <c r="K7" i="17"/>
  <c r="L7" i="17"/>
  <c r="M7" i="17"/>
  <c r="N7" i="17"/>
  <c r="O7" i="17"/>
  <c r="P7" i="17"/>
  <c r="Q7" i="17"/>
  <c r="R7" i="17"/>
  <c r="T7" i="17"/>
  <c r="U7" i="17"/>
  <c r="V7" i="17"/>
  <c r="W7" i="17"/>
  <c r="X7" i="17"/>
  <c r="C8" i="17"/>
  <c r="D8" i="17"/>
  <c r="E8" i="17"/>
  <c r="F8" i="17"/>
  <c r="G8" i="17"/>
  <c r="I8" i="17"/>
  <c r="J8" i="17"/>
  <c r="K8" i="17"/>
  <c r="L8" i="17"/>
  <c r="M8" i="17"/>
  <c r="N8" i="17"/>
  <c r="O8" i="17"/>
  <c r="P8" i="17"/>
  <c r="Q8" i="17"/>
  <c r="R8" i="17"/>
  <c r="T8" i="17"/>
  <c r="U8" i="17"/>
  <c r="V8" i="17"/>
  <c r="W8" i="17"/>
  <c r="X8" i="17"/>
  <c r="C9" i="17"/>
  <c r="D9" i="17"/>
  <c r="E9" i="17"/>
  <c r="F9" i="17"/>
  <c r="G9" i="17"/>
  <c r="I9" i="17"/>
  <c r="J9" i="17"/>
  <c r="K9" i="17"/>
  <c r="L9" i="17"/>
  <c r="M9" i="17"/>
  <c r="N9" i="17"/>
  <c r="O9" i="17"/>
  <c r="P9" i="17"/>
  <c r="Q9" i="17"/>
  <c r="R9" i="17"/>
  <c r="T9" i="17"/>
  <c r="U9" i="17"/>
  <c r="V9" i="17"/>
  <c r="W9" i="17"/>
  <c r="X9" i="17"/>
  <c r="C10" i="17"/>
  <c r="D10" i="17"/>
  <c r="I10" i="17"/>
  <c r="J10" i="17"/>
  <c r="K10" i="17"/>
  <c r="L10" i="17"/>
  <c r="M10" i="17"/>
  <c r="N10" i="17"/>
  <c r="O10" i="17"/>
  <c r="P10" i="17"/>
  <c r="Q10" i="17"/>
  <c r="R10" i="17"/>
  <c r="T10" i="17"/>
  <c r="U10" i="17"/>
  <c r="V10" i="17"/>
  <c r="W10" i="17"/>
  <c r="X10" i="17"/>
  <c r="C11" i="17"/>
  <c r="D11" i="17"/>
  <c r="E11" i="17"/>
  <c r="F11" i="17"/>
  <c r="G11" i="17"/>
  <c r="I11" i="17"/>
  <c r="J11" i="17"/>
  <c r="K11" i="17"/>
  <c r="L11" i="17"/>
  <c r="M11" i="17"/>
  <c r="N11" i="17"/>
  <c r="O11" i="17"/>
  <c r="P11" i="17"/>
  <c r="Q11" i="17"/>
  <c r="R11" i="17"/>
  <c r="T11" i="17"/>
  <c r="U11" i="17"/>
  <c r="V11" i="17"/>
  <c r="W11" i="17"/>
  <c r="X11" i="17"/>
  <c r="C12" i="17"/>
  <c r="D12" i="17"/>
  <c r="E12" i="17"/>
  <c r="F12" i="17"/>
  <c r="G12" i="17"/>
  <c r="I12" i="17"/>
  <c r="J12" i="17"/>
  <c r="K12" i="17"/>
  <c r="L12" i="17"/>
  <c r="M12" i="17"/>
  <c r="N12" i="17"/>
  <c r="O12" i="17"/>
  <c r="P12" i="17"/>
  <c r="Q12" i="17"/>
  <c r="R12" i="17"/>
  <c r="T12" i="17"/>
  <c r="U12" i="17"/>
  <c r="V12" i="17"/>
  <c r="W12" i="17"/>
  <c r="X12" i="17"/>
  <c r="C13" i="17"/>
  <c r="D13" i="17"/>
  <c r="E13" i="17"/>
  <c r="F13" i="17"/>
  <c r="G13" i="17"/>
  <c r="I13" i="17"/>
  <c r="J13" i="17"/>
  <c r="K13" i="17"/>
  <c r="L13" i="17"/>
  <c r="M13" i="17"/>
  <c r="N13" i="17"/>
  <c r="O13" i="17"/>
  <c r="P13" i="17"/>
  <c r="Q13" i="17"/>
  <c r="R13" i="17"/>
  <c r="T13" i="17"/>
  <c r="U13" i="17"/>
  <c r="V13" i="17"/>
  <c r="W13" i="17"/>
  <c r="X13" i="17"/>
  <c r="C14" i="17"/>
  <c r="D14" i="17"/>
  <c r="E14" i="17"/>
  <c r="F14" i="17"/>
  <c r="G14" i="17"/>
  <c r="I14" i="17"/>
  <c r="J14" i="17"/>
  <c r="K14" i="17"/>
  <c r="L14" i="17"/>
  <c r="M14" i="17"/>
  <c r="N14" i="17"/>
  <c r="O14" i="17"/>
  <c r="P14" i="17"/>
  <c r="Q14" i="17"/>
  <c r="R14" i="17"/>
  <c r="T14" i="17"/>
  <c r="U14" i="17"/>
  <c r="V14" i="17"/>
  <c r="W14" i="17"/>
  <c r="X14" i="17"/>
  <c r="C15" i="17"/>
  <c r="D15" i="17"/>
  <c r="I15" i="17"/>
  <c r="J15" i="17"/>
  <c r="K15" i="17"/>
  <c r="L15" i="17"/>
  <c r="M15" i="17"/>
  <c r="N15" i="17"/>
  <c r="O15" i="17"/>
  <c r="P15" i="17"/>
  <c r="Q15" i="17"/>
  <c r="R15" i="17"/>
  <c r="T15" i="17"/>
  <c r="U15" i="17"/>
  <c r="V15" i="17"/>
  <c r="W15" i="17"/>
  <c r="X15" i="17"/>
  <c r="C16" i="17"/>
  <c r="D16" i="17"/>
  <c r="E16" i="17"/>
  <c r="F16" i="17"/>
  <c r="G16" i="17"/>
  <c r="I16" i="17"/>
  <c r="J16" i="17"/>
  <c r="K16" i="17"/>
  <c r="L16" i="17"/>
  <c r="M16" i="17"/>
  <c r="N16" i="17"/>
  <c r="O16" i="17"/>
  <c r="P16" i="17"/>
  <c r="Q16" i="17"/>
  <c r="R16" i="17"/>
  <c r="T16" i="17"/>
  <c r="U16" i="17"/>
  <c r="V16" i="17"/>
  <c r="W16" i="17"/>
  <c r="X16" i="17"/>
  <c r="C17" i="17"/>
  <c r="D17" i="17"/>
  <c r="E17" i="17"/>
  <c r="F17" i="17"/>
  <c r="G17" i="17"/>
  <c r="I17" i="17"/>
  <c r="J17" i="17"/>
  <c r="K17" i="17"/>
  <c r="L17" i="17"/>
  <c r="M17" i="17"/>
  <c r="N17" i="17"/>
  <c r="O17" i="17"/>
  <c r="P17" i="17"/>
  <c r="Q17" i="17"/>
  <c r="R17" i="17"/>
  <c r="T17" i="17"/>
  <c r="U17" i="17"/>
  <c r="V17" i="17"/>
  <c r="W17" i="17"/>
  <c r="X17" i="17"/>
  <c r="C18" i="17"/>
  <c r="D18" i="17"/>
  <c r="E18" i="17"/>
  <c r="F18" i="17"/>
  <c r="G18" i="17"/>
  <c r="I18" i="17"/>
  <c r="J18" i="17"/>
  <c r="K18" i="17"/>
  <c r="L18" i="17"/>
  <c r="M18" i="17"/>
  <c r="N18" i="17"/>
  <c r="O18" i="17"/>
  <c r="P18" i="17"/>
  <c r="Q18" i="17"/>
  <c r="R18" i="17"/>
  <c r="T18" i="17"/>
  <c r="U18" i="17"/>
  <c r="V18" i="17"/>
  <c r="W18" i="17"/>
  <c r="X18" i="17"/>
  <c r="C19" i="17"/>
  <c r="D19" i="17"/>
  <c r="E19" i="17"/>
  <c r="F19" i="17"/>
  <c r="G19" i="17"/>
  <c r="I19" i="17"/>
  <c r="J19" i="17"/>
  <c r="K19" i="17"/>
  <c r="L19" i="17"/>
  <c r="M19" i="17"/>
  <c r="N19" i="17"/>
  <c r="O19" i="17"/>
  <c r="P19" i="17"/>
  <c r="Q19" i="17"/>
  <c r="R19" i="17"/>
  <c r="T19" i="17"/>
  <c r="U19" i="17"/>
  <c r="V19" i="17"/>
  <c r="W19" i="17"/>
  <c r="X19" i="17"/>
  <c r="C20" i="17"/>
  <c r="D20" i="17"/>
  <c r="I20" i="17"/>
  <c r="J20" i="17"/>
  <c r="K20" i="17"/>
  <c r="L20" i="17"/>
  <c r="M20" i="17"/>
  <c r="N20" i="17"/>
  <c r="O20" i="17"/>
  <c r="P20" i="17"/>
  <c r="Q20" i="17"/>
  <c r="R20" i="17"/>
  <c r="T20" i="17"/>
  <c r="U20" i="17"/>
  <c r="V20" i="17"/>
  <c r="W20" i="17"/>
  <c r="X20" i="17"/>
  <c r="C21" i="17"/>
  <c r="D21" i="17"/>
  <c r="E21" i="17"/>
  <c r="F21" i="17"/>
  <c r="G21" i="17"/>
  <c r="I21" i="17"/>
  <c r="J21" i="17"/>
  <c r="K21" i="17"/>
  <c r="L21" i="17"/>
  <c r="M21" i="17"/>
  <c r="N21" i="17"/>
  <c r="O21" i="17"/>
  <c r="P21" i="17"/>
  <c r="Q21" i="17"/>
  <c r="R21" i="17"/>
  <c r="T21" i="17"/>
  <c r="U21" i="17"/>
  <c r="V21" i="17"/>
  <c r="W21" i="17"/>
  <c r="X21" i="17"/>
  <c r="C22" i="17"/>
  <c r="D22" i="17"/>
  <c r="E22" i="17"/>
  <c r="F22" i="17"/>
  <c r="G22" i="17"/>
  <c r="I22" i="17"/>
  <c r="J22" i="17"/>
  <c r="K22" i="17"/>
  <c r="L22" i="17"/>
  <c r="M22" i="17"/>
  <c r="N22" i="17"/>
  <c r="O22" i="17"/>
  <c r="P22" i="17"/>
  <c r="Q22" i="17"/>
  <c r="R22" i="17"/>
  <c r="T22" i="17"/>
  <c r="U22" i="17"/>
  <c r="V22" i="17"/>
  <c r="W22" i="17"/>
  <c r="X22" i="17"/>
  <c r="C23" i="17"/>
  <c r="D23" i="17"/>
  <c r="E23" i="17"/>
  <c r="F23" i="17"/>
  <c r="G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C24" i="17"/>
  <c r="D24" i="17"/>
  <c r="E24" i="17"/>
  <c r="F24" i="17"/>
  <c r="G24" i="17"/>
  <c r="I24" i="17"/>
  <c r="J24" i="17"/>
  <c r="K24" i="17"/>
  <c r="L24" i="17"/>
  <c r="M24" i="17"/>
  <c r="N24" i="17"/>
  <c r="O24" i="17"/>
  <c r="P24" i="17"/>
  <c r="Q24" i="17"/>
  <c r="R24" i="17"/>
  <c r="T24" i="17"/>
  <c r="U24" i="17"/>
  <c r="V24" i="17"/>
  <c r="W24" i="17"/>
  <c r="X24" i="17"/>
  <c r="C25" i="17"/>
  <c r="D25" i="17"/>
  <c r="F25" i="17"/>
  <c r="G25" i="17"/>
  <c r="I25" i="17"/>
  <c r="J25" i="17"/>
  <c r="K25" i="17"/>
  <c r="L25" i="17"/>
  <c r="M25" i="17"/>
  <c r="N25" i="17"/>
  <c r="O25" i="17"/>
  <c r="P25" i="17"/>
  <c r="Q25" i="17"/>
  <c r="R25" i="17"/>
  <c r="T25" i="17"/>
  <c r="U25" i="17"/>
  <c r="V25" i="17"/>
  <c r="W25" i="17"/>
  <c r="X25" i="17"/>
  <c r="G27" i="17"/>
  <c r="I27" i="17"/>
  <c r="J27" i="17"/>
  <c r="K27" i="17"/>
  <c r="L27" i="17"/>
  <c r="M27" i="17"/>
  <c r="N27" i="17"/>
  <c r="O27" i="17"/>
  <c r="P27" i="17"/>
  <c r="Q27" i="17"/>
  <c r="R27" i="17"/>
  <c r="T27" i="17"/>
  <c r="U27" i="17"/>
  <c r="V27" i="17"/>
  <c r="W27" i="17"/>
  <c r="X27" i="17"/>
  <c r="C28" i="17"/>
  <c r="D28" i="17"/>
  <c r="F28" i="17"/>
  <c r="G28" i="17"/>
  <c r="I28" i="17"/>
  <c r="J28" i="17"/>
  <c r="K28" i="17"/>
  <c r="L28" i="17"/>
  <c r="M28" i="17"/>
  <c r="N28" i="17"/>
  <c r="O28" i="17"/>
  <c r="P28" i="17"/>
  <c r="Q28" i="17"/>
  <c r="R28" i="17"/>
  <c r="T28" i="17"/>
  <c r="U28" i="17"/>
  <c r="V28" i="17"/>
  <c r="W28" i="17"/>
  <c r="X28" i="17"/>
  <c r="C29" i="17"/>
  <c r="D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T29" i="17"/>
  <c r="U29" i="17"/>
  <c r="V29" i="17"/>
  <c r="W29" i="17"/>
  <c r="X29" i="17"/>
  <c r="C30" i="17"/>
  <c r="D30" i="17"/>
  <c r="F30" i="17"/>
  <c r="G30" i="17"/>
  <c r="I30" i="17"/>
  <c r="J30" i="17"/>
  <c r="K30" i="17"/>
  <c r="L30" i="17"/>
  <c r="M30" i="17"/>
  <c r="N30" i="17"/>
  <c r="O30" i="17"/>
  <c r="P30" i="17"/>
  <c r="Q30" i="17"/>
  <c r="R30" i="17"/>
  <c r="T30" i="17"/>
  <c r="U30" i="17"/>
  <c r="V30" i="17"/>
  <c r="W30" i="17"/>
  <c r="X30" i="17"/>
  <c r="C31" i="17"/>
  <c r="D31" i="17"/>
  <c r="F31" i="17"/>
  <c r="G31" i="17"/>
  <c r="I31" i="17"/>
  <c r="J31" i="17"/>
  <c r="K31" i="17"/>
  <c r="L31" i="17"/>
  <c r="M31" i="17"/>
  <c r="N31" i="17"/>
  <c r="O31" i="17"/>
  <c r="P31" i="17"/>
  <c r="Q31" i="17"/>
  <c r="R31" i="17"/>
  <c r="T31" i="17"/>
  <c r="U31" i="17"/>
  <c r="V31" i="17"/>
  <c r="W31" i="17"/>
  <c r="X31" i="17"/>
  <c r="I33" i="17"/>
  <c r="J33" i="17"/>
  <c r="K33" i="17"/>
  <c r="L33" i="17"/>
  <c r="M33" i="17"/>
  <c r="N33" i="17"/>
  <c r="O33" i="17"/>
  <c r="P33" i="17"/>
  <c r="Q33" i="17"/>
  <c r="R33" i="17"/>
  <c r="T33" i="17"/>
  <c r="U33" i="17"/>
  <c r="V33" i="17"/>
  <c r="W33" i="17"/>
  <c r="X33" i="17"/>
  <c r="C34" i="17"/>
  <c r="D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T34" i="17"/>
  <c r="U34" i="17"/>
  <c r="V34" i="17"/>
  <c r="W34" i="17"/>
  <c r="X34" i="17"/>
  <c r="C35" i="17"/>
  <c r="D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T35" i="17"/>
  <c r="U35" i="17"/>
  <c r="V35" i="17"/>
  <c r="W35" i="17"/>
  <c r="X35" i="17"/>
  <c r="C36" i="17"/>
  <c r="D36" i="17"/>
  <c r="F36" i="17"/>
  <c r="G36" i="17"/>
  <c r="I36" i="17"/>
  <c r="J36" i="17"/>
  <c r="K36" i="17"/>
  <c r="L36" i="17"/>
  <c r="M36" i="17"/>
  <c r="N36" i="17"/>
  <c r="O36" i="17"/>
  <c r="P36" i="17"/>
  <c r="Q36" i="17"/>
  <c r="R36" i="17"/>
  <c r="T36" i="17"/>
  <c r="U36" i="17"/>
  <c r="V36" i="17"/>
  <c r="W36" i="17"/>
  <c r="X36" i="17"/>
  <c r="C37" i="17"/>
  <c r="D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T37" i="17"/>
  <c r="U37" i="17"/>
  <c r="V37" i="17"/>
  <c r="W37" i="17"/>
  <c r="X37" i="17"/>
  <c r="C38" i="17"/>
  <c r="D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T38" i="17"/>
  <c r="U38" i="17"/>
  <c r="V38" i="17"/>
  <c r="W38" i="17"/>
  <c r="X38" i="17"/>
  <c r="C39" i="17"/>
  <c r="D39" i="17"/>
  <c r="F39" i="17"/>
  <c r="G39" i="17"/>
  <c r="I39" i="17"/>
  <c r="J39" i="17"/>
  <c r="K39" i="17"/>
  <c r="L39" i="17"/>
  <c r="M39" i="17"/>
  <c r="N39" i="17"/>
  <c r="O39" i="17"/>
  <c r="P39" i="17"/>
  <c r="Q39" i="17"/>
  <c r="R39" i="17"/>
  <c r="T39" i="17"/>
  <c r="U39" i="17"/>
  <c r="V39" i="17"/>
  <c r="W39" i="17"/>
  <c r="X39" i="17"/>
  <c r="C40" i="17"/>
  <c r="D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T40" i="17"/>
  <c r="U40" i="17"/>
  <c r="V40" i="17"/>
  <c r="W40" i="17"/>
  <c r="X40" i="17"/>
  <c r="C41" i="17"/>
  <c r="D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T41" i="17"/>
  <c r="U41" i="17"/>
  <c r="V41" i="17"/>
  <c r="W41" i="17"/>
  <c r="X41" i="17"/>
  <c r="I43" i="17"/>
  <c r="J43" i="17"/>
  <c r="K43" i="17"/>
  <c r="L43" i="17"/>
  <c r="M43" i="17"/>
  <c r="N43" i="17"/>
  <c r="O43" i="17"/>
  <c r="P43" i="17"/>
  <c r="Q43" i="17"/>
  <c r="R43" i="17"/>
  <c r="T43" i="17"/>
  <c r="U43" i="17"/>
  <c r="V43" i="17"/>
  <c r="W43" i="17"/>
  <c r="X43" i="17"/>
  <c r="C44" i="17"/>
  <c r="D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T44" i="17"/>
  <c r="U44" i="17"/>
  <c r="V44" i="17"/>
  <c r="W44" i="17"/>
  <c r="X44" i="17"/>
  <c r="C45" i="17"/>
  <c r="D45" i="17"/>
  <c r="F45" i="17"/>
  <c r="G45" i="17"/>
  <c r="I45" i="17"/>
  <c r="J45" i="17"/>
  <c r="K45" i="17"/>
  <c r="L45" i="17"/>
  <c r="M45" i="17"/>
  <c r="N45" i="17"/>
  <c r="O45" i="17"/>
  <c r="P45" i="17"/>
  <c r="Q45" i="17"/>
  <c r="R45" i="17"/>
  <c r="T45" i="17"/>
  <c r="U45" i="17"/>
  <c r="V45" i="17"/>
  <c r="W45" i="17"/>
  <c r="X45" i="17"/>
  <c r="C46" i="17"/>
  <c r="D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T46" i="17"/>
  <c r="U46" i="17"/>
  <c r="V46" i="17"/>
  <c r="W46" i="17"/>
  <c r="X46" i="17"/>
  <c r="C47" i="17"/>
  <c r="D47" i="17"/>
  <c r="F47" i="17"/>
  <c r="G47" i="17"/>
  <c r="I47" i="17"/>
  <c r="J47" i="17"/>
  <c r="K47" i="17"/>
  <c r="L47" i="17"/>
  <c r="M47" i="17"/>
  <c r="N47" i="17"/>
  <c r="O47" i="17"/>
  <c r="P47" i="17"/>
  <c r="Q47" i="17"/>
  <c r="R47" i="17"/>
  <c r="T47" i="17"/>
  <c r="U47" i="17"/>
  <c r="V47" i="17"/>
  <c r="W47" i="17"/>
  <c r="X47" i="17"/>
  <c r="C48" i="17"/>
  <c r="D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T48" i="17"/>
  <c r="U48" i="17"/>
  <c r="V48" i="17"/>
  <c r="W48" i="17"/>
  <c r="X48" i="17"/>
  <c r="C49" i="17"/>
  <c r="D49" i="17"/>
  <c r="F49" i="17"/>
  <c r="G49" i="17"/>
  <c r="I49" i="17"/>
  <c r="J49" i="17"/>
  <c r="K49" i="17"/>
  <c r="L49" i="17"/>
  <c r="M49" i="17"/>
  <c r="N49" i="17"/>
  <c r="O49" i="17"/>
  <c r="P49" i="17"/>
  <c r="Q49" i="17"/>
  <c r="R49" i="17"/>
  <c r="T49" i="17"/>
  <c r="U49" i="17"/>
  <c r="V49" i="17"/>
  <c r="W49" i="17"/>
  <c r="X49" i="17"/>
  <c r="C50" i="17"/>
  <c r="D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T50" i="17"/>
  <c r="U50" i="17"/>
  <c r="V50" i="17"/>
  <c r="W50" i="17"/>
  <c r="X50" i="17"/>
  <c r="I52" i="17"/>
  <c r="J52" i="17"/>
  <c r="K52" i="17"/>
  <c r="L52" i="17"/>
  <c r="M52" i="17"/>
  <c r="N52" i="17"/>
  <c r="O52" i="17"/>
  <c r="P52" i="17"/>
  <c r="Q52" i="17"/>
  <c r="R52" i="17"/>
  <c r="T52" i="17"/>
  <c r="U52" i="17"/>
  <c r="V52" i="17"/>
  <c r="W52" i="17"/>
  <c r="X52" i="17"/>
  <c r="C53" i="17"/>
  <c r="D53" i="17"/>
  <c r="F53" i="17"/>
  <c r="G53" i="17"/>
  <c r="I53" i="17"/>
  <c r="J53" i="17"/>
  <c r="K53" i="17"/>
  <c r="L53" i="17"/>
  <c r="M53" i="17"/>
  <c r="N53" i="17"/>
  <c r="O53" i="17"/>
  <c r="P53" i="17"/>
  <c r="Q53" i="17"/>
  <c r="R53" i="17"/>
  <c r="T53" i="17"/>
  <c r="U53" i="17"/>
  <c r="V53" i="17"/>
  <c r="W53" i="17"/>
  <c r="X53" i="17"/>
  <c r="C54" i="17"/>
  <c r="D54" i="17"/>
  <c r="F54" i="17"/>
  <c r="G54" i="17"/>
  <c r="I54" i="17"/>
  <c r="J54" i="17"/>
  <c r="K54" i="17"/>
  <c r="L54" i="17"/>
  <c r="M54" i="17"/>
  <c r="N54" i="17"/>
  <c r="O54" i="17"/>
  <c r="P54" i="17"/>
  <c r="Q54" i="17"/>
  <c r="R54" i="17"/>
  <c r="T54" i="17"/>
  <c r="U54" i="17"/>
  <c r="V54" i="17"/>
  <c r="W54" i="17"/>
  <c r="X54" i="17"/>
  <c r="C55" i="17"/>
  <c r="D55" i="17"/>
  <c r="F55" i="17"/>
  <c r="G55" i="17"/>
  <c r="I55" i="17"/>
  <c r="J55" i="17"/>
  <c r="K55" i="17"/>
  <c r="L55" i="17"/>
  <c r="M55" i="17"/>
  <c r="N55" i="17"/>
  <c r="O55" i="17"/>
  <c r="P55" i="17"/>
  <c r="Q55" i="17"/>
  <c r="R55" i="17"/>
  <c r="T55" i="17"/>
  <c r="U55" i="17"/>
  <c r="V55" i="17"/>
  <c r="W55" i="17"/>
  <c r="X55" i="17"/>
  <c r="C56" i="17"/>
  <c r="D56" i="17"/>
  <c r="F56" i="17"/>
  <c r="G56" i="17"/>
  <c r="I56" i="17"/>
  <c r="J56" i="17"/>
  <c r="K56" i="17"/>
  <c r="L56" i="17"/>
  <c r="M56" i="17"/>
  <c r="N56" i="17"/>
  <c r="O56" i="17"/>
  <c r="P56" i="17"/>
  <c r="Q56" i="17"/>
  <c r="R56" i="17"/>
  <c r="T56" i="17"/>
  <c r="U56" i="17"/>
  <c r="V56" i="17"/>
  <c r="W56" i="17"/>
  <c r="X56" i="17"/>
  <c r="C58" i="17"/>
  <c r="D58" i="17"/>
  <c r="F58" i="17"/>
  <c r="G58" i="17"/>
  <c r="I58" i="17"/>
  <c r="J58" i="17"/>
  <c r="K58" i="17"/>
  <c r="L58" i="17"/>
  <c r="M58" i="17"/>
  <c r="N58" i="17"/>
  <c r="O58" i="17"/>
  <c r="P58" i="17"/>
  <c r="Q58" i="17"/>
  <c r="R58" i="17"/>
  <c r="T58" i="17"/>
  <c r="U58" i="17"/>
  <c r="V58" i="17"/>
  <c r="W58" i="17"/>
  <c r="X58" i="17"/>
  <c r="C59" i="17"/>
  <c r="D59" i="17"/>
  <c r="F59" i="17"/>
  <c r="G59" i="17"/>
  <c r="I59" i="17"/>
  <c r="J59" i="17"/>
  <c r="K59" i="17"/>
  <c r="L59" i="17"/>
  <c r="M59" i="17"/>
  <c r="N59" i="17"/>
  <c r="O59" i="17"/>
  <c r="P59" i="17"/>
  <c r="Q59" i="17"/>
  <c r="R59" i="17"/>
  <c r="T59" i="17"/>
  <c r="U59" i="17"/>
  <c r="V59" i="17"/>
  <c r="W59" i="17"/>
  <c r="X59" i="17"/>
  <c r="C60" i="17"/>
  <c r="D60" i="17"/>
  <c r="F60" i="17"/>
  <c r="G60" i="17"/>
  <c r="I60" i="17"/>
  <c r="J60" i="17"/>
  <c r="K60" i="17"/>
  <c r="L60" i="17"/>
  <c r="M60" i="17"/>
  <c r="N60" i="17"/>
  <c r="O60" i="17"/>
  <c r="P60" i="17"/>
  <c r="Q60" i="17"/>
  <c r="R60" i="17"/>
  <c r="T60" i="17"/>
  <c r="U60" i="17"/>
  <c r="V60" i="17"/>
  <c r="W60" i="17"/>
  <c r="X60" i="17"/>
  <c r="C61" i="17"/>
  <c r="D61" i="17"/>
  <c r="F61" i="17"/>
  <c r="G61" i="17"/>
  <c r="I61" i="17"/>
  <c r="J61" i="17"/>
  <c r="K61" i="17"/>
  <c r="L61" i="17"/>
  <c r="M61" i="17"/>
  <c r="N61" i="17"/>
  <c r="O61" i="17"/>
  <c r="P61" i="17"/>
  <c r="Q61" i="17"/>
  <c r="R61" i="17"/>
  <c r="T61" i="17"/>
  <c r="U61" i="17"/>
  <c r="V61" i="17"/>
  <c r="W61" i="17"/>
  <c r="X61" i="17"/>
  <c r="C62" i="17"/>
  <c r="D62" i="17"/>
  <c r="F62" i="17"/>
  <c r="G62" i="17"/>
  <c r="I62" i="17"/>
  <c r="J62" i="17"/>
  <c r="K62" i="17"/>
  <c r="L62" i="17"/>
  <c r="M62" i="17"/>
  <c r="N62" i="17"/>
  <c r="O62" i="17"/>
  <c r="P62" i="17"/>
  <c r="Q62" i="17"/>
  <c r="R62" i="17"/>
  <c r="T62" i="17"/>
  <c r="U62" i="17"/>
  <c r="V62" i="17"/>
  <c r="W62" i="17"/>
  <c r="X62" i="17"/>
  <c r="C64" i="17"/>
  <c r="D64" i="17"/>
  <c r="F64" i="17"/>
  <c r="G64" i="17"/>
  <c r="I64" i="17"/>
  <c r="J64" i="17"/>
  <c r="K64" i="17"/>
  <c r="L64" i="17"/>
  <c r="M64" i="17"/>
  <c r="N64" i="17"/>
  <c r="O64" i="17"/>
  <c r="P64" i="17"/>
  <c r="Q64" i="17"/>
  <c r="R64" i="17"/>
  <c r="T64" i="17"/>
  <c r="U64" i="17"/>
  <c r="V64" i="17"/>
  <c r="W64" i="17"/>
  <c r="X64" i="17"/>
  <c r="C65" i="17"/>
  <c r="D65" i="17"/>
  <c r="F65" i="17"/>
  <c r="G65" i="17"/>
  <c r="I65" i="17"/>
  <c r="J65" i="17"/>
  <c r="K65" i="17"/>
  <c r="L65" i="17"/>
  <c r="M65" i="17"/>
  <c r="N65" i="17"/>
  <c r="O65" i="17"/>
  <c r="P65" i="17"/>
  <c r="Q65" i="17"/>
  <c r="R65" i="17"/>
  <c r="T65" i="17"/>
  <c r="U65" i="17"/>
  <c r="V65" i="17"/>
  <c r="W65" i="17"/>
  <c r="X65" i="17"/>
  <c r="C66" i="17"/>
  <c r="D66" i="17"/>
  <c r="F66" i="17"/>
  <c r="G66" i="17"/>
  <c r="I66" i="17"/>
  <c r="J66" i="17"/>
  <c r="K66" i="17"/>
  <c r="L66" i="17"/>
  <c r="M66" i="17"/>
  <c r="N66" i="17"/>
  <c r="O66" i="17"/>
  <c r="P66" i="17"/>
  <c r="Q66" i="17"/>
  <c r="R66" i="17"/>
  <c r="T66" i="17"/>
  <c r="U66" i="17"/>
  <c r="V66" i="17"/>
  <c r="W66" i="17"/>
  <c r="X66" i="17"/>
  <c r="C67" i="17"/>
  <c r="D67" i="17"/>
  <c r="F67" i="17"/>
  <c r="G67" i="17"/>
  <c r="I67" i="17"/>
  <c r="J67" i="17"/>
  <c r="K67" i="17"/>
  <c r="L67" i="17"/>
  <c r="M67" i="17"/>
  <c r="N67" i="17"/>
  <c r="O67" i="17"/>
  <c r="P67" i="17"/>
  <c r="Q67" i="17"/>
  <c r="R67" i="17"/>
  <c r="T67" i="17"/>
  <c r="U67" i="17"/>
  <c r="V67" i="17"/>
  <c r="W67" i="17"/>
  <c r="X67" i="17"/>
  <c r="C68" i="17"/>
  <c r="D68" i="17"/>
  <c r="F68" i="17"/>
  <c r="G68" i="17"/>
  <c r="I68" i="17"/>
  <c r="J68" i="17"/>
  <c r="K68" i="17"/>
  <c r="L68" i="17"/>
  <c r="M68" i="17"/>
  <c r="N68" i="17"/>
  <c r="O68" i="17"/>
  <c r="P68" i="17"/>
  <c r="Q68" i="17"/>
  <c r="R68" i="17"/>
  <c r="T68" i="17"/>
  <c r="U68" i="17"/>
  <c r="V68" i="17"/>
  <c r="W68" i="17"/>
  <c r="X68" i="17"/>
  <c r="C70" i="17"/>
  <c r="D70" i="17"/>
  <c r="F70" i="17"/>
  <c r="G70" i="17"/>
  <c r="I70" i="17"/>
  <c r="J70" i="17"/>
  <c r="K70" i="17"/>
  <c r="L70" i="17"/>
  <c r="M70" i="17"/>
  <c r="N70" i="17"/>
  <c r="O70" i="17"/>
  <c r="P70" i="17"/>
  <c r="Q70" i="17"/>
  <c r="R70" i="17"/>
  <c r="T70" i="17"/>
  <c r="U70" i="17"/>
  <c r="V70" i="17"/>
  <c r="W70" i="17"/>
  <c r="X70" i="17"/>
  <c r="C71" i="17"/>
  <c r="D71" i="17"/>
  <c r="F71" i="17"/>
  <c r="G71" i="17"/>
  <c r="I71" i="17"/>
  <c r="J71" i="17"/>
  <c r="K71" i="17"/>
  <c r="L71" i="17"/>
  <c r="M71" i="17"/>
  <c r="N71" i="17"/>
  <c r="O71" i="17"/>
  <c r="P71" i="17"/>
  <c r="Q71" i="17"/>
  <c r="R71" i="17"/>
  <c r="T71" i="17"/>
  <c r="U71" i="17"/>
  <c r="V71" i="17"/>
  <c r="W71" i="17"/>
  <c r="X71" i="17"/>
  <c r="C72" i="17"/>
  <c r="D72" i="17"/>
  <c r="F72" i="17"/>
  <c r="G72" i="17"/>
  <c r="I72" i="17"/>
  <c r="J72" i="17"/>
  <c r="K72" i="17"/>
  <c r="L72" i="17"/>
  <c r="M72" i="17"/>
  <c r="N72" i="17"/>
  <c r="O72" i="17"/>
  <c r="P72" i="17"/>
  <c r="Q72" i="17"/>
  <c r="R72" i="17"/>
  <c r="T72" i="17"/>
  <c r="U72" i="17"/>
  <c r="V72" i="17"/>
  <c r="W72" i="17"/>
  <c r="X72" i="17"/>
  <c r="C73" i="17"/>
  <c r="D73" i="17"/>
  <c r="F73" i="17"/>
  <c r="G73" i="17"/>
  <c r="I73" i="17"/>
  <c r="J73" i="17"/>
  <c r="K73" i="17"/>
  <c r="L73" i="17"/>
  <c r="M73" i="17"/>
  <c r="N73" i="17"/>
  <c r="O73" i="17"/>
  <c r="P73" i="17"/>
  <c r="Q73" i="17"/>
  <c r="R73" i="17"/>
  <c r="T73" i="17"/>
  <c r="U73" i="17"/>
  <c r="V73" i="17"/>
  <c r="W73" i="17"/>
  <c r="X73" i="17"/>
  <c r="C74" i="17"/>
  <c r="D74" i="17"/>
  <c r="F74" i="17"/>
  <c r="G74" i="17"/>
  <c r="I74" i="17"/>
  <c r="J74" i="17"/>
  <c r="K74" i="17"/>
  <c r="L74" i="17"/>
  <c r="M74" i="17"/>
  <c r="N74" i="17"/>
  <c r="O74" i="17"/>
  <c r="P74" i="17"/>
  <c r="Q74" i="17"/>
  <c r="R74" i="17"/>
  <c r="T74" i="17"/>
  <c r="U74" i="17"/>
  <c r="V74" i="17"/>
  <c r="W74" i="17"/>
  <c r="X74" i="17"/>
  <c r="F76" i="17"/>
  <c r="G76" i="17"/>
  <c r="I76" i="17"/>
  <c r="J76" i="17"/>
  <c r="K76" i="17"/>
  <c r="L76" i="17"/>
  <c r="M76" i="17"/>
  <c r="N76" i="17"/>
  <c r="O76" i="17"/>
  <c r="P76" i="17"/>
  <c r="Q76" i="17"/>
  <c r="R76" i="17"/>
  <c r="T76" i="17"/>
  <c r="U76" i="17"/>
  <c r="V76" i="17"/>
  <c r="W76" i="17"/>
  <c r="X76" i="17"/>
  <c r="C77" i="17"/>
  <c r="D77" i="17"/>
  <c r="F77" i="17"/>
  <c r="G77" i="17"/>
  <c r="I77" i="17"/>
  <c r="J77" i="17"/>
  <c r="K77" i="17"/>
  <c r="L77" i="17"/>
  <c r="M77" i="17"/>
  <c r="N77" i="17"/>
  <c r="O77" i="17"/>
  <c r="P77" i="17"/>
  <c r="Q77" i="17"/>
  <c r="R77" i="17"/>
  <c r="T77" i="17"/>
  <c r="U77" i="17"/>
  <c r="V77" i="17"/>
  <c r="W77" i="17"/>
  <c r="X77" i="17"/>
  <c r="C78" i="17"/>
  <c r="D78" i="17"/>
  <c r="F78" i="17"/>
  <c r="G78" i="17"/>
  <c r="I78" i="17"/>
  <c r="J78" i="17"/>
  <c r="K78" i="17"/>
  <c r="L78" i="17"/>
  <c r="M78" i="17"/>
  <c r="N78" i="17"/>
  <c r="O78" i="17"/>
  <c r="P78" i="17"/>
  <c r="Q78" i="17"/>
  <c r="R78" i="17"/>
  <c r="T78" i="17"/>
  <c r="U78" i="17"/>
  <c r="V78" i="17"/>
  <c r="W78" i="17"/>
  <c r="X78" i="17"/>
  <c r="C79" i="17"/>
  <c r="D79" i="17"/>
  <c r="F79" i="17"/>
  <c r="G79" i="17"/>
  <c r="I79" i="17"/>
  <c r="J79" i="17"/>
  <c r="K79" i="17"/>
  <c r="L79" i="17"/>
  <c r="M79" i="17"/>
  <c r="N79" i="17"/>
  <c r="O79" i="17"/>
  <c r="P79" i="17"/>
  <c r="Q79" i="17"/>
  <c r="R79" i="17"/>
  <c r="T79" i="17"/>
  <c r="U79" i="17"/>
  <c r="V79" i="17"/>
  <c r="W79" i="17"/>
  <c r="X79" i="17"/>
  <c r="C80" i="17"/>
  <c r="D80" i="17"/>
  <c r="F80" i="17"/>
  <c r="G80" i="17"/>
  <c r="I80" i="17"/>
  <c r="J80" i="17"/>
  <c r="K80" i="17"/>
  <c r="L80" i="17"/>
  <c r="M80" i="17"/>
  <c r="N80" i="17"/>
  <c r="O80" i="17"/>
  <c r="P80" i="17"/>
  <c r="Q80" i="17"/>
  <c r="R80" i="17"/>
  <c r="T80" i="17"/>
  <c r="U80" i="17"/>
  <c r="V80" i="17"/>
  <c r="W80" i="17"/>
  <c r="X80" i="17"/>
  <c r="C81" i="17"/>
  <c r="D81" i="17"/>
  <c r="F81" i="17"/>
  <c r="G81" i="17"/>
  <c r="I81" i="17"/>
  <c r="J81" i="17"/>
  <c r="K81" i="17"/>
  <c r="L81" i="17"/>
  <c r="M81" i="17"/>
  <c r="N81" i="17"/>
  <c r="O81" i="17"/>
  <c r="P81" i="17"/>
  <c r="Q81" i="17"/>
  <c r="R81" i="17"/>
  <c r="T81" i="17"/>
  <c r="U81" i="17"/>
  <c r="V81" i="17"/>
  <c r="W81" i="17"/>
  <c r="X81" i="17"/>
  <c r="C82" i="17"/>
  <c r="D82" i="17"/>
  <c r="F82" i="17"/>
  <c r="G82" i="17"/>
  <c r="I82" i="17"/>
  <c r="J82" i="17"/>
  <c r="K82" i="17"/>
  <c r="L82" i="17"/>
  <c r="M82" i="17"/>
  <c r="N82" i="17"/>
  <c r="O82" i="17"/>
  <c r="P82" i="17"/>
  <c r="Q82" i="17"/>
  <c r="R82" i="17"/>
  <c r="T82" i="17"/>
  <c r="U82" i="17"/>
  <c r="V82" i="17"/>
  <c r="W82" i="17"/>
  <c r="X82" i="17"/>
  <c r="C83" i="17"/>
  <c r="D83" i="17"/>
  <c r="F83" i="17"/>
  <c r="G83" i="17"/>
  <c r="I83" i="17"/>
  <c r="J83" i="17"/>
  <c r="K83" i="17"/>
  <c r="L83" i="17"/>
  <c r="M83" i="17"/>
  <c r="N83" i="17"/>
  <c r="O83" i="17"/>
  <c r="P83" i="17"/>
  <c r="Q83" i="17"/>
  <c r="R83" i="17"/>
  <c r="T83" i="17"/>
  <c r="U83" i="17"/>
  <c r="V83" i="17"/>
  <c r="W83" i="17"/>
  <c r="X83" i="17"/>
</calcChain>
</file>

<file path=xl/comments1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2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3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comments4.xml><?xml version="1.0" encoding="utf-8"?>
<comments xmlns="http://schemas.openxmlformats.org/spreadsheetml/2006/main">
  <authors>
    <author>Steve Wang</author>
  </authors>
  <commentList>
    <comment ref="Q4" authorId="0" shapeId="0">
      <text>
        <r>
          <rPr>
            <b/>
            <sz val="8"/>
            <color indexed="81"/>
            <rFont val="Tahoma"/>
          </rPr>
          <t>This is cummulative theta for x number of megawatts</t>
        </r>
      </text>
    </comment>
  </commentList>
</comments>
</file>

<file path=xl/sharedStrings.xml><?xml version="1.0" encoding="utf-8"?>
<sst xmlns="http://schemas.openxmlformats.org/spreadsheetml/2006/main" count="258" uniqueCount="71">
  <si>
    <t>Month</t>
  </si>
  <si>
    <t>Strike</t>
  </si>
  <si>
    <t>Price</t>
  </si>
  <si>
    <t>Gamma</t>
  </si>
  <si>
    <t>C-Price</t>
  </si>
  <si>
    <t>P-Price</t>
  </si>
  <si>
    <t>Vol</t>
  </si>
  <si>
    <t>C-Delta</t>
  </si>
  <si>
    <t>P-Delta</t>
  </si>
  <si>
    <t>Rate</t>
  </si>
  <si>
    <t>Expiry</t>
  </si>
  <si>
    <t>VEGA</t>
  </si>
  <si>
    <t>Bid Vol</t>
  </si>
  <si>
    <t>Offer Vol</t>
  </si>
  <si>
    <t>Bid</t>
  </si>
  <si>
    <t>Offer</t>
  </si>
  <si>
    <t>Bid/Offer</t>
  </si>
  <si>
    <t>Call</t>
  </si>
  <si>
    <t>Put</t>
  </si>
  <si>
    <t>Days</t>
  </si>
  <si>
    <t>Do you want in the money prices?</t>
  </si>
  <si>
    <t>Sept</t>
  </si>
  <si>
    <t>October</t>
  </si>
  <si>
    <t>Q4</t>
  </si>
  <si>
    <t>Interest</t>
  </si>
  <si>
    <t>Expiration</t>
  </si>
  <si>
    <t>Peak</t>
  </si>
  <si>
    <t>Rates</t>
  </si>
  <si>
    <t>Daily</t>
  </si>
  <si>
    <t>Monthly</t>
  </si>
  <si>
    <t>no</t>
  </si>
  <si>
    <t>Monthly Options</t>
  </si>
  <si>
    <t>Daily Options</t>
  </si>
  <si>
    <t>Theta</t>
  </si>
  <si>
    <t>Bid C</t>
  </si>
  <si>
    <t>yes</t>
  </si>
  <si>
    <t>Skew</t>
  </si>
  <si>
    <t>May 02</t>
  </si>
  <si>
    <t>June 02</t>
  </si>
  <si>
    <t>July/Aug 02</t>
  </si>
  <si>
    <t>Jan/Feb 02</t>
  </si>
  <si>
    <t>MW</t>
  </si>
  <si>
    <t>March 02</t>
  </si>
  <si>
    <t>April 02</t>
  </si>
  <si>
    <t>Week</t>
  </si>
  <si>
    <t>PJM WesternHub</t>
  </si>
  <si>
    <t>Cinergy</t>
  </si>
  <si>
    <t>Prob</t>
  </si>
  <si>
    <t>M</t>
  </si>
  <si>
    <t>T</t>
  </si>
  <si>
    <t>W</t>
  </si>
  <si>
    <t>F</t>
  </si>
  <si>
    <t>Ask</t>
  </si>
  <si>
    <t>Expiry Date</t>
  </si>
  <si>
    <t>Yes</t>
  </si>
  <si>
    <t>C Bid</t>
  </si>
  <si>
    <t>C Offer</t>
  </si>
  <si>
    <t>P Bid</t>
  </si>
  <si>
    <t>P Offer</t>
  </si>
  <si>
    <t>C Delta</t>
  </si>
  <si>
    <t>Avg</t>
  </si>
  <si>
    <t>Write</t>
  </si>
  <si>
    <t>Over-</t>
  </si>
  <si>
    <t>Implied</t>
  </si>
  <si>
    <t>MA</t>
  </si>
  <si>
    <t>A</t>
  </si>
  <si>
    <t>N</t>
  </si>
  <si>
    <t>B</t>
  </si>
  <si>
    <t>MB</t>
  </si>
  <si>
    <t>This is a sample model</t>
  </si>
  <si>
    <t>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</si>
</sst>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00"/>
    <numFmt numFmtId="169" formatCode="_(&quot;$&quot;* #,##0_);_(&quot;$&quot;* \(#,##0\);_(&quot;$&quot;* &quot;-&quot;??_);_(@_)"/>
    <numFmt numFmtId="172" formatCode="0.0%"/>
    <numFmt numFmtId="174" formatCode="&quot;$&quot;#,##0.00"/>
    <numFmt numFmtId="187" formatCode="_(* #,##0.0000_);_(* \(#,##0.0000\);_(* &quot;-&quot;??_);_(@_)"/>
    <numFmt numFmtId="200" formatCode="m/d/yy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8"/>
      <name val="Arial"/>
      <family val="2"/>
    </font>
    <font>
      <sz val="16"/>
      <name val="Arial"/>
      <family val="2"/>
    </font>
    <font>
      <b/>
      <sz val="8"/>
      <color indexed="81"/>
      <name val="Tahoma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5"/>
      <name val="Arial"/>
      <family val="2"/>
    </font>
    <font>
      <b/>
      <i/>
      <sz val="10"/>
      <color indexed="10"/>
      <name val="Arial"/>
      <family val="2"/>
    </font>
    <font>
      <b/>
      <sz val="10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8" fontId="4" fillId="2" borderId="1" xfId="0" quotePrefix="1" applyNumberFormat="1" applyFont="1" applyFill="1" applyBorder="1"/>
    <xf numFmtId="43" fontId="4" fillId="2" borderId="0" xfId="1" quotePrefix="1" applyFont="1" applyFill="1" applyBorder="1"/>
    <xf numFmtId="8" fontId="4" fillId="2" borderId="0" xfId="0" quotePrefix="1" applyNumberFormat="1" applyFont="1" applyFill="1" applyBorder="1"/>
    <xf numFmtId="43" fontId="4" fillId="2" borderId="2" xfId="1" quotePrefix="1" applyFont="1" applyFill="1" applyBorder="1"/>
    <xf numFmtId="8" fontId="4" fillId="2" borderId="2" xfId="0" quotePrefix="1" applyNumberFormat="1" applyFont="1" applyFill="1" applyBorder="1"/>
    <xf numFmtId="17" fontId="4" fillId="2" borderId="0" xfId="0" applyNumberFormat="1" applyFont="1" applyFill="1" applyBorder="1"/>
    <xf numFmtId="187" fontId="4" fillId="2" borderId="0" xfId="1" quotePrefix="1" applyNumberFormat="1" applyFont="1" applyFill="1" applyBorder="1"/>
    <xf numFmtId="17" fontId="4" fillId="2" borderId="2" xfId="0" applyNumberFormat="1" applyFont="1" applyFill="1" applyBorder="1"/>
    <xf numFmtId="187" fontId="4" fillId="2" borderId="1" xfId="1" quotePrefix="1" applyNumberFormat="1" applyFont="1" applyFill="1" applyBorder="1"/>
    <xf numFmtId="187" fontId="4" fillId="2" borderId="2" xfId="1" quotePrefix="1" applyNumberFormat="1" applyFont="1" applyFill="1" applyBorder="1"/>
    <xf numFmtId="10" fontId="3" fillId="2" borderId="3" xfId="3" applyNumberFormat="1" applyFont="1" applyFill="1" applyBorder="1" applyAlignment="1">
      <alignment horizontal="center"/>
    </xf>
    <xf numFmtId="17" fontId="4" fillId="2" borderId="4" xfId="0" applyNumberFormat="1" applyFont="1" applyFill="1" applyBorder="1"/>
    <xf numFmtId="14" fontId="0" fillId="2" borderId="0" xfId="0" applyNumberFormat="1" applyFill="1" applyBorder="1"/>
    <xf numFmtId="14" fontId="0" fillId="2" borderId="2" xfId="0" applyNumberFormat="1" applyFill="1" applyBorder="1"/>
    <xf numFmtId="10" fontId="0" fillId="2" borderId="0" xfId="0" applyNumberFormat="1" applyFill="1" applyBorder="1"/>
    <xf numFmtId="17" fontId="4" fillId="2" borderId="1" xfId="0" applyNumberFormat="1" applyFont="1" applyFill="1" applyBorder="1"/>
    <xf numFmtId="10" fontId="0" fillId="2" borderId="2" xfId="0" applyNumberFormat="1" applyFill="1" applyBorder="1"/>
    <xf numFmtId="10" fontId="3" fillId="2" borderId="4" xfId="3" applyNumberFormat="1" applyFont="1" applyFill="1" applyBorder="1" applyAlignment="1">
      <alignment horizontal="center"/>
    </xf>
    <xf numFmtId="10" fontId="6" fillId="2" borderId="5" xfId="3" applyNumberFormat="1" applyFont="1" applyFill="1" applyBorder="1" applyAlignment="1">
      <alignment horizontal="center"/>
    </xf>
    <xf numFmtId="10" fontId="6" fillId="2" borderId="3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3" fillId="2" borderId="8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17" fontId="4" fillId="2" borderId="3" xfId="0" applyNumberFormat="1" applyFont="1" applyFill="1" applyBorder="1"/>
    <xf numFmtId="43" fontId="4" fillId="2" borderId="9" xfId="1" quotePrefix="1" applyFont="1" applyFill="1" applyBorder="1"/>
    <xf numFmtId="187" fontId="4" fillId="2" borderId="9" xfId="1" quotePrefix="1" applyNumberFormat="1" applyFont="1" applyFill="1" applyBorder="1"/>
    <xf numFmtId="8" fontId="4" fillId="2" borderId="9" xfId="0" quotePrefix="1" applyNumberFormat="1" applyFont="1" applyFill="1" applyBorder="1"/>
    <xf numFmtId="10" fontId="3" fillId="2" borderId="10" xfId="3" applyNumberFormat="1" applyFont="1" applyFill="1" applyBorder="1" applyAlignment="1">
      <alignment horizontal="center"/>
    </xf>
    <xf numFmtId="43" fontId="4" fillId="2" borderId="11" xfId="1" quotePrefix="1" applyFont="1" applyFill="1" applyBorder="1"/>
    <xf numFmtId="187" fontId="4" fillId="2" borderId="11" xfId="1" quotePrefix="1" applyNumberFormat="1" applyFont="1" applyFill="1" applyBorder="1"/>
    <xf numFmtId="8" fontId="4" fillId="2" borderId="11" xfId="0" quotePrefix="1" applyNumberFormat="1" applyFont="1" applyFill="1" applyBorder="1"/>
    <xf numFmtId="10" fontId="3" fillId="2" borderId="12" xfId="3" applyNumberFormat="1" applyFont="1" applyFill="1" applyBorder="1" applyAlignment="1">
      <alignment horizontal="center"/>
    </xf>
    <xf numFmtId="10" fontId="3" fillId="2" borderId="13" xfId="3" applyNumberFormat="1" applyFont="1" applyFill="1" applyBorder="1" applyAlignment="1">
      <alignment horizontal="center"/>
    </xf>
    <xf numFmtId="10" fontId="3" fillId="2" borderId="14" xfId="3" applyNumberFormat="1" applyFont="1" applyFill="1" applyBorder="1" applyAlignment="1">
      <alignment horizontal="center"/>
    </xf>
    <xf numFmtId="174" fontId="0" fillId="0" borderId="0" xfId="0" applyNumberFormat="1"/>
    <xf numFmtId="174" fontId="0" fillId="0" borderId="0" xfId="2" applyNumberFormat="1" applyFont="1"/>
    <xf numFmtId="174" fontId="7" fillId="2" borderId="1" xfId="2" applyNumberFormat="1" applyFont="1" applyFill="1" applyBorder="1" applyProtection="1">
      <protection locked="0"/>
    </xf>
    <xf numFmtId="174" fontId="7" fillId="2" borderId="0" xfId="2" applyNumberFormat="1" applyFont="1" applyFill="1" applyBorder="1" applyProtection="1">
      <protection locked="0"/>
    </xf>
    <xf numFmtId="174" fontId="7" fillId="2" borderId="2" xfId="2" applyNumberFormat="1" applyFont="1" applyFill="1" applyBorder="1" applyProtection="1">
      <protection locked="0"/>
    </xf>
    <xf numFmtId="174" fontId="6" fillId="2" borderId="1" xfId="2" applyNumberFormat="1" applyFont="1" applyFill="1" applyBorder="1"/>
    <xf numFmtId="174" fontId="5" fillId="2" borderId="0" xfId="2" applyNumberFormat="1" applyFont="1" applyFill="1" applyBorder="1"/>
    <xf numFmtId="174" fontId="5" fillId="2" borderId="2" xfId="2" applyNumberFormat="1" applyFont="1" applyFill="1" applyBorder="1"/>
    <xf numFmtId="174" fontId="2" fillId="2" borderId="0" xfId="2" applyNumberFormat="1" applyFont="1" applyFill="1" applyBorder="1" applyProtection="1">
      <protection locked="0"/>
    </xf>
    <xf numFmtId="174" fontId="2" fillId="2" borderId="2" xfId="2" applyNumberFormat="1" applyFont="1" applyFill="1" applyBorder="1" applyProtection="1">
      <protection locked="0"/>
    </xf>
    <xf numFmtId="8" fontId="4" fillId="3" borderId="5" xfId="0" quotePrefix="1" applyNumberFormat="1" applyFont="1" applyFill="1" applyBorder="1"/>
    <xf numFmtId="8" fontId="4" fillId="3" borderId="3" xfId="0" quotePrefix="1" applyNumberFormat="1" applyFont="1" applyFill="1" applyBorder="1"/>
    <xf numFmtId="8" fontId="4" fillId="3" borderId="0" xfId="0" quotePrefix="1" applyNumberFormat="1" applyFont="1" applyFill="1" applyBorder="1"/>
    <xf numFmtId="8" fontId="4" fillId="3" borderId="4" xfId="0" quotePrefix="1" applyNumberFormat="1" applyFont="1" applyFill="1" applyBorder="1"/>
    <xf numFmtId="8" fontId="4" fillId="3" borderId="6" xfId="0" quotePrefix="1" applyNumberFormat="1" applyFont="1" applyFill="1" applyBorder="1"/>
    <xf numFmtId="8" fontId="4" fillId="3" borderId="7" xfId="0" quotePrefix="1" applyNumberFormat="1" applyFont="1" applyFill="1" applyBorder="1"/>
    <xf numFmtId="8" fontId="4" fillId="3" borderId="8" xfId="0" quotePrefix="1" applyNumberFormat="1" applyFont="1" applyFill="1" applyBorder="1"/>
    <xf numFmtId="0" fontId="0" fillId="2" borderId="0" xfId="0" applyFill="1"/>
    <xf numFmtId="174" fontId="0" fillId="2" borderId="0" xfId="0" applyNumberFormat="1" applyFill="1"/>
    <xf numFmtId="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4" fontId="2" fillId="2" borderId="0" xfId="2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center"/>
    </xf>
    <xf numFmtId="174" fontId="7" fillId="2" borderId="0" xfId="2" applyNumberFormat="1" applyFont="1" applyFill="1"/>
    <xf numFmtId="174" fontId="7" fillId="2" borderId="9" xfId="2" applyNumberFormat="1" applyFont="1" applyFill="1" applyBorder="1" applyProtection="1">
      <protection locked="0"/>
    </xf>
    <xf numFmtId="8" fontId="4" fillId="3" borderId="13" xfId="0" quotePrefix="1" applyNumberFormat="1" applyFont="1" applyFill="1" applyBorder="1"/>
    <xf numFmtId="8" fontId="4" fillId="3" borderId="12" xfId="0" quotePrefix="1" applyNumberFormat="1" applyFont="1" applyFill="1" applyBorder="1"/>
    <xf numFmtId="174" fontId="5" fillId="2" borderId="11" xfId="2" applyNumberFormat="1" applyFont="1" applyFill="1" applyBorder="1"/>
    <xf numFmtId="174" fontId="2" fillId="2" borderId="11" xfId="2" applyNumberFormat="1" applyFont="1" applyFill="1" applyBorder="1" applyProtection="1">
      <protection locked="0"/>
    </xf>
    <xf numFmtId="8" fontId="4" fillId="3" borderId="14" xfId="0" quotePrefix="1" applyNumberFormat="1" applyFont="1" applyFill="1" applyBorder="1"/>
    <xf numFmtId="8" fontId="4" fillId="3" borderId="10" xfId="0" quotePrefix="1" applyNumberFormat="1" applyFont="1" applyFill="1" applyBorder="1"/>
    <xf numFmtId="174" fontId="6" fillId="2" borderId="0" xfId="2" applyNumberFormat="1" applyFont="1" applyFill="1" applyBorder="1"/>
    <xf numFmtId="174" fontId="5" fillId="2" borderId="9" xfId="2" applyNumberFormat="1" applyFont="1" applyFill="1" applyBorder="1"/>
    <xf numFmtId="17" fontId="4" fillId="2" borderId="9" xfId="0" applyNumberFormat="1" applyFont="1" applyFill="1" applyBorder="1"/>
    <xf numFmtId="17" fontId="4" fillId="2" borderId="11" xfId="0" applyNumberFormat="1" applyFont="1" applyFill="1" applyBorder="1"/>
    <xf numFmtId="8" fontId="4" fillId="3" borderId="9" xfId="0" quotePrefix="1" applyNumberFormat="1" applyFont="1" applyFill="1" applyBorder="1"/>
    <xf numFmtId="39" fontId="4" fillId="2" borderId="5" xfId="0" quotePrefix="1" applyNumberFormat="1" applyFont="1" applyFill="1" applyBorder="1"/>
    <xf numFmtId="39" fontId="4" fillId="2" borderId="3" xfId="0" quotePrefix="1" applyNumberFormat="1" applyFont="1" applyFill="1" applyBorder="1"/>
    <xf numFmtId="39" fontId="4" fillId="2" borderId="4" xfId="0" quotePrefix="1" applyNumberFormat="1" applyFont="1" applyFill="1" applyBorder="1"/>
    <xf numFmtId="39" fontId="4" fillId="2" borderId="14" xfId="0" quotePrefix="1" applyNumberFormat="1" applyFont="1" applyFill="1" applyBorder="1"/>
    <xf numFmtId="39" fontId="4" fillId="2" borderId="13" xfId="0" quotePrefix="1" applyNumberFormat="1" applyFont="1" applyFill="1" applyBorder="1"/>
    <xf numFmtId="8" fontId="4" fillId="3" borderId="11" xfId="0" quotePrefix="1" applyNumberFormat="1" applyFont="1" applyFill="1" applyBorder="1"/>
    <xf numFmtId="43" fontId="4" fillId="2" borderId="15" xfId="1" quotePrefix="1" applyFont="1" applyFill="1" applyBorder="1"/>
    <xf numFmtId="43" fontId="4" fillId="2" borderId="16" xfId="1" quotePrefix="1" applyFont="1" applyFill="1" applyBorder="1"/>
    <xf numFmtId="43" fontId="4" fillId="2" borderId="17" xfId="1" quotePrefix="1" applyFont="1" applyFill="1" applyBorder="1"/>
    <xf numFmtId="43" fontId="4" fillId="2" borderId="18" xfId="1" quotePrefix="1" applyFont="1" applyFill="1" applyBorder="1"/>
    <xf numFmtId="17" fontId="2" fillId="2" borderId="0" xfId="0" applyNumberFormat="1" applyFont="1" applyFill="1"/>
    <xf numFmtId="0" fontId="0" fillId="2" borderId="0" xfId="0" applyFill="1" applyBorder="1"/>
    <xf numFmtId="164" fontId="0" fillId="2" borderId="4" xfId="0" applyNumberFormat="1" applyFill="1" applyBorder="1"/>
    <xf numFmtId="0" fontId="0" fillId="2" borderId="2" xfId="0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6" fillId="2" borderId="0" xfId="3" applyNumberFormat="1" applyFont="1" applyFill="1" applyBorder="1"/>
    <xf numFmtId="0" fontId="6" fillId="2" borderId="0" xfId="0" applyFont="1" applyFill="1" applyBorder="1"/>
    <xf numFmtId="10" fontId="6" fillId="2" borderId="0" xfId="0" applyNumberFormat="1" applyFont="1" applyFill="1" applyBorder="1"/>
    <xf numFmtId="10" fontId="6" fillId="2" borderId="2" xfId="0" applyNumberFormat="1" applyFont="1" applyFill="1" applyBorder="1"/>
    <xf numFmtId="0" fontId="6" fillId="2" borderId="2" xfId="0" applyFont="1" applyFill="1" applyBorder="1"/>
    <xf numFmtId="172" fontId="6" fillId="2" borderId="7" xfId="3" applyNumberFormat="1" applyFont="1" applyFill="1" applyBorder="1"/>
    <xf numFmtId="172" fontId="6" fillId="2" borderId="8" xfId="3" applyNumberFormat="1" applyFont="1" applyFill="1" applyBorder="1"/>
    <xf numFmtId="14" fontId="10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74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14" fontId="0" fillId="2" borderId="7" xfId="0" applyNumberFormat="1" applyFill="1" applyBorder="1"/>
    <xf numFmtId="14" fontId="0" fillId="2" borderId="8" xfId="0" applyNumberFormat="1" applyFill="1" applyBorder="1"/>
    <xf numFmtId="14" fontId="0" fillId="2" borderId="10" xfId="0" applyNumberFormat="1" applyFill="1" applyBorder="1"/>
    <xf numFmtId="14" fontId="0" fillId="2" borderId="12" xfId="0" applyNumberFormat="1" applyFill="1" applyBorder="1"/>
    <xf numFmtId="7" fontId="0" fillId="2" borderId="0" xfId="2" applyNumberFormat="1" applyFont="1" applyFill="1"/>
    <xf numFmtId="7" fontId="2" fillId="2" borderId="0" xfId="2" applyNumberFormat="1" applyFont="1" applyFill="1" applyAlignment="1">
      <alignment horizontal="center"/>
    </xf>
    <xf numFmtId="9" fontId="6" fillId="2" borderId="19" xfId="3" applyFont="1" applyFill="1" applyBorder="1" applyAlignment="1">
      <alignment horizontal="center"/>
    </xf>
    <xf numFmtId="9" fontId="6" fillId="2" borderId="16" xfId="3" applyFont="1" applyFill="1" applyBorder="1" applyAlignment="1">
      <alignment horizontal="center"/>
    </xf>
    <xf numFmtId="9" fontId="6" fillId="2" borderId="15" xfId="3" applyFont="1" applyFill="1" applyBorder="1" applyAlignment="1">
      <alignment horizontal="center"/>
    </xf>
    <xf numFmtId="43" fontId="4" fillId="2" borderId="19" xfId="1" quotePrefix="1" applyFont="1" applyFill="1" applyBorder="1"/>
    <xf numFmtId="0" fontId="8" fillId="2" borderId="20" xfId="0" applyFont="1" applyFill="1" applyBorder="1" applyAlignment="1">
      <alignment horizontal="center" vertical="center" textRotation="90"/>
    </xf>
    <xf numFmtId="9" fontId="6" fillId="2" borderId="20" xfId="3" applyFont="1" applyFill="1" applyBorder="1" applyAlignment="1">
      <alignment horizontal="center"/>
    </xf>
    <xf numFmtId="10" fontId="3" fillId="2" borderId="20" xfId="3" applyNumberFormat="1" applyFont="1" applyFill="1" applyBorder="1" applyAlignment="1">
      <alignment horizontal="center"/>
    </xf>
    <xf numFmtId="17" fontId="4" fillId="2" borderId="20" xfId="0" applyNumberFormat="1" applyFont="1" applyFill="1" applyBorder="1"/>
    <xf numFmtId="174" fontId="5" fillId="2" borderId="20" xfId="2" applyNumberFormat="1" applyFont="1" applyFill="1" applyBorder="1"/>
    <xf numFmtId="174" fontId="2" fillId="2" borderId="20" xfId="2" applyNumberFormat="1" applyFont="1" applyFill="1" applyBorder="1" applyProtection="1">
      <protection locked="0"/>
    </xf>
    <xf numFmtId="43" fontId="4" fillId="2" borderId="20" xfId="1" quotePrefix="1" applyFont="1" applyFill="1" applyBorder="1"/>
    <xf numFmtId="39" fontId="4" fillId="2" borderId="20" xfId="0" quotePrefix="1" applyNumberFormat="1" applyFont="1" applyFill="1" applyBorder="1"/>
    <xf numFmtId="187" fontId="4" fillId="2" borderId="20" xfId="1" quotePrefix="1" applyNumberFormat="1" applyFont="1" applyFill="1" applyBorder="1"/>
    <xf numFmtId="8" fontId="4" fillId="2" borderId="20" xfId="0" quotePrefix="1" applyNumberFormat="1" applyFont="1" applyFill="1" applyBorder="1"/>
    <xf numFmtId="14" fontId="0" fillId="2" borderId="20" xfId="0" applyNumberFormat="1" applyFill="1" applyBorder="1"/>
    <xf numFmtId="7" fontId="0" fillId="2" borderId="20" xfId="2" applyNumberFormat="1" applyFont="1" applyFill="1" applyBorder="1"/>
    <xf numFmtId="10" fontId="0" fillId="2" borderId="20" xfId="0" applyNumberFormat="1" applyFill="1" applyBorder="1"/>
    <xf numFmtId="1" fontId="0" fillId="2" borderId="20" xfId="0" applyNumberFormat="1" applyFill="1" applyBorder="1"/>
    <xf numFmtId="174" fontId="7" fillId="2" borderId="20" xfId="2" applyNumberFormat="1" applyFont="1" applyFill="1" applyBorder="1" applyProtection="1">
      <protection locked="0"/>
    </xf>
    <xf numFmtId="7" fontId="0" fillId="2" borderId="1" xfId="2" applyNumberFormat="1" applyFont="1" applyFill="1" applyBorder="1"/>
    <xf numFmtId="10" fontId="0" fillId="2" borderId="1" xfId="0" applyNumberFormat="1" applyFill="1" applyBorder="1"/>
    <xf numFmtId="1" fontId="0" fillId="2" borderId="1" xfId="0" applyNumberFormat="1" applyFill="1" applyBorder="1"/>
    <xf numFmtId="7" fontId="0" fillId="2" borderId="2" xfId="2" applyNumberFormat="1" applyFont="1" applyFill="1" applyBorder="1"/>
    <xf numFmtId="1" fontId="0" fillId="2" borderId="2" xfId="0" applyNumberFormat="1" applyFill="1" applyBorder="1"/>
    <xf numFmtId="0" fontId="0" fillId="2" borderId="20" xfId="0" applyFill="1" applyBorder="1" applyAlignment="1"/>
    <xf numFmtId="0" fontId="9" fillId="2" borderId="1" xfId="0" applyFont="1" applyFill="1" applyBorder="1" applyAlignment="1">
      <alignment horizontal="center" vertical="center" textRotation="90"/>
    </xf>
    <xf numFmtId="0" fontId="9" fillId="2" borderId="20" xfId="0" applyFont="1" applyFill="1" applyBorder="1" applyAlignment="1">
      <alignment horizontal="center" vertical="center" textRotation="90"/>
    </xf>
    <xf numFmtId="174" fontId="0" fillId="2" borderId="0" xfId="2" applyNumberFormat="1" applyFont="1" applyFill="1"/>
    <xf numFmtId="169" fontId="4" fillId="2" borderId="1" xfId="2" quotePrefix="1" applyNumberFormat="1" applyFont="1" applyFill="1" applyBorder="1"/>
    <xf numFmtId="169" fontId="4" fillId="2" borderId="0" xfId="2" quotePrefix="1" applyNumberFormat="1" applyFont="1" applyFill="1" applyBorder="1"/>
    <xf numFmtId="169" fontId="4" fillId="2" borderId="2" xfId="2" quotePrefix="1" applyNumberFormat="1" applyFont="1" applyFill="1" applyBorder="1"/>
    <xf numFmtId="169" fontId="4" fillId="2" borderId="11" xfId="2" quotePrefix="1" applyNumberFormat="1" applyFont="1" applyFill="1" applyBorder="1"/>
    <xf numFmtId="169" fontId="4" fillId="2" borderId="9" xfId="2" quotePrefix="1" applyNumberFormat="1" applyFont="1" applyFill="1" applyBorder="1"/>
    <xf numFmtId="169" fontId="4" fillId="2" borderId="20" xfId="2" quotePrefix="1" applyNumberFormat="1" applyFont="1" applyFill="1" applyBorder="1"/>
    <xf numFmtId="0" fontId="11" fillId="2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0" fillId="2" borderId="0" xfId="0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0" fillId="0" borderId="0" xfId="0" applyBorder="1"/>
    <xf numFmtId="8" fontId="4" fillId="2" borderId="5" xfId="0" quotePrefix="1" applyNumberFormat="1" applyFont="1" applyFill="1" applyBorder="1"/>
    <xf numFmtId="8" fontId="4" fillId="2" borderId="3" xfId="0" quotePrefix="1" applyNumberFormat="1" applyFont="1" applyFill="1" applyBorder="1"/>
    <xf numFmtId="7" fontId="0" fillId="2" borderId="0" xfId="2" applyNumberFormat="1" applyFont="1" applyFill="1" applyBorder="1"/>
    <xf numFmtId="1" fontId="0" fillId="2" borderId="0" xfId="0" applyNumberFormat="1" applyFill="1" applyBorder="1"/>
    <xf numFmtId="0" fontId="0" fillId="2" borderId="7" xfId="0" applyFill="1" applyBorder="1"/>
    <xf numFmtId="8" fontId="4" fillId="2" borderId="4" xfId="0" quotePrefix="1" applyNumberFormat="1" applyFont="1" applyFill="1" applyBorder="1"/>
    <xf numFmtId="0" fontId="0" fillId="2" borderId="8" xfId="0" applyFill="1" applyBorder="1"/>
    <xf numFmtId="0" fontId="0" fillId="2" borderId="6" xfId="0" applyFill="1" applyBorder="1"/>
    <xf numFmtId="8" fontId="4" fillId="2" borderId="14" xfId="0" quotePrefix="1" applyNumberFormat="1" applyFont="1" applyFill="1" applyBorder="1"/>
    <xf numFmtId="7" fontId="0" fillId="2" borderId="11" xfId="2" applyNumberFormat="1" applyFont="1" applyFill="1" applyBorder="1"/>
    <xf numFmtId="10" fontId="0" fillId="2" borderId="11" xfId="0" applyNumberFormat="1" applyFill="1" applyBorder="1"/>
    <xf numFmtId="8" fontId="4" fillId="2" borderId="13" xfId="0" quotePrefix="1" applyNumberFormat="1" applyFont="1" applyFill="1" applyBorder="1"/>
    <xf numFmtId="7" fontId="0" fillId="2" borderId="9" xfId="2" applyNumberFormat="1" applyFont="1" applyFill="1" applyBorder="1"/>
    <xf numFmtId="10" fontId="0" fillId="2" borderId="9" xfId="0" applyNumberFormat="1" applyFill="1" applyBorder="1"/>
    <xf numFmtId="1" fontId="0" fillId="2" borderId="9" xfId="0" applyNumberFormat="1" applyFill="1" applyBorder="1"/>
    <xf numFmtId="1" fontId="0" fillId="2" borderId="11" xfId="0" applyNumberFormat="1" applyFill="1" applyBorder="1"/>
    <xf numFmtId="0" fontId="0" fillId="2" borderId="12" xfId="0" applyFill="1" applyBorder="1"/>
    <xf numFmtId="0" fontId="0" fillId="2" borderId="10" xfId="0" applyFill="1" applyBorder="1"/>
    <xf numFmtId="174" fontId="1" fillId="2" borderId="0" xfId="2" applyNumberFormat="1" applyFill="1"/>
    <xf numFmtId="7" fontId="1" fillId="2" borderId="0" xfId="2" applyNumberFormat="1" applyFill="1"/>
    <xf numFmtId="7" fontId="1" fillId="2" borderId="1" xfId="2" applyNumberFormat="1" applyFill="1" applyBorder="1"/>
    <xf numFmtId="7" fontId="1" fillId="2" borderId="0" xfId="2" applyNumberFormat="1" applyFill="1" applyBorder="1"/>
    <xf numFmtId="7" fontId="1" fillId="2" borderId="2" xfId="2" applyNumberFormat="1" applyFill="1" applyBorder="1"/>
    <xf numFmtId="7" fontId="1" fillId="2" borderId="20" xfId="2" applyNumberFormat="1" applyFill="1" applyBorder="1"/>
    <xf numFmtId="7" fontId="1" fillId="2" borderId="9" xfId="2" applyNumberFormat="1" applyFill="1" applyBorder="1"/>
    <xf numFmtId="7" fontId="1" fillId="2" borderId="11" xfId="2" applyNumberFormat="1" applyFill="1" applyBorder="1"/>
    <xf numFmtId="174" fontId="1" fillId="0" borderId="0" xfId="2" applyNumberFormat="1"/>
    <xf numFmtId="16" fontId="4" fillId="2" borderId="3" xfId="0" applyNumberFormat="1" applyFont="1" applyFill="1" applyBorder="1"/>
    <xf numFmtId="9" fontId="6" fillId="2" borderId="18" xfId="3" applyFont="1" applyFill="1" applyBorder="1" applyAlignment="1">
      <alignment horizontal="center"/>
    </xf>
    <xf numFmtId="16" fontId="4" fillId="2" borderId="14" xfId="0" applyNumberFormat="1" applyFont="1" applyFill="1" applyBorder="1"/>
    <xf numFmtId="174" fontId="7" fillId="2" borderId="11" xfId="2" applyNumberFormat="1" applyFont="1" applyFill="1" applyBorder="1" applyProtection="1">
      <protection locked="0"/>
    </xf>
    <xf numFmtId="9" fontId="6" fillId="2" borderId="21" xfId="3" applyFont="1" applyFill="1" applyBorder="1" applyAlignment="1">
      <alignment horizontal="center"/>
    </xf>
    <xf numFmtId="174" fontId="13" fillId="4" borderId="0" xfId="2" applyNumberFormat="1" applyFont="1" applyFill="1"/>
    <xf numFmtId="174" fontId="1" fillId="4" borderId="0" xfId="2" applyNumberFormat="1" applyFill="1"/>
    <xf numFmtId="174" fontId="13" fillId="4" borderId="0" xfId="2" applyNumberFormat="1" applyFont="1" applyFill="1" applyAlignment="1">
      <alignment horizontal="center"/>
    </xf>
    <xf numFmtId="14" fontId="0" fillId="0" borderId="0" xfId="0" applyNumberFormat="1"/>
    <xf numFmtId="0" fontId="0" fillId="0" borderId="11" xfId="0" applyBorder="1"/>
    <xf numFmtId="8" fontId="4" fillId="5" borderId="3" xfId="0" quotePrefix="1" applyNumberFormat="1" applyFont="1" applyFill="1" applyBorder="1"/>
    <xf numFmtId="8" fontId="4" fillId="5" borderId="7" xfId="0" quotePrefix="1" applyNumberFormat="1" applyFont="1" applyFill="1" applyBorder="1"/>
    <xf numFmtId="8" fontId="4" fillId="5" borderId="14" xfId="0" quotePrefix="1" applyNumberFormat="1" applyFont="1" applyFill="1" applyBorder="1"/>
    <xf numFmtId="8" fontId="4" fillId="5" borderId="10" xfId="0" quotePrefix="1" applyNumberFormat="1" applyFont="1" applyFill="1" applyBorder="1"/>
    <xf numFmtId="0" fontId="0" fillId="0" borderId="14" xfId="0" applyBorder="1"/>
    <xf numFmtId="200" fontId="0" fillId="0" borderId="0" xfId="0" applyNumberFormat="1"/>
    <xf numFmtId="165" fontId="0" fillId="0" borderId="0" xfId="0" applyNumberFormat="1"/>
    <xf numFmtId="9" fontId="14" fillId="6" borderId="0" xfId="0" applyNumberFormat="1" applyFont="1" applyFill="1"/>
    <xf numFmtId="9" fontId="14" fillId="6" borderId="11" xfId="0" applyNumberFormat="1" applyFont="1" applyFill="1" applyBorder="1"/>
    <xf numFmtId="9" fontId="15" fillId="0" borderId="11" xfId="0" applyNumberFormat="1" applyFont="1" applyBorder="1" applyAlignment="1">
      <alignment horizontal="center"/>
    </xf>
    <xf numFmtId="2" fontId="16" fillId="0" borderId="0" xfId="0" applyNumberFormat="1" applyFont="1"/>
    <xf numFmtId="2" fontId="3" fillId="0" borderId="0" xfId="0" applyNumberFormat="1" applyFont="1"/>
    <xf numFmtId="2" fontId="3" fillId="0" borderId="11" xfId="0" applyNumberFormat="1" applyFont="1" applyBorder="1"/>
    <xf numFmtId="2" fontId="14" fillId="7" borderId="0" xfId="0" applyNumberFormat="1" applyFont="1" applyFill="1"/>
    <xf numFmtId="2" fontId="14" fillId="7" borderId="11" xfId="0" applyNumberFormat="1" applyFont="1" applyFill="1" applyBorder="1"/>
    <xf numFmtId="0" fontId="2" fillId="0" borderId="0" xfId="0" applyFont="1" applyAlignment="1">
      <alignment horizontal="center"/>
    </xf>
    <xf numFmtId="43" fontId="0" fillId="0" borderId="0" xfId="1" applyNumberFormat="1" applyFont="1"/>
    <xf numFmtId="8" fontId="0" fillId="0" borderId="0" xfId="1" applyNumberFormat="1" applyFont="1"/>
    <xf numFmtId="0" fontId="0" fillId="0" borderId="24" xfId="0" applyBorder="1"/>
    <xf numFmtId="9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172" fontId="0" fillId="0" borderId="30" xfId="3" applyNumberFormat="1" applyFont="1" applyBorder="1"/>
    <xf numFmtId="44" fontId="0" fillId="0" borderId="9" xfId="2" applyFont="1" applyBorder="1"/>
    <xf numFmtId="172" fontId="0" fillId="0" borderId="31" xfId="3" applyNumberFormat="1" applyFont="1" applyBorder="1"/>
    <xf numFmtId="172" fontId="0" fillId="0" borderId="32" xfId="3" applyNumberFormat="1" applyFont="1" applyBorder="1"/>
    <xf numFmtId="44" fontId="0" fillId="0" borderId="0" xfId="2" applyFont="1" applyBorder="1"/>
    <xf numFmtId="172" fontId="0" fillId="0" borderId="33" xfId="3" applyNumberFormat="1" applyFont="1" applyBorder="1"/>
    <xf numFmtId="0" fontId="0" fillId="0" borderId="32" xfId="0" applyBorder="1"/>
    <xf numFmtId="0" fontId="0" fillId="0" borderId="33" xfId="0" applyBorder="1"/>
    <xf numFmtId="172" fontId="0" fillId="0" borderId="34" xfId="3" applyNumberFormat="1" applyFont="1" applyBorder="1"/>
    <xf numFmtId="44" fontId="0" fillId="0" borderId="11" xfId="2" applyFont="1" applyBorder="1"/>
    <xf numFmtId="172" fontId="0" fillId="0" borderId="35" xfId="3" applyNumberFormat="1" applyFont="1" applyBorder="1"/>
    <xf numFmtId="0" fontId="8" fillId="2" borderId="3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textRotation="90"/>
    </xf>
    <xf numFmtId="0" fontId="8" fillId="2" borderId="3" xfId="0" quotePrefix="1" applyFont="1" applyFill="1" applyBorder="1" applyAlignment="1">
      <alignment horizontal="center" vertical="center" textRotation="90"/>
    </xf>
    <xf numFmtId="16" fontId="8" fillId="2" borderId="3" xfId="0" quotePrefix="1" applyNumberFormat="1" applyFont="1" applyFill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11" fillId="3" borderId="22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0" fillId="0" borderId="3" xfId="0" applyBorder="1" applyAlignment="1"/>
    <xf numFmtId="0" fontId="9" fillId="2" borderId="3" xfId="0" applyFont="1" applyFill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17" fontId="8" fillId="2" borderId="3" xfId="0" applyNumberFormat="1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 val="0"/>
        <i/>
        <condense val="0"/>
        <extend val="0"/>
        <color indexed="14"/>
      </font>
      <fill>
        <patternFill>
          <bgColor indexed="41"/>
        </patternFill>
      </fill>
      <border>
        <left style="thin">
          <color indexed="15"/>
        </left>
        <right style="thin">
          <color indexed="15"/>
        </right>
        <top style="thin">
          <color indexed="15"/>
        </top>
        <bottom style="thin">
          <color indexed="1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 of Sep 3</a:t>
            </a:r>
          </a:p>
        </c:rich>
      </c:tx>
      <c:layout>
        <c:manualLayout>
          <c:xMode val="edge"/>
          <c:yMode val="edge"/>
          <c:x val="0.40000110554550844"/>
          <c:y val="7.56758504443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0786006004956"/>
          <c:y val="0.23513567816648648"/>
          <c:w val="0.79811541342334935"/>
          <c:h val="0.57027158727734073"/>
        </c:manualLayout>
      </c:layout>
      <c:barChart>
        <c:barDir val="col"/>
        <c:grouping val="clustered"/>
        <c:varyColors val="0"/>
        <c:ser>
          <c:idx val="0"/>
          <c:order val="0"/>
          <c:tx>
            <c:v>Wk of Sep3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'Prob Model'!$J$6:$J$10</c:f>
              <c:numCache>
                <c:formatCode>0.00</c:formatCode>
                <c:ptCount val="5"/>
                <c:pt idx="0">
                  <c:v>40</c:v>
                </c:pt>
                <c:pt idx="1">
                  <c:v>36.200000000000003</c:v>
                </c:pt>
                <c:pt idx="2">
                  <c:v>33</c:v>
                </c:pt>
                <c:pt idx="3">
                  <c:v>27.6</c:v>
                </c:pt>
                <c:pt idx="4">
                  <c:v>22</c:v>
                </c:pt>
              </c:numCache>
            </c:numRef>
          </c:cat>
          <c:val>
            <c:numRef>
              <c:f>'Prob Model'!$G$6:$G$10</c:f>
              <c:numCache>
                <c:formatCode>0%</c:formatCode>
                <c:ptCount val="5"/>
                <c:pt idx="0">
                  <c:v>0.05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FA4-A0BC-10E64D7E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6968"/>
        <c:axId val="1"/>
      </c:barChart>
      <c:catAx>
        <c:axId val="18187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90943647581573139"/>
              <c:y val="0.824326228054923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</a:t>
                </a:r>
              </a:p>
            </c:rich>
          </c:tx>
          <c:layout>
            <c:manualLayout>
              <c:xMode val="edge"/>
              <c:yMode val="edge"/>
              <c:x val="5.4717132362357278E-2"/>
              <c:y val="9.4594813055483062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76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 of Sep 10</a:t>
            </a:r>
          </a:p>
        </c:rich>
      </c:tx>
      <c:layout>
        <c:manualLayout>
          <c:xMode val="edge"/>
          <c:yMode val="edge"/>
          <c:x val="0.43750129806055976"/>
          <c:y val="2.0958160430215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0599854447676"/>
          <c:y val="0.17365332927892727"/>
          <c:w val="0.78298843422743047"/>
          <c:h val="0.61078067539484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'Prob Model'!$J$12:$J$16</c:f>
              <c:numCache>
                <c:formatCode>0.00</c:formatCode>
                <c:ptCount val="5"/>
                <c:pt idx="0">
                  <c:v>39.200000000000003</c:v>
                </c:pt>
                <c:pt idx="1">
                  <c:v>35.799999999999997</c:v>
                </c:pt>
                <c:pt idx="2">
                  <c:v>33</c:v>
                </c:pt>
                <c:pt idx="3">
                  <c:v>26.8</c:v>
                </c:pt>
                <c:pt idx="4">
                  <c:v>22</c:v>
                </c:pt>
              </c:numCache>
            </c:numRef>
          </c:cat>
          <c:val>
            <c:numRef>
              <c:f>'Prob Model'!$G$12:$G$16</c:f>
              <c:numCache>
                <c:formatCode>0%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1-4F25-967A-B8881D41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90272"/>
        <c:axId val="1"/>
      </c:barChart>
      <c:catAx>
        <c:axId val="1819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91493327015045633"/>
              <c:y val="0.796410096348183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</a:t>
                </a:r>
              </a:p>
            </c:rich>
          </c:tx>
          <c:layout>
            <c:manualLayout>
              <c:xMode val="edge"/>
              <c:yMode val="edge"/>
              <c:x val="0.11284755703943011"/>
              <c:y val="5.3892412534839507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16</xdr:row>
      <xdr:rowOff>76200</xdr:rowOff>
    </xdr:from>
    <xdr:to>
      <xdr:col>10</xdr:col>
      <xdr:colOff>68580</xdr:colOff>
      <xdr:row>33</xdr:row>
      <xdr:rowOff>30480</xdr:rowOff>
    </xdr:to>
    <xdr:graphicFrame macro="">
      <xdr:nvGraphicFramePr>
        <xdr:cNvPr id="9438" name="Chart 2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17</xdr:row>
      <xdr:rowOff>160020</xdr:rowOff>
    </xdr:from>
    <xdr:to>
      <xdr:col>20</xdr:col>
      <xdr:colOff>0</xdr:colOff>
      <xdr:row>33</xdr:row>
      <xdr:rowOff>7620</xdr:rowOff>
    </xdr:to>
    <xdr:graphicFrame macro="">
      <xdr:nvGraphicFramePr>
        <xdr:cNvPr id="9439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chen2/Local%20Settings/Temporary%20Internet%20Files/OLK47/Simple%20Cycle%20Model%20-%20J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Power Curves"/>
      <sheetName val="Gas Curves"/>
      <sheetName val="Calculations"/>
      <sheetName val="Pricing Inputs"/>
      <sheetName val="Output"/>
      <sheetName val="WIP"/>
    </sheetNames>
    <sheetDataSet>
      <sheetData sheetId="0">
        <row r="23">
          <cell r="F2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>
        <row r="20">
          <cell r="AZ20">
            <v>2</v>
          </cell>
        </row>
      </sheetData>
      <sheetData sheetId="2">
        <row r="5">
          <cell r="BH5">
            <v>-5</v>
          </cell>
          <cell r="BI5">
            <v>3.5000000000000003E-2</v>
          </cell>
        </row>
        <row r="6">
          <cell r="BH6">
            <v>-4.5</v>
          </cell>
          <cell r="BI6">
            <v>2.75E-2</v>
          </cell>
        </row>
        <row r="7">
          <cell r="BH7">
            <v>-4</v>
          </cell>
          <cell r="BI7">
            <v>0.02</v>
          </cell>
        </row>
        <row r="8">
          <cell r="BH8">
            <v>-3.5</v>
          </cell>
          <cell r="BI8">
            <v>1.4999999999999999E-2</v>
          </cell>
        </row>
        <row r="9">
          <cell r="BH9">
            <v>-3</v>
          </cell>
          <cell r="BI9">
            <v>1.2500000000000001E-2</v>
          </cell>
        </row>
        <row r="10">
          <cell r="BH10">
            <v>-2.5</v>
          </cell>
          <cell r="BI10">
            <v>0.01</v>
          </cell>
        </row>
        <row r="11">
          <cell r="BH11">
            <v>-2</v>
          </cell>
          <cell r="BI11">
            <v>7.4999999999999997E-3</v>
          </cell>
        </row>
        <row r="12">
          <cell r="BH12">
            <v>-1.5</v>
          </cell>
          <cell r="BI12">
            <v>5.0000000000000001E-3</v>
          </cell>
        </row>
        <row r="13">
          <cell r="BH13">
            <v>-1</v>
          </cell>
          <cell r="BI13">
            <v>3.3E-3</v>
          </cell>
        </row>
        <row r="14">
          <cell r="BH14">
            <v>-0.5</v>
          </cell>
          <cell r="BI14">
            <v>2.5000000000000001E-3</v>
          </cell>
        </row>
        <row r="15">
          <cell r="BH15">
            <v>0</v>
          </cell>
          <cell r="BI15">
            <v>0</v>
          </cell>
        </row>
        <row r="16">
          <cell r="BH16">
            <v>1</v>
          </cell>
          <cell r="BI16">
            <v>5.0000000000000001E-3</v>
          </cell>
        </row>
        <row r="17">
          <cell r="BH17">
            <v>2</v>
          </cell>
          <cell r="BI17">
            <v>0.01</v>
          </cell>
        </row>
        <row r="18">
          <cell r="BH18">
            <v>3</v>
          </cell>
          <cell r="BI18">
            <v>0.02</v>
          </cell>
        </row>
        <row r="19">
          <cell r="BH19">
            <v>4</v>
          </cell>
          <cell r="BI19">
            <v>0.04</v>
          </cell>
        </row>
        <row r="20">
          <cell r="BH20">
            <v>5</v>
          </cell>
          <cell r="BI20">
            <v>0.06</v>
          </cell>
        </row>
        <row r="21">
          <cell r="BH21">
            <v>6</v>
          </cell>
          <cell r="BI21">
            <v>0.08</v>
          </cell>
        </row>
        <row r="22">
          <cell r="BH22">
            <v>7</v>
          </cell>
          <cell r="BI22">
            <v>0.1</v>
          </cell>
        </row>
        <row r="23">
          <cell r="BH23">
            <v>8</v>
          </cell>
          <cell r="BI23">
            <v>0.12</v>
          </cell>
        </row>
        <row r="24">
          <cell r="BH24">
            <v>9</v>
          </cell>
          <cell r="BI24">
            <v>0.14000000000000001</v>
          </cell>
        </row>
        <row r="25">
          <cell r="BH25">
            <v>10</v>
          </cell>
          <cell r="BI25">
            <v>0.16</v>
          </cell>
        </row>
        <row r="37">
          <cell r="AS37">
            <v>-50</v>
          </cell>
          <cell r="AT37">
            <v>-0.2</v>
          </cell>
        </row>
        <row r="38">
          <cell r="AS38">
            <v>-40</v>
          </cell>
          <cell r="AT38">
            <v>-0.2</v>
          </cell>
        </row>
        <row r="39">
          <cell r="AS39">
            <v>-30</v>
          </cell>
          <cell r="AT39">
            <v>-0.2</v>
          </cell>
        </row>
        <row r="40">
          <cell r="AS40">
            <v>-20</v>
          </cell>
          <cell r="AT40">
            <v>-0.15</v>
          </cell>
        </row>
        <row r="41">
          <cell r="AS41">
            <v>-15</v>
          </cell>
          <cell r="AT41">
            <v>-7.0000000000000007E-2</v>
          </cell>
        </row>
        <row r="42">
          <cell r="AS42">
            <v>-10</v>
          </cell>
          <cell r="AT42">
            <v>-0.04</v>
          </cell>
        </row>
        <row r="43">
          <cell r="AS43">
            <v>-5</v>
          </cell>
          <cell r="AT43">
            <v>0</v>
          </cell>
        </row>
        <row r="44">
          <cell r="AS44">
            <v>-1.5</v>
          </cell>
          <cell r="AT44">
            <v>0</v>
          </cell>
        </row>
        <row r="45">
          <cell r="AS45">
            <v>-1</v>
          </cell>
          <cell r="AT45">
            <v>0</v>
          </cell>
        </row>
        <row r="46">
          <cell r="AS46">
            <v>-0.5</v>
          </cell>
          <cell r="AT46">
            <v>0</v>
          </cell>
        </row>
        <row r="47">
          <cell r="AS47">
            <v>0</v>
          </cell>
          <cell r="AT47">
            <v>0</v>
          </cell>
        </row>
        <row r="48">
          <cell r="AS48">
            <v>1</v>
          </cell>
          <cell r="AT48">
            <v>0</v>
          </cell>
        </row>
        <row r="49">
          <cell r="AS49">
            <v>2</v>
          </cell>
          <cell r="AT49">
            <v>5.0000000000000001E-3</v>
          </cell>
        </row>
        <row r="50">
          <cell r="AS50">
            <v>5</v>
          </cell>
          <cell r="AT50">
            <v>0.01</v>
          </cell>
        </row>
        <row r="51">
          <cell r="AS51">
            <v>10</v>
          </cell>
          <cell r="AT51">
            <v>1.4999999999999999E-2</v>
          </cell>
        </row>
        <row r="52">
          <cell r="AS52">
            <v>20</v>
          </cell>
          <cell r="AT52">
            <v>0.03</v>
          </cell>
        </row>
        <row r="53">
          <cell r="AS53">
            <v>30</v>
          </cell>
          <cell r="AT53">
            <v>0.05</v>
          </cell>
        </row>
        <row r="54">
          <cell r="AS54">
            <v>50</v>
          </cell>
          <cell r="AT54">
            <v>0.1</v>
          </cell>
        </row>
        <row r="55">
          <cell r="AS55">
            <v>75</v>
          </cell>
          <cell r="AT55">
            <v>0.15</v>
          </cell>
        </row>
        <row r="56">
          <cell r="AS56">
            <v>100</v>
          </cell>
          <cell r="AT56">
            <v>0.2</v>
          </cell>
        </row>
        <row r="57">
          <cell r="AS57">
            <v>150</v>
          </cell>
          <cell r="AT57">
            <v>0.25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H265"/>
  <sheetViews>
    <sheetView zoomScale="85" workbookViewId="0">
      <selection activeCell="J14" sqref="J14"/>
    </sheetView>
  </sheetViews>
  <sheetFormatPr defaultColWidth="9.109375" defaultRowHeight="13.2" x14ac:dyDescent="0.25"/>
  <cols>
    <col min="1" max="2" width="9.109375" style="53"/>
    <col min="3" max="3" width="10.33203125" style="89" bestFit="1" customWidth="1"/>
    <col min="4" max="4" width="8.109375" style="53" bestFit="1" customWidth="1"/>
    <col min="5" max="5" width="9.109375" style="53"/>
    <col min="6" max="6" width="4" style="53" customWidth="1"/>
    <col min="7" max="7" width="10.33203125" style="53" bestFit="1" customWidth="1"/>
    <col min="8" max="8" width="3.6640625" style="53" customWidth="1"/>
    <col min="9" max="16384" width="9.109375" style="53"/>
  </cols>
  <sheetData>
    <row r="2" spans="2:8" x14ac:dyDescent="0.25">
      <c r="C2" s="53"/>
    </row>
    <row r="3" spans="2:8" ht="13.8" thickBot="1" x14ac:dyDescent="0.3"/>
    <row r="4" spans="2:8" x14ac:dyDescent="0.25">
      <c r="C4" s="94" t="s">
        <v>29</v>
      </c>
      <c r="D4" s="91" t="s">
        <v>26</v>
      </c>
      <c r="E4" s="91" t="s">
        <v>24</v>
      </c>
      <c r="F4" s="91"/>
      <c r="G4" s="91" t="s">
        <v>28</v>
      </c>
      <c r="H4" s="92"/>
    </row>
    <row r="5" spans="2:8" ht="13.8" thickBot="1" x14ac:dyDescent="0.3">
      <c r="C5" s="95" t="s">
        <v>25</v>
      </c>
      <c r="D5" s="96" t="s">
        <v>19</v>
      </c>
      <c r="E5" s="96" t="s">
        <v>27</v>
      </c>
      <c r="F5" s="96"/>
      <c r="G5" s="96" t="s">
        <v>25</v>
      </c>
      <c r="H5" s="93"/>
    </row>
    <row r="6" spans="2:8" x14ac:dyDescent="0.25">
      <c r="B6" s="85">
        <v>37012</v>
      </c>
      <c r="C6" s="90">
        <v>37008</v>
      </c>
      <c r="D6" s="86">
        <v>22</v>
      </c>
      <c r="E6" s="97">
        <v>4.6395386850713198E-2</v>
      </c>
      <c r="F6" s="98"/>
      <c r="G6" s="13">
        <v>37026</v>
      </c>
      <c r="H6" s="102"/>
    </row>
    <row r="7" spans="2:8" x14ac:dyDescent="0.25">
      <c r="B7" s="85">
        <v>37043</v>
      </c>
      <c r="C7" s="90">
        <v>37041</v>
      </c>
      <c r="D7" s="86">
        <v>21</v>
      </c>
      <c r="E7" s="97">
        <v>4.1723077109058898E-2</v>
      </c>
      <c r="F7" s="98"/>
      <c r="G7" s="13">
        <v>37057</v>
      </c>
      <c r="H7" s="102"/>
    </row>
    <row r="8" spans="2:8" x14ac:dyDescent="0.25">
      <c r="B8" s="85">
        <v>37073</v>
      </c>
      <c r="C8" s="90">
        <v>37070</v>
      </c>
      <c r="D8" s="86">
        <v>21</v>
      </c>
      <c r="E8" s="97">
        <v>4.1771276557009997E-2</v>
      </c>
      <c r="F8" s="98"/>
      <c r="G8" s="13">
        <v>37089</v>
      </c>
      <c r="H8" s="102"/>
    </row>
    <row r="9" spans="2:8" x14ac:dyDescent="0.25">
      <c r="B9" s="85">
        <v>37104</v>
      </c>
      <c r="C9" s="90">
        <v>37102</v>
      </c>
      <c r="D9" s="86">
        <v>23</v>
      </c>
      <c r="E9" s="97">
        <v>4.1629500793068701E-2</v>
      </c>
      <c r="F9" s="98"/>
      <c r="G9" s="13">
        <v>37119</v>
      </c>
      <c r="H9" s="102"/>
    </row>
    <row r="10" spans="2:8" x14ac:dyDescent="0.25">
      <c r="B10" s="85">
        <v>37135</v>
      </c>
      <c r="C10" s="90">
        <v>37133</v>
      </c>
      <c r="D10" s="86">
        <v>19</v>
      </c>
      <c r="E10" s="97">
        <v>4.1468789860245707E-2</v>
      </c>
      <c r="F10" s="98"/>
      <c r="G10" s="13">
        <v>37151</v>
      </c>
      <c r="H10" s="102"/>
    </row>
    <row r="11" spans="2:8" x14ac:dyDescent="0.25">
      <c r="B11" s="85">
        <v>37165</v>
      </c>
      <c r="C11" s="90">
        <v>37161</v>
      </c>
      <c r="D11" s="86">
        <v>23</v>
      </c>
      <c r="E11" s="97">
        <v>4.1301320562793002E-2</v>
      </c>
      <c r="F11" s="98"/>
      <c r="G11" s="13">
        <v>37180</v>
      </c>
      <c r="H11" s="102"/>
    </row>
    <row r="12" spans="2:8" x14ac:dyDescent="0.25">
      <c r="B12" s="85">
        <v>37196</v>
      </c>
      <c r="C12" s="90">
        <v>37194</v>
      </c>
      <c r="D12" s="86">
        <v>21</v>
      </c>
      <c r="E12" s="97">
        <v>4.1334062425352897E-2</v>
      </c>
      <c r="F12" s="98"/>
      <c r="G12" s="13">
        <v>37210</v>
      </c>
      <c r="H12" s="102"/>
    </row>
    <row r="13" spans="2:8" x14ac:dyDescent="0.25">
      <c r="B13" s="85">
        <v>37226</v>
      </c>
      <c r="C13" s="90">
        <v>37224</v>
      </c>
      <c r="D13" s="86">
        <v>20</v>
      </c>
      <c r="E13" s="97">
        <v>4.1365748099140301E-2</v>
      </c>
      <c r="F13" s="98"/>
      <c r="G13" s="13">
        <v>37240</v>
      </c>
      <c r="H13" s="102"/>
    </row>
    <row r="14" spans="2:8" x14ac:dyDescent="0.25">
      <c r="B14" s="85">
        <v>37257</v>
      </c>
      <c r="C14" s="90">
        <v>37253</v>
      </c>
      <c r="D14" s="86">
        <v>22</v>
      </c>
      <c r="E14" s="97">
        <v>4.1552067353276101E-2</v>
      </c>
      <c r="F14" s="98"/>
      <c r="G14" s="13">
        <v>37272</v>
      </c>
      <c r="H14" s="102"/>
    </row>
    <row r="15" spans="2:8" x14ac:dyDescent="0.25">
      <c r="B15" s="85">
        <v>37288</v>
      </c>
      <c r="C15" s="90">
        <v>37286</v>
      </c>
      <c r="D15" s="86">
        <v>20</v>
      </c>
      <c r="E15" s="97">
        <v>4.1951032263512801E-2</v>
      </c>
      <c r="F15" s="98"/>
      <c r="G15" s="13">
        <v>37302</v>
      </c>
      <c r="H15" s="102"/>
    </row>
    <row r="16" spans="2:8" x14ac:dyDescent="0.25">
      <c r="B16" s="85">
        <v>37316</v>
      </c>
      <c r="C16" s="90">
        <v>37314</v>
      </c>
      <c r="D16" s="86">
        <v>21</v>
      </c>
      <c r="E16" s="97">
        <v>4.2311387712167504E-2</v>
      </c>
      <c r="F16" s="98"/>
      <c r="G16" s="13">
        <v>37330</v>
      </c>
      <c r="H16" s="102"/>
    </row>
    <row r="17" spans="2:8" x14ac:dyDescent="0.25">
      <c r="B17" s="85">
        <v>37347</v>
      </c>
      <c r="C17" s="90">
        <v>37343</v>
      </c>
      <c r="D17" s="86">
        <v>22</v>
      </c>
      <c r="E17" s="97">
        <v>4.2728429590692701E-2</v>
      </c>
      <c r="F17" s="98"/>
      <c r="G17" s="13">
        <v>37361</v>
      </c>
      <c r="H17" s="102"/>
    </row>
    <row r="18" spans="2:8" x14ac:dyDescent="0.25">
      <c r="B18" s="85">
        <v>37377</v>
      </c>
      <c r="C18" s="90">
        <v>37375</v>
      </c>
      <c r="D18" s="86">
        <v>22</v>
      </c>
      <c r="E18" s="97">
        <v>4.3144333400780201E-2</v>
      </c>
      <c r="F18" s="98"/>
      <c r="G18" s="13">
        <v>37391</v>
      </c>
      <c r="H18" s="102"/>
    </row>
    <row r="19" spans="2:8" x14ac:dyDescent="0.25">
      <c r="B19" s="85">
        <v>37408</v>
      </c>
      <c r="C19" s="90">
        <f>B19-2</f>
        <v>37406</v>
      </c>
      <c r="D19" s="86">
        <v>20</v>
      </c>
      <c r="E19" s="97">
        <v>4.3574100732080498E-2</v>
      </c>
      <c r="F19" s="98"/>
      <c r="G19" s="13">
        <v>37422</v>
      </c>
      <c r="H19" s="102"/>
    </row>
    <row r="20" spans="2:8" x14ac:dyDescent="0.25">
      <c r="B20" s="85">
        <v>37438</v>
      </c>
      <c r="C20" s="90">
        <f t="shared" ref="C20:C83" si="0">B20-2</f>
        <v>37436</v>
      </c>
      <c r="D20" s="86">
        <v>22</v>
      </c>
      <c r="E20" s="97">
        <v>4.4015695854079204E-2</v>
      </c>
      <c r="F20" s="98"/>
      <c r="G20" s="13">
        <v>37453</v>
      </c>
      <c r="H20" s="102"/>
    </row>
    <row r="21" spans="2:8" x14ac:dyDescent="0.25">
      <c r="B21" s="85">
        <v>37469</v>
      </c>
      <c r="C21" s="90">
        <f t="shared" si="0"/>
        <v>37467</v>
      </c>
      <c r="D21" s="86">
        <v>22</v>
      </c>
      <c r="E21" s="97">
        <v>4.4514029940807102E-2</v>
      </c>
      <c r="F21" s="98"/>
      <c r="G21" s="13">
        <v>37483</v>
      </c>
      <c r="H21" s="102"/>
    </row>
    <row r="22" spans="2:8" x14ac:dyDescent="0.25">
      <c r="B22" s="85">
        <v>37500</v>
      </c>
      <c r="C22" s="90">
        <f t="shared" si="0"/>
        <v>37498</v>
      </c>
      <c r="D22" s="86">
        <v>20</v>
      </c>
      <c r="E22" s="97">
        <v>4.50123641106739E-2</v>
      </c>
      <c r="F22" s="98"/>
      <c r="G22" s="13">
        <v>37514</v>
      </c>
      <c r="H22" s="102"/>
    </row>
    <row r="23" spans="2:8" x14ac:dyDescent="0.25">
      <c r="B23" s="85">
        <v>37530</v>
      </c>
      <c r="C23" s="90">
        <f t="shared" si="0"/>
        <v>37528</v>
      </c>
      <c r="D23" s="86">
        <v>23</v>
      </c>
      <c r="E23" s="97">
        <v>4.5496527351745399E-2</v>
      </c>
      <c r="F23" s="98"/>
      <c r="G23" s="13">
        <v>37544</v>
      </c>
      <c r="H23" s="102"/>
    </row>
    <row r="24" spans="2:8" x14ac:dyDescent="0.25">
      <c r="B24" s="85">
        <v>37561</v>
      </c>
      <c r="C24" s="90">
        <f t="shared" si="0"/>
        <v>37559</v>
      </c>
      <c r="D24" s="86">
        <v>20</v>
      </c>
      <c r="E24" s="97">
        <v>4.5999552154963201E-2</v>
      </c>
      <c r="F24" s="98"/>
      <c r="G24" s="13">
        <v>37575</v>
      </c>
      <c r="H24" s="102"/>
    </row>
    <row r="25" spans="2:8" x14ac:dyDescent="0.25">
      <c r="B25" s="85">
        <v>37591</v>
      </c>
      <c r="C25" s="90">
        <f t="shared" si="0"/>
        <v>37589</v>
      </c>
      <c r="D25" s="86">
        <v>21</v>
      </c>
      <c r="E25" s="97">
        <v>4.6486350432223003E-2</v>
      </c>
      <c r="F25" s="98"/>
      <c r="G25" s="13">
        <v>37605</v>
      </c>
      <c r="H25" s="102"/>
    </row>
    <row r="26" spans="2:8" x14ac:dyDescent="0.25">
      <c r="B26" s="85">
        <v>37622</v>
      </c>
      <c r="C26" s="90">
        <f t="shared" si="0"/>
        <v>37620</v>
      </c>
      <c r="D26" s="86">
        <v>22</v>
      </c>
      <c r="E26" s="97">
        <v>4.6992878692691899E-2</v>
      </c>
      <c r="F26" s="98"/>
      <c r="G26" s="13">
        <v>37636</v>
      </c>
      <c r="H26" s="102"/>
    </row>
    <row r="27" spans="2:8" x14ac:dyDescent="0.25">
      <c r="B27" s="85">
        <v>37653</v>
      </c>
      <c r="C27" s="90">
        <f t="shared" si="0"/>
        <v>37651</v>
      </c>
      <c r="D27" s="86">
        <v>20</v>
      </c>
      <c r="E27" s="97">
        <v>4.7503661035530206E-2</v>
      </c>
      <c r="F27" s="98"/>
      <c r="G27" s="13">
        <v>37667</v>
      </c>
      <c r="H27" s="102"/>
    </row>
    <row r="28" spans="2:8" x14ac:dyDescent="0.25">
      <c r="B28" s="85">
        <v>37681</v>
      </c>
      <c r="C28" s="90">
        <f t="shared" si="0"/>
        <v>37679</v>
      </c>
      <c r="D28" s="86">
        <v>21</v>
      </c>
      <c r="E28" s="97">
        <v>4.7965012904025904E-2</v>
      </c>
      <c r="F28" s="98"/>
      <c r="G28" s="13">
        <v>37695</v>
      </c>
      <c r="H28" s="102"/>
    </row>
    <row r="29" spans="2:8" x14ac:dyDescent="0.25">
      <c r="B29" s="85">
        <v>37712</v>
      </c>
      <c r="C29" s="90">
        <f t="shared" si="0"/>
        <v>37710</v>
      </c>
      <c r="D29" s="86">
        <v>22</v>
      </c>
      <c r="E29" s="97">
        <v>4.8445775694425597E-2</v>
      </c>
      <c r="F29" s="98"/>
      <c r="G29" s="13">
        <v>37726</v>
      </c>
      <c r="H29" s="102"/>
    </row>
    <row r="30" spans="2:8" x14ac:dyDescent="0.25">
      <c r="B30" s="85">
        <v>37742</v>
      </c>
      <c r="C30" s="90">
        <f t="shared" si="0"/>
        <v>37740</v>
      </c>
      <c r="D30" s="86">
        <v>21</v>
      </c>
      <c r="E30" s="97">
        <v>4.8870197075202404E-2</v>
      </c>
      <c r="F30" s="98"/>
      <c r="G30" s="13">
        <v>37756</v>
      </c>
      <c r="H30" s="102"/>
    </row>
    <row r="31" spans="2:8" x14ac:dyDescent="0.25">
      <c r="B31" s="85">
        <v>37773</v>
      </c>
      <c r="C31" s="90">
        <f t="shared" si="0"/>
        <v>37771</v>
      </c>
      <c r="D31" s="86">
        <v>21</v>
      </c>
      <c r="E31" s="97">
        <v>4.9308765898556497E-2</v>
      </c>
      <c r="F31" s="98"/>
      <c r="G31" s="13">
        <v>37787</v>
      </c>
      <c r="H31" s="102"/>
    </row>
    <row r="32" spans="2:8" x14ac:dyDescent="0.25">
      <c r="B32" s="85">
        <v>37803</v>
      </c>
      <c r="C32" s="90">
        <f t="shared" si="0"/>
        <v>37801</v>
      </c>
      <c r="D32" s="86">
        <v>22</v>
      </c>
      <c r="E32" s="97">
        <v>4.9715900644169898E-2</v>
      </c>
      <c r="F32" s="98"/>
      <c r="G32" s="13">
        <v>37817</v>
      </c>
      <c r="H32" s="102"/>
    </row>
    <row r="33" spans="2:8" x14ac:dyDescent="0.25">
      <c r="B33" s="85">
        <v>37834</v>
      </c>
      <c r="C33" s="90">
        <f t="shared" si="0"/>
        <v>37832</v>
      </c>
      <c r="D33" s="86">
        <v>21</v>
      </c>
      <c r="E33" s="97">
        <v>5.0111817270237898E-2</v>
      </c>
      <c r="F33" s="98"/>
      <c r="G33" s="13">
        <v>37848</v>
      </c>
      <c r="H33" s="102"/>
    </row>
    <row r="34" spans="2:8" x14ac:dyDescent="0.25">
      <c r="B34" s="85">
        <v>37865</v>
      </c>
      <c r="C34" s="90">
        <f t="shared" si="0"/>
        <v>37863</v>
      </c>
      <c r="D34" s="86">
        <v>21</v>
      </c>
      <c r="E34" s="97">
        <v>5.0507733948639701E-2</v>
      </c>
      <c r="F34" s="98"/>
      <c r="G34" s="13">
        <v>37879</v>
      </c>
      <c r="H34" s="102"/>
    </row>
    <row r="35" spans="2:8" x14ac:dyDescent="0.25">
      <c r="B35" s="85">
        <v>37895</v>
      </c>
      <c r="C35" s="90">
        <f t="shared" si="0"/>
        <v>37893</v>
      </c>
      <c r="D35" s="86">
        <v>23</v>
      </c>
      <c r="E35" s="97">
        <v>5.0870263968495699E-2</v>
      </c>
      <c r="F35" s="98"/>
      <c r="G35" s="13">
        <v>37909</v>
      </c>
      <c r="H35" s="102"/>
    </row>
    <row r="36" spans="2:8" x14ac:dyDescent="0.25">
      <c r="B36" s="85">
        <v>37926</v>
      </c>
      <c r="C36" s="90">
        <f t="shared" si="0"/>
        <v>37924</v>
      </c>
      <c r="D36" s="86">
        <v>19</v>
      </c>
      <c r="E36" s="97">
        <v>5.1219028035275102E-2</v>
      </c>
      <c r="F36" s="98"/>
      <c r="G36" s="13">
        <v>37940</v>
      </c>
      <c r="H36" s="102"/>
    </row>
    <row r="37" spans="2:8" x14ac:dyDescent="0.25">
      <c r="B37" s="85">
        <v>37956</v>
      </c>
      <c r="C37" s="90">
        <f t="shared" si="0"/>
        <v>37954</v>
      </c>
      <c r="D37" s="86">
        <v>22</v>
      </c>
      <c r="E37" s="97">
        <v>5.1556541686933195E-2</v>
      </c>
      <c r="F37" s="98"/>
      <c r="G37" s="13">
        <v>37970</v>
      </c>
      <c r="H37" s="102"/>
    </row>
    <row r="38" spans="2:8" x14ac:dyDescent="0.25">
      <c r="B38" s="85">
        <v>37987</v>
      </c>
      <c r="C38" s="90">
        <f t="shared" si="0"/>
        <v>37985</v>
      </c>
      <c r="D38" s="86">
        <v>21</v>
      </c>
      <c r="E38" s="97">
        <v>5.1893725673664501E-2</v>
      </c>
      <c r="F38" s="98"/>
      <c r="G38" s="13">
        <v>38001</v>
      </c>
      <c r="H38" s="102"/>
    </row>
    <row r="39" spans="2:8" x14ac:dyDescent="0.25">
      <c r="B39" s="85">
        <v>38018</v>
      </c>
      <c r="C39" s="90">
        <f t="shared" si="0"/>
        <v>38016</v>
      </c>
      <c r="D39" s="86">
        <v>20</v>
      </c>
      <c r="E39" s="97">
        <v>5.2218557526411101E-2</v>
      </c>
      <c r="F39" s="98"/>
      <c r="G39" s="13">
        <v>38032</v>
      </c>
      <c r="H39" s="102"/>
    </row>
    <row r="40" spans="2:8" x14ac:dyDescent="0.25">
      <c r="B40" s="85">
        <v>38047</v>
      </c>
      <c r="C40" s="90">
        <f t="shared" si="0"/>
        <v>38045</v>
      </c>
      <c r="D40" s="86">
        <v>23</v>
      </c>
      <c r="E40" s="97">
        <v>5.2522432517291905E-2</v>
      </c>
      <c r="F40" s="98"/>
      <c r="G40" s="13">
        <v>38061</v>
      </c>
      <c r="H40" s="102"/>
    </row>
    <row r="41" spans="2:8" x14ac:dyDescent="0.25">
      <c r="B41" s="85">
        <v>38078</v>
      </c>
      <c r="C41" s="90">
        <f t="shared" si="0"/>
        <v>38076</v>
      </c>
      <c r="D41" s="86">
        <v>22</v>
      </c>
      <c r="E41" s="97">
        <v>5.2819656435272304E-2</v>
      </c>
      <c r="F41" s="98"/>
      <c r="G41" s="13">
        <v>38092</v>
      </c>
      <c r="H41" s="102"/>
    </row>
    <row r="42" spans="2:8" x14ac:dyDescent="0.25">
      <c r="B42" s="85">
        <v>38108</v>
      </c>
      <c r="C42" s="90">
        <f t="shared" si="0"/>
        <v>38106</v>
      </c>
      <c r="D42" s="86">
        <v>20</v>
      </c>
      <c r="E42" s="97">
        <v>5.3078793926896399E-2</v>
      </c>
      <c r="F42" s="98"/>
      <c r="G42" s="13">
        <v>38122</v>
      </c>
      <c r="H42" s="102"/>
    </row>
    <row r="43" spans="2:8" x14ac:dyDescent="0.25">
      <c r="B43" s="85">
        <v>38139</v>
      </c>
      <c r="C43" s="90">
        <f t="shared" si="0"/>
        <v>38137</v>
      </c>
      <c r="D43" s="86">
        <v>22</v>
      </c>
      <c r="E43" s="97">
        <v>5.3346569358427798E-2</v>
      </c>
      <c r="F43" s="98"/>
      <c r="G43" s="13">
        <v>38153</v>
      </c>
      <c r="H43" s="102"/>
    </row>
    <row r="44" spans="2:8" x14ac:dyDescent="0.25">
      <c r="B44" s="85">
        <v>38169</v>
      </c>
      <c r="C44" s="90">
        <f t="shared" si="0"/>
        <v>38167</v>
      </c>
      <c r="D44" s="86">
        <v>21</v>
      </c>
      <c r="E44" s="97">
        <v>5.3593479284542507E-2</v>
      </c>
      <c r="F44" s="98"/>
      <c r="G44" s="13">
        <v>38183</v>
      </c>
      <c r="H44" s="102"/>
    </row>
    <row r="45" spans="2:8" x14ac:dyDescent="0.25">
      <c r="B45" s="85">
        <v>38200</v>
      </c>
      <c r="C45" s="90">
        <f t="shared" si="0"/>
        <v>38198</v>
      </c>
      <c r="D45" s="86">
        <v>22</v>
      </c>
      <c r="E45" s="97">
        <v>5.3835190848153601E-2</v>
      </c>
      <c r="F45" s="98"/>
      <c r="G45" s="13">
        <v>38214</v>
      </c>
      <c r="H45" s="102"/>
    </row>
    <row r="46" spans="2:8" x14ac:dyDescent="0.25">
      <c r="B46" s="85">
        <v>38231</v>
      </c>
      <c r="C46" s="90">
        <f t="shared" si="0"/>
        <v>38229</v>
      </c>
      <c r="D46" s="86">
        <v>21</v>
      </c>
      <c r="E46" s="97">
        <v>5.4076902431235307E-2</v>
      </c>
      <c r="F46" s="98"/>
      <c r="G46" s="13">
        <v>38245</v>
      </c>
      <c r="H46" s="102"/>
    </row>
    <row r="47" spans="2:8" x14ac:dyDescent="0.25">
      <c r="B47" s="85">
        <v>38261</v>
      </c>
      <c r="C47" s="90">
        <f t="shared" si="0"/>
        <v>38259</v>
      </c>
      <c r="D47" s="86">
        <v>21</v>
      </c>
      <c r="E47" s="97">
        <v>5.43001568799912E-2</v>
      </c>
      <c r="F47" s="98"/>
      <c r="G47" s="13">
        <v>38275</v>
      </c>
      <c r="H47" s="102"/>
    </row>
    <row r="48" spans="2:8" x14ac:dyDescent="0.25">
      <c r="B48" s="85">
        <v>38292</v>
      </c>
      <c r="C48" s="90">
        <f t="shared" si="0"/>
        <v>38290</v>
      </c>
      <c r="D48" s="86">
        <v>21</v>
      </c>
      <c r="E48" s="97">
        <v>5.4520599614230801E-2</v>
      </c>
      <c r="F48" s="98"/>
      <c r="G48" s="13">
        <v>38306</v>
      </c>
      <c r="H48" s="102"/>
    </row>
    <row r="49" spans="2:8" x14ac:dyDescent="0.25">
      <c r="B49" s="85">
        <v>38322</v>
      </c>
      <c r="C49" s="90">
        <f t="shared" si="0"/>
        <v>38320</v>
      </c>
      <c r="D49" s="86">
        <v>23</v>
      </c>
      <c r="E49" s="97">
        <v>5.4733931307941103E-2</v>
      </c>
      <c r="F49" s="98"/>
      <c r="G49" s="13">
        <v>38336</v>
      </c>
      <c r="H49" s="102"/>
    </row>
    <row r="50" spans="2:8" x14ac:dyDescent="0.25">
      <c r="B50" s="85">
        <v>38353</v>
      </c>
      <c r="C50" s="90">
        <f t="shared" si="0"/>
        <v>38351</v>
      </c>
      <c r="D50" s="86">
        <v>21</v>
      </c>
      <c r="E50" s="97">
        <v>5.4951096431334903E-2</v>
      </c>
      <c r="F50" s="98"/>
      <c r="G50" s="13">
        <v>38367</v>
      </c>
      <c r="H50" s="102"/>
    </row>
    <row r="51" spans="2:8" x14ac:dyDescent="0.25">
      <c r="B51" s="85">
        <v>38384</v>
      </c>
      <c r="C51" s="90">
        <f t="shared" si="0"/>
        <v>38382</v>
      </c>
      <c r="D51" s="86">
        <v>20</v>
      </c>
      <c r="E51" s="97">
        <v>5.5165562335077703E-2</v>
      </c>
      <c r="F51" s="98"/>
      <c r="G51" s="13">
        <v>38398</v>
      </c>
      <c r="H51" s="102"/>
    </row>
    <row r="52" spans="2:8" x14ac:dyDescent="0.25">
      <c r="B52" s="85">
        <v>38412</v>
      </c>
      <c r="C52" s="90">
        <f t="shared" si="0"/>
        <v>38410</v>
      </c>
      <c r="D52" s="86">
        <v>23</v>
      </c>
      <c r="E52" s="97">
        <v>5.5359273487109603E-2</v>
      </c>
      <c r="F52" s="98"/>
      <c r="G52" s="13">
        <v>38426</v>
      </c>
      <c r="H52" s="102"/>
    </row>
    <row r="53" spans="2:8" x14ac:dyDescent="0.25">
      <c r="B53" s="85">
        <v>38443</v>
      </c>
      <c r="C53" s="90">
        <f t="shared" si="0"/>
        <v>38441</v>
      </c>
      <c r="D53" s="86">
        <v>21</v>
      </c>
      <c r="E53" s="97">
        <v>5.5556092470043304E-2</v>
      </c>
      <c r="F53" s="98"/>
      <c r="G53" s="13">
        <v>38457</v>
      </c>
      <c r="H53" s="102"/>
    </row>
    <row r="54" spans="2:8" x14ac:dyDescent="0.25">
      <c r="B54" s="85">
        <v>38473</v>
      </c>
      <c r="C54" s="90">
        <f t="shared" si="0"/>
        <v>38471</v>
      </c>
      <c r="D54" s="86">
        <v>21</v>
      </c>
      <c r="E54" s="97">
        <v>5.5731163189622498E-2</v>
      </c>
      <c r="F54" s="98"/>
      <c r="G54" s="13">
        <v>38487</v>
      </c>
      <c r="H54" s="102"/>
    </row>
    <row r="55" spans="2:8" x14ac:dyDescent="0.25">
      <c r="B55" s="85">
        <v>38504</v>
      </c>
      <c r="C55" s="90">
        <f t="shared" si="0"/>
        <v>38502</v>
      </c>
      <c r="D55" s="86">
        <v>22</v>
      </c>
      <c r="E55" s="97">
        <v>5.59120696105753E-2</v>
      </c>
      <c r="F55" s="98"/>
      <c r="G55" s="13">
        <v>38518</v>
      </c>
      <c r="H55" s="102"/>
    </row>
    <row r="56" spans="2:8" x14ac:dyDescent="0.25">
      <c r="B56" s="85">
        <v>38534</v>
      </c>
      <c r="C56" s="90">
        <f t="shared" si="0"/>
        <v>38532</v>
      </c>
      <c r="D56" s="86">
        <v>20</v>
      </c>
      <c r="E56" s="97">
        <v>5.6078974099094597E-2</v>
      </c>
      <c r="F56" s="98"/>
      <c r="G56" s="13">
        <v>38548</v>
      </c>
      <c r="H56" s="102"/>
    </row>
    <row r="57" spans="2:8" x14ac:dyDescent="0.25">
      <c r="B57" s="85">
        <v>38565</v>
      </c>
      <c r="C57" s="90">
        <f t="shared" si="0"/>
        <v>38563</v>
      </c>
      <c r="D57" s="86">
        <v>23</v>
      </c>
      <c r="E57" s="97">
        <v>5.6243003619642198E-2</v>
      </c>
      <c r="F57" s="98"/>
      <c r="G57" s="13">
        <v>38579</v>
      </c>
      <c r="H57" s="102"/>
    </row>
    <row r="58" spans="2:8" x14ac:dyDescent="0.25">
      <c r="B58" s="85">
        <v>38596</v>
      </c>
      <c r="C58" s="90">
        <f t="shared" si="0"/>
        <v>38594</v>
      </c>
      <c r="D58" s="86">
        <v>21</v>
      </c>
      <c r="E58" s="97">
        <v>5.6407033149146205E-2</v>
      </c>
      <c r="F58" s="98"/>
      <c r="G58" s="13">
        <v>38610</v>
      </c>
      <c r="H58" s="102"/>
    </row>
    <row r="59" spans="2:8" x14ac:dyDescent="0.25">
      <c r="B59" s="85">
        <v>38626</v>
      </c>
      <c r="C59" s="90">
        <f t="shared" si="0"/>
        <v>38624</v>
      </c>
      <c r="D59" s="86">
        <v>21</v>
      </c>
      <c r="E59" s="97">
        <v>5.6565771412032E-2</v>
      </c>
      <c r="F59" s="98"/>
      <c r="G59" s="13">
        <v>38640</v>
      </c>
      <c r="H59" s="102"/>
    </row>
    <row r="60" spans="2:8" x14ac:dyDescent="0.25">
      <c r="B60" s="85">
        <v>38657</v>
      </c>
      <c r="C60" s="90">
        <f t="shared" si="0"/>
        <v>38655</v>
      </c>
      <c r="D60" s="86">
        <v>21</v>
      </c>
      <c r="E60" s="97">
        <v>5.6729800959157001E-2</v>
      </c>
      <c r="F60" s="98"/>
      <c r="G60" s="13">
        <v>38671</v>
      </c>
      <c r="H60" s="102"/>
    </row>
    <row r="61" spans="2:8" x14ac:dyDescent="0.25">
      <c r="B61" s="85">
        <v>38687</v>
      </c>
      <c r="C61" s="90">
        <f t="shared" si="0"/>
        <v>38685</v>
      </c>
      <c r="D61" s="86">
        <v>21</v>
      </c>
      <c r="E61" s="97">
        <v>5.6888539239093601E-2</v>
      </c>
      <c r="F61" s="98"/>
      <c r="G61" s="13">
        <v>38701</v>
      </c>
      <c r="H61" s="102"/>
    </row>
    <row r="62" spans="2:8" x14ac:dyDescent="0.25">
      <c r="B62" s="85">
        <v>38718</v>
      </c>
      <c r="C62" s="90">
        <f t="shared" si="0"/>
        <v>38716</v>
      </c>
      <c r="D62" s="86">
        <v>21</v>
      </c>
      <c r="E62" s="97">
        <v>5.7052568803837002E-2</v>
      </c>
      <c r="F62" s="98"/>
      <c r="G62" s="13">
        <v>38732</v>
      </c>
      <c r="H62" s="102"/>
    </row>
    <row r="63" spans="2:8" x14ac:dyDescent="0.25">
      <c r="B63" s="85">
        <v>38749</v>
      </c>
      <c r="C63" s="90">
        <f t="shared" si="0"/>
        <v>38747</v>
      </c>
      <c r="D63" s="86">
        <v>20</v>
      </c>
      <c r="E63" s="97">
        <v>5.7216598377533699E-2</v>
      </c>
      <c r="F63" s="98"/>
      <c r="G63" s="13">
        <v>38763</v>
      </c>
      <c r="H63" s="102"/>
    </row>
    <row r="64" spans="2:8" x14ac:dyDescent="0.25">
      <c r="B64" s="85">
        <v>38777</v>
      </c>
      <c r="C64" s="90">
        <f t="shared" si="0"/>
        <v>38775</v>
      </c>
      <c r="D64" s="86">
        <v>23</v>
      </c>
      <c r="E64" s="97">
        <v>5.7364754129211701E-2</v>
      </c>
      <c r="F64" s="98"/>
      <c r="G64" s="13">
        <v>38791</v>
      </c>
      <c r="H64" s="102"/>
    </row>
    <row r="65" spans="2:8" x14ac:dyDescent="0.25">
      <c r="B65" s="85">
        <v>38808</v>
      </c>
      <c r="C65" s="90">
        <f t="shared" si="0"/>
        <v>38806</v>
      </c>
      <c r="D65" s="86">
        <v>20</v>
      </c>
      <c r="E65" s="97">
        <v>5.75287837199445E-2</v>
      </c>
      <c r="F65" s="98"/>
      <c r="G65" s="13">
        <v>38822</v>
      </c>
      <c r="H65" s="102"/>
    </row>
    <row r="66" spans="2:8" x14ac:dyDescent="0.25">
      <c r="B66" s="85">
        <v>38838</v>
      </c>
      <c r="C66" s="90">
        <f t="shared" si="0"/>
        <v>38836</v>
      </c>
      <c r="D66" s="86">
        <v>22</v>
      </c>
      <c r="E66" s="97">
        <v>5.76875220420794E-2</v>
      </c>
      <c r="F66" s="98"/>
      <c r="G66" s="13">
        <v>38852</v>
      </c>
      <c r="H66" s="102"/>
    </row>
    <row r="67" spans="2:8" x14ac:dyDescent="0.25">
      <c r="B67" s="85">
        <v>38869</v>
      </c>
      <c r="C67" s="90">
        <f t="shared" si="0"/>
        <v>38867</v>
      </c>
      <c r="D67" s="86">
        <v>22</v>
      </c>
      <c r="E67" s="97">
        <v>5.7835019820054297E-2</v>
      </c>
      <c r="F67" s="98"/>
      <c r="G67" s="13">
        <v>38883</v>
      </c>
      <c r="H67" s="102"/>
    </row>
    <row r="68" spans="2:8" x14ac:dyDescent="0.25">
      <c r="B68" s="85">
        <v>38899</v>
      </c>
      <c r="C68" s="90">
        <f t="shared" si="0"/>
        <v>38897</v>
      </c>
      <c r="D68" s="86">
        <v>20</v>
      </c>
      <c r="E68" s="97">
        <v>5.7938652054873203E-2</v>
      </c>
      <c r="F68" s="98"/>
      <c r="G68" s="13">
        <v>38913</v>
      </c>
      <c r="H68" s="102"/>
    </row>
    <row r="69" spans="2:8" x14ac:dyDescent="0.25">
      <c r="B69" s="85">
        <v>38930</v>
      </c>
      <c r="C69" s="90">
        <f t="shared" si="0"/>
        <v>38928</v>
      </c>
      <c r="D69" s="86">
        <v>23</v>
      </c>
      <c r="E69" s="97">
        <v>5.8045738701272505E-2</v>
      </c>
      <c r="F69" s="98"/>
      <c r="G69" s="13">
        <v>38944</v>
      </c>
      <c r="H69" s="102"/>
    </row>
    <row r="70" spans="2:8" x14ac:dyDescent="0.25">
      <c r="B70" s="85">
        <v>38961</v>
      </c>
      <c r="C70" s="90">
        <f t="shared" si="0"/>
        <v>38959</v>
      </c>
      <c r="D70" s="86">
        <v>20</v>
      </c>
      <c r="E70" s="97">
        <v>5.8152825351485103E-2</v>
      </c>
      <c r="F70" s="98"/>
      <c r="G70" s="13">
        <v>38975</v>
      </c>
      <c r="H70" s="102"/>
    </row>
    <row r="71" spans="2:8" x14ac:dyDescent="0.25">
      <c r="B71" s="85">
        <v>38991</v>
      </c>
      <c r="C71" s="90">
        <f t="shared" si="0"/>
        <v>38989</v>
      </c>
      <c r="D71" s="86">
        <v>22</v>
      </c>
      <c r="E71" s="97">
        <v>5.8256457597258005E-2</v>
      </c>
      <c r="F71" s="98"/>
      <c r="G71" s="13">
        <v>39005</v>
      </c>
      <c r="H71" s="102"/>
    </row>
    <row r="72" spans="2:8" x14ac:dyDescent="0.25">
      <c r="B72" s="85">
        <v>39022</v>
      </c>
      <c r="C72" s="90">
        <f t="shared" si="0"/>
        <v>39020</v>
      </c>
      <c r="D72" s="86">
        <v>21</v>
      </c>
      <c r="E72" s="97">
        <v>5.8363544254974802E-2</v>
      </c>
      <c r="F72" s="98"/>
      <c r="G72" s="13">
        <v>39036</v>
      </c>
      <c r="H72" s="102"/>
    </row>
    <row r="73" spans="2:8" x14ac:dyDescent="0.25">
      <c r="B73" s="85">
        <v>39052</v>
      </c>
      <c r="C73" s="90">
        <f t="shared" si="0"/>
        <v>39050</v>
      </c>
      <c r="D73" s="86">
        <v>20</v>
      </c>
      <c r="E73" s="97">
        <v>5.8467176508008901E-2</v>
      </c>
      <c r="F73" s="98"/>
      <c r="G73" s="13">
        <v>39066</v>
      </c>
      <c r="H73" s="102"/>
    </row>
    <row r="74" spans="2:8" x14ac:dyDescent="0.25">
      <c r="B74" s="85">
        <v>39083</v>
      </c>
      <c r="C74" s="90">
        <f t="shared" si="0"/>
        <v>39081</v>
      </c>
      <c r="D74" s="86">
        <v>22</v>
      </c>
      <c r="E74" s="97">
        <v>5.8574263173229106E-2</v>
      </c>
      <c r="F74" s="98"/>
      <c r="G74" s="13">
        <v>39097</v>
      </c>
      <c r="H74" s="102"/>
    </row>
    <row r="75" spans="2:8" x14ac:dyDescent="0.25">
      <c r="B75" s="85">
        <v>39114</v>
      </c>
      <c r="C75" s="90">
        <f t="shared" si="0"/>
        <v>39112</v>
      </c>
      <c r="D75" s="86">
        <v>20</v>
      </c>
      <c r="E75" s="97">
        <v>5.8681349842262698E-2</v>
      </c>
      <c r="F75" s="98"/>
      <c r="G75" s="13">
        <v>39128</v>
      </c>
      <c r="H75" s="102"/>
    </row>
    <row r="76" spans="2:8" x14ac:dyDescent="0.25">
      <c r="B76" s="85">
        <v>39142</v>
      </c>
      <c r="C76" s="90">
        <f t="shared" si="0"/>
        <v>39140</v>
      </c>
      <c r="D76" s="86">
        <v>22</v>
      </c>
      <c r="E76" s="97">
        <v>5.8778073288537201E-2</v>
      </c>
      <c r="F76" s="98"/>
      <c r="G76" s="13">
        <v>39156</v>
      </c>
      <c r="H76" s="102"/>
    </row>
    <row r="77" spans="2:8" x14ac:dyDescent="0.25">
      <c r="B77" s="85">
        <v>39173</v>
      </c>
      <c r="C77" s="90">
        <f t="shared" si="0"/>
        <v>39171</v>
      </c>
      <c r="D77" s="86">
        <v>21</v>
      </c>
      <c r="E77" s="97">
        <v>5.8885159964826406E-2</v>
      </c>
      <c r="F77" s="98"/>
      <c r="G77" s="13">
        <v>39187</v>
      </c>
      <c r="H77" s="102"/>
    </row>
    <row r="78" spans="2:8" x14ac:dyDescent="0.25">
      <c r="B78" s="85">
        <v>39203</v>
      </c>
      <c r="C78" s="90">
        <f t="shared" si="0"/>
        <v>39201</v>
      </c>
      <c r="D78" s="86">
        <v>22</v>
      </c>
      <c r="E78" s="97">
        <v>5.8988792235833198E-2</v>
      </c>
      <c r="F78" s="98"/>
      <c r="G78" s="13">
        <v>39217</v>
      </c>
      <c r="H78" s="102"/>
    </row>
    <row r="79" spans="2:8" x14ac:dyDescent="0.25">
      <c r="B79" s="85">
        <v>39234</v>
      </c>
      <c r="C79" s="90">
        <f t="shared" si="0"/>
        <v>39232</v>
      </c>
      <c r="D79" s="86">
        <v>21</v>
      </c>
      <c r="E79" s="97">
        <v>5.9095878919624305E-2</v>
      </c>
      <c r="F79" s="98"/>
      <c r="G79" s="13">
        <v>39248</v>
      </c>
      <c r="H79" s="102"/>
    </row>
    <row r="80" spans="2:8" x14ac:dyDescent="0.25">
      <c r="B80" s="85">
        <v>39264</v>
      </c>
      <c r="C80" s="90">
        <f t="shared" si="0"/>
        <v>39262</v>
      </c>
      <c r="D80" s="86">
        <v>21</v>
      </c>
      <c r="E80" s="97">
        <v>5.9199511197889805E-2</v>
      </c>
      <c r="F80" s="98"/>
      <c r="G80" s="13">
        <v>39278</v>
      </c>
      <c r="H80" s="102"/>
    </row>
    <row r="81" spans="2:8" x14ac:dyDescent="0.25">
      <c r="B81" s="85">
        <v>39295</v>
      </c>
      <c r="C81" s="90">
        <f t="shared" si="0"/>
        <v>39293</v>
      </c>
      <c r="D81" s="86">
        <v>23</v>
      </c>
      <c r="E81" s="97">
        <v>5.9306597889181599E-2</v>
      </c>
      <c r="F81" s="98"/>
      <c r="G81" s="13">
        <v>39309</v>
      </c>
      <c r="H81" s="102"/>
    </row>
    <row r="82" spans="2:8" x14ac:dyDescent="0.25">
      <c r="B82" s="85">
        <v>39326</v>
      </c>
      <c r="C82" s="90">
        <f t="shared" si="0"/>
        <v>39324</v>
      </c>
      <c r="D82" s="86">
        <v>19</v>
      </c>
      <c r="E82" s="97">
        <v>5.9413684584284504E-2</v>
      </c>
      <c r="F82" s="98"/>
      <c r="G82" s="13">
        <v>39340</v>
      </c>
      <c r="H82" s="102"/>
    </row>
    <row r="83" spans="2:8" x14ac:dyDescent="0.25">
      <c r="B83" s="85">
        <v>39356</v>
      </c>
      <c r="C83" s="90">
        <f t="shared" si="0"/>
        <v>39354</v>
      </c>
      <c r="D83" s="86">
        <v>23</v>
      </c>
      <c r="E83" s="97">
        <v>5.9517316873497303E-2</v>
      </c>
      <c r="F83" s="98"/>
      <c r="G83" s="13">
        <v>39370</v>
      </c>
      <c r="H83" s="102"/>
    </row>
    <row r="84" spans="2:8" x14ac:dyDescent="0.25">
      <c r="B84" s="85">
        <v>39387</v>
      </c>
      <c r="C84" s="90">
        <f t="shared" ref="C84:C147" si="1">B84-2</f>
        <v>39385</v>
      </c>
      <c r="D84" s="86">
        <v>21</v>
      </c>
      <c r="E84" s="97">
        <v>5.9624403576099994E-2</v>
      </c>
      <c r="F84" s="98"/>
      <c r="G84" s="13">
        <v>39401</v>
      </c>
      <c r="H84" s="102"/>
    </row>
    <row r="85" spans="2:8" x14ac:dyDescent="0.25">
      <c r="B85" s="85">
        <v>39417</v>
      </c>
      <c r="C85" s="90">
        <f t="shared" si="1"/>
        <v>39415</v>
      </c>
      <c r="D85" s="86">
        <v>20</v>
      </c>
      <c r="E85" s="97">
        <v>5.9728035872569599E-2</v>
      </c>
      <c r="F85" s="98"/>
      <c r="G85" s="13">
        <v>39431</v>
      </c>
      <c r="H85" s="102"/>
    </row>
    <row r="86" spans="2:8" x14ac:dyDescent="0.25">
      <c r="B86" s="85">
        <v>39448</v>
      </c>
      <c r="C86" s="90">
        <f t="shared" si="1"/>
        <v>39446</v>
      </c>
      <c r="D86" s="86">
        <v>22</v>
      </c>
      <c r="E86" s="97">
        <v>5.98351225826712E-2</v>
      </c>
      <c r="F86" s="98"/>
      <c r="G86" s="13">
        <v>39462</v>
      </c>
      <c r="H86" s="102"/>
    </row>
    <row r="87" spans="2:8" x14ac:dyDescent="0.25">
      <c r="B87" s="85">
        <v>39479</v>
      </c>
      <c r="C87" s="90">
        <f t="shared" si="1"/>
        <v>39477</v>
      </c>
      <c r="D87" s="86">
        <v>21</v>
      </c>
      <c r="E87" s="97">
        <v>5.9942209296583102E-2</v>
      </c>
      <c r="F87" s="98"/>
      <c r="G87" s="13">
        <v>39493</v>
      </c>
      <c r="H87" s="102"/>
    </row>
    <row r="88" spans="2:8" x14ac:dyDescent="0.25">
      <c r="B88" s="85">
        <v>39508</v>
      </c>
      <c r="C88" s="90">
        <f t="shared" si="1"/>
        <v>39506</v>
      </c>
      <c r="D88" s="86">
        <v>21</v>
      </c>
      <c r="E88" s="97">
        <v>6.0042387193691898E-2</v>
      </c>
      <c r="F88" s="98"/>
      <c r="G88" s="13">
        <v>39522</v>
      </c>
      <c r="H88" s="102"/>
    </row>
    <row r="89" spans="2:8" x14ac:dyDescent="0.25">
      <c r="B89" s="85">
        <v>39539</v>
      </c>
      <c r="C89" s="90">
        <f t="shared" si="1"/>
        <v>39537</v>
      </c>
      <c r="D89" s="86">
        <v>22</v>
      </c>
      <c r="E89" s="97">
        <v>6.0149473914978803E-2</v>
      </c>
      <c r="F89" s="98"/>
      <c r="G89" s="13">
        <v>39553</v>
      </c>
      <c r="H89" s="102"/>
    </row>
    <row r="90" spans="2:8" x14ac:dyDescent="0.25">
      <c r="B90" s="85">
        <v>39569</v>
      </c>
      <c r="C90" s="90">
        <f t="shared" si="1"/>
        <v>39567</v>
      </c>
      <c r="D90" s="86">
        <v>21</v>
      </c>
      <c r="E90" s="97">
        <v>6.0253106229529105E-2</v>
      </c>
      <c r="F90" s="98"/>
      <c r="G90" s="13">
        <v>39583</v>
      </c>
      <c r="H90" s="102"/>
    </row>
    <row r="91" spans="2:8" x14ac:dyDescent="0.25">
      <c r="B91" s="85">
        <v>39600</v>
      </c>
      <c r="C91" s="90">
        <f t="shared" si="1"/>
        <v>39598</v>
      </c>
      <c r="D91" s="86">
        <v>21</v>
      </c>
      <c r="E91" s="97">
        <v>6.0350633648455602E-2</v>
      </c>
      <c r="F91" s="98"/>
      <c r="G91" s="13">
        <v>39614</v>
      </c>
      <c r="H91" s="102"/>
    </row>
    <row r="92" spans="2:8" x14ac:dyDescent="0.25">
      <c r="B92" s="85">
        <v>39630</v>
      </c>
      <c r="C92" s="90">
        <f t="shared" si="1"/>
        <v>39628</v>
      </c>
      <c r="D92" s="86">
        <v>22</v>
      </c>
      <c r="E92" s="97">
        <v>6.0422401602863801E-2</v>
      </c>
      <c r="F92" s="98"/>
      <c r="G92" s="13">
        <v>39644</v>
      </c>
      <c r="H92" s="102"/>
    </row>
    <row r="93" spans="2:8" x14ac:dyDescent="0.25">
      <c r="B93" s="85">
        <v>39661</v>
      </c>
      <c r="C93" s="90">
        <f t="shared" si="1"/>
        <v>39659</v>
      </c>
      <c r="D93" s="86">
        <v>21</v>
      </c>
      <c r="E93" s="97">
        <v>6.0496561824216095E-2</v>
      </c>
      <c r="F93" s="98"/>
      <c r="G93" s="13">
        <v>39675</v>
      </c>
      <c r="H93" s="102"/>
    </row>
    <row r="94" spans="2:8" x14ac:dyDescent="0.25">
      <c r="B94" s="85">
        <v>39692</v>
      </c>
      <c r="C94" s="90">
        <f t="shared" si="1"/>
        <v>39690</v>
      </c>
      <c r="D94" s="86">
        <v>21</v>
      </c>
      <c r="E94" s="97">
        <v>6.0570722047395401E-2</v>
      </c>
      <c r="F94" s="98"/>
      <c r="G94" s="13">
        <v>39706</v>
      </c>
      <c r="H94" s="102"/>
    </row>
    <row r="95" spans="2:8" x14ac:dyDescent="0.25">
      <c r="B95" s="85">
        <v>39722</v>
      </c>
      <c r="C95" s="90">
        <f t="shared" si="1"/>
        <v>39720</v>
      </c>
      <c r="D95" s="86">
        <v>23</v>
      </c>
      <c r="E95" s="97">
        <v>6.0642490007050603E-2</v>
      </c>
      <c r="F95" s="98"/>
      <c r="G95" s="13">
        <v>39736</v>
      </c>
      <c r="H95" s="102"/>
    </row>
    <row r="96" spans="2:8" x14ac:dyDescent="0.25">
      <c r="B96" s="85">
        <v>39753</v>
      </c>
      <c r="C96" s="90">
        <f t="shared" si="1"/>
        <v>39751</v>
      </c>
      <c r="D96" s="86">
        <v>19</v>
      </c>
      <c r="E96" s="97">
        <v>6.0716650233824304E-2</v>
      </c>
      <c r="F96" s="98"/>
      <c r="G96" s="13">
        <v>39767</v>
      </c>
      <c r="H96" s="102"/>
    </row>
    <row r="97" spans="2:8" x14ac:dyDescent="0.25">
      <c r="B97" s="85">
        <v>39783</v>
      </c>
      <c r="C97" s="90">
        <f t="shared" si="1"/>
        <v>39781</v>
      </c>
      <c r="D97" s="86">
        <v>22</v>
      </c>
      <c r="E97" s="97">
        <v>6.0788418196958002E-2</v>
      </c>
      <c r="F97" s="98"/>
      <c r="G97" s="13">
        <v>39797</v>
      </c>
      <c r="H97" s="102"/>
    </row>
    <row r="98" spans="2:8" x14ac:dyDescent="0.25">
      <c r="B98" s="85">
        <v>39814</v>
      </c>
      <c r="C98" s="90">
        <f t="shared" si="1"/>
        <v>39812</v>
      </c>
      <c r="D98" s="86">
        <v>21</v>
      </c>
      <c r="E98" s="97">
        <v>6.0862578427326702E-2</v>
      </c>
      <c r="F98" s="98"/>
      <c r="G98" s="13">
        <v>39828</v>
      </c>
      <c r="H98" s="102"/>
    </row>
    <row r="99" spans="2:8" x14ac:dyDescent="0.25">
      <c r="B99" s="85">
        <v>39845</v>
      </c>
      <c r="C99" s="90">
        <f t="shared" si="1"/>
        <v>39843</v>
      </c>
      <c r="D99" s="86">
        <v>20</v>
      </c>
      <c r="E99" s="97">
        <v>6.09367386595219E-2</v>
      </c>
      <c r="F99" s="98"/>
      <c r="G99" s="13">
        <v>39859</v>
      </c>
      <c r="H99" s="102"/>
    </row>
    <row r="100" spans="2:8" x14ac:dyDescent="0.25">
      <c r="B100" s="85">
        <v>39873</v>
      </c>
      <c r="C100" s="90">
        <f t="shared" si="1"/>
        <v>39871</v>
      </c>
      <c r="D100" s="86">
        <v>22</v>
      </c>
      <c r="E100" s="97">
        <v>6.1003722096622907E-2</v>
      </c>
      <c r="F100" s="98"/>
      <c r="G100" s="13">
        <v>39887</v>
      </c>
      <c r="H100" s="102"/>
    </row>
    <row r="101" spans="2:8" x14ac:dyDescent="0.25">
      <c r="B101" s="85">
        <v>39904</v>
      </c>
      <c r="C101" s="90">
        <f t="shared" si="1"/>
        <v>39902</v>
      </c>
      <c r="D101" s="86">
        <v>22</v>
      </c>
      <c r="E101" s="97">
        <v>6.10778823322944E-2</v>
      </c>
      <c r="F101" s="98"/>
      <c r="G101" s="13">
        <v>39918</v>
      </c>
      <c r="H101" s="102"/>
    </row>
    <row r="102" spans="2:8" x14ac:dyDescent="0.25">
      <c r="B102" s="85">
        <v>39934</v>
      </c>
      <c r="C102" s="90">
        <f t="shared" si="1"/>
        <v>39932</v>
      </c>
      <c r="D102" s="86">
        <v>20</v>
      </c>
      <c r="E102" s="97">
        <v>6.11496503040381E-2</v>
      </c>
      <c r="F102" s="98"/>
      <c r="G102" s="13">
        <v>39948</v>
      </c>
      <c r="H102" s="102"/>
    </row>
    <row r="103" spans="2:8" x14ac:dyDescent="0.25">
      <c r="B103" s="85">
        <v>39965</v>
      </c>
      <c r="C103" s="90">
        <f t="shared" si="1"/>
        <v>39963</v>
      </c>
      <c r="D103" s="86">
        <v>22</v>
      </c>
      <c r="E103" s="97">
        <v>6.1223810543303205E-2</v>
      </c>
      <c r="F103" s="98"/>
      <c r="G103" s="13">
        <v>39979</v>
      </c>
      <c r="H103" s="102"/>
    </row>
    <row r="104" spans="2:8" x14ac:dyDescent="0.25">
      <c r="B104" s="85">
        <v>39995</v>
      </c>
      <c r="C104" s="90">
        <f t="shared" si="1"/>
        <v>39993</v>
      </c>
      <c r="D104" s="86">
        <v>23</v>
      </c>
      <c r="E104" s="97">
        <v>6.1295578518524498E-2</v>
      </c>
      <c r="F104" s="98"/>
      <c r="G104" s="13">
        <v>40009</v>
      </c>
      <c r="H104" s="102"/>
    </row>
    <row r="105" spans="2:8" x14ac:dyDescent="0.25">
      <c r="B105" s="85">
        <v>40026</v>
      </c>
      <c r="C105" s="90">
        <f t="shared" si="1"/>
        <v>40024</v>
      </c>
      <c r="D105" s="86">
        <v>21</v>
      </c>
      <c r="E105" s="97">
        <v>6.1369738761383207E-2</v>
      </c>
      <c r="F105" s="98"/>
      <c r="G105" s="13">
        <v>40040</v>
      </c>
      <c r="H105" s="102"/>
    </row>
    <row r="106" spans="2:8" x14ac:dyDescent="0.25">
      <c r="B106" s="85">
        <v>40057</v>
      </c>
      <c r="C106" s="90">
        <f t="shared" si="1"/>
        <v>40055</v>
      </c>
      <c r="D106" s="86">
        <v>21</v>
      </c>
      <c r="E106" s="97">
        <v>6.1443899006068399E-2</v>
      </c>
      <c r="F106" s="98"/>
      <c r="G106" s="13">
        <v>40071</v>
      </c>
      <c r="H106" s="102"/>
    </row>
    <row r="107" spans="2:8" x14ac:dyDescent="0.25">
      <c r="B107" s="85">
        <v>40087</v>
      </c>
      <c r="C107" s="90">
        <f t="shared" si="1"/>
        <v>40085</v>
      </c>
      <c r="D107" s="86">
        <v>22</v>
      </c>
      <c r="E107" s="97">
        <v>6.1515666986534399E-2</v>
      </c>
      <c r="F107" s="98"/>
      <c r="G107" s="13">
        <v>40101</v>
      </c>
      <c r="H107" s="102"/>
    </row>
    <row r="108" spans="2:8" x14ac:dyDescent="0.25">
      <c r="B108" s="85">
        <v>40118</v>
      </c>
      <c r="C108" s="90">
        <f t="shared" si="1"/>
        <v>40116</v>
      </c>
      <c r="D108" s="86">
        <v>20</v>
      </c>
      <c r="E108" s="97">
        <v>6.1589827234812301E-2</v>
      </c>
      <c r="F108" s="98"/>
      <c r="G108" s="13">
        <v>40132</v>
      </c>
      <c r="H108" s="102"/>
    </row>
    <row r="109" spans="2:8" x14ac:dyDescent="0.25">
      <c r="B109" s="85">
        <v>40148</v>
      </c>
      <c r="C109" s="90">
        <f t="shared" si="1"/>
        <v>40146</v>
      </c>
      <c r="D109" s="86">
        <v>22</v>
      </c>
      <c r="E109" s="97">
        <v>6.1661595218755999E-2</v>
      </c>
      <c r="F109" s="98"/>
      <c r="G109" s="13">
        <v>40162</v>
      </c>
      <c r="H109" s="102"/>
    </row>
    <row r="110" spans="2:8" x14ac:dyDescent="0.25">
      <c r="B110" s="85">
        <v>40179</v>
      </c>
      <c r="C110" s="90">
        <f t="shared" si="1"/>
        <v>40177</v>
      </c>
      <c r="D110" s="86">
        <v>20</v>
      </c>
      <c r="E110" s="97">
        <v>6.1735755470626999E-2</v>
      </c>
      <c r="F110" s="98"/>
      <c r="G110" s="13">
        <v>40193</v>
      </c>
      <c r="H110" s="102"/>
    </row>
    <row r="111" spans="2:8" x14ac:dyDescent="0.25">
      <c r="B111" s="85">
        <v>40210</v>
      </c>
      <c r="C111" s="90">
        <f t="shared" si="1"/>
        <v>40208</v>
      </c>
      <c r="D111" s="86">
        <v>20</v>
      </c>
      <c r="E111" s="97">
        <v>6.1809915724323698E-2</v>
      </c>
      <c r="F111" s="98"/>
      <c r="G111" s="13">
        <v>40224</v>
      </c>
      <c r="H111" s="102"/>
    </row>
    <row r="112" spans="2:8" x14ac:dyDescent="0.25">
      <c r="B112" s="85">
        <v>40238</v>
      </c>
      <c r="C112" s="90">
        <f t="shared" si="1"/>
        <v>40236</v>
      </c>
      <c r="D112" s="86">
        <v>23</v>
      </c>
      <c r="E112" s="97">
        <v>6.1876899180845199E-2</v>
      </c>
      <c r="F112" s="98"/>
      <c r="G112" s="13">
        <v>40252</v>
      </c>
      <c r="H112" s="102"/>
    </row>
    <row r="113" spans="2:8" x14ac:dyDescent="0.25">
      <c r="B113" s="85">
        <v>40269</v>
      </c>
      <c r="C113" s="90">
        <f t="shared" si="1"/>
        <v>40267</v>
      </c>
      <c r="D113" s="86">
        <v>22</v>
      </c>
      <c r="E113" s="97">
        <v>6.1951059438017299E-2</v>
      </c>
      <c r="F113" s="98"/>
      <c r="G113" s="13">
        <v>40283</v>
      </c>
      <c r="H113" s="102"/>
    </row>
    <row r="114" spans="2:8" x14ac:dyDescent="0.25">
      <c r="B114" s="85">
        <v>40299</v>
      </c>
      <c r="C114" s="90">
        <f t="shared" si="1"/>
        <v>40297</v>
      </c>
      <c r="D114" s="86">
        <v>20</v>
      </c>
      <c r="E114" s="97">
        <v>6.2022827430566502E-2</v>
      </c>
      <c r="F114" s="98"/>
      <c r="G114" s="13">
        <v>40313</v>
      </c>
      <c r="H114" s="102"/>
    </row>
    <row r="115" spans="2:8" x14ac:dyDescent="0.25">
      <c r="B115" s="85">
        <v>40330</v>
      </c>
      <c r="C115" s="90">
        <f t="shared" si="1"/>
        <v>40328</v>
      </c>
      <c r="D115" s="86">
        <v>22</v>
      </c>
      <c r="E115" s="97">
        <v>6.2096987691330402E-2</v>
      </c>
      <c r="F115" s="98"/>
      <c r="G115" s="13">
        <v>40344</v>
      </c>
      <c r="H115" s="102"/>
    </row>
    <row r="116" spans="2:8" x14ac:dyDescent="0.25">
      <c r="B116" s="85">
        <v>40360</v>
      </c>
      <c r="C116" s="90">
        <f t="shared" si="1"/>
        <v>40358</v>
      </c>
      <c r="D116" s="86">
        <v>21</v>
      </c>
      <c r="E116" s="97">
        <v>6.2168755687356504E-2</v>
      </c>
      <c r="F116" s="98"/>
      <c r="G116" s="13">
        <v>40374</v>
      </c>
      <c r="H116" s="102"/>
    </row>
    <row r="117" spans="2:8" x14ac:dyDescent="0.25">
      <c r="B117" s="85">
        <v>40391</v>
      </c>
      <c r="C117" s="90">
        <f t="shared" si="1"/>
        <v>40389</v>
      </c>
      <c r="D117" s="86">
        <v>22</v>
      </c>
      <c r="E117" s="97">
        <v>6.22429159517126E-2</v>
      </c>
      <c r="F117" s="98"/>
      <c r="G117" s="13">
        <v>40405</v>
      </c>
      <c r="H117" s="102"/>
    </row>
    <row r="118" spans="2:8" x14ac:dyDescent="0.25">
      <c r="B118" s="85">
        <v>40422</v>
      </c>
      <c r="C118" s="90">
        <f t="shared" si="1"/>
        <v>40420</v>
      </c>
      <c r="D118" s="86">
        <v>21</v>
      </c>
      <c r="E118" s="97">
        <v>6.2317076217894E-2</v>
      </c>
      <c r="F118" s="98"/>
      <c r="G118" s="13">
        <v>40436</v>
      </c>
      <c r="H118" s="102"/>
    </row>
    <row r="119" spans="2:8" x14ac:dyDescent="0.25">
      <c r="B119" s="85">
        <v>40452</v>
      </c>
      <c r="C119" s="90">
        <f t="shared" si="1"/>
        <v>40450</v>
      </c>
      <c r="D119" s="86">
        <v>21</v>
      </c>
      <c r="E119" s="97">
        <v>6.23888442191625E-2</v>
      </c>
      <c r="F119" s="98"/>
      <c r="G119" s="13">
        <v>40466</v>
      </c>
      <c r="H119" s="102"/>
    </row>
    <row r="120" spans="2:8" x14ac:dyDescent="0.25">
      <c r="B120" s="85">
        <v>40483</v>
      </c>
      <c r="C120" s="90">
        <f t="shared" si="1"/>
        <v>40481</v>
      </c>
      <c r="D120" s="86">
        <v>21</v>
      </c>
      <c r="E120" s="97">
        <v>6.2463004488935603E-2</v>
      </c>
      <c r="F120" s="98"/>
      <c r="G120" s="13">
        <v>40497</v>
      </c>
      <c r="H120" s="102"/>
    </row>
    <row r="121" spans="2:8" x14ac:dyDescent="0.25">
      <c r="B121" s="85">
        <v>40513</v>
      </c>
      <c r="C121" s="90">
        <f t="shared" si="1"/>
        <v>40511</v>
      </c>
      <c r="D121" s="86">
        <v>23</v>
      </c>
      <c r="E121" s="97">
        <v>6.2534772493680002E-2</v>
      </c>
      <c r="F121" s="98"/>
      <c r="G121" s="13">
        <v>40527</v>
      </c>
      <c r="H121" s="102"/>
    </row>
    <row r="122" spans="2:8" x14ac:dyDescent="0.25">
      <c r="B122" s="85">
        <v>40544</v>
      </c>
      <c r="C122" s="90">
        <f t="shared" si="1"/>
        <v>40542</v>
      </c>
      <c r="D122" s="86">
        <v>21</v>
      </c>
      <c r="E122" s="97">
        <v>6.2608932767044503E-2</v>
      </c>
      <c r="F122" s="98"/>
      <c r="G122" s="13">
        <v>40558</v>
      </c>
      <c r="H122" s="102"/>
    </row>
    <row r="123" spans="2:8" x14ac:dyDescent="0.25">
      <c r="B123" s="85">
        <v>40575</v>
      </c>
      <c r="C123" s="90">
        <f t="shared" si="1"/>
        <v>40573</v>
      </c>
      <c r="D123" s="86">
        <v>20</v>
      </c>
      <c r="E123" s="97">
        <v>6.2683093042233698E-2</v>
      </c>
      <c r="F123" s="98"/>
      <c r="G123" s="13">
        <v>40589</v>
      </c>
      <c r="H123" s="102"/>
    </row>
    <row r="124" spans="2:8" x14ac:dyDescent="0.25">
      <c r="B124" s="85">
        <v>40603</v>
      </c>
      <c r="C124" s="90">
        <f t="shared" si="1"/>
        <v>40601</v>
      </c>
      <c r="D124" s="86">
        <v>23</v>
      </c>
      <c r="E124" s="97">
        <v>6.2750076518167205E-2</v>
      </c>
      <c r="F124" s="98"/>
      <c r="G124" s="13">
        <v>40617</v>
      </c>
      <c r="H124" s="102"/>
    </row>
    <row r="125" spans="2:8" x14ac:dyDescent="0.25">
      <c r="B125" s="85">
        <v>40634</v>
      </c>
      <c r="C125" s="90">
        <f t="shared" si="1"/>
        <v>40632</v>
      </c>
      <c r="D125" s="86">
        <v>21</v>
      </c>
      <c r="E125" s="97">
        <v>6.2824236796830607E-2</v>
      </c>
      <c r="F125" s="98"/>
      <c r="G125" s="13">
        <v>40648</v>
      </c>
      <c r="H125" s="102"/>
    </row>
    <row r="126" spans="2:8" x14ac:dyDescent="0.25">
      <c r="B126" s="85">
        <v>40664</v>
      </c>
      <c r="C126" s="90">
        <f t="shared" si="1"/>
        <v>40662</v>
      </c>
      <c r="D126" s="86">
        <v>21</v>
      </c>
      <c r="E126" s="97">
        <v>6.2896004810177E-2</v>
      </c>
      <c r="F126" s="98"/>
      <c r="G126" s="13">
        <v>40678</v>
      </c>
      <c r="H126" s="102"/>
    </row>
    <row r="127" spans="2:8" x14ac:dyDescent="0.25">
      <c r="B127" s="85">
        <v>40695</v>
      </c>
      <c r="C127" s="90">
        <f t="shared" si="1"/>
        <v>40693</v>
      </c>
      <c r="D127" s="86">
        <v>22</v>
      </c>
      <c r="E127" s="97">
        <v>6.2958465379739301E-2</v>
      </c>
      <c r="F127" s="98"/>
      <c r="G127" s="13">
        <v>40709</v>
      </c>
      <c r="H127" s="102"/>
    </row>
    <row r="128" spans="2:8" x14ac:dyDescent="0.25">
      <c r="B128" s="85">
        <v>40725</v>
      </c>
      <c r="C128" s="90">
        <f t="shared" si="1"/>
        <v>40723</v>
      </c>
      <c r="D128" s="86">
        <v>20</v>
      </c>
      <c r="E128" s="97">
        <v>6.2991234353376099E-2</v>
      </c>
      <c r="F128" s="98"/>
      <c r="G128" s="13">
        <v>40739</v>
      </c>
      <c r="H128" s="102"/>
    </row>
    <row r="129" spans="2:8" x14ac:dyDescent="0.25">
      <c r="B129" s="85">
        <v>40756</v>
      </c>
      <c r="C129" s="90">
        <f t="shared" si="1"/>
        <v>40754</v>
      </c>
      <c r="D129" s="86">
        <v>23</v>
      </c>
      <c r="E129" s="97">
        <v>6.3025095626508598E-2</v>
      </c>
      <c r="F129" s="98"/>
      <c r="G129" s="13">
        <v>40770</v>
      </c>
      <c r="H129" s="102"/>
    </row>
    <row r="130" spans="2:8" x14ac:dyDescent="0.25">
      <c r="B130" s="85">
        <v>40787</v>
      </c>
      <c r="C130" s="90">
        <f t="shared" si="1"/>
        <v>40785</v>
      </c>
      <c r="D130" s="86">
        <v>21</v>
      </c>
      <c r="E130" s="97">
        <v>6.3058956900021307E-2</v>
      </c>
      <c r="F130" s="98"/>
      <c r="G130" s="13">
        <v>40801</v>
      </c>
      <c r="H130" s="102"/>
    </row>
    <row r="131" spans="2:8" x14ac:dyDescent="0.25">
      <c r="B131" s="85">
        <v>40817</v>
      </c>
      <c r="C131" s="90">
        <f t="shared" si="1"/>
        <v>40815</v>
      </c>
      <c r="D131" s="86">
        <v>21</v>
      </c>
      <c r="E131" s="97">
        <v>6.3091725874750995E-2</v>
      </c>
      <c r="F131" s="98"/>
      <c r="G131" s="13">
        <v>40831</v>
      </c>
      <c r="H131" s="102"/>
    </row>
    <row r="132" spans="2:8" x14ac:dyDescent="0.25">
      <c r="B132" s="85">
        <v>40848</v>
      </c>
      <c r="C132" s="90">
        <f t="shared" si="1"/>
        <v>40846</v>
      </c>
      <c r="D132" s="86">
        <v>21</v>
      </c>
      <c r="E132" s="97">
        <v>6.3125587149012008E-2</v>
      </c>
      <c r="F132" s="98"/>
      <c r="G132" s="13">
        <v>40862</v>
      </c>
      <c r="H132" s="102"/>
    </row>
    <row r="133" spans="2:8" x14ac:dyDescent="0.25">
      <c r="B133" s="85">
        <v>40878</v>
      </c>
      <c r="C133" s="90">
        <f t="shared" si="1"/>
        <v>40876</v>
      </c>
      <c r="D133" s="86">
        <v>21</v>
      </c>
      <c r="E133" s="97">
        <v>6.3158356124466006E-2</v>
      </c>
      <c r="F133" s="98"/>
      <c r="G133" s="13">
        <v>40892</v>
      </c>
      <c r="H133" s="102"/>
    </row>
    <row r="134" spans="2:8" x14ac:dyDescent="0.25">
      <c r="B134" s="85">
        <v>40909</v>
      </c>
      <c r="C134" s="90">
        <f t="shared" si="1"/>
        <v>40907</v>
      </c>
      <c r="D134" s="86">
        <v>21</v>
      </c>
      <c r="E134" s="97">
        <v>6.31922173994761E-2</v>
      </c>
      <c r="F134" s="98"/>
      <c r="G134" s="13">
        <v>40923</v>
      </c>
      <c r="H134" s="102"/>
    </row>
    <row r="135" spans="2:8" x14ac:dyDescent="0.25">
      <c r="B135" s="85">
        <v>40940</v>
      </c>
      <c r="C135" s="90">
        <f t="shared" si="1"/>
        <v>40938</v>
      </c>
      <c r="D135" s="86">
        <v>21</v>
      </c>
      <c r="E135" s="97">
        <v>6.3226078674866001E-2</v>
      </c>
      <c r="F135" s="98"/>
      <c r="G135" s="13">
        <v>40954</v>
      </c>
      <c r="H135" s="102"/>
    </row>
    <row r="136" spans="2:8" x14ac:dyDescent="0.25">
      <c r="B136" s="85">
        <v>40969</v>
      </c>
      <c r="C136" s="90">
        <f t="shared" si="1"/>
        <v>40967</v>
      </c>
      <c r="D136" s="86">
        <v>22</v>
      </c>
      <c r="E136" s="97">
        <v>6.3257755352188499E-2</v>
      </c>
      <c r="F136" s="98"/>
      <c r="G136" s="13">
        <v>40983</v>
      </c>
      <c r="H136" s="102"/>
    </row>
    <row r="137" spans="2:8" x14ac:dyDescent="0.25">
      <c r="B137" s="85">
        <v>41000</v>
      </c>
      <c r="C137" s="90">
        <f t="shared" si="1"/>
        <v>40998</v>
      </c>
      <c r="D137" s="86">
        <v>21</v>
      </c>
      <c r="E137" s="97">
        <v>6.3291616628314604E-2</v>
      </c>
      <c r="F137" s="98"/>
      <c r="G137" s="13">
        <v>41014</v>
      </c>
      <c r="H137" s="102"/>
    </row>
    <row r="138" spans="2:8" x14ac:dyDescent="0.25">
      <c r="B138" s="85">
        <v>41030</v>
      </c>
      <c r="C138" s="90">
        <f t="shared" si="1"/>
        <v>41028</v>
      </c>
      <c r="D138" s="86">
        <v>22</v>
      </c>
      <c r="E138" s="97">
        <v>6.3324385605573408E-2</v>
      </c>
      <c r="F138" s="98"/>
      <c r="G138" s="13">
        <v>41044</v>
      </c>
      <c r="H138" s="102"/>
    </row>
    <row r="139" spans="2:8" x14ac:dyDescent="0.25">
      <c r="B139" s="85">
        <v>41061</v>
      </c>
      <c r="C139" s="90">
        <f t="shared" si="1"/>
        <v>41059</v>
      </c>
      <c r="D139" s="86">
        <v>21</v>
      </c>
      <c r="E139" s="97">
        <v>6.3358246882448302E-2</v>
      </c>
      <c r="F139" s="98"/>
      <c r="G139" s="13">
        <v>41075</v>
      </c>
      <c r="H139" s="102"/>
    </row>
    <row r="140" spans="2:8" x14ac:dyDescent="0.25">
      <c r="B140" s="85">
        <v>41091</v>
      </c>
      <c r="C140" s="90">
        <f t="shared" si="1"/>
        <v>41089</v>
      </c>
      <c r="D140" s="86">
        <v>21</v>
      </c>
      <c r="E140" s="97">
        <v>6.3391015860431402E-2</v>
      </c>
      <c r="F140" s="98"/>
      <c r="G140" s="13">
        <v>41105</v>
      </c>
      <c r="H140" s="102"/>
    </row>
    <row r="141" spans="2:8" x14ac:dyDescent="0.25">
      <c r="B141" s="85">
        <v>41122</v>
      </c>
      <c r="C141" s="90">
        <f t="shared" si="1"/>
        <v>41120</v>
      </c>
      <c r="D141" s="86">
        <v>23</v>
      </c>
      <c r="E141" s="97">
        <v>6.34248771380546E-2</v>
      </c>
      <c r="F141" s="98"/>
      <c r="G141" s="13">
        <v>41136</v>
      </c>
      <c r="H141" s="102"/>
    </row>
    <row r="142" spans="2:8" x14ac:dyDescent="0.25">
      <c r="B142" s="85">
        <v>41153</v>
      </c>
      <c r="C142" s="90">
        <f t="shared" si="1"/>
        <v>41151</v>
      </c>
      <c r="D142" s="86">
        <v>19</v>
      </c>
      <c r="E142" s="97">
        <v>6.3458738416057897E-2</v>
      </c>
      <c r="F142" s="98"/>
      <c r="G142" s="13">
        <v>41167</v>
      </c>
      <c r="H142" s="102"/>
    </row>
    <row r="143" spans="2:8" x14ac:dyDescent="0.25">
      <c r="B143" s="85">
        <v>41183</v>
      </c>
      <c r="C143" s="90">
        <f t="shared" si="1"/>
        <v>41181</v>
      </c>
      <c r="D143" s="86">
        <v>23</v>
      </c>
      <c r="E143" s="97">
        <v>6.3491507395133401E-2</v>
      </c>
      <c r="F143" s="98"/>
      <c r="G143" s="13">
        <v>41197</v>
      </c>
      <c r="H143" s="102"/>
    </row>
    <row r="144" spans="2:8" x14ac:dyDescent="0.25">
      <c r="B144" s="85">
        <v>41214</v>
      </c>
      <c r="C144" s="90">
        <f t="shared" si="1"/>
        <v>41212</v>
      </c>
      <c r="D144" s="86">
        <v>21</v>
      </c>
      <c r="E144" s="97">
        <v>6.3525368673885502E-2</v>
      </c>
      <c r="F144" s="98"/>
      <c r="G144" s="13">
        <v>41228</v>
      </c>
      <c r="H144" s="102"/>
    </row>
    <row r="145" spans="2:8" x14ac:dyDescent="0.25">
      <c r="B145" s="85">
        <v>41244</v>
      </c>
      <c r="C145" s="90">
        <f t="shared" si="1"/>
        <v>41242</v>
      </c>
      <c r="D145" s="86">
        <v>20</v>
      </c>
      <c r="E145" s="97">
        <v>6.3558137653684899E-2</v>
      </c>
      <c r="F145" s="98"/>
      <c r="G145" s="13">
        <v>41258</v>
      </c>
      <c r="H145" s="102"/>
    </row>
    <row r="146" spans="2:8" x14ac:dyDescent="0.25">
      <c r="B146" s="85">
        <v>41275</v>
      </c>
      <c r="C146" s="90">
        <f t="shared" si="1"/>
        <v>41273</v>
      </c>
      <c r="D146" s="86">
        <v>22</v>
      </c>
      <c r="E146" s="97">
        <v>6.3591998933185206E-2</v>
      </c>
      <c r="F146" s="98"/>
      <c r="G146" s="13">
        <v>41289</v>
      </c>
      <c r="H146" s="102"/>
    </row>
    <row r="147" spans="2:8" x14ac:dyDescent="0.25">
      <c r="B147" s="85">
        <v>41306</v>
      </c>
      <c r="C147" s="90">
        <f t="shared" si="1"/>
        <v>41304</v>
      </c>
      <c r="D147" s="86">
        <v>20</v>
      </c>
      <c r="E147" s="97">
        <v>6.3625860213065696E-2</v>
      </c>
      <c r="F147" s="98"/>
      <c r="G147" s="13">
        <v>41320</v>
      </c>
      <c r="H147" s="102"/>
    </row>
    <row r="148" spans="2:8" x14ac:dyDescent="0.25">
      <c r="B148" s="85">
        <v>41334</v>
      </c>
      <c r="C148" s="90">
        <f t="shared" ref="C148:C211" si="2">B148-2</f>
        <v>41332</v>
      </c>
      <c r="D148" s="86">
        <v>21</v>
      </c>
      <c r="E148" s="97">
        <v>6.3656444595220602E-2</v>
      </c>
      <c r="F148" s="98"/>
      <c r="G148" s="13">
        <v>41348</v>
      </c>
      <c r="H148" s="102"/>
    </row>
    <row r="149" spans="2:8" x14ac:dyDescent="0.25">
      <c r="B149" s="85">
        <v>41365</v>
      </c>
      <c r="C149" s="90">
        <f t="shared" si="2"/>
        <v>41363</v>
      </c>
      <c r="D149" s="86">
        <v>22</v>
      </c>
      <c r="E149" s="97">
        <v>6.3690305875824901E-2</v>
      </c>
      <c r="F149" s="98"/>
      <c r="G149" s="13">
        <v>41379</v>
      </c>
      <c r="H149" s="102"/>
    </row>
    <row r="150" spans="2:8" x14ac:dyDescent="0.25">
      <c r="B150" s="85">
        <v>41395</v>
      </c>
      <c r="C150" s="90">
        <f t="shared" si="2"/>
        <v>41393</v>
      </c>
      <c r="D150" s="86">
        <v>22</v>
      </c>
      <c r="E150" s="97">
        <v>6.37230748574171E-2</v>
      </c>
      <c r="F150" s="98"/>
      <c r="G150" s="13">
        <v>41409</v>
      </c>
      <c r="H150" s="102"/>
    </row>
    <row r="151" spans="2:8" x14ac:dyDescent="0.25">
      <c r="B151" s="85">
        <v>41426</v>
      </c>
      <c r="C151" s="90">
        <f t="shared" si="2"/>
        <v>41424</v>
      </c>
      <c r="D151" s="86">
        <v>20</v>
      </c>
      <c r="E151" s="97">
        <v>6.3756936138770204E-2</v>
      </c>
      <c r="F151" s="98"/>
      <c r="G151" s="13">
        <v>41440</v>
      </c>
      <c r="H151" s="102"/>
    </row>
    <row r="152" spans="2:8" x14ac:dyDescent="0.25">
      <c r="B152" s="85">
        <v>41456</v>
      </c>
      <c r="C152" s="90">
        <f t="shared" si="2"/>
        <v>41454</v>
      </c>
      <c r="D152" s="86">
        <v>22</v>
      </c>
      <c r="E152" s="97">
        <v>6.3789705121086698E-2</v>
      </c>
      <c r="F152" s="98"/>
      <c r="G152" s="13">
        <v>41470</v>
      </c>
      <c r="H152" s="102"/>
    </row>
    <row r="153" spans="2:8" x14ac:dyDescent="0.25">
      <c r="B153" s="85">
        <v>41487</v>
      </c>
      <c r="C153" s="90">
        <f t="shared" si="2"/>
        <v>41485</v>
      </c>
      <c r="D153" s="86">
        <v>22</v>
      </c>
      <c r="E153" s="97">
        <v>6.3823566403187204E-2</v>
      </c>
      <c r="F153" s="98"/>
      <c r="G153" s="13">
        <v>41501</v>
      </c>
      <c r="H153" s="102"/>
    </row>
    <row r="154" spans="2:8" x14ac:dyDescent="0.25">
      <c r="B154" s="85">
        <v>41518</v>
      </c>
      <c r="C154" s="90">
        <f t="shared" si="2"/>
        <v>41516</v>
      </c>
      <c r="D154" s="86">
        <v>20</v>
      </c>
      <c r="E154" s="97">
        <v>6.3857427685668697E-2</v>
      </c>
      <c r="F154" s="98"/>
      <c r="G154" s="13">
        <v>41532</v>
      </c>
      <c r="H154" s="102"/>
    </row>
    <row r="155" spans="2:8" x14ac:dyDescent="0.25">
      <c r="B155" s="85">
        <v>41548</v>
      </c>
      <c r="C155" s="90">
        <f t="shared" si="2"/>
        <v>41546</v>
      </c>
      <c r="D155" s="86">
        <v>23</v>
      </c>
      <c r="E155" s="97">
        <v>6.3890196669077207E-2</v>
      </c>
      <c r="F155" s="98"/>
      <c r="G155" s="13">
        <v>41562</v>
      </c>
      <c r="H155" s="102"/>
    </row>
    <row r="156" spans="2:8" x14ac:dyDescent="0.25">
      <c r="B156" s="85">
        <v>41579</v>
      </c>
      <c r="C156" s="90">
        <f t="shared" si="2"/>
        <v>41577</v>
      </c>
      <c r="D156" s="86">
        <v>20</v>
      </c>
      <c r="E156" s="97">
        <v>6.3924057952307003E-2</v>
      </c>
      <c r="F156" s="98"/>
      <c r="G156" s="13">
        <v>41593</v>
      </c>
      <c r="H156" s="102"/>
    </row>
    <row r="157" spans="2:8" x14ac:dyDescent="0.25">
      <c r="B157" s="85">
        <v>41609</v>
      </c>
      <c r="C157" s="90">
        <f t="shared" si="2"/>
        <v>41607</v>
      </c>
      <c r="D157" s="86">
        <v>21</v>
      </c>
      <c r="E157" s="97">
        <v>6.3956826936439407E-2</v>
      </c>
      <c r="F157" s="98"/>
      <c r="G157" s="13">
        <v>41623</v>
      </c>
      <c r="H157" s="102"/>
    </row>
    <row r="158" spans="2:8" x14ac:dyDescent="0.25">
      <c r="B158" s="85">
        <v>41640</v>
      </c>
      <c r="C158" s="90">
        <f t="shared" si="2"/>
        <v>41638</v>
      </c>
      <c r="D158" s="86">
        <v>22</v>
      </c>
      <c r="E158" s="97">
        <v>6.3990688220417105E-2</v>
      </c>
      <c r="F158" s="98"/>
      <c r="G158" s="13">
        <v>41654</v>
      </c>
      <c r="H158" s="102"/>
    </row>
    <row r="159" spans="2:8" x14ac:dyDescent="0.25">
      <c r="B159" s="85">
        <v>41671</v>
      </c>
      <c r="C159" s="90">
        <f t="shared" si="2"/>
        <v>41669</v>
      </c>
      <c r="D159" s="86">
        <v>20</v>
      </c>
      <c r="E159" s="97">
        <v>6.4024549504775305E-2</v>
      </c>
      <c r="F159" s="98"/>
      <c r="G159" s="13">
        <v>41685</v>
      </c>
      <c r="H159" s="102"/>
    </row>
    <row r="160" spans="2:8" x14ac:dyDescent="0.25">
      <c r="B160" s="85">
        <v>41699</v>
      </c>
      <c r="C160" s="90">
        <f t="shared" si="2"/>
        <v>41697</v>
      </c>
      <c r="D160" s="86">
        <v>21</v>
      </c>
      <c r="E160" s="97">
        <v>6.4055133890973601E-2</v>
      </c>
      <c r="F160" s="98"/>
      <c r="G160" s="13">
        <v>41713</v>
      </c>
      <c r="H160" s="102"/>
    </row>
    <row r="161" spans="2:8" x14ac:dyDescent="0.25">
      <c r="B161" s="85">
        <v>41730</v>
      </c>
      <c r="C161" s="90">
        <f t="shared" si="2"/>
        <v>41728</v>
      </c>
      <c r="D161" s="86">
        <v>22</v>
      </c>
      <c r="E161" s="97">
        <v>6.4088995176055708E-2</v>
      </c>
      <c r="F161" s="98"/>
      <c r="G161" s="13">
        <v>41744</v>
      </c>
      <c r="H161" s="102"/>
    </row>
    <row r="162" spans="2:8" x14ac:dyDescent="0.25">
      <c r="B162" s="85">
        <v>41760</v>
      </c>
      <c r="C162" s="90">
        <f t="shared" si="2"/>
        <v>41758</v>
      </c>
      <c r="D162" s="86">
        <v>21</v>
      </c>
      <c r="E162" s="97">
        <v>6.4121764161980399E-2</v>
      </c>
      <c r="F162" s="98"/>
      <c r="G162" s="13">
        <v>41774</v>
      </c>
      <c r="H162" s="102"/>
    </row>
    <row r="163" spans="2:8" x14ac:dyDescent="0.25">
      <c r="B163" s="85">
        <v>41791</v>
      </c>
      <c r="C163" s="90">
        <f t="shared" si="2"/>
        <v>41789</v>
      </c>
      <c r="D163" s="86">
        <v>21</v>
      </c>
      <c r="E163" s="97">
        <v>6.4155625447809991E-2</v>
      </c>
      <c r="F163" s="98"/>
      <c r="G163" s="13">
        <v>41805</v>
      </c>
      <c r="H163" s="102"/>
    </row>
    <row r="164" spans="2:8" x14ac:dyDescent="0.25">
      <c r="B164" s="85">
        <v>41821</v>
      </c>
      <c r="C164" s="90">
        <f t="shared" si="2"/>
        <v>41819</v>
      </c>
      <c r="D164" s="86">
        <v>22</v>
      </c>
      <c r="E164" s="97">
        <v>6.4188394434459006E-2</v>
      </c>
      <c r="F164" s="98"/>
      <c r="G164" s="13">
        <v>41835</v>
      </c>
      <c r="H164" s="102"/>
    </row>
    <row r="165" spans="2:8" x14ac:dyDescent="0.25">
      <c r="B165" s="85">
        <v>41852</v>
      </c>
      <c r="C165" s="90">
        <f t="shared" si="2"/>
        <v>41850</v>
      </c>
      <c r="D165" s="86">
        <v>21</v>
      </c>
      <c r="E165" s="97">
        <v>6.4222255721036806E-2</v>
      </c>
      <c r="F165" s="98"/>
      <c r="G165" s="13">
        <v>41866</v>
      </c>
      <c r="H165" s="102"/>
    </row>
    <row r="166" spans="2:8" x14ac:dyDescent="0.25">
      <c r="B166" s="85">
        <v>41883</v>
      </c>
      <c r="C166" s="90">
        <f t="shared" si="2"/>
        <v>41881</v>
      </c>
      <c r="D166" s="86">
        <v>21</v>
      </c>
      <c r="E166" s="97">
        <v>6.4256117007995203E-2</v>
      </c>
      <c r="F166" s="98"/>
      <c r="G166" s="13">
        <v>41897</v>
      </c>
      <c r="H166" s="102"/>
    </row>
    <row r="167" spans="2:8" x14ac:dyDescent="0.25">
      <c r="B167" s="85">
        <v>41913</v>
      </c>
      <c r="C167" s="90">
        <f t="shared" si="2"/>
        <v>41911</v>
      </c>
      <c r="D167" s="86">
        <v>23</v>
      </c>
      <c r="E167" s="97">
        <v>6.4288885995735803E-2</v>
      </c>
      <c r="F167" s="98"/>
      <c r="G167" s="13">
        <v>41927</v>
      </c>
      <c r="H167" s="102"/>
    </row>
    <row r="168" spans="2:8" x14ac:dyDescent="0.25">
      <c r="B168" s="85">
        <v>41944</v>
      </c>
      <c r="C168" s="90">
        <f t="shared" si="2"/>
        <v>41942</v>
      </c>
      <c r="D168" s="86">
        <v>19</v>
      </c>
      <c r="E168" s="97">
        <v>6.4322747283442006E-2</v>
      </c>
      <c r="F168" s="98"/>
      <c r="G168" s="13">
        <v>41958</v>
      </c>
      <c r="H168" s="102"/>
    </row>
    <row r="169" spans="2:8" x14ac:dyDescent="0.25">
      <c r="B169" s="85">
        <v>41974</v>
      </c>
      <c r="C169" s="90">
        <f t="shared" si="2"/>
        <v>41972</v>
      </c>
      <c r="D169" s="86">
        <v>22</v>
      </c>
      <c r="E169" s="97">
        <v>6.4355516271906901E-2</v>
      </c>
      <c r="F169" s="98"/>
      <c r="G169" s="13">
        <v>41988</v>
      </c>
      <c r="H169" s="102"/>
    </row>
    <row r="170" spans="2:8" x14ac:dyDescent="0.25">
      <c r="B170" s="85">
        <v>42005</v>
      </c>
      <c r="C170" s="90">
        <f t="shared" si="2"/>
        <v>42003</v>
      </c>
      <c r="D170" s="86">
        <v>21</v>
      </c>
      <c r="E170" s="97">
        <v>6.4389377560361408E-2</v>
      </c>
      <c r="F170" s="98"/>
      <c r="G170" s="13">
        <v>42019</v>
      </c>
      <c r="H170" s="102"/>
    </row>
    <row r="171" spans="2:8" x14ac:dyDescent="0.25">
      <c r="B171" s="85">
        <v>42036</v>
      </c>
      <c r="C171" s="90">
        <f t="shared" si="2"/>
        <v>42034</v>
      </c>
      <c r="D171" s="86">
        <v>20</v>
      </c>
      <c r="E171" s="97">
        <v>6.4423238849195597E-2</v>
      </c>
      <c r="F171" s="98"/>
      <c r="G171" s="13">
        <v>42050</v>
      </c>
      <c r="H171" s="102"/>
    </row>
    <row r="172" spans="2:8" x14ac:dyDescent="0.25">
      <c r="B172" s="85">
        <v>42064</v>
      </c>
      <c r="C172" s="90">
        <f t="shared" si="2"/>
        <v>42062</v>
      </c>
      <c r="D172" s="86">
        <v>22</v>
      </c>
      <c r="E172" s="97">
        <v>6.4453823239436908E-2</v>
      </c>
      <c r="F172" s="98"/>
      <c r="G172" s="13">
        <v>42078</v>
      </c>
      <c r="H172" s="102"/>
    </row>
    <row r="173" spans="2:8" x14ac:dyDescent="0.25">
      <c r="B173" s="85">
        <v>42095</v>
      </c>
      <c r="C173" s="90">
        <f t="shared" si="2"/>
        <v>42093</v>
      </c>
      <c r="D173" s="86">
        <v>22</v>
      </c>
      <c r="E173" s="97">
        <v>6.4487684528995406E-2</v>
      </c>
      <c r="F173" s="98"/>
      <c r="G173" s="13">
        <v>42109</v>
      </c>
      <c r="H173" s="102"/>
    </row>
    <row r="174" spans="2:8" x14ac:dyDescent="0.25">
      <c r="B174" s="85">
        <v>42125</v>
      </c>
      <c r="C174" s="90">
        <f t="shared" si="2"/>
        <v>42123</v>
      </c>
      <c r="D174" s="86">
        <v>20</v>
      </c>
      <c r="E174" s="97">
        <v>6.4520453519252299E-2</v>
      </c>
      <c r="F174" s="98"/>
      <c r="G174" s="13">
        <v>42139</v>
      </c>
      <c r="H174" s="102"/>
    </row>
    <row r="175" spans="2:8" x14ac:dyDescent="0.25">
      <c r="B175" s="85">
        <v>42156</v>
      </c>
      <c r="C175" s="90">
        <f t="shared" si="2"/>
        <v>42154</v>
      </c>
      <c r="D175" s="86">
        <v>22</v>
      </c>
      <c r="E175" s="97">
        <v>6.4554314809557797E-2</v>
      </c>
      <c r="F175" s="98"/>
      <c r="G175" s="13">
        <v>42170</v>
      </c>
      <c r="H175" s="102"/>
    </row>
    <row r="176" spans="2:8" x14ac:dyDescent="0.25">
      <c r="B176" s="85">
        <v>42186</v>
      </c>
      <c r="C176" s="90">
        <f t="shared" si="2"/>
        <v>42184</v>
      </c>
      <c r="D176" s="86">
        <v>23</v>
      </c>
      <c r="E176" s="97">
        <v>6.45870838005385E-2</v>
      </c>
      <c r="F176" s="98"/>
      <c r="G176" s="13">
        <v>42200</v>
      </c>
      <c r="H176" s="102"/>
    </row>
    <row r="177" spans="2:8" x14ac:dyDescent="0.25">
      <c r="B177" s="85">
        <v>42217</v>
      </c>
      <c r="C177" s="90">
        <f t="shared" si="2"/>
        <v>42215</v>
      </c>
      <c r="D177" s="86">
        <v>21</v>
      </c>
      <c r="E177" s="97">
        <v>6.4620945091592705E-2</v>
      </c>
      <c r="F177" s="98"/>
      <c r="G177" s="13">
        <v>42231</v>
      </c>
      <c r="H177" s="102"/>
    </row>
    <row r="178" spans="2:8" x14ac:dyDescent="0.25">
      <c r="B178" s="85">
        <v>42248</v>
      </c>
      <c r="C178" s="90">
        <f t="shared" si="2"/>
        <v>42246</v>
      </c>
      <c r="D178" s="86">
        <v>21</v>
      </c>
      <c r="E178" s="97">
        <v>6.4654806383026606E-2</v>
      </c>
      <c r="F178" s="98"/>
      <c r="G178" s="13">
        <v>42262</v>
      </c>
      <c r="H178" s="102"/>
    </row>
    <row r="179" spans="2:8" x14ac:dyDescent="0.25">
      <c r="B179" s="85">
        <v>42278</v>
      </c>
      <c r="C179" s="90">
        <f t="shared" si="2"/>
        <v>42276</v>
      </c>
      <c r="D179" s="86">
        <v>22</v>
      </c>
      <c r="E179" s="97">
        <v>6.4687575375098796E-2</v>
      </c>
      <c r="F179" s="98"/>
      <c r="G179" s="13">
        <v>42292</v>
      </c>
      <c r="H179" s="102"/>
    </row>
    <row r="180" spans="2:8" x14ac:dyDescent="0.25">
      <c r="B180" s="85">
        <v>42309</v>
      </c>
      <c r="C180" s="90">
        <f t="shared" si="2"/>
        <v>42307</v>
      </c>
      <c r="D180" s="86">
        <v>20</v>
      </c>
      <c r="E180" s="97">
        <v>6.4721436667281002E-2</v>
      </c>
      <c r="F180" s="98"/>
      <c r="G180" s="13">
        <v>42323</v>
      </c>
      <c r="H180" s="102"/>
    </row>
    <row r="181" spans="2:8" x14ac:dyDescent="0.25">
      <c r="B181" s="85">
        <v>42339</v>
      </c>
      <c r="C181" s="90">
        <f t="shared" si="2"/>
        <v>42337</v>
      </c>
      <c r="D181" s="86">
        <v>22</v>
      </c>
      <c r="E181" s="97">
        <v>6.4754205660077196E-2</v>
      </c>
      <c r="F181" s="98"/>
      <c r="G181" s="13">
        <v>42353</v>
      </c>
      <c r="H181" s="102"/>
    </row>
    <row r="182" spans="2:8" x14ac:dyDescent="0.25">
      <c r="B182" s="85">
        <v>42370</v>
      </c>
      <c r="C182" s="90">
        <f t="shared" si="2"/>
        <v>42368</v>
      </c>
      <c r="D182" s="86">
        <v>20</v>
      </c>
      <c r="E182" s="97">
        <v>6.4788066953007206E-2</v>
      </c>
      <c r="F182" s="98"/>
      <c r="G182" s="13">
        <v>42384</v>
      </c>
      <c r="H182" s="102"/>
    </row>
    <row r="183" spans="2:8" x14ac:dyDescent="0.25">
      <c r="B183" s="85">
        <v>42401</v>
      </c>
      <c r="C183" s="90">
        <f t="shared" si="2"/>
        <v>42399</v>
      </c>
      <c r="D183" s="86">
        <v>21</v>
      </c>
      <c r="E183" s="97">
        <v>6.4821928246317398E-2</v>
      </c>
      <c r="F183" s="98"/>
      <c r="G183" s="13">
        <v>42415</v>
      </c>
      <c r="H183" s="102"/>
    </row>
    <row r="184" spans="2:8" x14ac:dyDescent="0.25">
      <c r="B184" s="85">
        <v>42430</v>
      </c>
      <c r="C184" s="90">
        <f t="shared" si="2"/>
        <v>42428</v>
      </c>
      <c r="D184" s="86">
        <v>23</v>
      </c>
      <c r="E184" s="97">
        <v>6.4853604940402904E-2</v>
      </c>
      <c r="F184" s="98"/>
      <c r="G184" s="13">
        <v>42444</v>
      </c>
      <c r="H184" s="102"/>
    </row>
    <row r="185" spans="2:8" x14ac:dyDescent="0.25">
      <c r="B185" s="85">
        <v>42461</v>
      </c>
      <c r="C185" s="90">
        <f t="shared" si="2"/>
        <v>42459</v>
      </c>
      <c r="D185" s="86">
        <v>21</v>
      </c>
      <c r="E185" s="97">
        <v>6.4887466234448507E-2</v>
      </c>
      <c r="F185" s="98"/>
      <c r="G185" s="13">
        <v>42475</v>
      </c>
      <c r="H185" s="102"/>
    </row>
    <row r="186" spans="2:8" x14ac:dyDescent="0.25">
      <c r="B186" s="85">
        <v>42491</v>
      </c>
      <c r="C186" s="90">
        <f t="shared" si="2"/>
        <v>42489</v>
      </c>
      <c r="D186" s="86">
        <v>21</v>
      </c>
      <c r="E186" s="97">
        <v>6.4920235229048107E-2</v>
      </c>
      <c r="F186" s="98"/>
      <c r="G186" s="13">
        <v>42505</v>
      </c>
      <c r="H186" s="102"/>
    </row>
    <row r="187" spans="2:8" x14ac:dyDescent="0.25">
      <c r="B187" s="85">
        <v>42522</v>
      </c>
      <c r="C187" s="90">
        <f t="shared" si="2"/>
        <v>42520</v>
      </c>
      <c r="D187" s="86">
        <v>22</v>
      </c>
      <c r="E187" s="97">
        <v>6.4954096523842E-2</v>
      </c>
      <c r="F187" s="98"/>
      <c r="G187" s="13">
        <v>42536</v>
      </c>
      <c r="H187" s="102"/>
    </row>
    <row r="188" spans="2:8" x14ac:dyDescent="0.25">
      <c r="B188" s="85">
        <v>42552</v>
      </c>
      <c r="C188" s="90">
        <f t="shared" si="2"/>
        <v>42550</v>
      </c>
      <c r="D188" s="86">
        <v>20</v>
      </c>
      <c r="E188" s="97">
        <v>6.4986865519165396E-2</v>
      </c>
      <c r="F188" s="98"/>
      <c r="G188" s="13">
        <v>42566</v>
      </c>
      <c r="H188" s="102"/>
    </row>
    <row r="189" spans="2:8" x14ac:dyDescent="0.25">
      <c r="B189" s="85">
        <v>42583</v>
      </c>
      <c r="C189" s="90">
        <f t="shared" si="2"/>
        <v>42581</v>
      </c>
      <c r="D189" s="86">
        <v>23</v>
      </c>
      <c r="E189" s="97">
        <v>6.5020726814706706E-2</v>
      </c>
      <c r="F189" s="98"/>
      <c r="G189" s="13">
        <v>42597</v>
      </c>
      <c r="H189" s="102"/>
    </row>
    <row r="190" spans="2:8" x14ac:dyDescent="0.25">
      <c r="B190" s="85">
        <v>42614</v>
      </c>
      <c r="C190" s="90">
        <f t="shared" si="2"/>
        <v>42612</v>
      </c>
      <c r="D190" s="86">
        <v>21</v>
      </c>
      <c r="E190" s="97">
        <v>6.5054588110627698E-2</v>
      </c>
      <c r="F190" s="98"/>
      <c r="G190" s="13">
        <v>42628</v>
      </c>
      <c r="H190" s="102"/>
    </row>
    <row r="191" spans="2:8" x14ac:dyDescent="0.25">
      <c r="B191" s="85">
        <v>42644</v>
      </c>
      <c r="C191" s="90">
        <f t="shared" si="2"/>
        <v>42642</v>
      </c>
      <c r="D191" s="86">
        <v>21</v>
      </c>
      <c r="E191" s="97">
        <v>6.5087357107042706E-2</v>
      </c>
      <c r="F191" s="98"/>
      <c r="G191" s="13">
        <v>42658</v>
      </c>
      <c r="H191" s="102"/>
    </row>
    <row r="192" spans="2:8" x14ac:dyDescent="0.25">
      <c r="B192" s="85">
        <v>42675</v>
      </c>
      <c r="C192" s="90">
        <f t="shared" si="2"/>
        <v>42673</v>
      </c>
      <c r="D192" s="86">
        <v>21</v>
      </c>
      <c r="E192" s="97">
        <v>6.5121218403712405E-2</v>
      </c>
      <c r="F192" s="98"/>
      <c r="G192" s="13">
        <v>42689</v>
      </c>
      <c r="H192" s="102"/>
    </row>
    <row r="193" spans="2:8" x14ac:dyDescent="0.25">
      <c r="B193" s="85">
        <v>42705</v>
      </c>
      <c r="C193" s="90">
        <f t="shared" si="2"/>
        <v>42703</v>
      </c>
      <c r="D193" s="86">
        <v>21</v>
      </c>
      <c r="E193" s="97">
        <v>6.5153987400850905E-2</v>
      </c>
      <c r="F193" s="98"/>
      <c r="G193" s="13">
        <v>42719</v>
      </c>
      <c r="H193" s="102"/>
    </row>
    <row r="194" spans="2:8" x14ac:dyDescent="0.25">
      <c r="B194" s="85">
        <v>42736</v>
      </c>
      <c r="C194" s="90">
        <f t="shared" si="2"/>
        <v>42734</v>
      </c>
      <c r="D194" s="86">
        <v>21</v>
      </c>
      <c r="E194" s="97">
        <v>6.5187848698267603E-2</v>
      </c>
      <c r="F194" s="98"/>
      <c r="G194" s="13">
        <v>42750</v>
      </c>
      <c r="H194" s="102"/>
    </row>
    <row r="195" spans="2:8" x14ac:dyDescent="0.25">
      <c r="B195" s="85">
        <v>42767</v>
      </c>
      <c r="C195" s="90">
        <f t="shared" si="2"/>
        <v>42765</v>
      </c>
      <c r="D195" s="86">
        <v>20</v>
      </c>
      <c r="E195" s="97">
        <v>6.5221709996064803E-2</v>
      </c>
      <c r="F195" s="98"/>
      <c r="G195" s="13">
        <v>42781</v>
      </c>
      <c r="H195" s="102"/>
    </row>
    <row r="196" spans="2:8" x14ac:dyDescent="0.25">
      <c r="B196" s="85">
        <v>42795</v>
      </c>
      <c r="C196" s="90">
        <f t="shared" si="2"/>
        <v>42793</v>
      </c>
      <c r="D196" s="86">
        <v>23</v>
      </c>
      <c r="E196" s="97">
        <v>6.5252294394401403E-2</v>
      </c>
      <c r="F196" s="98"/>
      <c r="G196" s="13">
        <v>42809</v>
      </c>
      <c r="H196" s="102"/>
    </row>
    <row r="197" spans="2:8" x14ac:dyDescent="0.25">
      <c r="B197" s="85">
        <v>42826</v>
      </c>
      <c r="C197" s="90">
        <f t="shared" si="2"/>
        <v>42824</v>
      </c>
      <c r="D197" s="86">
        <v>20</v>
      </c>
      <c r="E197" s="97">
        <v>6.5286155692921607E-2</v>
      </c>
      <c r="F197" s="98"/>
      <c r="G197" s="13">
        <v>42840</v>
      </c>
      <c r="H197" s="102"/>
    </row>
    <row r="198" spans="2:8" x14ac:dyDescent="0.25">
      <c r="B198" s="85">
        <v>42856</v>
      </c>
      <c r="C198" s="90">
        <f t="shared" si="2"/>
        <v>42854</v>
      </c>
      <c r="D198" s="86">
        <v>22</v>
      </c>
      <c r="E198" s="97">
        <v>6.5318924691851507E-2</v>
      </c>
      <c r="F198" s="98"/>
      <c r="G198" s="13">
        <v>42870</v>
      </c>
      <c r="H198" s="102"/>
    </row>
    <row r="199" spans="2:8" x14ac:dyDescent="0.25">
      <c r="B199" s="85">
        <v>42887</v>
      </c>
      <c r="C199" s="90">
        <f t="shared" si="2"/>
        <v>42885</v>
      </c>
      <c r="D199" s="86">
        <v>22</v>
      </c>
      <c r="E199" s="97">
        <v>6.53527859911196E-2</v>
      </c>
      <c r="F199" s="98"/>
      <c r="G199" s="13">
        <v>42901</v>
      </c>
      <c r="H199" s="102"/>
    </row>
    <row r="200" spans="2:8" x14ac:dyDescent="0.25">
      <c r="B200" s="85">
        <v>42917</v>
      </c>
      <c r="C200" s="90">
        <f t="shared" si="2"/>
        <v>42915</v>
      </c>
      <c r="D200" s="86">
        <v>20</v>
      </c>
      <c r="E200" s="97">
        <v>6.5385554990772907E-2</v>
      </c>
      <c r="F200" s="98"/>
      <c r="G200" s="13">
        <v>42931</v>
      </c>
      <c r="H200" s="102"/>
    </row>
    <row r="201" spans="2:8" x14ac:dyDescent="0.25">
      <c r="B201" s="85">
        <v>42948</v>
      </c>
      <c r="C201" s="90">
        <f t="shared" si="2"/>
        <v>42946</v>
      </c>
      <c r="D201" s="86">
        <v>23</v>
      </c>
      <c r="E201" s="97">
        <v>6.5419416290788804E-2</v>
      </c>
      <c r="F201" s="98"/>
      <c r="G201" s="13">
        <v>42962</v>
      </c>
      <c r="H201" s="102"/>
    </row>
    <row r="202" spans="2:8" x14ac:dyDescent="0.25">
      <c r="B202" s="85">
        <v>42979</v>
      </c>
      <c r="C202" s="90">
        <f t="shared" si="2"/>
        <v>42977</v>
      </c>
      <c r="D202" s="86">
        <v>20</v>
      </c>
      <c r="E202" s="97">
        <v>6.5453277591184508E-2</v>
      </c>
      <c r="F202" s="98"/>
      <c r="G202" s="13">
        <v>42993</v>
      </c>
      <c r="H202" s="102"/>
    </row>
    <row r="203" spans="2:8" x14ac:dyDescent="0.25">
      <c r="B203" s="85">
        <v>43009</v>
      </c>
      <c r="C203" s="90">
        <f t="shared" si="2"/>
        <v>43007</v>
      </c>
      <c r="D203" s="86">
        <v>22</v>
      </c>
      <c r="E203" s="97">
        <v>6.54860465919294E-2</v>
      </c>
      <c r="F203" s="98"/>
      <c r="G203" s="13">
        <v>43023</v>
      </c>
      <c r="H203" s="102"/>
    </row>
    <row r="204" spans="2:8" x14ac:dyDescent="0.25">
      <c r="B204" s="85">
        <v>43040</v>
      </c>
      <c r="C204" s="90">
        <f t="shared" si="2"/>
        <v>43038</v>
      </c>
      <c r="D204" s="86">
        <v>21</v>
      </c>
      <c r="E204" s="97">
        <v>6.5519907893072396E-2</v>
      </c>
      <c r="F204" s="98"/>
      <c r="G204" s="13">
        <v>43054</v>
      </c>
      <c r="H204" s="102"/>
    </row>
    <row r="205" spans="2:8" x14ac:dyDescent="0.25">
      <c r="B205" s="85">
        <v>43070</v>
      </c>
      <c r="C205" s="90">
        <f t="shared" si="2"/>
        <v>43068</v>
      </c>
      <c r="D205" s="86">
        <v>20</v>
      </c>
      <c r="E205" s="97">
        <v>6.5552676894540696E-2</v>
      </c>
      <c r="F205" s="98"/>
      <c r="G205" s="13">
        <v>43084</v>
      </c>
      <c r="H205" s="102"/>
    </row>
    <row r="206" spans="2:8" x14ac:dyDescent="0.25">
      <c r="B206" s="85">
        <v>43101</v>
      </c>
      <c r="C206" s="90">
        <f t="shared" si="2"/>
        <v>43099</v>
      </c>
      <c r="D206" s="86">
        <v>22</v>
      </c>
      <c r="E206" s="97">
        <v>6.5586538196431607E-2</v>
      </c>
      <c r="F206" s="98"/>
      <c r="G206" s="13">
        <v>43115</v>
      </c>
      <c r="H206" s="102"/>
    </row>
    <row r="207" spans="2:8" x14ac:dyDescent="0.25">
      <c r="B207" s="85">
        <v>43132</v>
      </c>
      <c r="C207" s="90">
        <f t="shared" si="2"/>
        <v>43130</v>
      </c>
      <c r="D207" s="86">
        <v>20</v>
      </c>
      <c r="E207" s="97">
        <v>6.5620399498702603E-2</v>
      </c>
      <c r="F207" s="98"/>
      <c r="G207" s="13">
        <v>43146</v>
      </c>
      <c r="H207" s="102"/>
    </row>
    <row r="208" spans="2:8" x14ac:dyDescent="0.25">
      <c r="B208" s="85">
        <v>43160</v>
      </c>
      <c r="C208" s="90">
        <f t="shared" si="2"/>
        <v>43158</v>
      </c>
      <c r="D208" s="86">
        <v>22</v>
      </c>
      <c r="E208" s="97">
        <v>6.5650983901080401E-2</v>
      </c>
      <c r="F208" s="98"/>
      <c r="G208" s="13">
        <v>43174</v>
      </c>
      <c r="H208" s="102"/>
    </row>
    <row r="209" spans="2:8" x14ac:dyDescent="0.25">
      <c r="B209" s="85">
        <v>43191</v>
      </c>
      <c r="C209" s="90">
        <f t="shared" si="2"/>
        <v>43189</v>
      </c>
      <c r="D209" s="86">
        <v>21</v>
      </c>
      <c r="E209" s="97">
        <v>6.5684845204074402E-2</v>
      </c>
      <c r="F209" s="98"/>
      <c r="G209" s="13">
        <v>43205</v>
      </c>
      <c r="H209" s="102"/>
    </row>
    <row r="210" spans="2:8" x14ac:dyDescent="0.25">
      <c r="B210" s="85">
        <v>43221</v>
      </c>
      <c r="C210" s="90">
        <f t="shared" si="2"/>
        <v>43219</v>
      </c>
      <c r="D210" s="86">
        <v>22</v>
      </c>
      <c r="E210" s="97">
        <v>6.5717614207333699E-2</v>
      </c>
      <c r="F210" s="98"/>
      <c r="G210" s="13">
        <v>43235</v>
      </c>
      <c r="H210" s="102"/>
    </row>
    <row r="211" spans="2:8" x14ac:dyDescent="0.25">
      <c r="B211" s="85">
        <v>43252</v>
      </c>
      <c r="C211" s="90">
        <f t="shared" si="2"/>
        <v>43250</v>
      </c>
      <c r="D211" s="86">
        <v>21</v>
      </c>
      <c r="E211" s="97">
        <v>6.5751475511075103E-2</v>
      </c>
      <c r="F211" s="98"/>
      <c r="G211" s="13">
        <v>43266</v>
      </c>
      <c r="H211" s="102"/>
    </row>
    <row r="212" spans="2:8" x14ac:dyDescent="0.25">
      <c r="B212" s="85">
        <v>43282</v>
      </c>
      <c r="C212" s="90">
        <f t="shared" ref="C212:C265" si="3">B212-2</f>
        <v>43280</v>
      </c>
      <c r="D212" s="86">
        <v>21</v>
      </c>
      <c r="E212" s="97">
        <v>6.5784244515057808E-2</v>
      </c>
      <c r="F212" s="98"/>
      <c r="G212" s="13">
        <v>43296</v>
      </c>
      <c r="H212" s="102"/>
    </row>
    <row r="213" spans="2:8" x14ac:dyDescent="0.25">
      <c r="B213" s="85">
        <v>43313</v>
      </c>
      <c r="C213" s="90">
        <f t="shared" si="3"/>
        <v>43311</v>
      </c>
      <c r="D213" s="86">
        <v>23</v>
      </c>
      <c r="E213" s="97">
        <v>6.5818105819546599E-2</v>
      </c>
      <c r="F213" s="98"/>
      <c r="G213" s="13">
        <v>43327</v>
      </c>
      <c r="H213" s="102"/>
    </row>
    <row r="214" spans="2:8" x14ac:dyDescent="0.25">
      <c r="B214" s="85">
        <v>43344</v>
      </c>
      <c r="C214" s="90">
        <f t="shared" si="3"/>
        <v>43342</v>
      </c>
      <c r="D214" s="86">
        <v>19</v>
      </c>
      <c r="E214" s="97">
        <v>6.5851967124416003E-2</v>
      </c>
      <c r="F214" s="98"/>
      <c r="G214" s="13">
        <v>43358</v>
      </c>
      <c r="H214" s="102"/>
    </row>
    <row r="215" spans="2:8" x14ac:dyDescent="0.25">
      <c r="B215" s="85">
        <v>43374</v>
      </c>
      <c r="C215" s="90">
        <f t="shared" si="3"/>
        <v>43372</v>
      </c>
      <c r="D215" s="86">
        <v>23</v>
      </c>
      <c r="E215" s="97">
        <v>6.5884736129489405E-2</v>
      </c>
      <c r="F215" s="98"/>
      <c r="G215" s="13">
        <v>43388</v>
      </c>
      <c r="H215" s="102"/>
    </row>
    <row r="216" spans="2:8" x14ac:dyDescent="0.25">
      <c r="B216" s="85">
        <v>43405</v>
      </c>
      <c r="C216" s="90">
        <f t="shared" si="3"/>
        <v>43403</v>
      </c>
      <c r="D216" s="86">
        <v>21</v>
      </c>
      <c r="E216" s="97">
        <v>6.5918597435106197E-2</v>
      </c>
      <c r="F216" s="98"/>
      <c r="G216" s="13">
        <v>43419</v>
      </c>
      <c r="H216" s="102"/>
    </row>
    <row r="217" spans="2:8" x14ac:dyDescent="0.25">
      <c r="B217" s="85">
        <v>43435</v>
      </c>
      <c r="C217" s="90">
        <f t="shared" si="3"/>
        <v>43433</v>
      </c>
      <c r="D217" s="86">
        <v>20</v>
      </c>
      <c r="E217" s="97">
        <v>6.5951366440903006E-2</v>
      </c>
      <c r="F217" s="98"/>
      <c r="G217" s="13">
        <v>43449</v>
      </c>
      <c r="H217" s="102"/>
    </row>
    <row r="218" spans="2:8" x14ac:dyDescent="0.25">
      <c r="B218" s="85">
        <v>43466</v>
      </c>
      <c r="C218" s="90">
        <f t="shared" si="3"/>
        <v>43464</v>
      </c>
      <c r="D218" s="86">
        <v>22</v>
      </c>
      <c r="E218" s="97">
        <v>6.59852277472672E-2</v>
      </c>
      <c r="F218" s="98"/>
      <c r="G218" s="13">
        <v>43480</v>
      </c>
      <c r="H218" s="102"/>
    </row>
    <row r="219" spans="2:8" x14ac:dyDescent="0.25">
      <c r="B219" s="85">
        <v>43497</v>
      </c>
      <c r="C219" s="90">
        <f t="shared" si="3"/>
        <v>43495</v>
      </c>
      <c r="D219" s="86">
        <v>20</v>
      </c>
      <c r="E219" s="97">
        <v>6.6019089054011104E-2</v>
      </c>
      <c r="F219" s="98"/>
      <c r="G219" s="13">
        <v>43511</v>
      </c>
      <c r="H219" s="102"/>
    </row>
    <row r="220" spans="2:8" x14ac:dyDescent="0.25">
      <c r="B220" s="85">
        <v>43525</v>
      </c>
      <c r="C220" s="90">
        <f t="shared" si="3"/>
        <v>43523</v>
      </c>
      <c r="D220" s="86">
        <v>21</v>
      </c>
      <c r="E220" s="97">
        <v>6.6049673460428796E-2</v>
      </c>
      <c r="F220" s="98"/>
      <c r="G220" s="13">
        <v>43539</v>
      </c>
      <c r="H220" s="102"/>
    </row>
    <row r="221" spans="2:8" x14ac:dyDescent="0.25">
      <c r="B221" s="85">
        <v>43556</v>
      </c>
      <c r="C221" s="90">
        <f t="shared" si="3"/>
        <v>43554</v>
      </c>
      <c r="D221" s="86">
        <v>22</v>
      </c>
      <c r="E221" s="97">
        <v>6.6083534767895608E-2</v>
      </c>
      <c r="F221" s="98"/>
      <c r="G221" s="13">
        <v>43570</v>
      </c>
      <c r="H221" s="102"/>
    </row>
    <row r="222" spans="2:8" x14ac:dyDescent="0.25">
      <c r="B222" s="85">
        <v>43586</v>
      </c>
      <c r="C222" s="90">
        <f t="shared" si="3"/>
        <v>43584</v>
      </c>
      <c r="D222" s="86">
        <v>22</v>
      </c>
      <c r="E222" s="97">
        <v>6.6116303775483498E-2</v>
      </c>
      <c r="F222" s="98"/>
      <c r="G222" s="13">
        <v>43600</v>
      </c>
      <c r="H222" s="102"/>
    </row>
    <row r="223" spans="2:8" x14ac:dyDescent="0.25">
      <c r="B223" s="85">
        <v>43617</v>
      </c>
      <c r="C223" s="90">
        <f t="shared" si="3"/>
        <v>43615</v>
      </c>
      <c r="D223" s="86">
        <v>20</v>
      </c>
      <c r="E223" s="97">
        <v>6.6150165083697796E-2</v>
      </c>
      <c r="F223" s="98"/>
      <c r="G223" s="13">
        <v>43631</v>
      </c>
      <c r="H223" s="102"/>
    </row>
    <row r="224" spans="2:8" x14ac:dyDescent="0.25">
      <c r="B224" s="85">
        <v>43647</v>
      </c>
      <c r="C224" s="90">
        <f t="shared" si="3"/>
        <v>43645</v>
      </c>
      <c r="D224" s="86">
        <v>22</v>
      </c>
      <c r="E224" s="97">
        <v>6.6182934092008608E-2</v>
      </c>
      <c r="F224" s="98"/>
      <c r="G224" s="13">
        <v>43661</v>
      </c>
      <c r="H224" s="102"/>
    </row>
    <row r="225" spans="2:8" x14ac:dyDescent="0.25">
      <c r="B225" s="85">
        <v>43678</v>
      </c>
      <c r="C225" s="90">
        <f t="shared" si="3"/>
        <v>43676</v>
      </c>
      <c r="D225" s="86">
        <v>22</v>
      </c>
      <c r="E225" s="97">
        <v>6.6216795400970696E-2</v>
      </c>
      <c r="F225" s="98"/>
      <c r="G225" s="13">
        <v>43692</v>
      </c>
      <c r="H225" s="102"/>
    </row>
    <row r="226" spans="2:8" x14ac:dyDescent="0.25">
      <c r="B226" s="85">
        <v>43709</v>
      </c>
      <c r="C226" s="90">
        <f t="shared" si="3"/>
        <v>43707</v>
      </c>
      <c r="D226" s="86">
        <v>20</v>
      </c>
      <c r="E226" s="97">
        <v>6.6250656710311995E-2</v>
      </c>
      <c r="F226" s="98"/>
      <c r="G226" s="13">
        <v>43723</v>
      </c>
      <c r="H226" s="102"/>
    </row>
    <row r="227" spans="2:8" x14ac:dyDescent="0.25">
      <c r="B227" s="85">
        <v>43739</v>
      </c>
      <c r="C227" s="90">
        <f t="shared" si="3"/>
        <v>43737</v>
      </c>
      <c r="D227" s="86">
        <v>23</v>
      </c>
      <c r="E227" s="97">
        <v>6.6283425719713601E-2</v>
      </c>
      <c r="F227" s="98"/>
      <c r="G227" s="13">
        <v>43753</v>
      </c>
      <c r="H227" s="102"/>
    </row>
    <row r="228" spans="2:8" x14ac:dyDescent="0.25">
      <c r="B228" s="85">
        <v>43770</v>
      </c>
      <c r="C228" s="90">
        <f t="shared" si="3"/>
        <v>43768</v>
      </c>
      <c r="D228" s="86">
        <v>20</v>
      </c>
      <c r="E228" s="97">
        <v>6.6317287029802802E-2</v>
      </c>
      <c r="F228" s="98"/>
      <c r="G228" s="13">
        <v>43784</v>
      </c>
      <c r="H228" s="102"/>
    </row>
    <row r="229" spans="2:8" x14ac:dyDescent="0.25">
      <c r="B229" s="85">
        <v>43800</v>
      </c>
      <c r="C229" s="90">
        <f t="shared" si="3"/>
        <v>43798</v>
      </c>
      <c r="D229" s="86">
        <v>21</v>
      </c>
      <c r="E229" s="97">
        <v>6.6350056039927705E-2</v>
      </c>
      <c r="F229" s="98"/>
      <c r="G229" s="13">
        <v>43814</v>
      </c>
      <c r="H229" s="102"/>
    </row>
    <row r="230" spans="2:8" x14ac:dyDescent="0.25">
      <c r="B230" s="85">
        <v>43831</v>
      </c>
      <c r="C230" s="90">
        <f t="shared" si="3"/>
        <v>43829</v>
      </c>
      <c r="D230" s="86">
        <v>22</v>
      </c>
      <c r="E230" s="97">
        <v>6.6383917350764307E-2</v>
      </c>
      <c r="F230" s="98"/>
      <c r="G230" s="13">
        <v>43845</v>
      </c>
      <c r="H230" s="102"/>
    </row>
    <row r="231" spans="2:8" x14ac:dyDescent="0.25">
      <c r="B231" s="85">
        <v>43862</v>
      </c>
      <c r="C231" s="90">
        <f t="shared" si="3"/>
        <v>43860</v>
      </c>
      <c r="D231" s="86">
        <v>20</v>
      </c>
      <c r="E231" s="97">
        <v>6.6417778661980204E-2</v>
      </c>
      <c r="F231" s="98"/>
      <c r="G231" s="13">
        <v>43876</v>
      </c>
      <c r="H231" s="102"/>
    </row>
    <row r="232" spans="2:8" x14ac:dyDescent="0.25">
      <c r="B232" s="85">
        <v>43891</v>
      </c>
      <c r="C232" s="90">
        <f t="shared" si="3"/>
        <v>43889</v>
      </c>
      <c r="D232" s="86">
        <v>22</v>
      </c>
      <c r="E232" s="97">
        <v>6.6449455372816296E-2</v>
      </c>
      <c r="F232" s="98"/>
      <c r="G232" s="13">
        <v>43905</v>
      </c>
      <c r="H232" s="102"/>
    </row>
    <row r="233" spans="2:8" x14ac:dyDescent="0.25">
      <c r="B233" s="85">
        <v>43922</v>
      </c>
      <c r="C233" s="90">
        <f t="shared" si="3"/>
        <v>43920</v>
      </c>
      <c r="D233" s="86">
        <v>22</v>
      </c>
      <c r="E233" s="97">
        <v>6.6483316684767604E-2</v>
      </c>
      <c r="F233" s="98"/>
      <c r="G233" s="13">
        <v>43936</v>
      </c>
      <c r="H233" s="102"/>
    </row>
    <row r="234" spans="2:8" x14ac:dyDescent="0.25">
      <c r="B234" s="85">
        <v>43952</v>
      </c>
      <c r="C234" s="90">
        <f t="shared" si="3"/>
        <v>43950</v>
      </c>
      <c r="D234" s="86">
        <v>20</v>
      </c>
      <c r="E234" s="97">
        <v>6.6516085696694607E-2</v>
      </c>
      <c r="F234" s="98"/>
      <c r="G234" s="13">
        <v>43966</v>
      </c>
      <c r="H234" s="102"/>
    </row>
    <row r="235" spans="2:8" x14ac:dyDescent="0.25">
      <c r="B235" s="85">
        <v>43983</v>
      </c>
      <c r="C235" s="90">
        <f t="shared" si="3"/>
        <v>43981</v>
      </c>
      <c r="D235" s="86">
        <v>22</v>
      </c>
      <c r="E235" s="97">
        <v>6.6549947009393304E-2</v>
      </c>
      <c r="F235" s="98"/>
      <c r="G235" s="13">
        <v>43997</v>
      </c>
      <c r="H235" s="102"/>
    </row>
    <row r="236" spans="2:8" x14ac:dyDescent="0.25">
      <c r="B236" s="85">
        <v>44013</v>
      </c>
      <c r="C236" s="90">
        <f t="shared" si="3"/>
        <v>44011</v>
      </c>
      <c r="D236" s="86">
        <v>23</v>
      </c>
      <c r="E236" s="97">
        <v>6.6582716022043797E-2</v>
      </c>
      <c r="F236" s="98"/>
      <c r="G236" s="13">
        <v>44027</v>
      </c>
      <c r="H236" s="102"/>
    </row>
    <row r="237" spans="2:8" x14ac:dyDescent="0.25">
      <c r="B237" s="85">
        <v>44044</v>
      </c>
      <c r="C237" s="90">
        <f t="shared" si="3"/>
        <v>44042</v>
      </c>
      <c r="D237" s="86">
        <v>21</v>
      </c>
      <c r="E237" s="97">
        <v>6.6616577335489008E-2</v>
      </c>
      <c r="F237" s="98"/>
      <c r="G237" s="13">
        <v>44058</v>
      </c>
      <c r="H237" s="102"/>
    </row>
    <row r="238" spans="2:8" x14ac:dyDescent="0.25">
      <c r="B238" s="85">
        <v>44075</v>
      </c>
      <c r="C238" s="90">
        <f t="shared" si="3"/>
        <v>44073</v>
      </c>
      <c r="D238" s="86">
        <v>21</v>
      </c>
      <c r="E238" s="97">
        <v>6.6650438649314303E-2</v>
      </c>
      <c r="F238" s="98"/>
      <c r="G238" s="13">
        <v>44089</v>
      </c>
      <c r="H238" s="102"/>
    </row>
    <row r="239" spans="2:8" x14ac:dyDescent="0.25">
      <c r="B239" s="85">
        <v>44105</v>
      </c>
      <c r="C239" s="90">
        <f t="shared" si="3"/>
        <v>44103</v>
      </c>
      <c r="D239" s="86">
        <v>22</v>
      </c>
      <c r="E239" s="97">
        <v>6.6683207663055896E-2</v>
      </c>
      <c r="F239" s="98"/>
      <c r="G239" s="13">
        <v>44119</v>
      </c>
      <c r="H239" s="102"/>
    </row>
    <row r="240" spans="2:8" x14ac:dyDescent="0.25">
      <c r="B240" s="85">
        <v>44136</v>
      </c>
      <c r="C240" s="90">
        <f t="shared" si="3"/>
        <v>44134</v>
      </c>
      <c r="D240" s="86">
        <v>20</v>
      </c>
      <c r="E240" s="97">
        <v>6.6717068977628607E-2</v>
      </c>
      <c r="F240" s="98"/>
      <c r="G240" s="13">
        <v>44150</v>
      </c>
      <c r="H240" s="102"/>
    </row>
    <row r="241" spans="2:8" x14ac:dyDescent="0.25">
      <c r="B241" s="85">
        <v>44166</v>
      </c>
      <c r="C241" s="90">
        <f t="shared" si="3"/>
        <v>44164</v>
      </c>
      <c r="D241" s="86">
        <v>22</v>
      </c>
      <c r="E241" s="97">
        <v>6.6749837992092304E-2</v>
      </c>
      <c r="F241" s="98"/>
      <c r="G241" s="13">
        <v>44180</v>
      </c>
      <c r="H241" s="102"/>
    </row>
    <row r="242" spans="2:8" x14ac:dyDescent="0.25">
      <c r="B242" s="85">
        <v>44197</v>
      </c>
      <c r="C242" s="90">
        <f t="shared" si="3"/>
        <v>44195</v>
      </c>
      <c r="D242" s="86">
        <v>22</v>
      </c>
      <c r="E242" s="97">
        <v>6.7459479730582306E-2</v>
      </c>
      <c r="F242" s="98"/>
      <c r="G242" s="13">
        <v>44211</v>
      </c>
      <c r="H242" s="102"/>
    </row>
    <row r="243" spans="2:8" x14ac:dyDescent="0.25">
      <c r="B243" s="85">
        <v>44228</v>
      </c>
      <c r="C243" s="90">
        <f t="shared" si="3"/>
        <v>44226</v>
      </c>
      <c r="D243" s="86">
        <v>20</v>
      </c>
      <c r="E243" s="97">
        <v>6.7502796329970097E-2</v>
      </c>
      <c r="F243" s="98"/>
      <c r="G243" s="13">
        <v>44242</v>
      </c>
      <c r="H243" s="102"/>
    </row>
    <row r="244" spans="2:8" x14ac:dyDescent="0.25">
      <c r="B244" s="85">
        <v>44256</v>
      </c>
      <c r="C244" s="90">
        <f t="shared" si="3"/>
        <v>44254</v>
      </c>
      <c r="D244" s="86">
        <v>21</v>
      </c>
      <c r="E244" s="97">
        <v>6.7541921000918007E-2</v>
      </c>
      <c r="F244" s="98"/>
      <c r="G244" s="13">
        <v>44270</v>
      </c>
      <c r="H244" s="102"/>
    </row>
    <row r="245" spans="2:8" x14ac:dyDescent="0.25">
      <c r="B245" s="85">
        <v>44287</v>
      </c>
      <c r="C245" s="90">
        <f t="shared" si="3"/>
        <v>44285</v>
      </c>
      <c r="D245" s="86">
        <v>22</v>
      </c>
      <c r="E245" s="97">
        <v>6.7585237601488005E-2</v>
      </c>
      <c r="F245" s="98"/>
      <c r="G245" s="13">
        <v>44301</v>
      </c>
      <c r="H245" s="102"/>
    </row>
    <row r="246" spans="2:8" x14ac:dyDescent="0.25">
      <c r="B246" s="85">
        <v>44317</v>
      </c>
      <c r="C246" s="90">
        <f t="shared" si="3"/>
        <v>44315</v>
      </c>
      <c r="D246" s="86">
        <v>22</v>
      </c>
      <c r="E246" s="97">
        <v>6.7621767724668699E-2</v>
      </c>
      <c r="F246" s="98"/>
      <c r="G246" s="13">
        <v>44331</v>
      </c>
      <c r="H246" s="102"/>
    </row>
    <row r="247" spans="2:8" x14ac:dyDescent="0.25">
      <c r="B247" s="85">
        <v>44348</v>
      </c>
      <c r="C247" s="90">
        <f t="shared" si="3"/>
        <v>44346</v>
      </c>
      <c r="D247" s="86">
        <v>20</v>
      </c>
      <c r="E247" s="97">
        <v>6.7623318271906402E-2</v>
      </c>
      <c r="F247" s="98"/>
      <c r="G247" s="13">
        <v>44362</v>
      </c>
      <c r="H247" s="102"/>
    </row>
    <row r="248" spans="2:8" x14ac:dyDescent="0.25">
      <c r="B248" s="85">
        <v>44378</v>
      </c>
      <c r="C248" s="90">
        <f t="shared" si="3"/>
        <v>44376</v>
      </c>
      <c r="D248" s="86">
        <v>22</v>
      </c>
      <c r="E248" s="97">
        <v>6.7624818801492695E-2</v>
      </c>
      <c r="F248" s="98"/>
      <c r="G248" s="13">
        <v>44392</v>
      </c>
      <c r="H248" s="102"/>
    </row>
    <row r="249" spans="2:8" x14ac:dyDescent="0.25">
      <c r="B249" s="85">
        <v>44409</v>
      </c>
      <c r="C249" s="90">
        <f t="shared" si="3"/>
        <v>44407</v>
      </c>
      <c r="D249" s="86">
        <v>22</v>
      </c>
      <c r="E249" s="97">
        <v>6.7626369348731799E-2</v>
      </c>
      <c r="F249" s="98"/>
      <c r="G249" s="13">
        <v>44423</v>
      </c>
      <c r="H249" s="102"/>
    </row>
    <row r="250" spans="2:8" x14ac:dyDescent="0.25">
      <c r="B250" s="85">
        <v>44440</v>
      </c>
      <c r="C250" s="90">
        <f t="shared" si="3"/>
        <v>44438</v>
      </c>
      <c r="D250" s="86">
        <v>20</v>
      </c>
      <c r="E250" s="97">
        <v>6.7627919895971708E-2</v>
      </c>
      <c r="F250" s="98"/>
      <c r="G250" s="13">
        <v>44454</v>
      </c>
      <c r="H250" s="102"/>
    </row>
    <row r="251" spans="2:8" x14ac:dyDescent="0.25">
      <c r="B251" s="85">
        <v>44470</v>
      </c>
      <c r="C251" s="90">
        <f t="shared" si="3"/>
        <v>44468</v>
      </c>
      <c r="D251" s="86">
        <v>23</v>
      </c>
      <c r="E251" s="97">
        <v>6.7629420425560305E-2</v>
      </c>
      <c r="F251" s="98"/>
      <c r="G251" s="13">
        <v>44484</v>
      </c>
      <c r="H251" s="102"/>
    </row>
    <row r="252" spans="2:8" x14ac:dyDescent="0.25">
      <c r="B252" s="85">
        <v>44501</v>
      </c>
      <c r="C252" s="90">
        <f t="shared" si="3"/>
        <v>44499</v>
      </c>
      <c r="D252" s="86">
        <v>20</v>
      </c>
      <c r="E252" s="97">
        <v>6.7630970972802004E-2</v>
      </c>
      <c r="F252" s="98"/>
      <c r="G252" s="13">
        <v>44515</v>
      </c>
      <c r="H252" s="102"/>
    </row>
    <row r="253" spans="2:8" x14ac:dyDescent="0.25">
      <c r="B253" s="85">
        <v>44531</v>
      </c>
      <c r="C253" s="90">
        <f t="shared" si="3"/>
        <v>44529</v>
      </c>
      <c r="D253" s="86">
        <v>21</v>
      </c>
      <c r="E253" s="97">
        <v>6.7632471502391003E-2</v>
      </c>
      <c r="F253" s="98"/>
      <c r="G253" s="13">
        <v>44545</v>
      </c>
      <c r="H253" s="102"/>
    </row>
    <row r="254" spans="2:8" x14ac:dyDescent="0.25">
      <c r="B254" s="85">
        <v>44562</v>
      </c>
      <c r="C254" s="90">
        <f t="shared" si="3"/>
        <v>44560</v>
      </c>
      <c r="D254" s="86">
        <v>22</v>
      </c>
      <c r="E254" s="97">
        <v>6.4436968061707803E-2</v>
      </c>
      <c r="F254" s="98"/>
      <c r="G254" s="13">
        <v>44576</v>
      </c>
      <c r="H254" s="102"/>
    </row>
    <row r="255" spans="2:8" x14ac:dyDescent="0.25">
      <c r="B255" s="85">
        <v>44593</v>
      </c>
      <c r="C255" s="90">
        <f t="shared" si="3"/>
        <v>44591</v>
      </c>
      <c r="D255" s="86">
        <v>20</v>
      </c>
      <c r="E255" s="97">
        <v>6.4445389142115506E-2</v>
      </c>
      <c r="F255" s="98"/>
      <c r="G255" s="13">
        <v>44607</v>
      </c>
      <c r="H255" s="102"/>
    </row>
    <row r="256" spans="2:8" x14ac:dyDescent="0.25">
      <c r="B256" s="85">
        <v>44621</v>
      </c>
      <c r="C256" s="90">
        <f t="shared" si="3"/>
        <v>44619</v>
      </c>
      <c r="D256" s="86">
        <v>21</v>
      </c>
      <c r="E256" s="97">
        <v>6.4452995279278308E-2</v>
      </c>
      <c r="F256" s="98"/>
      <c r="G256" s="13">
        <v>44635</v>
      </c>
      <c r="H256" s="102"/>
    </row>
    <row r="257" spans="2:8" x14ac:dyDescent="0.25">
      <c r="B257" s="85">
        <v>44652</v>
      </c>
      <c r="C257" s="90">
        <f t="shared" si="3"/>
        <v>44650</v>
      </c>
      <c r="D257" s="86">
        <v>22</v>
      </c>
      <c r="E257" s="97">
        <v>6.4461416359730406E-2</v>
      </c>
      <c r="F257" s="98"/>
      <c r="G257" s="13">
        <v>44666</v>
      </c>
      <c r="H257" s="102"/>
    </row>
    <row r="258" spans="2:8" x14ac:dyDescent="0.25">
      <c r="B258" s="85">
        <v>44682</v>
      </c>
      <c r="C258" s="90">
        <f t="shared" si="3"/>
        <v>44680</v>
      </c>
      <c r="D258" s="86">
        <v>22</v>
      </c>
      <c r="E258" s="97">
        <v>6.4469565792448807E-2</v>
      </c>
      <c r="F258" s="98"/>
      <c r="G258" s="13">
        <v>44696</v>
      </c>
      <c r="H258" s="102"/>
    </row>
    <row r="259" spans="2:8" x14ac:dyDescent="0.25">
      <c r="B259" s="85">
        <v>44713</v>
      </c>
      <c r="C259" s="90">
        <f t="shared" si="3"/>
        <v>44711</v>
      </c>
      <c r="D259" s="86">
        <v>20</v>
      </c>
      <c r="E259" s="97">
        <v>6.4477986872947007E-2</v>
      </c>
      <c r="F259" s="98"/>
      <c r="G259" s="13">
        <v>44727</v>
      </c>
      <c r="H259" s="102"/>
    </row>
    <row r="260" spans="2:8" x14ac:dyDescent="0.25">
      <c r="B260" s="85">
        <v>44743</v>
      </c>
      <c r="C260" s="90">
        <f t="shared" si="3"/>
        <v>44741</v>
      </c>
      <c r="D260" s="86">
        <v>22</v>
      </c>
      <c r="E260" s="97">
        <v>6.4486136305710304E-2</v>
      </c>
      <c r="F260" s="98"/>
      <c r="G260" s="13">
        <v>44757</v>
      </c>
      <c r="H260" s="102"/>
    </row>
    <row r="261" spans="2:8" x14ac:dyDescent="0.25">
      <c r="B261" s="85">
        <v>44774</v>
      </c>
      <c r="C261" s="90">
        <f t="shared" si="3"/>
        <v>44772</v>
      </c>
      <c r="D261" s="86">
        <v>22</v>
      </c>
      <c r="E261" s="99">
        <v>6.4500000000000002E-2</v>
      </c>
      <c r="F261" s="98"/>
      <c r="G261" s="13">
        <v>44788</v>
      </c>
      <c r="H261" s="102"/>
    </row>
    <row r="262" spans="2:8" x14ac:dyDescent="0.25">
      <c r="B262" s="85">
        <v>44805</v>
      </c>
      <c r="C262" s="90">
        <f t="shared" si="3"/>
        <v>44803</v>
      </c>
      <c r="D262" s="86">
        <v>20</v>
      </c>
      <c r="E262" s="99">
        <v>6.4500000000000002E-2</v>
      </c>
      <c r="F262" s="98"/>
      <c r="G262" s="13">
        <v>44819</v>
      </c>
      <c r="H262" s="102"/>
    </row>
    <row r="263" spans="2:8" x14ac:dyDescent="0.25">
      <c r="B263" s="85">
        <v>44835</v>
      </c>
      <c r="C263" s="90">
        <f t="shared" si="3"/>
        <v>44833</v>
      </c>
      <c r="D263" s="86">
        <v>23</v>
      </c>
      <c r="E263" s="99">
        <v>6.4500000000000002E-2</v>
      </c>
      <c r="F263" s="98"/>
      <c r="G263" s="13">
        <v>44849</v>
      </c>
      <c r="H263" s="102"/>
    </row>
    <row r="264" spans="2:8" x14ac:dyDescent="0.25">
      <c r="B264" s="85">
        <v>44866</v>
      </c>
      <c r="C264" s="90">
        <f t="shared" si="3"/>
        <v>44864</v>
      </c>
      <c r="D264" s="86">
        <v>20</v>
      </c>
      <c r="E264" s="99">
        <v>6.4500000000000002E-2</v>
      </c>
      <c r="F264" s="98"/>
      <c r="G264" s="13">
        <v>44880</v>
      </c>
      <c r="H264" s="102"/>
    </row>
    <row r="265" spans="2:8" ht="13.8" thickBot="1" x14ac:dyDescent="0.3">
      <c r="B265" s="85">
        <v>44896</v>
      </c>
      <c r="C265" s="87">
        <f t="shared" si="3"/>
        <v>44894</v>
      </c>
      <c r="D265" s="88">
        <v>21</v>
      </c>
      <c r="E265" s="100">
        <v>6.4500000000000002E-2</v>
      </c>
      <c r="F265" s="101"/>
      <c r="G265" s="14">
        <v>44910</v>
      </c>
      <c r="H265" s="10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05"/>
  <sheetViews>
    <sheetView zoomScale="88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M37" sqref="M37"/>
    </sheetView>
  </sheetViews>
  <sheetFormatPr defaultRowHeight="13.2" x14ac:dyDescent="0.25"/>
  <cols>
    <col min="1" max="1" width="4.6640625" style="53" customWidth="1"/>
    <col min="2" max="2" width="6.5546875" style="53" bestFit="1" customWidth="1"/>
    <col min="3" max="3" width="10.88671875" bestFit="1" customWidth="1"/>
    <col min="4" max="4" width="10.6640625" customWidth="1"/>
    <col min="5" max="5" width="10.44140625" customWidth="1"/>
    <col min="6" max="6" width="9.44140625" style="37" bestFit="1" customWidth="1"/>
    <col min="7" max="7" width="9.33203125" style="37" customWidth="1"/>
    <col min="8" max="8" width="9.109375" style="36" customWidth="1"/>
    <col min="9" max="10" width="8" bestFit="1" customWidth="1"/>
    <col min="11" max="13" width="7.88671875" bestFit="1" customWidth="1"/>
    <col min="14" max="14" width="7.6640625" bestFit="1" customWidth="1"/>
    <col min="15" max="15" width="8.5546875" bestFit="1" customWidth="1"/>
    <col min="16" max="16" width="8.109375" bestFit="1" customWidth="1"/>
    <col min="17" max="17" width="10.44140625" bestFit="1" customWidth="1"/>
    <col min="18" max="18" width="11" bestFit="1" customWidth="1"/>
    <col min="19" max="19" width="10.33203125" style="152" customWidth="1"/>
    <col min="20" max="20" width="8.5546875" style="53" bestFit="1" customWidth="1"/>
    <col min="21" max="21" width="8.5546875" style="112" bestFit="1" customWidth="1"/>
    <col min="22" max="22" width="6.44140625" customWidth="1"/>
    <col min="23" max="23" width="5.109375" customWidth="1"/>
    <col min="24" max="24" width="5.6640625" style="53" bestFit="1" customWidth="1"/>
    <col min="25" max="28" width="9.109375" style="53" customWidth="1"/>
  </cols>
  <sheetData>
    <row r="1" spans="1:24" ht="13.8" thickBot="1" x14ac:dyDescent="0.3">
      <c r="C1" s="104">
        <f ca="1">TODAY()</f>
        <v>37134</v>
      </c>
      <c r="D1" s="53"/>
      <c r="E1" s="53"/>
      <c r="F1" s="141"/>
      <c r="G1" s="141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4">
      <c r="C2" s="60" t="s">
        <v>20</v>
      </c>
      <c r="D2" s="53"/>
      <c r="E2" s="53"/>
      <c r="F2" s="62" t="s">
        <v>35</v>
      </c>
      <c r="G2" s="62"/>
      <c r="H2" s="54"/>
      <c r="I2" s="233" t="s">
        <v>31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5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8" thickBot="1" x14ac:dyDescent="0.3">
      <c r="B4" s="56" t="s">
        <v>36</v>
      </c>
      <c r="C4" s="56" t="s">
        <v>12</v>
      </c>
      <c r="D4" s="56" t="s">
        <v>13</v>
      </c>
      <c r="E4" s="56" t="s">
        <v>0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x14ac:dyDescent="0.25">
      <c r="A5" s="228" t="s">
        <v>21</v>
      </c>
      <c r="B5" s="114"/>
      <c r="C5" s="20">
        <v>0.45</v>
      </c>
      <c r="D5" s="24">
        <v>0.51</v>
      </c>
      <c r="E5" s="25">
        <v>37135</v>
      </c>
      <c r="F5" s="70">
        <v>36.299999999999997</v>
      </c>
      <c r="G5" s="70">
        <v>36.5</v>
      </c>
      <c r="H5" s="39">
        <v>35</v>
      </c>
      <c r="I5" s="47">
        <f ca="1">IF(AND(F5&gt;H5,F$2="No"),"",_xll.EURO(F5,H5,V5,V5,C5,W5,1,0))</f>
        <v>1.2999999999999972</v>
      </c>
      <c r="J5" s="51">
        <f ca="1">IF(AND(G5&gt;H5,F$2="no"),"",_xll.EURO(G5,H5,V5,V5,D5,W5,1,0))</f>
        <v>1.5</v>
      </c>
      <c r="K5" s="2">
        <f ca="1">_xll.EURO(F5,H5,V5,V5,C5,W5,1,1)</f>
        <v>0</v>
      </c>
      <c r="L5" s="47">
        <f ca="1">IF(AND(G5&lt;H5,F$2="no"),"",_xll.EURO(G5,H5,V5,V5,C5,W5,0,0))</f>
        <v>0</v>
      </c>
      <c r="M5" s="51">
        <f ca="1">IF(AND(F5&lt;H5,F$2="no"),"",_xll.EURO(F5,H5,V5,V5,D5,W5,0,0))</f>
        <v>0</v>
      </c>
      <c r="N5" s="76">
        <f ca="1">_xll.EURO(F5,H5,V5,V5,C5,W5,0,1)</f>
        <v>0</v>
      </c>
      <c r="O5" s="7">
        <f ca="1">_xll.EURO($F5,$H5,$V5,$V5,$C5,$W5,1,2)</f>
        <v>0</v>
      </c>
      <c r="P5" s="3">
        <f ca="1">_xll.EURO($F5,$H5,$V5,$V5,$C5,$W5,1,3)/100</f>
        <v>0</v>
      </c>
      <c r="Q5" s="143">
        <f ca="1">_xll.EURO($F5,$H5,$V5,$V5,$C5,$W5,1,5)/365.25*X5*16*$Q$2</f>
        <v>0</v>
      </c>
      <c r="R5" s="108">
        <f>VLOOKUP(E5,Lookups!$B$6:$H$304,2)</f>
        <v>37133</v>
      </c>
      <c r="S5" s="13"/>
      <c r="T5" s="153" t="str">
        <f t="shared" ref="T5:T15" si="0">IF(F5&gt;H5,"",J5-I5)</f>
        <v/>
      </c>
      <c r="U5" s="133">
        <f t="shared" ref="U5:U15" ca="1" si="1">IF(F5&gt;H5,M5-L5,"")</f>
        <v>0</v>
      </c>
      <c r="V5" s="134">
        <f>VLOOKUP(E5,Lookups!$B$6:$E$304,4)</f>
        <v>4.1468789860245707E-2</v>
      </c>
      <c r="W5" s="135">
        <f ca="1">R5-$C$1</f>
        <v>-1</v>
      </c>
      <c r="X5" s="160">
        <f>VLOOKUP(E5,Lookups!$B$6:$E$304,3)</f>
        <v>19</v>
      </c>
    </row>
    <row r="6" spans="1:24" x14ac:dyDescent="0.25">
      <c r="A6" s="228"/>
      <c r="B6" s="114">
        <v>2.8000000000000004E-2</v>
      </c>
      <c r="C6" s="11">
        <f>C$5+B6</f>
        <v>0.47800000000000004</v>
      </c>
      <c r="D6" s="22">
        <f>D$5+B6</f>
        <v>0.53800000000000003</v>
      </c>
      <c r="E6" s="25">
        <v>37135</v>
      </c>
      <c r="F6" s="42">
        <f t="shared" ref="F6:G9" si="2">F5</f>
        <v>36.299999999999997</v>
      </c>
      <c r="G6" s="42">
        <f t="shared" si="2"/>
        <v>36.5</v>
      </c>
      <c r="H6" s="39">
        <v>30</v>
      </c>
      <c r="I6" s="47">
        <f ca="1">IF(AND(F6&gt;H6,F$2="No"),"",_xll.EURO(F6,H6,V6,V6,C6,W6,1,0))</f>
        <v>6.2999999999999972</v>
      </c>
      <c r="J6" s="51">
        <f ca="1">IF(AND(G6&gt;H6,F$2="no"),"",_xll.EURO(G6,H6,V6,V6,D6,W6,1,0))</f>
        <v>6.5</v>
      </c>
      <c r="K6" s="2">
        <f ca="1">_xll.EURO(F6,H6,V6,V6,C6,W6,1,1)</f>
        <v>0</v>
      </c>
      <c r="L6" s="47">
        <f ca="1">IF(AND(G6&lt;H6,F$2="no"),"",_xll.EURO(G6,H6,V6,V6,C6,W6,0,0))</f>
        <v>0</v>
      </c>
      <c r="M6" s="51">
        <f ca="1">IF(AND(F6&lt;H6,F$2="no"),"",_xll.EURO(F6,H6,V6,V6,D6,W6,0,0))</f>
        <v>0</v>
      </c>
      <c r="N6" s="76">
        <f ca="1">_xll.EURO(F6,H6,V6,V6,C6,W6,0,1)</f>
        <v>0</v>
      </c>
      <c r="O6" s="7">
        <f ca="1">_xll.EURO($F6,$H6,$V6,$V6,$C6,$W6,1,2)</f>
        <v>0</v>
      </c>
      <c r="P6" s="3">
        <f ca="1">_xll.EURO($F6,$H6,$V6,$V6,$C6,$W6,1,3)/100</f>
        <v>0</v>
      </c>
      <c r="Q6" s="143">
        <f ca="1">_xll.EURO($F6,$H6,$V6,$V6,$C6,$W6,1,5)/365.25*X6*16*$Q$2</f>
        <v>0</v>
      </c>
      <c r="R6" s="108">
        <f>VLOOKUP(E6,Lookups!$B$6:$H$304,2)</f>
        <v>37133</v>
      </c>
      <c r="S6" s="13"/>
      <c r="T6" s="154" t="str">
        <f t="shared" si="0"/>
        <v/>
      </c>
      <c r="U6" s="155">
        <f t="shared" ca="1" si="1"/>
        <v>0</v>
      </c>
      <c r="V6" s="15">
        <f>VLOOKUP(E6,Lookups!$B$6:$E$304,4)</f>
        <v>4.1468789860245707E-2</v>
      </c>
      <c r="W6" s="156">
        <f ca="1">R6-$C$1</f>
        <v>-1</v>
      </c>
      <c r="X6" s="157">
        <f>VLOOKUP(E6,Lookups!$B$6:$E$304,3)</f>
        <v>19</v>
      </c>
    </row>
    <row r="7" spans="1:24" x14ac:dyDescent="0.25">
      <c r="A7" s="228"/>
      <c r="B7" s="114">
        <v>1.666666666666667E-2</v>
      </c>
      <c r="C7" s="11">
        <f>C$5+B7</f>
        <v>0.46666666666666667</v>
      </c>
      <c r="D7" s="22">
        <f>D$5+B7</f>
        <v>0.52666666666666673</v>
      </c>
      <c r="E7" s="25">
        <v>37135</v>
      </c>
      <c r="F7" s="42">
        <f t="shared" si="2"/>
        <v>36.299999999999997</v>
      </c>
      <c r="G7" s="42">
        <f t="shared" si="2"/>
        <v>36.5</v>
      </c>
      <c r="H7" s="39">
        <v>40</v>
      </c>
      <c r="I7" s="47">
        <f ca="1">IF(AND(F7&gt;H7,F$2="No"),"",_xll.EURO(F7,H7,V7,V7,C7,W7,1,0))</f>
        <v>0</v>
      </c>
      <c r="J7" s="51">
        <f ca="1">IF(AND(G7&gt;H7,F$2="no"),"",_xll.EURO(G7,H7,V7,V7,D7,W7,1,0))</f>
        <v>0</v>
      </c>
      <c r="K7" s="2">
        <f ca="1">_xll.EURO(F7,H7,V7,V7,C7,W7,1,1)</f>
        <v>0</v>
      </c>
      <c r="L7" s="47">
        <f ca="1">IF(AND(G7&lt;H7,F$2="no"),"",_xll.EURO(G7,H7,V7,V7,C7,W7,0,0))</f>
        <v>3.5</v>
      </c>
      <c r="M7" s="51">
        <f ca="1">IF(AND(F7&lt;H7,F$2="no"),"",_xll.EURO(F7,H7,V7,V7,D7,W7,0,0))</f>
        <v>3.7000000000000028</v>
      </c>
      <c r="N7" s="76">
        <f ca="1">_xll.EURO(F7,H7,V7,V7,C7,W7,0,1)</f>
        <v>0</v>
      </c>
      <c r="O7" s="7">
        <f ca="1">_xll.EURO($F7,$H7,$V7,$V7,$C7,$W7,1,2)</f>
        <v>0</v>
      </c>
      <c r="P7" s="3">
        <f ca="1">_xll.EURO($F7,$H7,$V7,$V7,$C7,$W7,1,3)/100</f>
        <v>0</v>
      </c>
      <c r="Q7" s="143">
        <f ca="1">_xll.EURO($F7,$H7,$V7,$V7,$C7,$W7,1,5)/365.25*X7*16*$Q$2</f>
        <v>0</v>
      </c>
      <c r="R7" s="108">
        <f>VLOOKUP(E7,Lookups!$B$6:$H$304,2)</f>
        <v>37133</v>
      </c>
      <c r="S7" s="13"/>
      <c r="T7" s="154">
        <f t="shared" ca="1" si="0"/>
        <v>0</v>
      </c>
      <c r="U7" s="155" t="str">
        <f t="shared" si="1"/>
        <v/>
      </c>
      <c r="V7" s="15">
        <f>VLOOKUP(E7,Lookups!$B$6:$E$304,4)</f>
        <v>4.1468789860245707E-2</v>
      </c>
      <c r="W7" s="156">
        <f ca="1">R7-$C$1</f>
        <v>-1</v>
      </c>
      <c r="X7" s="157">
        <f>VLOOKUP(E7,Lookups!$B$6:$E$304,3)</f>
        <v>19</v>
      </c>
    </row>
    <row r="8" spans="1:24" x14ac:dyDescent="0.25">
      <c r="A8" s="228"/>
      <c r="B8" s="114">
        <v>5.4000000000000006E-2</v>
      </c>
      <c r="C8" s="11">
        <f>C$5+B8</f>
        <v>0.504</v>
      </c>
      <c r="D8" s="22">
        <f>D$5+B8</f>
        <v>0.56400000000000006</v>
      </c>
      <c r="E8" s="25">
        <v>37135</v>
      </c>
      <c r="F8" s="42">
        <f t="shared" si="2"/>
        <v>36.299999999999997</v>
      </c>
      <c r="G8" s="42">
        <f t="shared" si="2"/>
        <v>36.5</v>
      </c>
      <c r="H8" s="39">
        <v>45</v>
      </c>
      <c r="I8" s="47">
        <f ca="1">IF(AND(F8&gt;H8,F$2="No"),"",_xll.EURO(F8,H8,V8,V8,C8,W8,1,0))</f>
        <v>0</v>
      </c>
      <c r="J8" s="51">
        <f ca="1">IF(AND(G8&gt;H8,F$2="no"),"",_xll.EURO(G8,H8,V8,V8,D8,W8,1,0))</f>
        <v>0</v>
      </c>
      <c r="K8" s="2">
        <f ca="1">_xll.EURO(F8,H8,V8,V8,C8,W8,1,1)</f>
        <v>0</v>
      </c>
      <c r="L8" s="47">
        <f ca="1">IF(AND(G8&lt;H8,F$2="no"),"",_xll.EURO(G8,H8,V8,V8,C8,W8,0,0))</f>
        <v>8.5</v>
      </c>
      <c r="M8" s="51">
        <f ca="1">IF(AND(F8&lt;H8,F$2="no"),"",_xll.EURO(F8,H8,V8,V8,D8,W8,0,0))</f>
        <v>8.7000000000000028</v>
      </c>
      <c r="N8" s="76">
        <f ca="1">_xll.EURO(F8,H8,V8,V8,C8,W8,0,1)</f>
        <v>0</v>
      </c>
      <c r="O8" s="7">
        <f ca="1">_xll.EURO($F8,$H8,$V8,$V8,$C8,$W8,1,2)</f>
        <v>0</v>
      </c>
      <c r="P8" s="3">
        <f ca="1">_xll.EURO($F8,$H8,$V8,$V8,$C8,$W8,1,3)/100</f>
        <v>0</v>
      </c>
      <c r="Q8" s="143">
        <f ca="1">_xll.EURO($F8,$H8,$V8,$V8,$C8,$W8,1,5)/365.25*X8*16*$Q$2</f>
        <v>0</v>
      </c>
      <c r="R8" s="108">
        <f>VLOOKUP(E8,Lookups!$B$6:$H$304,2)</f>
        <v>37133</v>
      </c>
      <c r="S8" s="13"/>
      <c r="T8" s="154">
        <f t="shared" ca="1" si="0"/>
        <v>0</v>
      </c>
      <c r="U8" s="155" t="str">
        <f t="shared" si="1"/>
        <v/>
      </c>
      <c r="V8" s="15">
        <f>VLOOKUP(E8,Lookups!$B$6:$E$304,4)</f>
        <v>4.1468789860245707E-2</v>
      </c>
      <c r="W8" s="156">
        <f ca="1">R8-$C$1</f>
        <v>-1</v>
      </c>
      <c r="X8" s="157">
        <f>VLOOKUP(E8,Lookups!$B$6:$E$304,3)</f>
        <v>19</v>
      </c>
    </row>
    <row r="9" spans="1:24" ht="13.8" thickBot="1" x14ac:dyDescent="0.3">
      <c r="A9" s="228"/>
      <c r="B9" s="114">
        <v>0.10300000000000001</v>
      </c>
      <c r="C9" s="11">
        <f>C$5+B9</f>
        <v>0.55300000000000005</v>
      </c>
      <c r="D9" s="22">
        <f>D$5+B9</f>
        <v>0.61299999999999999</v>
      </c>
      <c r="E9" s="25">
        <v>37135</v>
      </c>
      <c r="F9" s="42">
        <f t="shared" si="2"/>
        <v>36.299999999999997</v>
      </c>
      <c r="G9" s="42">
        <f t="shared" si="2"/>
        <v>36.5</v>
      </c>
      <c r="H9" s="39">
        <v>50</v>
      </c>
      <c r="I9" s="47">
        <f ca="1">IF(AND(F9&gt;H9,F$2="No"),"",_xll.EURO(F9,H9,V9,V9,C9,W9,1,0))</f>
        <v>0</v>
      </c>
      <c r="J9" s="51">
        <f ca="1">IF(AND(G9&gt;H9,F$2="no"),"",_xll.EURO(G9,H9,V9,V9,D9,W9,1,0))</f>
        <v>0</v>
      </c>
      <c r="K9" s="2">
        <f ca="1">_xll.EURO(F9,H9,V9,V9,C9,W9,1,1)</f>
        <v>0</v>
      </c>
      <c r="L9" s="47">
        <f ca="1">IF(AND(G9&lt;H9,F$2="no"),"",_xll.EURO(G9,H9,V9,V9,C9,W9,0,0))</f>
        <v>13.5</v>
      </c>
      <c r="M9" s="51">
        <f ca="1">IF(AND(F9&lt;H9,F$2="no"),"",_xll.EURO(F9,H9,V9,V9,D9,W9,0,0))</f>
        <v>13.700000000000003</v>
      </c>
      <c r="N9" s="76">
        <f ca="1">_xll.EURO(F9,H9,V9,V9,C9,W9,0,1)</f>
        <v>0</v>
      </c>
      <c r="O9" s="7">
        <f ca="1">_xll.EURO($F9,$H9,$V9,$V9,$C9,$W9,1,2)</f>
        <v>0</v>
      </c>
      <c r="P9" s="3">
        <f ca="1">_xll.EURO($F9,$H9,$V9,$V9,$C9,$W9,1,3)/100</f>
        <v>0</v>
      </c>
      <c r="Q9" s="143">
        <f ca="1">_xll.EURO($F9,$H9,$V9,$V9,$C9,$W9,1,5)/365.25*X9*16*$Q$2</f>
        <v>0</v>
      </c>
      <c r="R9" s="108">
        <f>VLOOKUP(E9,Lookups!$B$6:$H$304,2)</f>
        <v>37133</v>
      </c>
      <c r="S9" s="13"/>
      <c r="T9" s="158">
        <f t="shared" ca="1" si="0"/>
        <v>0</v>
      </c>
      <c r="U9" s="136" t="str">
        <f t="shared" si="1"/>
        <v/>
      </c>
      <c r="V9" s="17">
        <f>VLOOKUP(E9,Lookups!$B$6:$E$304,4)</f>
        <v>4.1468789860245707E-2</v>
      </c>
      <c r="W9" s="137">
        <f ca="1">R9-$C$1</f>
        <v>-1</v>
      </c>
      <c r="X9" s="159">
        <f>VLOOKUP(E9,Lookups!$B$6:$E$304,3)</f>
        <v>19</v>
      </c>
    </row>
    <row r="10" spans="1:24" ht="13.8" thickBot="1" x14ac:dyDescent="0.3">
      <c r="A10" s="118"/>
      <c r="B10" s="119"/>
      <c r="C10" s="120"/>
      <c r="D10" s="120"/>
      <c r="E10" s="121"/>
      <c r="F10" s="122"/>
      <c r="G10" s="122"/>
      <c r="H10" s="132"/>
      <c r="I10" s="127"/>
      <c r="J10" s="127"/>
      <c r="K10" s="124"/>
      <c r="L10" s="127"/>
      <c r="M10" s="127"/>
      <c r="N10" s="125"/>
      <c r="O10" s="126"/>
      <c r="P10" s="127"/>
      <c r="Q10" s="147"/>
      <c r="R10" s="128"/>
      <c r="S10" s="13"/>
      <c r="T10" s="127"/>
      <c r="U10" s="129"/>
      <c r="V10" s="130"/>
      <c r="W10" s="131"/>
    </row>
    <row r="11" spans="1:24" x14ac:dyDescent="0.25">
      <c r="A11" s="228" t="s">
        <v>22</v>
      </c>
      <c r="B11" s="114"/>
      <c r="C11" s="20">
        <v>0.4</v>
      </c>
      <c r="D11" s="24">
        <v>0.48</v>
      </c>
      <c r="E11" s="25">
        <v>37165</v>
      </c>
      <c r="F11" s="70">
        <v>49</v>
      </c>
      <c r="G11" s="70">
        <f>F11</f>
        <v>49</v>
      </c>
      <c r="H11" s="39">
        <v>40</v>
      </c>
      <c r="I11" s="47">
        <f ca="1">IF(AND(F11&gt;H11,F$2="No"),"",_xll.EURO(F11,H11,V11,V11,C11,W11,1,0))</f>
        <v>9.0304267082721239</v>
      </c>
      <c r="J11" s="51">
        <f ca="1">IF(AND(G11&gt;H11,F$2="no"),"",_xll.EURO(G11,H11,V11,V11,D11,W11,1,0))</f>
        <v>9.1210637579768843</v>
      </c>
      <c r="K11" s="2">
        <f ca="1">_xll.EURO(F11,H11,V11,V11,C11,W11,1,1)</f>
        <v>0.96963304544120443</v>
      </c>
      <c r="L11" s="47">
        <f ca="1">IF(AND(G11&lt;H11,F$2="no"),"",_xll.EURO(G11,H11,V11,V11,C11,W11,0,0))</f>
        <v>5.7862480507214098E-2</v>
      </c>
      <c r="M11" s="51">
        <f ca="1">IF(AND(F11&lt;H11,F$2="no"),"",_xll.EURO(F11,H11,V11,V11,D11,W11,0,0))</f>
        <v>0.14849953021197537</v>
      </c>
      <c r="N11" s="76">
        <f ca="1">_xll.EURO(F11,H11,V11,V11,C11,W11,0,1)</f>
        <v>-2.7318535421563244E-2</v>
      </c>
      <c r="O11" s="7">
        <f ca="1">_xll.EURO($F11,$H11,$V11,$V11,$C11,$W11,1,2)</f>
        <v>1.1805802478577512E-2</v>
      </c>
      <c r="P11" s="3">
        <f ca="1">_xll.EURO($F11,$H11,$V11,$V11,$C11,$W11,1,3)/100</f>
        <v>8.3814894705406644E-3</v>
      </c>
      <c r="Q11" s="143">
        <f ca="1">_xll.EURO($F11,$H11,$V11,$V11,$C11,$W11,1,5)/365.25*X11*16*$Q$2</f>
        <v>-95.447764131141597</v>
      </c>
      <c r="R11" s="108">
        <f>VLOOKUP(E11,Lookups!$B$6:$H$304,2)</f>
        <v>37161</v>
      </c>
      <c r="S11" s="13"/>
      <c r="T11" s="153" t="str">
        <f t="shared" si="0"/>
        <v/>
      </c>
      <c r="U11" s="133">
        <f t="shared" ca="1" si="1"/>
        <v>9.0637049704761274E-2</v>
      </c>
      <c r="V11" s="134">
        <f>VLOOKUP(E11,Lookups!$B$6:$E$304,4)</f>
        <v>4.1301320562793002E-2</v>
      </c>
      <c r="W11" s="135">
        <f ca="1">R11-$C$1</f>
        <v>27</v>
      </c>
      <c r="X11" s="160">
        <f>VLOOKUP(E11,Lookups!$B$6:$E$304,3)</f>
        <v>23</v>
      </c>
    </row>
    <row r="12" spans="1:24" x14ac:dyDescent="0.25">
      <c r="A12" s="228"/>
      <c r="B12" s="114">
        <v>0</v>
      </c>
      <c r="C12" s="11">
        <f>C$11+B12</f>
        <v>0.4</v>
      </c>
      <c r="D12" s="22">
        <f>D$11+B12</f>
        <v>0.48</v>
      </c>
      <c r="E12" s="25">
        <v>37165</v>
      </c>
      <c r="F12" s="42">
        <f t="shared" ref="F12:G15" si="3">F11</f>
        <v>49</v>
      </c>
      <c r="G12" s="42">
        <f t="shared" si="3"/>
        <v>49</v>
      </c>
      <c r="H12" s="39">
        <v>45</v>
      </c>
      <c r="I12" s="47">
        <f ca="1">IF(AND(F12&gt;H12,F$2="No"),"",_xll.EURO(F12,H12,V12,V12,C12,W12,1,0))</f>
        <v>4.61778459005874</v>
      </c>
      <c r="J12" s="51">
        <f ca="1">IF(AND(G12&gt;H12,F$2="no"),"",_xll.EURO(G12,H12,V12,V12,D12,W12,1,0))</f>
        <v>4.9319756003211381</v>
      </c>
      <c r="K12" s="2">
        <f ca="1">_xll.EURO(F12,H12,V12,V12,C12,W12,1,1)</f>
        <v>0.79638271306263486</v>
      </c>
      <c r="L12" s="47">
        <f ca="1">IF(AND(G12&lt;H12,F$2="no"),"",_xll.EURO(G12,H12,V12,V12,C12,W12,0,0))</f>
        <v>0.62997826660766876</v>
      </c>
      <c r="M12" s="51">
        <f ca="1">IF(AND(F12&lt;H12,F$2="no"),"",_xll.EURO(F12,H12,V12,V12,D12,W12,0,0))</f>
        <v>0.94416927687005625</v>
      </c>
      <c r="N12" s="76">
        <f ca="1">_xll.EURO(F12,H12,V12,V12,C12,W12,0,1)</f>
        <v>-0.20056886780013289</v>
      </c>
      <c r="O12" s="7">
        <f ca="1">_xll.EURO($F12,$H12,$V12,$V12,$C12,$W12,1,2)</f>
        <v>5.2561416940824474E-2</v>
      </c>
      <c r="P12" s="3">
        <f ca="1">_xll.EURO($F12,$H12,$V12,$V12,$C12,$W12,1,3)/100</f>
        <v>3.7315799874308872E-2</v>
      </c>
      <c r="Q12" s="143">
        <f ca="1">_xll.EURO($F12,$H12,$V12,$V12,$C12,$W12,1,5)/365.25*X12*16*$Q$2</f>
        <v>-498.99270391247956</v>
      </c>
      <c r="R12" s="108">
        <f>VLOOKUP(E12,Lookups!$B$6:$H$304,2)</f>
        <v>37161</v>
      </c>
      <c r="S12" s="13"/>
      <c r="T12" s="154" t="str">
        <f t="shared" si="0"/>
        <v/>
      </c>
      <c r="U12" s="155">
        <f t="shared" ca="1" si="1"/>
        <v>0.31419101026238749</v>
      </c>
      <c r="V12" s="15">
        <f>VLOOKUP(E12,Lookups!$B$6:$E$304,4)</f>
        <v>4.1301320562793002E-2</v>
      </c>
      <c r="W12" s="156">
        <f ca="1">R12-$C$1</f>
        <v>27</v>
      </c>
      <c r="X12" s="157">
        <f>VLOOKUP(E12,Lookups!$B$6:$E$304,3)</f>
        <v>23</v>
      </c>
    </row>
    <row r="13" spans="1:24" x14ac:dyDescent="0.25">
      <c r="A13" s="228"/>
      <c r="B13" s="114">
        <v>0</v>
      </c>
      <c r="C13" s="11">
        <f>C$11+B13</f>
        <v>0.4</v>
      </c>
      <c r="D13" s="22">
        <f>D$11+B13</f>
        <v>0.48</v>
      </c>
      <c r="E13" s="25">
        <v>37165</v>
      </c>
      <c r="F13" s="42">
        <f t="shared" si="3"/>
        <v>49</v>
      </c>
      <c r="G13" s="42">
        <f t="shared" si="3"/>
        <v>49</v>
      </c>
      <c r="H13" s="39">
        <f>H12</f>
        <v>45</v>
      </c>
      <c r="I13" s="47">
        <f ca="1">IF(AND(F13&gt;H13,F$2="No"),"",_xll.EURO(F13,H13,V13,V13,C13,W13,1,0))</f>
        <v>4.61778459005874</v>
      </c>
      <c r="J13" s="51">
        <f ca="1">IF(AND(G13&gt;H13,F$2="no"),"",_xll.EURO(G13,H13,V13,V13,D13,W13,1,0))</f>
        <v>4.9319756003211381</v>
      </c>
      <c r="K13" s="2">
        <f ca="1">_xll.EURO(F13,H13,V13,V13,C13,W13,1,1)</f>
        <v>0.79638271306263486</v>
      </c>
      <c r="L13" s="47">
        <f ca="1">IF(AND(G13&lt;H13,F$2="no"),"",_xll.EURO(G13,H13,V13,V13,C13,W13,0,0))</f>
        <v>0.62997826660766876</v>
      </c>
      <c r="M13" s="51">
        <f ca="1">IF(AND(F13&lt;H13,F$2="no"),"",_xll.EURO(F13,H13,V13,V13,D13,W13,0,0))</f>
        <v>0.94416927687005625</v>
      </c>
      <c r="N13" s="76">
        <f ca="1">_xll.EURO(F13,H13,V13,V13,C13,W13,0,1)</f>
        <v>-0.20056886780013289</v>
      </c>
      <c r="O13" s="7">
        <f ca="1">_xll.EURO($F13,$H13,$V13,$V13,$C13,$W13,1,2)</f>
        <v>5.2561416940824474E-2</v>
      </c>
      <c r="P13" s="3">
        <f ca="1">_xll.EURO($F13,$H13,$V13,$V13,$C13,$W13,1,3)/100</f>
        <v>3.7315799874308872E-2</v>
      </c>
      <c r="Q13" s="143">
        <f ca="1">_xll.EURO($F13,$H13,$V13,$V13,$C13,$W13,1,5)/365.25*X13*16*$Q$2</f>
        <v>-498.99270391247956</v>
      </c>
      <c r="R13" s="108">
        <f>VLOOKUP(E13,Lookups!$B$6:$H$304,2)</f>
        <v>37161</v>
      </c>
      <c r="S13" s="13"/>
      <c r="T13" s="154" t="str">
        <f t="shared" si="0"/>
        <v/>
      </c>
      <c r="U13" s="155">
        <f t="shared" ca="1" si="1"/>
        <v>0.31419101026238749</v>
      </c>
      <c r="V13" s="15">
        <f>VLOOKUP(E13,Lookups!$B$6:$E$304,4)</f>
        <v>4.1301320562793002E-2</v>
      </c>
      <c r="W13" s="156">
        <f ca="1">R13-$C$1</f>
        <v>27</v>
      </c>
      <c r="X13" s="157">
        <f>VLOOKUP(E13,Lookups!$B$6:$E$304,3)</f>
        <v>23</v>
      </c>
    </row>
    <row r="14" spans="1:24" x14ac:dyDescent="0.25">
      <c r="A14" s="228"/>
      <c r="B14" s="114">
        <v>3.7999999999999999E-2</v>
      </c>
      <c r="C14" s="11">
        <f>C$11+B14</f>
        <v>0.438</v>
      </c>
      <c r="D14" s="22">
        <f>D$11+B14</f>
        <v>0.51800000000000002</v>
      </c>
      <c r="E14" s="25">
        <v>37165</v>
      </c>
      <c r="F14" s="42">
        <f t="shared" si="3"/>
        <v>49</v>
      </c>
      <c r="G14" s="42">
        <f t="shared" si="3"/>
        <v>49</v>
      </c>
      <c r="H14" s="39">
        <v>55</v>
      </c>
      <c r="I14" s="47">
        <f ca="1">IF(AND(F14&gt;H14,F$2="No"),"",_xll.EURO(F14,H14,V14,V14,C14,W14,1,0))</f>
        <v>0.54291001847141196</v>
      </c>
      <c r="J14" s="51">
        <f ca="1">IF(AND(G14&gt;H14,F$2="no"),"",_xll.EURO(G14,H14,V14,V14,D14,W14,1,0))</f>
        <v>0.84419921506654561</v>
      </c>
      <c r="K14" s="2">
        <f ca="1">_xll.EURO(F14,H14,V14,V14,C14,W14,1,1)</f>
        <v>0.18073937766801365</v>
      </c>
      <c r="L14" s="47">
        <f ca="1">IF(AND(G14&lt;H14,F$2="no"),"",_xll.EURO(G14,H14,V14,V14,C14,W14,0,0))</f>
        <v>6.5246195036480117</v>
      </c>
      <c r="M14" s="51">
        <f ca="1">IF(AND(F14&lt;H14,F$2="no"),"",_xll.EURO(F14,H14,V14,V14,D14,W14,0,0))</f>
        <v>6.8259087002431542</v>
      </c>
      <c r="N14" s="76">
        <f ca="1">_xll.EURO(F14,H14,V14,V14,C14,W14,0,1)</f>
        <v>-0.81621220319475407</v>
      </c>
      <c r="O14" s="7">
        <f ca="1">_xll.EURO($F14,$H14,$V14,$V14,$C14,$W14,1,2)</f>
        <v>4.5032786132020768E-2</v>
      </c>
      <c r="P14" s="3">
        <f ca="1">_xll.EURO($F14,$H14,$V14,$V14,$C14,$W14,1,3)/100</f>
        <v>3.5008106963511663E-2</v>
      </c>
      <c r="Q14" s="143">
        <f ca="1">_xll.EURO($F14,$H14,$V14,$V14,$C14,$W14,1,5)/365.25*X14*16*$Q$2</f>
        <v>-521.3469612451172</v>
      </c>
      <c r="R14" s="108">
        <f>VLOOKUP(E14,Lookups!$B$6:$H$304,2)</f>
        <v>37161</v>
      </c>
      <c r="S14" s="13"/>
      <c r="T14" s="154">
        <f t="shared" ca="1" si="0"/>
        <v>0.30128919659513365</v>
      </c>
      <c r="U14" s="155" t="str">
        <f t="shared" si="1"/>
        <v/>
      </c>
      <c r="V14" s="15">
        <f>VLOOKUP(E14,Lookups!$B$6:$E$304,4)</f>
        <v>4.1301320562793002E-2</v>
      </c>
      <c r="W14" s="156">
        <f ca="1">R14-$C$1</f>
        <v>27</v>
      </c>
      <c r="X14" s="157">
        <f>VLOOKUP(E14,Lookups!$B$6:$E$304,3)</f>
        <v>23</v>
      </c>
    </row>
    <row r="15" spans="1:24" ht="13.8" thickBot="1" x14ac:dyDescent="0.3">
      <c r="A15" s="228"/>
      <c r="B15" s="114">
        <v>8.1000000000000003E-2</v>
      </c>
      <c r="C15" s="11">
        <f>C$11+B15</f>
        <v>0.48100000000000004</v>
      </c>
      <c r="D15" s="22">
        <f>D$11+B15</f>
        <v>0.56099999999999994</v>
      </c>
      <c r="E15" s="25">
        <v>37165</v>
      </c>
      <c r="F15" s="42">
        <f t="shared" si="3"/>
        <v>49</v>
      </c>
      <c r="G15" s="42">
        <f t="shared" si="3"/>
        <v>49</v>
      </c>
      <c r="H15" s="39">
        <v>60</v>
      </c>
      <c r="I15" s="47">
        <f ca="1">IF(AND(F15&gt;H15,F$2="No"),"",_xll.EURO(F15,H15,V15,V15,C15,W15,1,0))</f>
        <v>0.18498619042459241</v>
      </c>
      <c r="J15" s="51">
        <f ca="1">IF(AND(G15&gt;H15,F$2="no"),"",_xll.EURO(G15,H15,V15,V15,D15,W15,1,0))</f>
        <v>0.35303225545706152</v>
      </c>
      <c r="K15" s="2">
        <f ca="1">_xll.EURO(F15,H15,V15,V15,C15,W15,1,1)</f>
        <v>6.8795971651815849E-2</v>
      </c>
      <c r="L15" s="47">
        <f ca="1">IF(AND(G15&lt;H15,F$2="no"),"",_xll.EURO(G15,H15,V15,V15,C15,W15,0,0))</f>
        <v>11.151453579915035</v>
      </c>
      <c r="M15" s="51">
        <f ca="1">IF(AND(F15&lt;H15,F$2="no"),"",_xll.EURO(F15,H15,V15,V15,D15,W15,0,0))</f>
        <v>11.319499644947513</v>
      </c>
      <c r="N15" s="76">
        <f ca="1">_xll.EURO(F15,H15,V15,V15,C15,W15,0,1)</f>
        <v>-0.92815560921095186</v>
      </c>
      <c r="O15" s="7">
        <f ca="1">_xll.EURO($F15,$H15,$V15,$V15,$C15,$W15,1,2)</f>
        <v>2.066030801423132E-2</v>
      </c>
      <c r="P15" s="3">
        <f ca="1">_xll.EURO($F15,$H15,$V15,$V15,$C15,$W15,1,3)/100</f>
        <v>1.7637928100045285E-2</v>
      </c>
      <c r="Q15" s="143">
        <f ca="1">_xll.EURO($F15,$H15,$V15,$V15,$C15,$W15,1,5)/365.25*X15*16*$Q$2</f>
        <v>-288.6942241185223</v>
      </c>
      <c r="R15" s="108">
        <f>VLOOKUP(E15,Lookups!$B$6:$H$304,2)</f>
        <v>37161</v>
      </c>
      <c r="S15" s="13"/>
      <c r="T15" s="158">
        <f t="shared" ca="1" si="0"/>
        <v>0.16804606503246911</v>
      </c>
      <c r="U15" s="136" t="str">
        <f t="shared" si="1"/>
        <v/>
      </c>
      <c r="V15" s="17">
        <f>VLOOKUP(E15,Lookups!$B$6:$E$304,4)</f>
        <v>4.1301320562793002E-2</v>
      </c>
      <c r="W15" s="137">
        <f ca="1">R15-$C$1</f>
        <v>27</v>
      </c>
      <c r="X15" s="159">
        <f>VLOOKUP(E15,Lookups!$B$6:$E$304,3)</f>
        <v>23</v>
      </c>
    </row>
    <row r="16" spans="1:24" ht="13.8" thickBot="1" x14ac:dyDescent="0.3">
      <c r="A16" s="118"/>
      <c r="B16" s="119"/>
      <c r="C16" s="120"/>
      <c r="D16" s="120"/>
      <c r="E16" s="121"/>
      <c r="F16" s="122"/>
      <c r="G16" s="122"/>
      <c r="H16" s="132"/>
      <c r="I16" s="127"/>
      <c r="J16" s="127"/>
      <c r="K16" s="124"/>
      <c r="L16" s="127"/>
      <c r="M16" s="127"/>
      <c r="N16" s="125"/>
      <c r="O16" s="126"/>
      <c r="P16" s="127"/>
      <c r="Q16" s="147"/>
      <c r="R16" s="128"/>
      <c r="S16" s="13"/>
      <c r="T16" s="127"/>
      <c r="U16" s="129"/>
      <c r="V16" s="130"/>
      <c r="W16" s="131"/>
    </row>
    <row r="17" spans="1:24" x14ac:dyDescent="0.25">
      <c r="A17" s="228" t="s">
        <v>23</v>
      </c>
      <c r="B17" s="114"/>
      <c r="C17" s="20">
        <v>0.4</v>
      </c>
      <c r="D17" s="24">
        <v>0.48</v>
      </c>
      <c r="E17" s="6">
        <v>37165</v>
      </c>
      <c r="F17" s="70">
        <v>34.5</v>
      </c>
      <c r="G17" s="70">
        <v>34.700000000000003</v>
      </c>
      <c r="H17" s="39">
        <v>40</v>
      </c>
      <c r="I17" s="47">
        <f ca="1">IF(AND(F17&gt;H17,F$2="No"),"",_xll.EURO(F17,H17,V17,V17,C17,W17,1,0))</f>
        <v>0.16097919537531657</v>
      </c>
      <c r="J17" s="51">
        <f ca="1">IF(AND(G17&gt;H17,F$2="no"),"",_xll.EURO(G17,H17,V17,V17,D17,W17,1,0))</f>
        <v>0.33934107769355748</v>
      </c>
      <c r="K17" s="2">
        <f ca="1">_xll.EURO(F17,H17,V17,V17,C17,W17,1,1)</f>
        <v>9.5526233606918615E-2</v>
      </c>
      <c r="L17" s="47">
        <f ca="1">IF(AND(G17&lt;H17,F$2="no"),"",_xll.EURO(G17,H17,V17,V17,C17,W17,0,0))</f>
        <v>5.4648506394322354</v>
      </c>
      <c r="M17" s="48">
        <f ca="1">IF(AND(F17&lt;H17,F$2="no"),"",_xll.EURO(F17,H17,V17,V17,D17,W17,0,0))</f>
        <v>5.7931060854493097</v>
      </c>
      <c r="N17" s="76">
        <f ca="1">_xll.EURO(F17,H17,V17,V17,C17,W17,0,1)</f>
        <v>-0.901425347255849</v>
      </c>
      <c r="O17" s="7">
        <f ca="1">_xll.EURO($F17,$H17,$V17,$V17,$C17,$W17,1,2)</f>
        <v>4.5194349403461176E-2</v>
      </c>
      <c r="P17" s="3">
        <f ca="1">_xll.EURO($F17,$H17,$V17,$V17,$C17,$W17,1,3)/100</f>
        <v>1.5905812546931485E-2</v>
      </c>
      <c r="Q17" s="143">
        <f ca="1">_xll.EURO($F17,$H17,$V17,$V17,$C17,$W17,1,5)/365.25*X17*16*$Q$2</f>
        <v>-216.45539839002333</v>
      </c>
      <c r="R17" s="108">
        <f>VLOOKUP(E17,Lookups!$B$6:$H$304,2)</f>
        <v>37161</v>
      </c>
      <c r="S17" s="13"/>
      <c r="T17" s="153">
        <f t="shared" ref="T17:T22" ca="1" si="4">IF(F17&gt;H17,"",J17-I17)</f>
        <v>0.17836188231824091</v>
      </c>
      <c r="U17" s="133" t="str">
        <f t="shared" ref="U17:U22" si="5">IF(F17&gt;H17,M17-L17,"")</f>
        <v/>
      </c>
      <c r="V17" s="134">
        <f>VLOOKUP(E17,Lookups!$B$6:$E$304,4)</f>
        <v>4.1301320562793002E-2</v>
      </c>
      <c r="W17" s="135">
        <f t="shared" ref="W17:W25" ca="1" si="6">R17-$C$1</f>
        <v>27</v>
      </c>
      <c r="X17" s="160">
        <f>VLOOKUP(E17,Lookups!$B$6:$E$304,3)</f>
        <v>23</v>
      </c>
    </row>
    <row r="18" spans="1:24" x14ac:dyDescent="0.25">
      <c r="A18" s="228"/>
      <c r="B18" s="114"/>
      <c r="C18" s="11">
        <f>C17</f>
        <v>0.4</v>
      </c>
      <c r="D18" s="22">
        <f>D17</f>
        <v>0.48</v>
      </c>
      <c r="E18" s="6">
        <v>37196</v>
      </c>
      <c r="F18" s="42">
        <f t="shared" ref="F18:H19" si="7">F17</f>
        <v>34.5</v>
      </c>
      <c r="G18" s="42">
        <f t="shared" si="7"/>
        <v>34.700000000000003</v>
      </c>
      <c r="H18" s="44">
        <f t="shared" si="7"/>
        <v>40</v>
      </c>
      <c r="I18" s="47">
        <f ca="1">IF(AND(F18&gt;H18,F$2="No"),"",_xll.EURO(F18,H18,V18,V18,C18,W18,1,0))</f>
        <v>0.58603505116427712</v>
      </c>
      <c r="J18" s="51">
        <f ca="1">IF(AND(G18&gt;H18,F$2="no"),"",_xll.EURO(G18,H18,V18,V18,D18,W18,1,0))</f>
        <v>0.97363942154296979</v>
      </c>
      <c r="K18" s="2">
        <f ca="1">_xll.EURO(F18,H18,V18,V18,C18,W18,1,1)</f>
        <v>0.20151709663797412</v>
      </c>
      <c r="L18" s="47">
        <f ca="1">IF(AND(G18&lt;H18,F$2="no"),"",_xll.EURO(G18,H18,V18,V18,C18,W18,0,0))</f>
        <v>5.8914845032859695</v>
      </c>
      <c r="M18" s="48">
        <f ca="1">IF(AND(F18&lt;H18,F$2="no"),"",_xll.EURO(F18,H18,V18,V18,D18,W18,0,0))</f>
        <v>6.385082607558477</v>
      </c>
      <c r="N18" s="76">
        <f ca="1">_xll.EURO(F18,H18,V18,V18,C18,W18,0,1)</f>
        <v>-0.79171591353564219</v>
      </c>
      <c r="O18" s="7">
        <f ca="1">_xll.EURO($F18,$H18,$V18,$V18,$C18,$W18,1,2)</f>
        <v>5.0144648476945067E-2</v>
      </c>
      <c r="P18" s="3">
        <f ca="1">_xll.EURO($F18,$H18,$V18,$V18,$C18,$W18,1,3)/100</f>
        <v>3.9217851564474E-2</v>
      </c>
      <c r="Q18" s="143">
        <f ca="1">_xll.EURO($F18,$H18,$V18,$V18,$C18,$W18,1,5)/365.25*X18*16*$Q$2</f>
        <v>-218.50580060849342</v>
      </c>
      <c r="R18" s="108">
        <f>VLOOKUP(E18,Lookups!$B$6:$H$304,2)</f>
        <v>37194</v>
      </c>
      <c r="S18" s="13"/>
      <c r="T18" s="154">
        <f t="shared" ca="1" si="4"/>
        <v>0.38760437037869266</v>
      </c>
      <c r="U18" s="155" t="str">
        <f t="shared" si="5"/>
        <v/>
      </c>
      <c r="V18" s="15">
        <f>VLOOKUP(E18,Lookups!$B$6:$E$304,4)</f>
        <v>4.1334062425352897E-2</v>
      </c>
      <c r="W18" s="156">
        <f t="shared" ca="1" si="6"/>
        <v>60</v>
      </c>
      <c r="X18" s="157">
        <f>VLOOKUP(E18,Lookups!$B$6:$E$304,3)</f>
        <v>21</v>
      </c>
    </row>
    <row r="19" spans="1:24" x14ac:dyDescent="0.25">
      <c r="A19" s="228"/>
      <c r="B19" s="114"/>
      <c r="C19" s="35">
        <f>C18</f>
        <v>0.4</v>
      </c>
      <c r="D19" s="29">
        <f>D18</f>
        <v>0.48</v>
      </c>
      <c r="E19" s="73">
        <v>37226</v>
      </c>
      <c r="F19" s="66">
        <f t="shared" si="7"/>
        <v>34.5</v>
      </c>
      <c r="G19" s="66">
        <f t="shared" si="7"/>
        <v>34.700000000000003</v>
      </c>
      <c r="H19" s="67">
        <f t="shared" si="7"/>
        <v>40</v>
      </c>
      <c r="I19" s="68">
        <f ca="1">IF(AND(F19&gt;H19,F$2="No"),"",_xll.EURO(F19,H19,V19,V19,C19,W19,1,0))</f>
        <v>0.96329022563336597</v>
      </c>
      <c r="J19" s="69">
        <f ca="1">IF(AND(G19&gt;H19,F$2="no"),"",_xll.EURO(G19,H19,V19,V19,D19,W19,1,0))</f>
        <v>1.4847670324927229</v>
      </c>
      <c r="K19" s="30">
        <f ca="1">_xll.EURO(F19,H19,V19,V19,C19,W19,1,1)</f>
        <v>0.25660933225520244</v>
      </c>
      <c r="L19" s="68">
        <f ca="1">IF(AND(G19&lt;H19,F$2="no"),"",_xll.EURO(G19,H19,V19,V19,C19,W19,0,0))</f>
        <v>6.2618052806587272</v>
      </c>
      <c r="M19" s="80">
        <f ca="1">IF(AND(F19&lt;H19,F$2="no"),"",_xll.EURO(F19,H19,V19,V19,D19,W19,0,0))</f>
        <v>6.8671771084591242</v>
      </c>
      <c r="N19" s="78">
        <f ca="1">_xll.EURO(F19,H19,V19,V19,C19,W19,0,1)</f>
        <v>-0.73324964606669041</v>
      </c>
      <c r="O19" s="31">
        <f ca="1">_xll.EURO($F19,$H19,$V19,$V19,$C19,$W19,1,2)</f>
        <v>4.6799864894111663E-2</v>
      </c>
      <c r="P19" s="32">
        <f ca="1">_xll.EURO($F19,$H19,$V19,$V19,$C19,$W19,1,3)/100</f>
        <v>5.4902872302472032E-2</v>
      </c>
      <c r="Q19" s="145">
        <f ca="1">_xll.EURO($F19,$H19,$V19,$V19,$C19,$W19,1,5)/365.25*X19*16*$Q$2</f>
        <v>-193.4646807128224</v>
      </c>
      <c r="R19" s="110">
        <f>VLOOKUP(E19,Lookups!$B$6:$H$304,2)</f>
        <v>37224</v>
      </c>
      <c r="S19" s="13"/>
      <c r="T19" s="154">
        <f t="shared" ca="1" si="4"/>
        <v>0.52147680685935693</v>
      </c>
      <c r="U19" s="155" t="str">
        <f t="shared" si="5"/>
        <v/>
      </c>
      <c r="V19" s="15">
        <f>VLOOKUP(E19,Lookups!$B$6:$E$304,4)</f>
        <v>4.1365748099140301E-2</v>
      </c>
      <c r="W19" s="156">
        <f t="shared" ca="1" si="6"/>
        <v>90</v>
      </c>
      <c r="X19" s="157">
        <f>VLOOKUP(E19,Lookups!$B$6:$E$304,3)</f>
        <v>20</v>
      </c>
    </row>
    <row r="20" spans="1:24" x14ac:dyDescent="0.25">
      <c r="A20" s="236"/>
      <c r="B20" s="114">
        <v>7.0000000000000007E-2</v>
      </c>
      <c r="C20" s="34">
        <f t="shared" ref="C20:C25" si="8">C$17+B20</f>
        <v>0.47000000000000003</v>
      </c>
      <c r="D20" s="33">
        <f t="shared" ref="D20:D25" si="9">D$17+B20</f>
        <v>0.55000000000000004</v>
      </c>
      <c r="E20" s="72">
        <v>37165</v>
      </c>
      <c r="F20" s="71">
        <f t="shared" ref="F20:G25" si="10">F19</f>
        <v>34.5</v>
      </c>
      <c r="G20" s="71">
        <f t="shared" si="10"/>
        <v>34.700000000000003</v>
      </c>
      <c r="H20" s="63">
        <v>45</v>
      </c>
      <c r="I20" s="64">
        <f ca="1">IF(AND(F20&gt;H20,F$2="No"),"",_xll.EURO(F20,H20,V20,V20,C20,W20,1,0))</f>
        <v>3.4319755391635565E-2</v>
      </c>
      <c r="J20" s="65">
        <f ca="1">IF(AND(G20&gt;H20,F$2="no"),"",_xll.EURO(G20,H20,V20,V20,D20,W20,1,0))</f>
        <v>9.7900784064283597E-2</v>
      </c>
      <c r="K20" s="26">
        <f ca="1">_xll.EURO(F20,H20,V20,V20,C20,W20,1,1)</f>
        <v>2.1865359392899058E-2</v>
      </c>
      <c r="L20" s="64">
        <f ca="1">IF(AND(G20&lt;H20,F$2="no"),"",_xll.EURO(G20,H20,V20,V20,C20,W20,0,0))</f>
        <v>10.307537956275127</v>
      </c>
      <c r="M20" s="74">
        <f ca="1">IF(AND(F20&lt;H20,F$2="no"),"",_xll.EURO(F20,H20,V20,V20,D20,W20,0,0))</f>
        <v>10.556675527611539</v>
      </c>
      <c r="N20" s="79">
        <f ca="1">_xll.EURO(F20,H20,V20,V20,C20,W20,0,1)</f>
        <v>-0.97508622146986856</v>
      </c>
      <c r="O20" s="27">
        <f ca="1">_xll.EURO($F20,$H20,$V20,$V20,$C20,$W20,1,2)</f>
        <v>1.1838015291019488E-2</v>
      </c>
      <c r="P20" s="28">
        <f ca="1">_xll.EURO($F20,$H20,$V20,$V20,$C20,$W20,1,3)/100</f>
        <v>4.8954033898624275E-3</v>
      </c>
      <c r="Q20" s="146">
        <f ca="1">_xll.EURO($F20,$H20,$V20,$V20,$C20,$W20,1,5)/365.25*X20*16*$Q$2</f>
        <v>-78.327572565643962</v>
      </c>
      <c r="R20" s="111">
        <f>VLOOKUP(E20,Lookups!$B$6:$H$304,2)</f>
        <v>37161</v>
      </c>
      <c r="S20" s="13"/>
      <c r="T20" s="164">
        <f t="shared" ca="1" si="4"/>
        <v>6.3581028672648032E-2</v>
      </c>
      <c r="U20" s="165" t="str">
        <f t="shared" si="5"/>
        <v/>
      </c>
      <c r="V20" s="166">
        <f>VLOOKUP(E20,Lookups!$B$6:$E$304,4)</f>
        <v>4.1301320562793002E-2</v>
      </c>
      <c r="W20" s="167">
        <f t="shared" ca="1" si="6"/>
        <v>27</v>
      </c>
      <c r="X20" s="169">
        <f>VLOOKUP(E20,Lookups!$B$6:$E$304,3)</f>
        <v>23</v>
      </c>
    </row>
    <row r="21" spans="1:24" x14ac:dyDescent="0.25">
      <c r="A21" s="236"/>
      <c r="B21" s="114">
        <v>7.0000000000000007E-2</v>
      </c>
      <c r="C21" s="11">
        <f t="shared" si="8"/>
        <v>0.47000000000000003</v>
      </c>
      <c r="D21" s="22">
        <f t="shared" si="9"/>
        <v>0.55000000000000004</v>
      </c>
      <c r="E21" s="6">
        <v>37196</v>
      </c>
      <c r="F21" s="42">
        <f t="shared" si="10"/>
        <v>34.5</v>
      </c>
      <c r="G21" s="42">
        <f t="shared" si="10"/>
        <v>34.700000000000003</v>
      </c>
      <c r="H21" s="44">
        <f>H20</f>
        <v>45</v>
      </c>
      <c r="I21" s="47">
        <f ca="1">IF(AND(F21&gt;H21,F$2="No"),"",_xll.EURO(F21,H21,V21,V21,C21,W21,1,0))</f>
        <v>0.2756085102305752</v>
      </c>
      <c r="J21" s="51">
        <f ca="1">IF(AND(G21&gt;H21,F$2="no"),"",_xll.EURO(G21,H21,V21,V21,D21,W21,1,0))</f>
        <v>0.52388766978996326</v>
      </c>
      <c r="K21" s="2">
        <f ca="1">_xll.EURO(F21,H21,V21,V21,C21,W21,1,1)</f>
        <v>9.6217985961386684E-2</v>
      </c>
      <c r="L21" s="47">
        <f ca="1">IF(AND(G21&lt;H21,F$2="no"),"",_xll.EURO(G21,H21,V21,V21,C21,W21,0,0))</f>
        <v>10.525675878155386</v>
      </c>
      <c r="M21" s="48">
        <f ca="1">IF(AND(F21&lt;H21,F$2="no"),"",_xll.EURO(F21,H21,V21,V21,D21,W21,0,0))</f>
        <v>10.924452080994634</v>
      </c>
      <c r="N21" s="76">
        <f ca="1">_xll.EURO(F21,H21,V21,V21,C21,W21,0,1)</f>
        <v>-0.89701502421222967</v>
      </c>
      <c r="O21" s="7">
        <f ca="1">_xll.EURO($F21,$H21,$V21,$V21,$C21,$W21,1,2)</f>
        <v>2.5913449835289981E-2</v>
      </c>
      <c r="P21" s="3">
        <f ca="1">_xll.EURO($F21,$H21,$V21,$V21,$C21,$W21,1,3)/100</f>
        <v>2.3813449401615328E-2</v>
      </c>
      <c r="Q21" s="143">
        <f ca="1">_xll.EURO($F21,$H21,$V21,$V21,$C21,$W21,1,5)/365.25*X21*16*$Q$2</f>
        <v>-156.16851095622857</v>
      </c>
      <c r="R21" s="108">
        <f>VLOOKUP(E21,Lookups!$B$6:$H$304,2)</f>
        <v>37194</v>
      </c>
      <c r="S21" s="13"/>
      <c r="T21" s="154">
        <f t="shared" ca="1" si="4"/>
        <v>0.24827915955938806</v>
      </c>
      <c r="U21" s="155" t="str">
        <f t="shared" si="5"/>
        <v/>
      </c>
      <c r="V21" s="15">
        <f>VLOOKUP(E21,Lookups!$B$6:$E$304,4)</f>
        <v>4.1334062425352897E-2</v>
      </c>
      <c r="W21" s="156">
        <f t="shared" ca="1" si="6"/>
        <v>60</v>
      </c>
      <c r="X21" s="157">
        <f>VLOOKUP(E21,Lookups!$B$6:$E$304,3)</f>
        <v>21</v>
      </c>
    </row>
    <row r="22" spans="1:24" x14ac:dyDescent="0.25">
      <c r="A22" s="236"/>
      <c r="B22" s="114">
        <v>7.0000000000000007E-2</v>
      </c>
      <c r="C22" s="35">
        <f t="shared" si="8"/>
        <v>0.47000000000000003</v>
      </c>
      <c r="D22" s="29">
        <f t="shared" si="9"/>
        <v>0.55000000000000004</v>
      </c>
      <c r="E22" s="73">
        <v>37226</v>
      </c>
      <c r="F22" s="66">
        <f t="shared" si="10"/>
        <v>34.5</v>
      </c>
      <c r="G22" s="66">
        <f t="shared" si="10"/>
        <v>34.700000000000003</v>
      </c>
      <c r="H22" s="67">
        <f>H21</f>
        <v>45</v>
      </c>
      <c r="I22" s="68">
        <f ca="1">IF(AND(F22&gt;H22,F$2="No"),"",_xll.EURO(F22,H22,V22,V22,C22,W22,1,0))</f>
        <v>0.57529272403888498</v>
      </c>
      <c r="J22" s="69">
        <f ca="1">IF(AND(G22&gt;H22,F$2="no"),"",_xll.EURO(G22,H22,V22,V22,D22,W22,1,0))</f>
        <v>0.9683540488252218</v>
      </c>
      <c r="K22" s="30">
        <f ca="1">_xll.EURO(F22,H22,V22,V22,C22,W22,1,1)</f>
        <v>0.15178485688512119</v>
      </c>
      <c r="L22" s="68">
        <f ca="1">IF(AND(G22&lt;H22,F$2="no"),"",_xll.EURO(G22,H22,V22,V22,C22,W22,0,0))</f>
        <v>10.801782608106326</v>
      </c>
      <c r="M22" s="80">
        <f ca="1">IF(AND(F22&lt;H22,F$2="no"),"",_xll.EURO(F22,H22,V22,V22,D22,W22,0,0))</f>
        <v>11.321412641401597</v>
      </c>
      <c r="N22" s="78">
        <f ca="1">_xll.EURO(F22,H22,V22,V22,C22,W22,0,1)</f>
        <v>-0.83807412143677174</v>
      </c>
      <c r="O22" s="31">
        <f ca="1">_xll.EURO($F22,$H22,$V22,$V22,$C22,$W22,1,2)</f>
        <v>2.9096354782493394E-2</v>
      </c>
      <c r="P22" s="32">
        <f ca="1">_xll.EURO($F22,$H22,$V22,$V22,$C22,$W22,1,3)/100</f>
        <v>4.0107622303578221E-2</v>
      </c>
      <c r="Q22" s="145">
        <f ca="1">_xll.EURO($F22,$H22,$V22,$V22,$C22,$W22,1,5)/365.25*X22*16*$Q$2</f>
        <v>-166.51827288509156</v>
      </c>
      <c r="R22" s="110">
        <f>VLOOKUP(E22,Lookups!$B$6:$H$304,2)</f>
        <v>37224</v>
      </c>
      <c r="S22" s="13"/>
      <c r="T22" s="161">
        <f t="shared" ca="1" si="4"/>
        <v>0.39306132478633682</v>
      </c>
      <c r="U22" s="162" t="str">
        <f t="shared" si="5"/>
        <v/>
      </c>
      <c r="V22" s="163">
        <f>VLOOKUP(E22,Lookups!$B$6:$E$304,4)</f>
        <v>4.1365748099140301E-2</v>
      </c>
      <c r="W22" s="168">
        <f t="shared" ca="1" si="6"/>
        <v>90</v>
      </c>
      <c r="X22" s="170">
        <f>VLOOKUP(E22,Lookups!$B$6:$E$304,3)</f>
        <v>20</v>
      </c>
    </row>
    <row r="23" spans="1:24" x14ac:dyDescent="0.25">
      <c r="A23" s="236"/>
      <c r="B23" s="114">
        <v>0.125</v>
      </c>
      <c r="C23" s="11">
        <f t="shared" si="8"/>
        <v>0.52500000000000002</v>
      </c>
      <c r="D23" s="22">
        <f t="shared" si="9"/>
        <v>0.60499999999999998</v>
      </c>
      <c r="E23" s="6">
        <v>37165</v>
      </c>
      <c r="F23" s="42">
        <f t="shared" si="10"/>
        <v>34.5</v>
      </c>
      <c r="G23" s="42">
        <f t="shared" si="10"/>
        <v>34.700000000000003</v>
      </c>
      <c r="H23" s="39">
        <v>50</v>
      </c>
      <c r="I23" s="47">
        <f ca="1">IF(AND(F23&gt;H23,F$2="No"),"",_xll.EURO(F23,H23,V23,V23,C23,W23,1,0))</f>
        <v>8.6437266954917935E-3</v>
      </c>
      <c r="J23" s="51">
        <f ca="1">IF(AND(G23&gt;H23,F$2="no"),"",_xll.EURO(G23,H23,V23,V23,D23,W23,1,0))</f>
        <v>3.1381496032290457E-2</v>
      </c>
      <c r="K23" s="2">
        <f ca="1">_xll.EURO(F23,H23,V23,V23,C23,W23,1,1)</f>
        <v>5.714913615388467E-3</v>
      </c>
      <c r="L23" s="47">
        <f ca="1">IF(AND(G23&lt;H23,F$2="no"),"",_xll.EURO(G23,H23,V23,V23,C23,W23,0,0))</f>
        <v>15.263214209471535</v>
      </c>
      <c r="M23" s="48">
        <f ca="1">IF(AND(F23&lt;H23,F$2="no"),"",_xll.EURO(F23,H23,V23,V23,D23,W23,0,0))</f>
        <v>15.481031034346053</v>
      </c>
      <c r="N23" s="76">
        <f ca="1">_xll.EURO(F23,H23,V23,V23,C23,W23,0,1)</f>
        <v>-0.99123666724737924</v>
      </c>
      <c r="O23" s="7">
        <f ca="1">_xll.EURO($F23,$H23,$V23,$V23,$C23,$W23,1,2)</f>
        <v>3.3056181424523322E-3</v>
      </c>
      <c r="P23" s="3">
        <f ca="1">_xll.EURO($F23,$H23,$V23,$V23,$C23,$W23,1,3)/100</f>
        <v>1.5269461332159855E-3</v>
      </c>
      <c r="Q23" s="143">
        <f ca="1">_xll.EURO($F23,$H23,$V23,$V23,$C23,$W23,1,5)/365.25*X23*16*$Q$2</f>
        <v>-27.297385456819619</v>
      </c>
      <c r="R23" s="111">
        <f>VLOOKUP(E23,Lookups!$B$6:$H$304,2)</f>
        <v>37161</v>
      </c>
      <c r="S23" s="13"/>
      <c r="T23" s="154">
        <f t="shared" ref="T23:T34" ca="1" si="11">IF(F23&gt;H23,"",J23-I23)</f>
        <v>2.2737769336798663E-2</v>
      </c>
      <c r="U23" s="155" t="str">
        <f t="shared" ref="U23:U34" si="12">IF(F23&gt;H23,M23-L23,"")</f>
        <v/>
      </c>
      <c r="V23" s="15">
        <f>VLOOKUP(E23,Lookups!$B$6:$E$304,4)</f>
        <v>4.1301320562793002E-2</v>
      </c>
      <c r="W23" s="156">
        <f t="shared" ca="1" si="6"/>
        <v>27</v>
      </c>
      <c r="X23" s="157">
        <f>VLOOKUP(E23,Lookups!$B$6:$E$304,3)</f>
        <v>23</v>
      </c>
    </row>
    <row r="24" spans="1:24" x14ac:dyDescent="0.25">
      <c r="A24" s="236"/>
      <c r="B24" s="114">
        <v>0.125</v>
      </c>
      <c r="C24" s="11">
        <f t="shared" si="8"/>
        <v>0.52500000000000002</v>
      </c>
      <c r="D24" s="22">
        <f t="shared" si="9"/>
        <v>0.60499999999999998</v>
      </c>
      <c r="E24" s="6">
        <v>37196</v>
      </c>
      <c r="F24" s="42">
        <f t="shared" si="10"/>
        <v>34.5</v>
      </c>
      <c r="G24" s="42">
        <f t="shared" si="10"/>
        <v>34.700000000000003</v>
      </c>
      <c r="H24" s="44">
        <f>H23</f>
        <v>50</v>
      </c>
      <c r="I24" s="47">
        <f ca="1">IF(AND(F24&gt;H24,F$2="No"),"",_xll.EURO(F24,H24,V24,V24,C24,W24,1,0))</f>
        <v>0.14353468076074671</v>
      </c>
      <c r="J24" s="51">
        <f ca="1">IF(AND(G24&gt;H24,F$2="no"),"",_xll.EURO(G24,H24,V24,V24,D24,W24,1,0))</f>
        <v>0.30272558117243786</v>
      </c>
      <c r="K24" s="2">
        <f ca="1">_xll.EURO(F24,H24,V24,V24,C24,W24,1,1)</f>
        <v>5.0424074788802765E-2</v>
      </c>
      <c r="L24" s="47">
        <f ca="1">IF(AND(G24&lt;H24,F$2="no"),"",_xll.EURO(G24,H24,V24,V24,C24,W24,0,0))</f>
        <v>15.350370788916436</v>
      </c>
      <c r="M24" s="48">
        <f ca="1">IF(AND(F24&lt;H24,F$2="no"),"",_xll.EURO(F24,H24,V24,V24,D24,W24,0,0))</f>
        <v>15.681156134427663</v>
      </c>
      <c r="N24" s="76">
        <f ca="1">_xll.EURO(F24,H24,V24,V24,C24,W24,0,1)</f>
        <v>-0.94280893538481358</v>
      </c>
      <c r="O24" s="7">
        <f ca="1">_xll.EURO($F24,$H24,$V24,$V24,$C24,$W24,1,2)</f>
        <v>1.4124521822659424E-2</v>
      </c>
      <c r="P24" s="3">
        <f ca="1">_xll.EURO($F24,$H24,$V24,$V24,$C24,$W24,1,3)/100</f>
        <v>1.449880714939745E-2</v>
      </c>
      <c r="Q24" s="143">
        <f ca="1">_xll.EURO($F24,$H24,$V24,$V24,$C24,$W24,1,5)/365.25*X24*16*$Q$2</f>
        <v>-106.29334482612714</v>
      </c>
      <c r="R24" s="108">
        <f>VLOOKUP(E24,Lookups!$B$6:$H$304,2)</f>
        <v>37194</v>
      </c>
      <c r="S24" s="13"/>
      <c r="T24" s="154">
        <f t="shared" ca="1" si="11"/>
        <v>0.15919090041169115</v>
      </c>
      <c r="U24" s="155" t="str">
        <f t="shared" si="12"/>
        <v/>
      </c>
      <c r="V24" s="15">
        <f>VLOOKUP(E24,Lookups!$B$6:$E$304,4)</f>
        <v>4.1334062425352897E-2</v>
      </c>
      <c r="W24" s="156">
        <f t="shared" ca="1" si="6"/>
        <v>60</v>
      </c>
      <c r="X24" s="157">
        <f>VLOOKUP(E24,Lookups!$B$6:$E$304,3)</f>
        <v>21</v>
      </c>
    </row>
    <row r="25" spans="1:24" ht="13.8" thickBot="1" x14ac:dyDescent="0.3">
      <c r="A25" s="236"/>
      <c r="B25" s="114">
        <v>0.125</v>
      </c>
      <c r="C25" s="11">
        <f t="shared" si="8"/>
        <v>0.52500000000000002</v>
      </c>
      <c r="D25" s="22">
        <f t="shared" si="9"/>
        <v>0.60499999999999998</v>
      </c>
      <c r="E25" s="6">
        <v>37226</v>
      </c>
      <c r="F25" s="42">
        <f t="shared" si="10"/>
        <v>34.5</v>
      </c>
      <c r="G25" s="42">
        <f t="shared" si="10"/>
        <v>34.700000000000003</v>
      </c>
      <c r="H25" s="44">
        <f>H24</f>
        <v>50</v>
      </c>
      <c r="I25" s="47">
        <f ca="1">IF(AND(F25&gt;H25,F$2="No"),"",_xll.EURO(F25,H25,V25,V25,C25,W25,1,0))</f>
        <v>0.37044055991525404</v>
      </c>
      <c r="J25" s="51">
        <f ca="1">IF(AND(G25&gt;H25,F$2="no"),"",_xll.EURO(G25,H25,V25,V25,D25,W25,1,0))</f>
        <v>0.66664018232654154</v>
      </c>
      <c r="K25" s="2">
        <f ca="1">_xll.EURO(F25,H25,V25,V25,C25,W25,1,1)</f>
        <v>9.6918863491446447E-2</v>
      </c>
      <c r="L25" s="47">
        <f ca="1">IF(AND(G25&lt;H25,F$2="no"),"",_xll.EURO(G25,H25,V25,V25,C25,W25,0,0))</f>
        <v>15.535049812249095</v>
      </c>
      <c r="M25" s="48">
        <f ca="1">IF(AND(F25&lt;H25,F$2="no"),"",_xll.EURO(F25,H25,V25,V25,D25,W25,0,0))</f>
        <v>15.98153726796642</v>
      </c>
      <c r="N25" s="76">
        <f ca="1">_xll.EURO(F25,H25,V25,V25,C25,W25,0,1)</f>
        <v>-0.89294011483044633</v>
      </c>
      <c r="O25" s="7">
        <f ca="1">_xll.EURO($F25,$H25,$V25,$V25,$C25,$W25,1,2)</f>
        <v>1.9025526186337512E-2</v>
      </c>
      <c r="P25" s="3">
        <f ca="1">_xll.EURO($F25,$H25,$V25,$V25,$C25,$W25,1,3)/100</f>
        <v>2.9294524645321528E-2</v>
      </c>
      <c r="Q25" s="143">
        <f ca="1">_xll.EURO($F25,$H25,$V25,$V25,$C25,$W25,1,5)/365.25*X25*16*$Q$2</f>
        <v>-136.03652414443809</v>
      </c>
      <c r="R25" s="108">
        <f>VLOOKUP(E25,Lookups!$B$6:$H$304,2)</f>
        <v>37224</v>
      </c>
      <c r="S25" s="13"/>
      <c r="T25" s="158">
        <f t="shared" ca="1" si="11"/>
        <v>0.2961996224112875</v>
      </c>
      <c r="U25" s="136" t="str">
        <f t="shared" si="12"/>
        <v/>
      </c>
      <c r="V25" s="17">
        <f>VLOOKUP(E25,Lookups!$B$6:$E$304,4)</f>
        <v>4.1365748099140301E-2</v>
      </c>
      <c r="W25" s="137">
        <f t="shared" ca="1" si="6"/>
        <v>90</v>
      </c>
      <c r="X25" s="159">
        <f>VLOOKUP(E25,Lookups!$B$6:$E$304,3)</f>
        <v>20</v>
      </c>
    </row>
    <row r="26" spans="1:24" ht="13.8" thickBot="1" x14ac:dyDescent="0.3">
      <c r="A26" s="138"/>
      <c r="B26" s="119"/>
      <c r="C26" s="120"/>
      <c r="D26" s="120"/>
      <c r="E26" s="121"/>
      <c r="F26" s="122"/>
      <c r="G26" s="122"/>
      <c r="H26" s="123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29"/>
      <c r="V26" s="130"/>
      <c r="W26" s="131"/>
    </row>
    <row r="27" spans="1:24" x14ac:dyDescent="0.25">
      <c r="A27" s="237" t="s">
        <v>40</v>
      </c>
      <c r="B27" s="114"/>
      <c r="C27" s="20">
        <v>0.3</v>
      </c>
      <c r="D27" s="24">
        <v>0.4</v>
      </c>
      <c r="E27" s="6">
        <v>37257</v>
      </c>
      <c r="F27" s="70">
        <v>39.5</v>
      </c>
      <c r="G27" s="70">
        <v>40</v>
      </c>
      <c r="H27" s="39">
        <v>40</v>
      </c>
      <c r="I27" s="47">
        <f ca="1">IF(AND(F27&gt;H27,F$2="No"),"",_xll.EURO(F27,H27,V27,V27,C27,W27,1,0))</f>
        <v>2.4362591804631215</v>
      </c>
      <c r="J27" s="51">
        <f ca="1">IF(AND(G27&gt;H27,F$2="no"),"",_xll.EURO(G27,H27,V27,V27,D27,W27,1,0))</f>
        <v>3.586633490974215</v>
      </c>
      <c r="K27" s="117">
        <f ca="1">_xll.EURO(F27,H27,V27,V27,C27,W27,1,1)</f>
        <v>0.49806286956105184</v>
      </c>
      <c r="L27" s="47">
        <f ca="1">IF(AND(G27&lt;H27,F$2="no"),"",_xll.EURO(G27,H27,V27,V27,C27,W27,0,0))</f>
        <v>2.6925313529932069</v>
      </c>
      <c r="M27" s="51">
        <f ca="1">IF(AND(F27&lt;H27,F$2="no"),"",_xll.EURO(F27,H27,V27,V27,D27,W27,0,0))</f>
        <v>3.8162386820889473</v>
      </c>
      <c r="N27" s="76">
        <f ca="1">_xll.EURO(F27,H27,V27,V27,C27,W27,0,1)</f>
        <v>-0.48849051499173801</v>
      </c>
      <c r="O27" s="7">
        <f ca="1">_xll.EURO($F27,$H27,$V27,$V27,$C27,$W27,1,2)</f>
        <v>5.8183765534315007E-2</v>
      </c>
      <c r="P27" s="3">
        <f ca="1">_xll.EURO($F27,$H27,$V27,$V27,$C27,$W27,1,3)/100</f>
        <v>8.8730720335235186E-2</v>
      </c>
      <c r="Q27" s="143">
        <f ca="1">_xll.EURO($F27,$H27,$V27,$V27,$C27,$W27,1,5)/365.25*X27*16*$Q$2</f>
        <v>-191.97002086443752</v>
      </c>
      <c r="R27" s="108">
        <f>VLOOKUP(E27,Lookups!$B$6:$H$304,2)</f>
        <v>37253</v>
      </c>
      <c r="S27" s="13"/>
      <c r="T27" s="153">
        <f t="shared" ca="1" si="11"/>
        <v>1.1503743105110935</v>
      </c>
      <c r="U27" s="133" t="str">
        <f t="shared" si="12"/>
        <v/>
      </c>
      <c r="V27" s="134">
        <f>VLOOKUP(E27,Lookups!$B$6:$E$304,4)</f>
        <v>4.1552067353276101E-2</v>
      </c>
      <c r="W27" s="135">
        <f t="shared" ref="W27:W34" ca="1" si="13">R27-$C$1</f>
        <v>119</v>
      </c>
      <c r="X27" s="160">
        <f>VLOOKUP(E27,Lookups!$B$6:$E$304,3)</f>
        <v>22</v>
      </c>
    </row>
    <row r="28" spans="1:24" x14ac:dyDescent="0.25">
      <c r="A28" s="238"/>
      <c r="B28" s="114"/>
      <c r="C28" s="35">
        <f>C27</f>
        <v>0.3</v>
      </c>
      <c r="D28" s="29">
        <f>D27</f>
        <v>0.4</v>
      </c>
      <c r="E28" s="73">
        <v>37288</v>
      </c>
      <c r="F28" s="66">
        <f>F27</f>
        <v>39.5</v>
      </c>
      <c r="G28" s="66">
        <f>G27</f>
        <v>40</v>
      </c>
      <c r="H28" s="67">
        <f>H27</f>
        <v>40</v>
      </c>
      <c r="I28" s="68">
        <f ca="1">IF(AND(F28&gt;H28,F$2="No"),"",_xll.EURO(F28,H28,V28,V28,C28,W28,1,0))</f>
        <v>2.7718415778409558</v>
      </c>
      <c r="J28" s="69">
        <f ca="1">IF(AND(G28&gt;H28,F$2="no"),"",_xll.EURO(G28,H28,V28,V28,D28,W28,1,0))</f>
        <v>4.0352603412482644</v>
      </c>
      <c r="K28" s="84">
        <f ca="1">_xll.EURO(F28,H28,V28,V28,C28,W28,1,1)</f>
        <v>0.50379907015548719</v>
      </c>
      <c r="L28" s="68">
        <f ca="1">IF(AND(G28&lt;H28,F$2="no"),"",_xll.EURO(G28,H28,V28,V28,C28,W28,0,0))</f>
        <v>3.0301171105917177</v>
      </c>
      <c r="M28" s="69">
        <f ca="1">IF(AND(F28&lt;H28,F$2="no"),"",_xll.EURO(F28,H28,V28,V28,D28,W28,0,0))</f>
        <v>4.2604500277418964</v>
      </c>
      <c r="N28" s="78">
        <f ca="1">_xll.EURO(F28,H28,V28,V28,C28,W28,0,1)</f>
        <v>-0.47889437749280267</v>
      </c>
      <c r="O28" s="31">
        <f ca="1">_xll.EURO($F28,$H28,$V28,$V28,$C28,$W28,1,2)</f>
        <v>5.1258269893970268E-2</v>
      </c>
      <c r="P28" s="32">
        <f ca="1">_xll.EURO($F28,$H28,$V28,$V28,$C28,$W28,1,3)/100</f>
        <v>9.9846478616133064E-2</v>
      </c>
      <c r="Q28" s="145">
        <f ca="1">_xll.EURO($F28,$H28,$V28,$V28,$C28,$W28,1,5)/365.25*X28*16*$Q$2</f>
        <v>-152.5585472583345</v>
      </c>
      <c r="R28" s="110">
        <f>VLOOKUP(E28,Lookups!$B$6:$H$304,2)</f>
        <v>37286</v>
      </c>
      <c r="S28" s="13"/>
      <c r="T28" s="154">
        <f t="shared" ca="1" si="11"/>
        <v>1.2634187634073086</v>
      </c>
      <c r="U28" s="155" t="str">
        <f t="shared" si="12"/>
        <v/>
      </c>
      <c r="V28" s="15">
        <f>VLOOKUP(E28,Lookups!$B$6:$E$304,4)</f>
        <v>4.1951032263512801E-2</v>
      </c>
      <c r="W28" s="156">
        <f t="shared" ca="1" si="13"/>
        <v>152</v>
      </c>
      <c r="X28" s="157">
        <f>VLOOKUP(E28,Lookups!$B$6:$E$304,3)</f>
        <v>20</v>
      </c>
    </row>
    <row r="29" spans="1:24" x14ac:dyDescent="0.25">
      <c r="A29" s="238"/>
      <c r="B29" s="114">
        <v>7.0000000000000007E-2</v>
      </c>
      <c r="C29" s="34">
        <f t="shared" ref="C29:C34" si="14">C$27+B29</f>
        <v>0.37</v>
      </c>
      <c r="D29" s="33">
        <f t="shared" ref="D29:D34" si="15">D$27+B29</f>
        <v>0.47000000000000003</v>
      </c>
      <c r="E29" s="72">
        <v>37257</v>
      </c>
      <c r="F29" s="71">
        <f t="shared" ref="F29:G34" si="16">F27</f>
        <v>39.5</v>
      </c>
      <c r="G29" s="71">
        <f t="shared" si="16"/>
        <v>40</v>
      </c>
      <c r="H29" s="63">
        <v>50</v>
      </c>
      <c r="I29" s="64">
        <f ca="1">IF(AND(F29&gt;H29,F$2="No"),"",_xll.EURO(F29,H29,V29,V29,C29,W29,1,0))</f>
        <v>0.61310175870176664</v>
      </c>
      <c r="J29" s="65">
        <f ca="1">IF(AND(G29&gt;H29,F$2="no"),"",_xll.EURO(G29,H29,V29,V29,D29,W29,1,0))</f>
        <v>1.3376144589847669</v>
      </c>
      <c r="K29" s="83">
        <f ca="1">_xll.EURO(F29,H29,V29,V29,C29,W29,1,1)</f>
        <v>0.15401708158000263</v>
      </c>
      <c r="L29" s="64">
        <f ca="1">IF(AND(G29&lt;H29,F$2="no"),"",_xll.EURO(G29,H29,V29,V29,C29,W29,0,0))</f>
        <v>10.559238807897017</v>
      </c>
      <c r="M29" s="65">
        <f ca="1">IF(AND(F29&lt;H29,F$2="no"),"",_xll.EURO(F29,H29,V29,V29,D29,W29,0,0))</f>
        <v>11.580275530523366</v>
      </c>
      <c r="N29" s="79">
        <f ca="1">_xll.EURO(F29,H29,V29,V29,C29,W29,0,1)</f>
        <v>-0.83253630297278713</v>
      </c>
      <c r="O29" s="27">
        <f ca="1">_xll.EURO($F29,$H29,$V29,$V29,$C29,$W29,1,2)</f>
        <v>2.8313981723781939E-2</v>
      </c>
      <c r="P29" s="28">
        <f ca="1">_xll.EURO($F29,$H29,$V29,$V29,$C29,$W29,1,3)/100</f>
        <v>5.3254167447471322E-2</v>
      </c>
      <c r="Q29" s="146">
        <f ca="1">_xll.EURO($F29,$H29,$V29,$V29,$C29,$W29,1,5)/365.25*X29*16*$Q$2</f>
        <v>-144.48298847391354</v>
      </c>
      <c r="R29" s="111">
        <f>VLOOKUP(E29,Lookups!$B$6:$H$304,2)</f>
        <v>37253</v>
      </c>
      <c r="S29" s="13"/>
      <c r="T29" s="164">
        <f t="shared" ca="1" si="11"/>
        <v>0.7245127002830003</v>
      </c>
      <c r="U29" s="165" t="str">
        <f t="shared" si="12"/>
        <v/>
      </c>
      <c r="V29" s="166">
        <f>VLOOKUP(E29,Lookups!$B$6:$E$304,4)</f>
        <v>4.1552067353276101E-2</v>
      </c>
      <c r="W29" s="167">
        <f t="shared" ca="1" si="13"/>
        <v>119</v>
      </c>
      <c r="X29" s="169">
        <f>VLOOKUP(E29,Lookups!$B$6:$E$304,3)</f>
        <v>22</v>
      </c>
    </row>
    <row r="30" spans="1:24" x14ac:dyDescent="0.25">
      <c r="A30" s="238"/>
      <c r="B30" s="114">
        <v>7.0000000000000007E-2</v>
      </c>
      <c r="C30" s="35">
        <f t="shared" si="14"/>
        <v>0.37</v>
      </c>
      <c r="D30" s="29">
        <f t="shared" si="15"/>
        <v>0.47000000000000003</v>
      </c>
      <c r="E30" s="73">
        <v>37288</v>
      </c>
      <c r="F30" s="66">
        <f t="shared" si="16"/>
        <v>39.5</v>
      </c>
      <c r="G30" s="66">
        <f t="shared" si="16"/>
        <v>40</v>
      </c>
      <c r="H30" s="67">
        <f>H29</f>
        <v>50</v>
      </c>
      <c r="I30" s="68">
        <f ca="1">IF(AND(F30&gt;H30,F$2="No"),"",_xll.EURO(F30,H30,V30,V30,C30,W30,1,0))</f>
        <v>0.88521040165083864</v>
      </c>
      <c r="J30" s="69">
        <f ca="1">IF(AND(G30&gt;H30,F$2="no"),"",_xll.EURO(G30,H30,V30,V30,D30,W30,1,0))</f>
        <v>1.7787557081160656</v>
      </c>
      <c r="K30" s="84">
        <f ca="1">_xll.EURO(F30,H30,V30,V30,C30,W30,1,1)</f>
        <v>0.18929853938129215</v>
      </c>
      <c r="L30" s="68">
        <f ca="1">IF(AND(G30&lt;H30,F$2="no"),"",_xll.EURO(G30,H30,V30,V30,C30,W30,0,0))</f>
        <v>10.81039887026315</v>
      </c>
      <c r="M30" s="69">
        <f ca="1">IF(AND(F30&lt;H30,F$2="no"),"",_xll.EURO(F30,H30,V30,V30,D30,W30,0,0))</f>
        <v>11.963104183944164</v>
      </c>
      <c r="N30" s="78">
        <f ca="1">_xll.EURO(F30,H30,V30,V30,C30,W30,0,1)</f>
        <v>-0.79339490826699766</v>
      </c>
      <c r="O30" s="31">
        <f ca="1">_xll.EURO($F30,$H30,$V30,$V30,$C30,$W30,1,2)</f>
        <v>2.8523935484163848E-2</v>
      </c>
      <c r="P30" s="32">
        <f ca="1">_xll.EURO($F30,$H30,$V30,$V30,$C30,$W30,1,3)/100</f>
        <v>6.8526527361388964E-2</v>
      </c>
      <c r="Q30" s="145">
        <f ca="1">_xll.EURO($F30,$H30,$V30,$V30,$C30,$W30,1,5)/365.25*X30*16*$Q$2</f>
        <v>-131.81965249429402</v>
      </c>
      <c r="R30" s="110">
        <f>VLOOKUP(E30,Lookups!$B$6:$H$304,2)</f>
        <v>37286</v>
      </c>
      <c r="S30" s="13"/>
      <c r="T30" s="161">
        <f t="shared" ca="1" si="11"/>
        <v>0.89354530646522701</v>
      </c>
      <c r="U30" s="162" t="str">
        <f t="shared" si="12"/>
        <v/>
      </c>
      <c r="V30" s="163">
        <f>VLOOKUP(E30,Lookups!$B$6:$E$304,4)</f>
        <v>4.1951032263512801E-2</v>
      </c>
      <c r="W30" s="168">
        <f t="shared" ca="1" si="13"/>
        <v>152</v>
      </c>
      <c r="X30" s="170">
        <f>VLOOKUP(E30,Lookups!$B$6:$E$304,3)</f>
        <v>20</v>
      </c>
    </row>
    <row r="31" spans="1:24" x14ac:dyDescent="0.25">
      <c r="A31" s="238"/>
      <c r="B31" s="114">
        <v>7.0000000000000007E-2</v>
      </c>
      <c r="C31" s="34">
        <f t="shared" si="14"/>
        <v>0.37</v>
      </c>
      <c r="D31" s="33">
        <f t="shared" si="15"/>
        <v>0.47000000000000003</v>
      </c>
      <c r="E31" s="72">
        <v>37257</v>
      </c>
      <c r="F31" s="71">
        <f t="shared" si="16"/>
        <v>39.5</v>
      </c>
      <c r="G31" s="71">
        <f t="shared" si="16"/>
        <v>40</v>
      </c>
      <c r="H31" s="63">
        <v>50</v>
      </c>
      <c r="I31" s="64">
        <f ca="1">IF(AND(F31&gt;H31,F$2="No"),"",_xll.EURO(F31,H31,V31,V31,C31,W31,1,0))</f>
        <v>0.61310175870176664</v>
      </c>
      <c r="J31" s="65">
        <f ca="1">IF(AND(G31&gt;H31,F$2="no"),"",_xll.EURO(G31,H31,V31,V31,D31,W31,1,0))</f>
        <v>1.3376144589847669</v>
      </c>
      <c r="K31" s="83">
        <f ca="1">_xll.EURO(F31,H31,V31,V31,C31,W31,1,1)</f>
        <v>0.15401708158000263</v>
      </c>
      <c r="L31" s="64">
        <f ca="1">IF(AND(G31&lt;H31,F$2="no"),"",_xll.EURO(G31,H31,V31,V31,C31,W31,0,0))</f>
        <v>10.559238807897017</v>
      </c>
      <c r="M31" s="65">
        <f ca="1">IF(AND(F31&lt;H31,F$2="no"),"",_xll.EURO(F31,H31,V31,V31,D31,W31,0,0))</f>
        <v>11.580275530523366</v>
      </c>
      <c r="N31" s="79">
        <f ca="1">_xll.EURO(F31,H31,V31,V31,C31,W31,0,1)</f>
        <v>-0.83253630297278713</v>
      </c>
      <c r="O31" s="27">
        <f ca="1">_xll.EURO($F31,$H31,$V31,$V31,$C31,$W31,1,2)</f>
        <v>2.8313981723781939E-2</v>
      </c>
      <c r="P31" s="28">
        <f ca="1">_xll.EURO($F31,$H31,$V31,$V31,$C31,$W31,1,3)/100</f>
        <v>5.3254167447471322E-2</v>
      </c>
      <c r="Q31" s="146">
        <f ca="1">_xll.EURO($F31,$H31,$V31,$V31,$C31,$W31,1,5)/365.25*X31*16*$Q$2</f>
        <v>-144.48298847391354</v>
      </c>
      <c r="R31" s="111">
        <f>VLOOKUP(E31,Lookups!$B$6:$H$304,2)</f>
        <v>37253</v>
      </c>
      <c r="S31" s="13"/>
      <c r="T31" s="164">
        <f t="shared" ca="1" si="11"/>
        <v>0.7245127002830003</v>
      </c>
      <c r="U31" s="165" t="str">
        <f t="shared" si="12"/>
        <v/>
      </c>
      <c r="V31" s="166">
        <f>VLOOKUP(E31,Lookups!$B$6:$E$304,4)</f>
        <v>4.1552067353276101E-2</v>
      </c>
      <c r="W31" s="167">
        <f t="shared" ca="1" si="13"/>
        <v>119</v>
      </c>
      <c r="X31" s="169">
        <f>VLOOKUP(E31,Lookups!$B$6:$E$304,3)</f>
        <v>22</v>
      </c>
    </row>
    <row r="32" spans="1:24" x14ac:dyDescent="0.25">
      <c r="A32" s="238"/>
      <c r="B32" s="114">
        <v>7.0000000000000007E-2</v>
      </c>
      <c r="C32" s="35">
        <f t="shared" si="14"/>
        <v>0.37</v>
      </c>
      <c r="D32" s="29">
        <f t="shared" si="15"/>
        <v>0.47000000000000003</v>
      </c>
      <c r="E32" s="73">
        <v>37288</v>
      </c>
      <c r="F32" s="66">
        <f t="shared" si="16"/>
        <v>39.5</v>
      </c>
      <c r="G32" s="66">
        <f t="shared" si="16"/>
        <v>40</v>
      </c>
      <c r="H32" s="67">
        <f>H31</f>
        <v>50</v>
      </c>
      <c r="I32" s="68">
        <f ca="1">IF(AND(F32&gt;H32,F$2="No"),"",_xll.EURO(F32,H32,V32,V32,C32,W32,1,0))</f>
        <v>0.88521040165083864</v>
      </c>
      <c r="J32" s="69">
        <f ca="1">IF(AND(G32&gt;H32,F$2="no"),"",_xll.EURO(G32,H32,V32,V32,D32,W32,1,0))</f>
        <v>1.7787557081160656</v>
      </c>
      <c r="K32" s="84">
        <f ca="1">_xll.EURO(F32,H32,V32,V32,C32,W32,1,1)</f>
        <v>0.18929853938129215</v>
      </c>
      <c r="L32" s="68">
        <f ca="1">IF(AND(G32&lt;H32,F$2="no"),"",_xll.EURO(G32,H32,V32,V32,C32,W32,0,0))</f>
        <v>10.81039887026315</v>
      </c>
      <c r="M32" s="69">
        <f ca="1">IF(AND(F32&lt;H32,F$2="no"),"",_xll.EURO(F32,H32,V32,V32,D32,W32,0,0))</f>
        <v>11.963104183944164</v>
      </c>
      <c r="N32" s="78">
        <f ca="1">_xll.EURO(F32,H32,V32,V32,C32,W32,0,1)</f>
        <v>-0.79339490826699766</v>
      </c>
      <c r="O32" s="31">
        <f ca="1">_xll.EURO($F32,$H32,$V32,$V32,$C32,$W32,1,2)</f>
        <v>2.8523935484163848E-2</v>
      </c>
      <c r="P32" s="32">
        <f ca="1">_xll.EURO($F32,$H32,$V32,$V32,$C32,$W32,1,3)/100</f>
        <v>6.8526527361388964E-2</v>
      </c>
      <c r="Q32" s="145">
        <f ca="1">_xll.EURO($F32,$H32,$V32,$V32,$C32,$W32,1,5)/365.25*X32*16*$Q$2</f>
        <v>-131.81965249429402</v>
      </c>
      <c r="R32" s="110">
        <f>VLOOKUP(E32,Lookups!$B$6:$H$304,2)</f>
        <v>37286</v>
      </c>
      <c r="S32" s="13"/>
      <c r="T32" s="161">
        <f t="shared" ca="1" si="11"/>
        <v>0.89354530646522701</v>
      </c>
      <c r="U32" s="162" t="str">
        <f t="shared" si="12"/>
        <v/>
      </c>
      <c r="V32" s="163">
        <f>VLOOKUP(E32,Lookups!$B$6:$E$304,4)</f>
        <v>4.1951032263512801E-2</v>
      </c>
      <c r="W32" s="168">
        <f t="shared" ca="1" si="13"/>
        <v>152</v>
      </c>
      <c r="X32" s="170">
        <f>VLOOKUP(E32,Lookups!$B$6:$E$304,3)</f>
        <v>20</v>
      </c>
    </row>
    <row r="33" spans="1:24" x14ac:dyDescent="0.25">
      <c r="A33" s="238"/>
      <c r="B33" s="114">
        <v>7.0000000000000007E-2</v>
      </c>
      <c r="C33" s="34">
        <f t="shared" si="14"/>
        <v>0.37</v>
      </c>
      <c r="D33" s="33">
        <f t="shared" si="15"/>
        <v>0.47000000000000003</v>
      </c>
      <c r="E33" s="72">
        <v>37257</v>
      </c>
      <c r="F33" s="71">
        <f t="shared" si="16"/>
        <v>39.5</v>
      </c>
      <c r="G33" s="71">
        <f t="shared" si="16"/>
        <v>40</v>
      </c>
      <c r="H33" s="63">
        <v>50</v>
      </c>
      <c r="I33" s="64">
        <f ca="1">IF(AND(F33&gt;H33,F$2="No"),"",_xll.EURO(F33,H33,V33,V33,C33,W33,1,0))</f>
        <v>0.61310175870176664</v>
      </c>
      <c r="J33" s="65">
        <f ca="1">IF(AND(G33&gt;H33,F$2="no"),"",_xll.EURO(G33,H33,V33,V33,D33,W33,1,0))</f>
        <v>1.3376144589847669</v>
      </c>
      <c r="K33" s="83">
        <f ca="1">_xll.EURO(F33,H33,V33,V33,C33,W33,1,1)</f>
        <v>0.15401708158000263</v>
      </c>
      <c r="L33" s="64">
        <f ca="1">IF(AND(G33&lt;H33,F$2="no"),"",_xll.EURO(G33,H33,V33,V33,C33,W33,0,0))</f>
        <v>10.559238807897017</v>
      </c>
      <c r="M33" s="65">
        <f ca="1">IF(AND(F33&lt;H33,F$2="no"),"",_xll.EURO(F33,H33,V33,V33,D33,W33,0,0))</f>
        <v>11.580275530523366</v>
      </c>
      <c r="N33" s="79">
        <f ca="1">_xll.EURO(F33,H33,V33,V33,C33,W33,0,1)</f>
        <v>-0.83253630297278713</v>
      </c>
      <c r="O33" s="27">
        <f ca="1">_xll.EURO($F33,$H33,$V33,$V33,$C33,$W33,1,2)</f>
        <v>2.8313981723781939E-2</v>
      </c>
      <c r="P33" s="28">
        <f ca="1">_xll.EURO($F33,$H33,$V33,$V33,$C33,$W33,1,3)/100</f>
        <v>5.3254167447471322E-2</v>
      </c>
      <c r="Q33" s="146">
        <f ca="1">_xll.EURO($F33,$H33,$V33,$V33,$C33,$W33,1,5)/365.25*X33*16*$Q$2</f>
        <v>-144.48298847391354</v>
      </c>
      <c r="R33" s="111">
        <f>VLOOKUP(E33,Lookups!$B$6:$H$304,2)</f>
        <v>37253</v>
      </c>
      <c r="S33" s="13"/>
      <c r="T33" s="154">
        <f t="shared" ca="1" si="11"/>
        <v>0.7245127002830003</v>
      </c>
      <c r="U33" s="155" t="str">
        <f t="shared" si="12"/>
        <v/>
      </c>
      <c r="V33" s="15">
        <f>VLOOKUP(E33,Lookups!$B$6:$E$304,4)</f>
        <v>4.1552067353276101E-2</v>
      </c>
      <c r="W33" s="156">
        <f t="shared" ca="1" si="13"/>
        <v>119</v>
      </c>
      <c r="X33" s="157">
        <f>VLOOKUP(E33,Lookups!$B$6:$E$304,3)</f>
        <v>22</v>
      </c>
    </row>
    <row r="34" spans="1:24" ht="13.8" thickBot="1" x14ac:dyDescent="0.3">
      <c r="A34" s="238"/>
      <c r="B34" s="114">
        <v>7.0000000000000007E-2</v>
      </c>
      <c r="C34" s="11">
        <f t="shared" si="14"/>
        <v>0.37</v>
      </c>
      <c r="D34" s="22">
        <f t="shared" si="15"/>
        <v>0.47000000000000003</v>
      </c>
      <c r="E34" s="6">
        <v>37288</v>
      </c>
      <c r="F34" s="42">
        <f t="shared" si="16"/>
        <v>39.5</v>
      </c>
      <c r="G34" s="42">
        <f t="shared" si="16"/>
        <v>40</v>
      </c>
      <c r="H34" s="44">
        <f>H33</f>
        <v>50</v>
      </c>
      <c r="I34" s="47">
        <f ca="1">IF(AND(F34&gt;H34,F$2="No"),"",_xll.EURO(F34,H34,V34,V34,C34,W34,1,0))</f>
        <v>0.88521040165083864</v>
      </c>
      <c r="J34" s="51">
        <f ca="1">IF(AND(G34&gt;H34,F$2="no"),"",_xll.EURO(G34,H34,V34,V34,D34,W34,1,0))</f>
        <v>1.7787557081160656</v>
      </c>
      <c r="K34" s="117">
        <f ca="1">_xll.EURO(F34,H34,V34,V34,C34,W34,1,1)</f>
        <v>0.18929853938129215</v>
      </c>
      <c r="L34" s="47">
        <f ca="1">IF(AND(G34&lt;H34,F$2="no"),"",_xll.EURO(G34,H34,V34,V34,C34,W34,0,0))</f>
        <v>10.81039887026315</v>
      </c>
      <c r="M34" s="51">
        <f ca="1">IF(AND(F34&lt;H34,F$2="no"),"",_xll.EURO(F34,H34,V34,V34,D34,W34,0,0))</f>
        <v>11.963104183944164</v>
      </c>
      <c r="N34" s="76">
        <f ca="1">_xll.EURO(F34,H34,V34,V34,C34,W34,0,1)</f>
        <v>-0.79339490826699766</v>
      </c>
      <c r="O34" s="7">
        <f ca="1">_xll.EURO($F34,$H34,$V34,$V34,$C34,$W34,1,2)</f>
        <v>2.8523935484163848E-2</v>
      </c>
      <c r="P34" s="3">
        <f ca="1">_xll.EURO($F34,$H34,$V34,$V34,$C34,$W34,1,3)/100</f>
        <v>6.8526527361388964E-2</v>
      </c>
      <c r="Q34" s="143">
        <f ca="1">_xll.EURO($F34,$H34,$V34,$V34,$C34,$W34,1,5)/365.25*X34*16*$Q$2</f>
        <v>-131.81965249429402</v>
      </c>
      <c r="R34" s="108">
        <f>VLOOKUP(E34,Lookups!$B$6:$H$304,2)</f>
        <v>37286</v>
      </c>
      <c r="S34" s="13"/>
      <c r="T34" s="158">
        <f t="shared" ca="1" si="11"/>
        <v>0.89354530646522701</v>
      </c>
      <c r="U34" s="136" t="str">
        <f t="shared" si="12"/>
        <v/>
      </c>
      <c r="V34" s="17">
        <f>VLOOKUP(E34,Lookups!$B$6:$E$304,4)</f>
        <v>4.1951032263512801E-2</v>
      </c>
      <c r="W34" s="137">
        <f t="shared" ca="1" si="13"/>
        <v>152</v>
      </c>
      <c r="X34" s="159">
        <f>VLOOKUP(E34,Lookups!$B$6:$E$304,3)</f>
        <v>20</v>
      </c>
    </row>
    <row r="35" spans="1:24" ht="13.8" thickBot="1" x14ac:dyDescent="0.3">
      <c r="A35" s="140"/>
      <c r="B35" s="119"/>
      <c r="C35" s="120"/>
      <c r="D35" s="120"/>
      <c r="E35" s="121"/>
      <c r="F35" s="122"/>
      <c r="G35" s="122"/>
      <c r="H35" s="123"/>
      <c r="I35" s="127"/>
      <c r="J35" s="127"/>
      <c r="K35" s="124"/>
      <c r="L35" s="127"/>
      <c r="M35" s="127"/>
      <c r="N35" s="125"/>
      <c r="O35" s="126"/>
      <c r="P35" s="127"/>
      <c r="Q35" s="147"/>
      <c r="R35" s="128"/>
      <c r="S35" s="13"/>
      <c r="T35" s="127"/>
      <c r="U35" s="129"/>
      <c r="V35" s="130"/>
      <c r="W35" s="131"/>
    </row>
    <row r="36" spans="1:24" ht="12.75" customHeight="1" x14ac:dyDescent="0.25">
      <c r="A36" s="230" t="s">
        <v>42</v>
      </c>
      <c r="B36" s="114"/>
      <c r="C36" s="20">
        <v>0.32</v>
      </c>
      <c r="D36" s="24">
        <v>0.42</v>
      </c>
      <c r="E36" s="25">
        <v>37316</v>
      </c>
      <c r="F36" s="70">
        <v>40</v>
      </c>
      <c r="G36" s="70">
        <v>40</v>
      </c>
      <c r="H36" s="39">
        <v>50</v>
      </c>
      <c r="I36" s="47">
        <f ca="1">IF(AND(F36&gt;H36,F$2="No"),"",_xll.EURO(F36,H36,V36,V36,C36,W36,1,0))</f>
        <v>0.82689292218789046</v>
      </c>
      <c r="J36" s="51">
        <f ca="1">IF(AND(G36&gt;H36,F$2="no"),"",_xll.EURO(G36,H36,V36,V36,D36,W36,1,0))</f>
        <v>1.6634683543692663</v>
      </c>
      <c r="K36" s="2">
        <f ca="1">_xll.EURO(F36,H36,V36,V36,C36,W36,1,1)</f>
        <v>0.18525326613499352</v>
      </c>
      <c r="L36" s="47">
        <f ca="1">IF(AND(G36&lt;H36,F$2="no"),"",_xll.EURO(G36,H36,V36,V36,C36,W36,0,0))</f>
        <v>10.620535759213208</v>
      </c>
      <c r="M36" s="51">
        <f ca="1">IF(AND(F36&lt;H36,F$2="no"),"",_xll.EURO(F36,H36,V36,V36,D36,W36,0,0))</f>
        <v>11.457111191394578</v>
      </c>
      <c r="N36" s="76">
        <f ca="1">_xll.EURO(F36,H36,V36,V36,C36,W36,0,1)</f>
        <v>-0.79411101756753766</v>
      </c>
      <c r="O36" s="7">
        <f ca="1">_xll.EURO($F36,$H36,$V36,$V36,$C36,$W36,1,2)</f>
        <v>2.9495710309796551E-2</v>
      </c>
      <c r="P36" s="3">
        <f ca="1">_xll.EURO($F36,$H36,$V36,$V36,$C36,$W36,1,3)/100</f>
        <v>7.4423673159503087E-2</v>
      </c>
      <c r="Q36" s="143">
        <f ca="1">_xll.EURO($F36,$H36,$V36,$V36,$C36,$W36,1,5)/365.25*X36*16*$Q$2</f>
        <v>-109.53009419866784</v>
      </c>
      <c r="R36" s="108">
        <f>VLOOKUP(E36,Lookups!$B$6:$H$304,2)</f>
        <v>37314</v>
      </c>
      <c r="S36" s="13"/>
      <c r="T36" s="153">
        <f t="shared" ref="T36:T97" ca="1" si="17">IF(F36&gt;H36,"",J36-I36)</f>
        <v>0.83657543218137587</v>
      </c>
      <c r="U36" s="133" t="str">
        <f t="shared" ref="U36:U97" si="18">IF(F36&gt;H36,M36-L36,"")</f>
        <v/>
      </c>
      <c r="V36" s="134">
        <f>VLOOKUP(E36,Lookups!$B$6:$E$304,4)</f>
        <v>4.2311387712167504E-2</v>
      </c>
      <c r="W36" s="135">
        <f ca="1">R36-$C$1</f>
        <v>180</v>
      </c>
      <c r="X36" s="160">
        <f>VLOOKUP(E36,Lookups!$B$6:$E$304,3)</f>
        <v>21</v>
      </c>
    </row>
    <row r="37" spans="1:24" ht="12.75" customHeight="1" x14ac:dyDescent="0.25">
      <c r="A37" s="228"/>
      <c r="B37" s="114">
        <v>7.0000000000000007E-2</v>
      </c>
      <c r="C37" s="11">
        <f>C$36+B37</f>
        <v>0.39</v>
      </c>
      <c r="D37" s="22">
        <f>D$36+B37</f>
        <v>0.49</v>
      </c>
      <c r="E37" s="25">
        <v>37316</v>
      </c>
      <c r="F37" s="42">
        <f t="shared" ref="F37:G55" si="19">F36</f>
        <v>40</v>
      </c>
      <c r="G37" s="42">
        <f t="shared" si="19"/>
        <v>40</v>
      </c>
      <c r="H37" s="39">
        <v>50</v>
      </c>
      <c r="I37" s="47">
        <f ca="1">IF(AND(F37&gt;H37,F$2="No"),"",_xll.EURO(F37,H37,V37,V37,C37,W37,1,0))</f>
        <v>1.3958386668040745</v>
      </c>
      <c r="J37" s="51">
        <f ca="1">IF(AND(G37&gt;H37,F$2="no"),"",_xll.EURO(G37,H37,V37,V37,D37,W37,1,0))</f>
        <v>2.3268224336428194</v>
      </c>
      <c r="K37" s="2">
        <f ca="1">_xll.EURO(F37,H37,V37,V37,C37,W37,1,1)</f>
        <v>0.24370385482162105</v>
      </c>
      <c r="L37" s="47">
        <f ca="1">IF(AND(G37&lt;H37,F$2="no"),"",_xll.EURO(G37,H37,V37,V37,C37,W37,0,0))</f>
        <v>11.189481503829388</v>
      </c>
      <c r="M37" s="51">
        <f ca="1">IF(AND(F37&lt;H37,F$2="no"),"",_xll.EURO(F37,H37,V37,V37,D37,W37,0,0))</f>
        <v>12.120465270668131</v>
      </c>
      <c r="N37" s="76">
        <f ca="1">_xll.EURO(F37,H37,V37,V37,C37,W37,0,1)</f>
        <v>-0.7356604288809101</v>
      </c>
      <c r="O37" s="7">
        <f ca="1">_xll.EURO($F37,$H37,$V37,$V37,$C37,$W37,1,2)</f>
        <v>2.8348224298523194E-2</v>
      </c>
      <c r="P37" s="3">
        <f ca="1">_xll.EURO($F37,$H37,$V37,$V37,$C37,$W37,1,3)/100</f>
        <v>8.7175155460920598E-2</v>
      </c>
      <c r="Q37" s="143">
        <f ca="1">_xll.EURO($F37,$H37,$V37,$V37,$C37,$W37,1,5)/365.25*X37*16*$Q$2</f>
        <v>-155.94227141786706</v>
      </c>
      <c r="R37" s="108">
        <f>VLOOKUP(E37,Lookups!$B$6:$H$304,2)</f>
        <v>37314</v>
      </c>
      <c r="S37" s="13"/>
      <c r="T37" s="154">
        <f t="shared" ca="1" si="17"/>
        <v>0.93098376683874484</v>
      </c>
      <c r="U37" s="155" t="str">
        <f t="shared" si="18"/>
        <v/>
      </c>
      <c r="V37" s="15">
        <f>VLOOKUP(E37,Lookups!$B$6:$E$304,4)</f>
        <v>4.2311387712167504E-2</v>
      </c>
      <c r="W37" s="156">
        <f ca="1">R37-$C$1</f>
        <v>180</v>
      </c>
      <c r="X37" s="157">
        <f>VLOOKUP(E37,Lookups!$B$6:$E$304,3)</f>
        <v>21</v>
      </c>
    </row>
    <row r="38" spans="1:24" ht="12.75" customHeight="1" x14ac:dyDescent="0.25">
      <c r="A38" s="228"/>
      <c r="B38" s="114">
        <v>7.0000000000000007E-2</v>
      </c>
      <c r="C38" s="11">
        <f>C$36+B38</f>
        <v>0.39</v>
      </c>
      <c r="D38" s="22">
        <f>D$36+B38</f>
        <v>0.49</v>
      </c>
      <c r="E38" s="25">
        <v>37316</v>
      </c>
      <c r="F38" s="42">
        <f t="shared" si="19"/>
        <v>40</v>
      </c>
      <c r="G38" s="42">
        <f t="shared" si="19"/>
        <v>40</v>
      </c>
      <c r="H38" s="39">
        <v>50</v>
      </c>
      <c r="I38" s="47">
        <f ca="1">IF(AND(F38&gt;H38,F$2="No"),"",_xll.EURO(F38,H38,V38,V38,C38,W38,1,0))</f>
        <v>1.3958386668040745</v>
      </c>
      <c r="J38" s="51">
        <f ca="1">IF(AND(G38&gt;H38,F$2="no"),"",_xll.EURO(G38,H38,V38,V38,D38,W38,1,0))</f>
        <v>2.3268224336428194</v>
      </c>
      <c r="K38" s="2">
        <f ca="1">_xll.EURO(F38,H38,V38,V38,C38,W38,1,1)</f>
        <v>0.24370385482162105</v>
      </c>
      <c r="L38" s="47">
        <f ca="1">IF(AND(G38&lt;H38,F$2="no"),"",_xll.EURO(G38,H38,V38,V38,C38,W38,0,0))</f>
        <v>11.189481503829388</v>
      </c>
      <c r="M38" s="51">
        <f ca="1">IF(AND(F38&lt;H38,F$2="no"),"",_xll.EURO(F38,H38,V38,V38,D38,W38,0,0))</f>
        <v>12.120465270668131</v>
      </c>
      <c r="N38" s="76">
        <f ca="1">_xll.EURO(F38,H38,V38,V38,C38,W38,0,1)</f>
        <v>-0.7356604288809101</v>
      </c>
      <c r="O38" s="7">
        <f ca="1">_xll.EURO($F38,$H38,$V38,$V38,$C38,$W38,1,2)</f>
        <v>2.8348224298523194E-2</v>
      </c>
      <c r="P38" s="3">
        <f ca="1">_xll.EURO($F38,$H38,$V38,$V38,$C38,$W38,1,3)/100</f>
        <v>8.7175155460920598E-2</v>
      </c>
      <c r="Q38" s="143">
        <f ca="1">_xll.EURO($F38,$H38,$V38,$V38,$C38,$W38,1,5)/365.25*X38*16*$Q$2</f>
        <v>-155.94227141786706</v>
      </c>
      <c r="R38" s="108">
        <f>VLOOKUP(E38,Lookups!$B$6:$H$304,2)</f>
        <v>37314</v>
      </c>
      <c r="S38" s="13"/>
      <c r="T38" s="154">
        <f t="shared" ca="1" si="17"/>
        <v>0.93098376683874484</v>
      </c>
      <c r="U38" s="155" t="str">
        <f t="shared" si="18"/>
        <v/>
      </c>
      <c r="V38" s="15">
        <f>VLOOKUP(E38,Lookups!$B$6:$E$304,4)</f>
        <v>4.2311387712167504E-2</v>
      </c>
      <c r="W38" s="156">
        <f ca="1">R38-$C$1</f>
        <v>180</v>
      </c>
      <c r="X38" s="157">
        <f>VLOOKUP(E38,Lookups!$B$6:$E$304,3)</f>
        <v>21</v>
      </c>
    </row>
    <row r="39" spans="1:24" ht="12.75" customHeight="1" x14ac:dyDescent="0.25">
      <c r="A39" s="228"/>
      <c r="B39" s="114">
        <v>7.0000000000000007E-2</v>
      </c>
      <c r="C39" s="11">
        <f>C$36+B39</f>
        <v>0.39</v>
      </c>
      <c r="D39" s="22">
        <f>D$36+B39</f>
        <v>0.49</v>
      </c>
      <c r="E39" s="25">
        <v>37316</v>
      </c>
      <c r="F39" s="42">
        <f t="shared" si="19"/>
        <v>40</v>
      </c>
      <c r="G39" s="42">
        <f t="shared" si="19"/>
        <v>40</v>
      </c>
      <c r="H39" s="39">
        <v>50</v>
      </c>
      <c r="I39" s="47">
        <f ca="1">IF(AND(F39&gt;H39,F$2="No"),"",_xll.EURO(F39,H39,V39,V39,C39,W39,1,0))</f>
        <v>1.3958386668040745</v>
      </c>
      <c r="J39" s="51">
        <f ca="1">IF(AND(G39&gt;H39,F$2="no"),"",_xll.EURO(G39,H39,V39,V39,D39,W39,1,0))</f>
        <v>2.3268224336428194</v>
      </c>
      <c r="K39" s="2">
        <f ca="1">_xll.EURO(F39,H39,V39,V39,C39,W39,1,1)</f>
        <v>0.24370385482162105</v>
      </c>
      <c r="L39" s="47">
        <f ca="1">IF(AND(G39&lt;H39,F$2="no"),"",_xll.EURO(G39,H39,V39,V39,C39,W39,0,0))</f>
        <v>11.189481503829388</v>
      </c>
      <c r="M39" s="51">
        <f ca="1">IF(AND(F39&lt;H39,F$2="no"),"",_xll.EURO(F39,H39,V39,V39,D39,W39,0,0))</f>
        <v>12.120465270668131</v>
      </c>
      <c r="N39" s="76">
        <f ca="1">_xll.EURO(F39,H39,V39,V39,C39,W39,0,1)</f>
        <v>-0.7356604288809101</v>
      </c>
      <c r="O39" s="7">
        <f ca="1">_xll.EURO($F39,$H39,$V39,$V39,$C39,$W39,1,2)</f>
        <v>2.8348224298523194E-2</v>
      </c>
      <c r="P39" s="3">
        <f ca="1">_xll.EURO($F39,$H39,$V39,$V39,$C39,$W39,1,3)/100</f>
        <v>8.7175155460920598E-2</v>
      </c>
      <c r="Q39" s="143">
        <f ca="1">_xll.EURO($F39,$H39,$V39,$V39,$C39,$W39,1,5)/365.25*X39*16*$Q$2</f>
        <v>-155.94227141786706</v>
      </c>
      <c r="R39" s="108">
        <f>VLOOKUP(E39,Lookups!$B$6:$H$304,2)</f>
        <v>37314</v>
      </c>
      <c r="S39" s="13"/>
      <c r="T39" s="154">
        <f t="shared" ca="1" si="17"/>
        <v>0.93098376683874484</v>
      </c>
      <c r="U39" s="155" t="str">
        <f t="shared" si="18"/>
        <v/>
      </c>
      <c r="V39" s="15">
        <f>VLOOKUP(E39,Lookups!$B$6:$E$304,4)</f>
        <v>4.2311387712167504E-2</v>
      </c>
      <c r="W39" s="156">
        <f ca="1">R39-$C$1</f>
        <v>180</v>
      </c>
      <c r="X39" s="157">
        <f>VLOOKUP(E39,Lookups!$B$6:$E$304,3)</f>
        <v>21</v>
      </c>
    </row>
    <row r="40" spans="1:24" ht="12.75" customHeight="1" thickBot="1" x14ac:dyDescent="0.3">
      <c r="A40" s="228"/>
      <c r="B40" s="114">
        <v>7.0000000000000007E-2</v>
      </c>
      <c r="C40" s="11">
        <f>C$36+B40</f>
        <v>0.39</v>
      </c>
      <c r="D40" s="22">
        <f>D$36+B40</f>
        <v>0.49</v>
      </c>
      <c r="E40" s="25">
        <v>37316</v>
      </c>
      <c r="F40" s="42">
        <f t="shared" si="19"/>
        <v>40</v>
      </c>
      <c r="G40" s="42">
        <f t="shared" si="19"/>
        <v>40</v>
      </c>
      <c r="H40" s="39">
        <v>50</v>
      </c>
      <c r="I40" s="47">
        <f ca="1">IF(AND(F40&gt;H40,F$2="No"),"",_xll.EURO(F40,H40,V40,V40,C40,W40,1,0))</f>
        <v>1.3958386668040745</v>
      </c>
      <c r="J40" s="51">
        <f ca="1">IF(AND(G40&gt;H40,F$2="no"),"",_xll.EURO(G40,H40,V40,V40,D40,W40,1,0))</f>
        <v>2.3268224336428194</v>
      </c>
      <c r="K40" s="2">
        <f ca="1">_xll.EURO(F40,H40,V40,V40,C40,W40,1,1)</f>
        <v>0.24370385482162105</v>
      </c>
      <c r="L40" s="47">
        <f ca="1">IF(AND(G40&lt;H40,F$2="no"),"",_xll.EURO(G40,H40,V40,V40,C40,W40,0,0))</f>
        <v>11.189481503829388</v>
      </c>
      <c r="M40" s="51">
        <f ca="1">IF(AND(F40&lt;H40,F$2="no"),"",_xll.EURO(F40,H40,V40,V40,D40,W40,0,0))</f>
        <v>12.120465270668131</v>
      </c>
      <c r="N40" s="76">
        <f ca="1">_xll.EURO(F40,H40,V40,V40,C40,W40,0,1)</f>
        <v>-0.7356604288809101</v>
      </c>
      <c r="O40" s="7">
        <f ca="1">_xll.EURO($F40,$H40,$V40,$V40,$C40,$W40,1,2)</f>
        <v>2.8348224298523194E-2</v>
      </c>
      <c r="P40" s="3">
        <f ca="1">_xll.EURO($F40,$H40,$V40,$V40,$C40,$W40,1,3)/100</f>
        <v>8.7175155460920598E-2</v>
      </c>
      <c r="Q40" s="143">
        <f ca="1">_xll.EURO($F40,$H40,$V40,$V40,$C40,$W40,1,5)/365.25*X40*16*$Q$2</f>
        <v>-155.94227141786706</v>
      </c>
      <c r="R40" s="108">
        <f>VLOOKUP(E40,Lookups!$B$6:$H$304,2)</f>
        <v>37314</v>
      </c>
      <c r="S40" s="13"/>
      <c r="T40" s="158">
        <f t="shared" ca="1" si="17"/>
        <v>0.93098376683874484</v>
      </c>
      <c r="U40" s="136" t="str">
        <f t="shared" si="18"/>
        <v/>
      </c>
      <c r="V40" s="17">
        <f>VLOOKUP(E40,Lookups!$B$6:$E$304,4)</f>
        <v>4.2311387712167504E-2</v>
      </c>
      <c r="W40" s="137">
        <f ca="1">R40-$C$1</f>
        <v>180</v>
      </c>
      <c r="X40" s="159">
        <f>VLOOKUP(E40,Lookups!$B$6:$E$304,3)</f>
        <v>21</v>
      </c>
    </row>
    <row r="41" spans="1:24" ht="12.75" customHeight="1" thickBot="1" x14ac:dyDescent="0.3">
      <c r="A41" s="118"/>
      <c r="B41" s="119"/>
      <c r="C41" s="120"/>
      <c r="D41" s="120"/>
      <c r="E41" s="121"/>
      <c r="F41" s="122"/>
      <c r="G41" s="122"/>
      <c r="H41" s="132"/>
      <c r="I41" s="127"/>
      <c r="J41" s="127"/>
      <c r="K41" s="124"/>
      <c r="L41" s="127"/>
      <c r="M41" s="127"/>
      <c r="N41" s="125"/>
      <c r="O41" s="126"/>
      <c r="P41" s="127"/>
      <c r="Q41" s="147"/>
      <c r="R41" s="128"/>
      <c r="S41" s="13"/>
      <c r="T41" s="127"/>
      <c r="U41" s="129"/>
      <c r="V41" s="130"/>
      <c r="W41" s="131"/>
    </row>
    <row r="42" spans="1:24" ht="12.75" customHeight="1" x14ac:dyDescent="0.25">
      <c r="A42" s="230" t="s">
        <v>43</v>
      </c>
      <c r="B42" s="114"/>
      <c r="C42" s="20">
        <f>C40</f>
        <v>0.39</v>
      </c>
      <c r="D42" s="24">
        <f>D40</f>
        <v>0.49</v>
      </c>
      <c r="E42" s="25">
        <v>37347</v>
      </c>
      <c r="F42" s="70">
        <f>F40</f>
        <v>40</v>
      </c>
      <c r="G42" s="70">
        <f>G40</f>
        <v>40</v>
      </c>
      <c r="H42" s="39">
        <v>50</v>
      </c>
      <c r="I42" s="47">
        <f ca="1">IF(AND(F42&gt;H42,F$2="No"),"",_xll.EURO(F42,H42,V42,V42,C42,W42,1,0))</f>
        <v>1.6597093463854762</v>
      </c>
      <c r="J42" s="51">
        <f ca="1">IF(AND(G42&gt;H42,F$2="no"),"",_xll.EURO(G42,H42,V42,V42,D42,W42,1,0))</f>
        <v>2.6944720393886268</v>
      </c>
      <c r="K42" s="2">
        <f ca="1">_xll.EURO(F42,H42,V42,V42,C42,W42,1,1)</f>
        <v>0.26475045229841199</v>
      </c>
      <c r="L42" s="47">
        <f ca="1">IF(AND(G42&lt;H42,F$2="no"),"",_xll.EURO(G42,H42,V42,V42,C42,W42,0,0))</f>
        <v>11.418177371796059</v>
      </c>
      <c r="M42" s="51">
        <f ca="1">IF(AND(F42&lt;H42,F$2="no"),"",_xll.EURO(F42,H42,V42,V42,D42,W42,0,0))</f>
        <v>12.452940064799208</v>
      </c>
      <c r="N42" s="76">
        <f ca="1">_xll.EURO(F42,H42,V42,V42,C42,W42,0,1)</f>
        <v>-0.71109635024264639</v>
      </c>
      <c r="O42" s="7">
        <f ca="1">_xll.EURO($F42,$H42,$V42,$V42,$C42,$W42,1,2)</f>
        <v>2.7408553386439109E-2</v>
      </c>
      <c r="P42" s="3">
        <f ca="1">_xll.EURO($F42,$H42,$V42,$V42,$C42,$W42,1,3)/100</f>
        <v>9.7864856904745903E-2</v>
      </c>
      <c r="Q42" s="143">
        <f ca="1">_xll.EURO($F42,$H42,$V42,$V42,$C42,$W42,1,5)/365.25*X42*16*$Q$2</f>
        <v>-157.28718860288581</v>
      </c>
      <c r="R42" s="108">
        <f>VLOOKUP(E42,Lookups!$B$6:$H$304,2)</f>
        <v>37343</v>
      </c>
      <c r="S42" s="13"/>
      <c r="T42" s="153">
        <f t="shared" ca="1" si="17"/>
        <v>1.0347626930031506</v>
      </c>
      <c r="U42" s="133" t="str">
        <f t="shared" si="18"/>
        <v/>
      </c>
      <c r="V42" s="134">
        <f>VLOOKUP(E42,Lookups!$B$6:$E$304,4)</f>
        <v>4.2728429590692701E-2</v>
      </c>
      <c r="W42" s="135">
        <f ca="1">R42-$C$1</f>
        <v>209</v>
      </c>
      <c r="X42" s="160">
        <f>VLOOKUP(E42,Lookups!$B$6:$E$304,3)</f>
        <v>22</v>
      </c>
    </row>
    <row r="43" spans="1:24" ht="12.75" customHeight="1" x14ac:dyDescent="0.25">
      <c r="A43" s="228"/>
      <c r="B43" s="114">
        <v>7.0000000000000007E-2</v>
      </c>
      <c r="C43" s="11">
        <f>C$42+B43</f>
        <v>0.46</v>
      </c>
      <c r="D43" s="22">
        <f>D$42+B43</f>
        <v>0.56000000000000005</v>
      </c>
      <c r="E43" s="25">
        <v>37347</v>
      </c>
      <c r="F43" s="42">
        <f t="shared" si="19"/>
        <v>40</v>
      </c>
      <c r="G43" s="42">
        <f t="shared" si="19"/>
        <v>40</v>
      </c>
      <c r="H43" s="39">
        <v>50</v>
      </c>
      <c r="I43" s="47">
        <f ca="1">IF(AND(F43&gt;H43,F$2="No"),"",_xll.EURO(F43,H43,V43,V43,C43,W43,1,0))</f>
        <v>2.3739387279979098</v>
      </c>
      <c r="J43" s="51">
        <f ca="1">IF(AND(G43&gt;H43,F$2="no"),"",_xll.EURO(G43,H43,V43,V43,D43,W43,1,0))</f>
        <v>3.4658574603017591</v>
      </c>
      <c r="K43" s="2">
        <f ca="1">_xll.EURO(F43,H43,V43,V43,C43,W43,1,1)</f>
        <v>0.31241068218978008</v>
      </c>
      <c r="L43" s="47">
        <f ca="1">IF(AND(G43&lt;H43,F$2="no"),"",_xll.EURO(G43,H43,V43,V43,C43,W43,0,0))</f>
        <v>12.132406753408489</v>
      </c>
      <c r="M43" s="51">
        <f ca="1">IF(AND(F43&lt;H43,F$2="no"),"",_xll.EURO(F43,H43,V43,V43,D43,W43,0,0))</f>
        <v>13.224325485712342</v>
      </c>
      <c r="N43" s="76">
        <f ca="1">_xll.EURO(F43,H43,V43,V43,C43,W43,0,1)</f>
        <v>-0.6634361203512783</v>
      </c>
      <c r="O43" s="7">
        <f ca="1">_xll.EURO($F43,$H43,$V43,$V43,$C43,$W43,1,2)</f>
        <v>2.507713187911716E-2</v>
      </c>
      <c r="P43" s="3">
        <f ca="1">_xll.EURO($F43,$H43,$V43,$V43,$C43,$W43,1,3)/100</f>
        <v>0.10561162858790744</v>
      </c>
      <c r="Q43" s="143">
        <f ca="1">_xll.EURO($F43,$H43,$V43,$V43,$C43,$W43,1,5)/365.25*X43*16*$Q$2</f>
        <v>-199.66530022836238</v>
      </c>
      <c r="R43" s="108">
        <f>VLOOKUP(E43,Lookups!$B$6:$H$304,2)</f>
        <v>37343</v>
      </c>
      <c r="S43" s="13"/>
      <c r="T43" s="154">
        <f t="shared" ca="1" si="17"/>
        <v>1.0919187323038493</v>
      </c>
      <c r="U43" s="155" t="str">
        <f t="shared" si="18"/>
        <v/>
      </c>
      <c r="V43" s="15">
        <f>VLOOKUP(E43,Lookups!$B$6:$E$304,4)</f>
        <v>4.2728429590692701E-2</v>
      </c>
      <c r="W43" s="156">
        <f ca="1">R43-$C$1</f>
        <v>209</v>
      </c>
      <c r="X43" s="157">
        <f>VLOOKUP(E43,Lookups!$B$6:$E$304,3)</f>
        <v>22</v>
      </c>
    </row>
    <row r="44" spans="1:24" ht="12.75" customHeight="1" x14ac:dyDescent="0.25">
      <c r="A44" s="228"/>
      <c r="B44" s="114">
        <v>7.0000000000000007E-2</v>
      </c>
      <c r="C44" s="11">
        <f>C$42+B44</f>
        <v>0.46</v>
      </c>
      <c r="D44" s="22">
        <f>D$42+B44</f>
        <v>0.56000000000000005</v>
      </c>
      <c r="E44" s="25">
        <v>37347</v>
      </c>
      <c r="F44" s="42">
        <f t="shared" si="19"/>
        <v>40</v>
      </c>
      <c r="G44" s="42">
        <f t="shared" si="19"/>
        <v>40</v>
      </c>
      <c r="H44" s="39">
        <v>50</v>
      </c>
      <c r="I44" s="47">
        <f ca="1">IF(AND(F44&gt;H44,F$2="No"),"",_xll.EURO(F44,H44,V44,V44,C44,W44,1,0))</f>
        <v>2.3739387279979098</v>
      </c>
      <c r="J44" s="51">
        <f ca="1">IF(AND(G44&gt;H44,F$2="no"),"",_xll.EURO(G44,H44,V44,V44,D44,W44,1,0))</f>
        <v>3.4658574603017591</v>
      </c>
      <c r="K44" s="2">
        <f ca="1">_xll.EURO(F44,H44,V44,V44,C44,W44,1,1)</f>
        <v>0.31241068218978008</v>
      </c>
      <c r="L44" s="47">
        <f ca="1">IF(AND(G44&lt;H44,F$2="no"),"",_xll.EURO(G44,H44,V44,V44,C44,W44,0,0))</f>
        <v>12.132406753408489</v>
      </c>
      <c r="M44" s="51">
        <f ca="1">IF(AND(F44&lt;H44,F$2="no"),"",_xll.EURO(F44,H44,V44,V44,D44,W44,0,0))</f>
        <v>13.224325485712342</v>
      </c>
      <c r="N44" s="76">
        <f ca="1">_xll.EURO(F44,H44,V44,V44,C44,W44,0,1)</f>
        <v>-0.6634361203512783</v>
      </c>
      <c r="O44" s="7">
        <f ca="1">_xll.EURO($F44,$H44,$V44,$V44,$C44,$W44,1,2)</f>
        <v>2.507713187911716E-2</v>
      </c>
      <c r="P44" s="3">
        <f ca="1">_xll.EURO($F44,$H44,$V44,$V44,$C44,$W44,1,3)/100</f>
        <v>0.10561162858790744</v>
      </c>
      <c r="Q44" s="143">
        <f ca="1">_xll.EURO($F44,$H44,$V44,$V44,$C44,$W44,1,5)/365.25*X44*16*$Q$2</f>
        <v>-199.66530022836238</v>
      </c>
      <c r="R44" s="108">
        <f>VLOOKUP(E44,Lookups!$B$6:$H$304,2)</f>
        <v>37343</v>
      </c>
      <c r="S44" s="13"/>
      <c r="T44" s="154">
        <f t="shared" ca="1" si="17"/>
        <v>1.0919187323038493</v>
      </c>
      <c r="U44" s="155" t="str">
        <f t="shared" si="18"/>
        <v/>
      </c>
      <c r="V44" s="15">
        <f>VLOOKUP(E44,Lookups!$B$6:$E$304,4)</f>
        <v>4.2728429590692701E-2</v>
      </c>
      <c r="W44" s="156">
        <f ca="1">R44-$C$1</f>
        <v>209</v>
      </c>
      <c r="X44" s="157">
        <f>VLOOKUP(E44,Lookups!$B$6:$E$304,3)</f>
        <v>22</v>
      </c>
    </row>
    <row r="45" spans="1:24" x14ac:dyDescent="0.25">
      <c r="A45" s="228"/>
      <c r="B45" s="114">
        <v>7.0000000000000007E-2</v>
      </c>
      <c r="C45" s="11">
        <f>C$42+B45</f>
        <v>0.46</v>
      </c>
      <c r="D45" s="22">
        <f>D$42+B45</f>
        <v>0.56000000000000005</v>
      </c>
      <c r="E45" s="25">
        <v>37347</v>
      </c>
      <c r="F45" s="42">
        <f t="shared" si="19"/>
        <v>40</v>
      </c>
      <c r="G45" s="42">
        <f t="shared" ref="G45:G56" si="20">F45</f>
        <v>40</v>
      </c>
      <c r="H45" s="39">
        <v>50</v>
      </c>
      <c r="I45" s="47">
        <f ca="1">IF(AND(F45&gt;H45,F$2="No"),"",_xll.EURO(F45,H45,V45,V45,C45,W45,1,0))</f>
        <v>2.3739387279979098</v>
      </c>
      <c r="J45" s="51">
        <f ca="1">IF(AND(G45&gt;H45,F$2="no"),"",_xll.EURO(G45,H45,V45,V45,D45,W45,1,0))</f>
        <v>3.4658574603017591</v>
      </c>
      <c r="K45" s="2">
        <f ca="1">_xll.EURO(F45,H45,V45,V45,C45,W45,1,1)</f>
        <v>0.31241068218978008</v>
      </c>
      <c r="L45" s="47">
        <f ca="1">IF(AND(G45&lt;H45,F$2="no"),"",_xll.EURO(G45,H45,V45,V45,C45,W45,0,0))</f>
        <v>12.132406753408489</v>
      </c>
      <c r="M45" s="51">
        <f ca="1">IF(AND(F45&lt;H45,F$2="no"),"",_xll.EURO(F45,H45,V45,V45,D45,W45,0,0))</f>
        <v>13.224325485712342</v>
      </c>
      <c r="N45" s="76">
        <f ca="1">_xll.EURO(F45,H45,V45,V45,C45,W45,0,1)</f>
        <v>-0.6634361203512783</v>
      </c>
      <c r="O45" s="7">
        <f ca="1">_xll.EURO($F45,$H45,$V45,$V45,$C45,$W45,1,2)</f>
        <v>2.507713187911716E-2</v>
      </c>
      <c r="P45" s="3">
        <f ca="1">_xll.EURO($F45,$H45,$V45,$V45,$C45,$W45,1,3)/100</f>
        <v>0.10561162858790744</v>
      </c>
      <c r="Q45" s="143">
        <f ca="1">_xll.EURO($F45,$H45,$V45,$V45,$C45,$W45,1,5)/365.25*X45*16*$Q$2</f>
        <v>-199.66530022836238</v>
      </c>
      <c r="R45" s="108">
        <f>VLOOKUP(E45,Lookups!$B$6:$H$304,2)</f>
        <v>37343</v>
      </c>
      <c r="S45" s="13"/>
      <c r="T45" s="154">
        <f t="shared" ca="1" si="17"/>
        <v>1.0919187323038493</v>
      </c>
      <c r="U45" s="155" t="str">
        <f t="shared" si="18"/>
        <v/>
      </c>
      <c r="V45" s="15">
        <f>VLOOKUP(E45,Lookups!$B$6:$E$304,4)</f>
        <v>4.2728429590692701E-2</v>
      </c>
      <c r="W45" s="156">
        <f ca="1">R45-$C$1</f>
        <v>209</v>
      </c>
      <c r="X45" s="157">
        <f>VLOOKUP(E45,Lookups!$B$6:$E$304,3)</f>
        <v>22</v>
      </c>
    </row>
    <row r="46" spans="1:24" ht="13.8" thickBot="1" x14ac:dyDescent="0.3">
      <c r="A46" s="228"/>
      <c r="B46" s="114">
        <v>7.0000000000000007E-2</v>
      </c>
      <c r="C46" s="11">
        <f>C$42+B46</f>
        <v>0.46</v>
      </c>
      <c r="D46" s="22">
        <f>D$42+B46</f>
        <v>0.56000000000000005</v>
      </c>
      <c r="E46" s="25">
        <v>37347</v>
      </c>
      <c r="F46" s="42">
        <f t="shared" si="19"/>
        <v>40</v>
      </c>
      <c r="G46" s="42">
        <f t="shared" si="20"/>
        <v>40</v>
      </c>
      <c r="H46" s="39">
        <v>50</v>
      </c>
      <c r="I46" s="47">
        <f ca="1">IF(AND(F46&gt;H46,F$2="No"),"",_xll.EURO(F46,H46,V46,V46,C46,W46,1,0))</f>
        <v>2.3739387279979098</v>
      </c>
      <c r="J46" s="51">
        <f ca="1">IF(AND(G46&gt;H46,F$2="no"),"",_xll.EURO(G46,H46,V46,V46,D46,W46,1,0))</f>
        <v>3.4658574603017591</v>
      </c>
      <c r="K46" s="2">
        <f ca="1">_xll.EURO(F46,H46,V46,V46,C46,W46,1,1)</f>
        <v>0.31241068218978008</v>
      </c>
      <c r="L46" s="47">
        <f ca="1">IF(AND(G46&lt;H46,F$2="no"),"",_xll.EURO(G46,H46,V46,V46,C46,W46,0,0))</f>
        <v>12.132406753408489</v>
      </c>
      <c r="M46" s="51">
        <f ca="1">IF(AND(F46&lt;H46,F$2="no"),"",_xll.EURO(F46,H46,V46,V46,D46,W46,0,0))</f>
        <v>13.224325485712342</v>
      </c>
      <c r="N46" s="76">
        <f ca="1">_xll.EURO(F46,H46,V46,V46,C46,W46,0,1)</f>
        <v>-0.6634361203512783</v>
      </c>
      <c r="O46" s="7">
        <f ca="1">_xll.EURO($F46,$H46,$V46,$V46,$C46,$W46,1,2)</f>
        <v>2.507713187911716E-2</v>
      </c>
      <c r="P46" s="3">
        <f ca="1">_xll.EURO($F46,$H46,$V46,$V46,$C46,$W46,1,3)/100</f>
        <v>0.10561162858790744</v>
      </c>
      <c r="Q46" s="143">
        <f ca="1">_xll.EURO($F46,$H46,$V46,$V46,$C46,$W46,1,5)/365.25*X46*16*$Q$2</f>
        <v>-199.66530022836238</v>
      </c>
      <c r="R46" s="108">
        <f>VLOOKUP(E46,Lookups!$B$6:$H$304,2)</f>
        <v>37343</v>
      </c>
      <c r="S46" s="13"/>
      <c r="T46" s="158">
        <f t="shared" ca="1" si="17"/>
        <v>1.0919187323038493</v>
      </c>
      <c r="U46" s="136" t="str">
        <f t="shared" si="18"/>
        <v/>
      </c>
      <c r="V46" s="17">
        <f>VLOOKUP(E46,Lookups!$B$6:$E$304,4)</f>
        <v>4.2728429590692701E-2</v>
      </c>
      <c r="W46" s="137">
        <f ca="1">R46-$C$1</f>
        <v>209</v>
      </c>
      <c r="X46" s="159">
        <f>VLOOKUP(E46,Lookups!$B$6:$E$304,3)</f>
        <v>22</v>
      </c>
    </row>
    <row r="47" spans="1:24" ht="13.8" thickBot="1" x14ac:dyDescent="0.3">
      <c r="A47" s="118"/>
      <c r="B47" s="119"/>
      <c r="C47" s="120"/>
      <c r="D47" s="120"/>
      <c r="E47" s="121"/>
      <c r="F47" s="122"/>
      <c r="G47" s="122"/>
      <c r="H47" s="132"/>
      <c r="I47" s="127"/>
      <c r="J47" s="127"/>
      <c r="K47" s="124"/>
      <c r="L47" s="127"/>
      <c r="M47" s="127"/>
      <c r="N47" s="125"/>
      <c r="O47" s="126"/>
      <c r="P47" s="127"/>
      <c r="Q47" s="147"/>
      <c r="R47" s="128"/>
      <c r="S47" s="13"/>
      <c r="T47" s="127"/>
      <c r="U47" s="129"/>
      <c r="V47" s="130"/>
      <c r="W47" s="131"/>
    </row>
    <row r="48" spans="1:24" x14ac:dyDescent="0.25">
      <c r="A48" s="230" t="s">
        <v>37</v>
      </c>
      <c r="B48" s="114"/>
      <c r="C48" s="20">
        <f>C46</f>
        <v>0.46</v>
      </c>
      <c r="D48" s="24">
        <f>D46</f>
        <v>0.56000000000000005</v>
      </c>
      <c r="E48" s="25">
        <v>37377</v>
      </c>
      <c r="F48" s="70">
        <f>F46</f>
        <v>40</v>
      </c>
      <c r="G48" s="70">
        <f t="shared" si="20"/>
        <v>40</v>
      </c>
      <c r="H48" s="39">
        <v>50</v>
      </c>
      <c r="I48" s="47">
        <f ca="1">IF(AND(F48&gt;H48,F$2="No"),"",_xll.EURO(F48,H48,V48,V48,C48,W48,1,0))</f>
        <v>2.7263380341716221</v>
      </c>
      <c r="J48" s="51">
        <f ca="1">IF(AND(G48&gt;H48,F$2="no"),"",_xll.EURO(G48,H48,V48,V48,D48,W48,1,0))</f>
        <v>3.9171942870335528</v>
      </c>
      <c r="K48" s="2">
        <f ca="1">_xll.EURO(F48,H48,V48,V48,C48,W48,1,1)</f>
        <v>0.33120573204922138</v>
      </c>
      <c r="L48" s="47">
        <f ca="1">IF(AND(G48&lt;H48,F$2="no"),"",_xll.EURO(G48,H48,V48,V48,C48,W48,0,0))</f>
        <v>12.445676051384758</v>
      </c>
      <c r="M48" s="51">
        <f ca="1">IF(AND(F48&lt;H48,F$2="no"),"",_xll.EURO(F48,H48,V48,V48,D48,W48,0,0))</f>
        <v>13.636532304246693</v>
      </c>
      <c r="N48" s="76">
        <f ca="1">_xll.EURO(F48,H48,V48,V48,C48,W48,0,1)</f>
        <v>-0.64072806967209295</v>
      </c>
      <c r="O48" s="7">
        <f ca="1">_xll.EURO($F48,$H48,$V48,$V48,$C48,$W48,1,2)</f>
        <v>2.3847803620617197E-2</v>
      </c>
      <c r="P48" s="3">
        <f ca="1">_xll.EURO($F48,$H48,$V48,$V48,$C48,$W48,1,3)/100</f>
        <v>0.11581185530487603</v>
      </c>
      <c r="Q48" s="143">
        <f ca="1">_xll.EURO($F48,$H48,$V48,$V48,$C48,$W48,1,5)/365.25*X48*16*$Q$2</f>
        <v>-188.85752446893497</v>
      </c>
      <c r="R48" s="108">
        <f>VLOOKUP(E48,Lookups!$B$6:$H$304,2)</f>
        <v>37375</v>
      </c>
      <c r="S48" s="13"/>
      <c r="T48" s="153">
        <f t="shared" ca="1" si="17"/>
        <v>1.1908562528619306</v>
      </c>
      <c r="U48" s="133" t="str">
        <f t="shared" si="18"/>
        <v/>
      </c>
      <c r="V48" s="134">
        <f>VLOOKUP(E48,Lookups!$B$6:$E$304,4)</f>
        <v>4.3144333400780201E-2</v>
      </c>
      <c r="W48" s="135">
        <f ca="1">R48-$C$1</f>
        <v>241</v>
      </c>
      <c r="X48" s="160">
        <f>VLOOKUP(E48,Lookups!$B$6:$E$304,3)</f>
        <v>22</v>
      </c>
    </row>
    <row r="49" spans="1:24" x14ac:dyDescent="0.25">
      <c r="A49" s="228"/>
      <c r="B49" s="114">
        <v>7.0000000000000007E-2</v>
      </c>
      <c r="C49" s="11">
        <f>C$48+B49</f>
        <v>0.53</v>
      </c>
      <c r="D49" s="22">
        <f>D$48+B49</f>
        <v>0.63000000000000012</v>
      </c>
      <c r="E49" s="25">
        <v>37377</v>
      </c>
      <c r="F49" s="42">
        <f t="shared" si="19"/>
        <v>40</v>
      </c>
      <c r="G49" s="42">
        <f t="shared" si="20"/>
        <v>40</v>
      </c>
      <c r="H49" s="39">
        <v>50</v>
      </c>
      <c r="I49" s="47">
        <f ca="1">IF(AND(F49&gt;H49,F$2="No"),"",_xll.EURO(F49,H49,V49,V49,C49,W49,1,0))</f>
        <v>3.5540790152451613</v>
      </c>
      <c r="J49" s="51">
        <f ca="1">IF(AND(G49&gt;H49,F$2="no"),"",_xll.EURO(G49,H49,V49,V49,D49,W49,1,0))</f>
        <v>4.7776619377583049</v>
      </c>
      <c r="K49" s="2">
        <f ca="1">_xll.EURO(F49,H49,V49,V49,C49,W49,1,1)</f>
        <v>0.37023163666261838</v>
      </c>
      <c r="L49" s="47">
        <f ca="1">IF(AND(G49&lt;H49,F$2="no"),"",_xll.EURO(G49,H49,V49,V49,C49,W49,0,0))</f>
        <v>13.273417032458308</v>
      </c>
      <c r="M49" s="51">
        <f ca="1">IF(AND(F49&lt;H49,F$2="no"),"",_xll.EURO(F49,H49,V49,V49,D49,W49,0,0))</f>
        <v>14.496999954971443</v>
      </c>
      <c r="N49" s="76">
        <f ca="1">_xll.EURO(F49,H49,V49,V49,C49,W49,0,1)</f>
        <v>-0.60170216505869589</v>
      </c>
      <c r="O49" s="7">
        <f ca="1">_xll.EURO($F49,$H49,$V49,$V49,$C49,$W49,1,2)</f>
        <v>2.150570611661556E-2</v>
      </c>
      <c r="P49" s="3">
        <f ca="1">_xll.EURO($F49,$H49,$V49,$V49,$C49,$W49,1,3)/100</f>
        <v>0.12033068166024613</v>
      </c>
      <c r="Q49" s="143">
        <f ca="1">_xll.EURO($F49,$H49,$V49,$V49,$C49,$W49,1,5)/365.25*X49*16*$Q$2</f>
        <v>-225.48353399218445</v>
      </c>
      <c r="R49" s="108">
        <f>VLOOKUP(E49,Lookups!$B$6:$H$304,2)</f>
        <v>37375</v>
      </c>
      <c r="S49" s="13"/>
      <c r="T49" s="154">
        <f t="shared" ca="1" si="17"/>
        <v>1.2235829225131436</v>
      </c>
      <c r="U49" s="155" t="str">
        <f t="shared" si="18"/>
        <v/>
      </c>
      <c r="V49" s="15">
        <f>VLOOKUP(E49,Lookups!$B$6:$E$304,4)</f>
        <v>4.3144333400780201E-2</v>
      </c>
      <c r="W49" s="156">
        <f ca="1">R49-$C$1</f>
        <v>241</v>
      </c>
      <c r="X49" s="157">
        <f>VLOOKUP(E49,Lookups!$B$6:$E$304,3)</f>
        <v>22</v>
      </c>
    </row>
    <row r="50" spans="1:24" x14ac:dyDescent="0.25">
      <c r="A50" s="228"/>
      <c r="B50" s="114">
        <v>7.0000000000000007E-2</v>
      </c>
      <c r="C50" s="11">
        <f>C$48+B50</f>
        <v>0.53</v>
      </c>
      <c r="D50" s="22">
        <f>D$48+B50</f>
        <v>0.63000000000000012</v>
      </c>
      <c r="E50" s="25">
        <v>37377</v>
      </c>
      <c r="F50" s="42">
        <f t="shared" si="19"/>
        <v>40</v>
      </c>
      <c r="G50" s="42">
        <f t="shared" si="20"/>
        <v>40</v>
      </c>
      <c r="H50" s="39">
        <v>50</v>
      </c>
      <c r="I50" s="47">
        <f ca="1">IF(AND(F50&gt;H50,F$2="No"),"",_xll.EURO(F50,H50,V50,V50,C50,W50,1,0))</f>
        <v>3.5540790152451613</v>
      </c>
      <c r="J50" s="51">
        <f ca="1">IF(AND(G50&gt;H50,F$2="no"),"",_xll.EURO(G50,H50,V50,V50,D50,W50,1,0))</f>
        <v>4.7776619377583049</v>
      </c>
      <c r="K50" s="2">
        <f ca="1">_xll.EURO(F50,H50,V50,V50,C50,W50,1,1)</f>
        <v>0.37023163666261838</v>
      </c>
      <c r="L50" s="47">
        <f ca="1">IF(AND(G50&lt;H50,F$2="no"),"",_xll.EURO(G50,H50,V50,V50,C50,W50,0,0))</f>
        <v>13.273417032458308</v>
      </c>
      <c r="M50" s="51">
        <f ca="1">IF(AND(F50&lt;H50,F$2="no"),"",_xll.EURO(F50,H50,V50,V50,D50,W50,0,0))</f>
        <v>14.496999954971443</v>
      </c>
      <c r="N50" s="76">
        <f ca="1">_xll.EURO(F50,H50,V50,V50,C50,W50,0,1)</f>
        <v>-0.60170216505869589</v>
      </c>
      <c r="O50" s="7">
        <f ca="1">_xll.EURO($F50,$H50,$V50,$V50,$C50,$W50,1,2)</f>
        <v>2.150570611661556E-2</v>
      </c>
      <c r="P50" s="3">
        <f ca="1">_xll.EURO($F50,$H50,$V50,$V50,$C50,$W50,1,3)/100</f>
        <v>0.12033068166024613</v>
      </c>
      <c r="Q50" s="143">
        <f ca="1">_xll.EURO($F50,$H50,$V50,$V50,$C50,$W50,1,5)/365.25*X50*16*$Q$2</f>
        <v>-225.48353399218445</v>
      </c>
      <c r="R50" s="108">
        <f>VLOOKUP(E50,Lookups!$B$6:$H$304,2)</f>
        <v>37375</v>
      </c>
      <c r="S50" s="13"/>
      <c r="T50" s="154">
        <f t="shared" ca="1" si="17"/>
        <v>1.2235829225131436</v>
      </c>
      <c r="U50" s="155" t="str">
        <f t="shared" si="18"/>
        <v/>
      </c>
      <c r="V50" s="15">
        <f>VLOOKUP(E50,Lookups!$B$6:$E$304,4)</f>
        <v>4.3144333400780201E-2</v>
      </c>
      <c r="W50" s="156">
        <f ca="1">R50-$C$1</f>
        <v>241</v>
      </c>
      <c r="X50" s="157">
        <f>VLOOKUP(E50,Lookups!$B$6:$E$304,3)</f>
        <v>22</v>
      </c>
    </row>
    <row r="51" spans="1:24" x14ac:dyDescent="0.25">
      <c r="A51" s="228"/>
      <c r="B51" s="114">
        <v>7.0000000000000007E-2</v>
      </c>
      <c r="C51" s="11">
        <f>C$48+B51</f>
        <v>0.53</v>
      </c>
      <c r="D51" s="22">
        <f>D$48+B51</f>
        <v>0.63000000000000012</v>
      </c>
      <c r="E51" s="25">
        <v>37377</v>
      </c>
      <c r="F51" s="42">
        <f t="shared" si="19"/>
        <v>40</v>
      </c>
      <c r="G51" s="42">
        <f t="shared" si="20"/>
        <v>40</v>
      </c>
      <c r="H51" s="39">
        <v>50</v>
      </c>
      <c r="I51" s="47">
        <f ca="1">IF(AND(F51&gt;H51,F$2="No"),"",_xll.EURO(F51,H51,V51,V51,C51,W51,1,0))</f>
        <v>3.5540790152451613</v>
      </c>
      <c r="J51" s="51">
        <f ca="1">IF(AND(G51&gt;H51,F$2="no"),"",_xll.EURO(G51,H51,V51,V51,D51,W51,1,0))</f>
        <v>4.7776619377583049</v>
      </c>
      <c r="K51" s="2">
        <f ca="1">_xll.EURO(F51,H51,V51,V51,C51,W51,1,1)</f>
        <v>0.37023163666261838</v>
      </c>
      <c r="L51" s="47">
        <f ca="1">IF(AND(G51&lt;H51,F$2="no"),"",_xll.EURO(G51,H51,V51,V51,C51,W51,0,0))</f>
        <v>13.273417032458308</v>
      </c>
      <c r="M51" s="51">
        <f ca="1">IF(AND(F51&lt;H51,F$2="no"),"",_xll.EURO(F51,H51,V51,V51,D51,W51,0,0))</f>
        <v>14.496999954971443</v>
      </c>
      <c r="N51" s="76">
        <f ca="1">_xll.EURO(F51,H51,V51,V51,C51,W51,0,1)</f>
        <v>-0.60170216505869589</v>
      </c>
      <c r="O51" s="7">
        <f ca="1">_xll.EURO($F51,$H51,$V51,$V51,$C51,$W51,1,2)</f>
        <v>2.150570611661556E-2</v>
      </c>
      <c r="P51" s="3">
        <f ca="1">_xll.EURO($F51,$H51,$V51,$V51,$C51,$W51,1,3)/100</f>
        <v>0.12033068166024613</v>
      </c>
      <c r="Q51" s="143">
        <f ca="1">_xll.EURO($F51,$H51,$V51,$V51,$C51,$W51,1,5)/365.25*X51*16*$Q$2</f>
        <v>-225.48353399218445</v>
      </c>
      <c r="R51" s="108">
        <f>VLOOKUP(E51,Lookups!$B$6:$H$304,2)</f>
        <v>37375</v>
      </c>
      <c r="S51" s="13"/>
      <c r="T51" s="154">
        <f t="shared" ca="1" si="17"/>
        <v>1.2235829225131436</v>
      </c>
      <c r="U51" s="155" t="str">
        <f t="shared" si="18"/>
        <v/>
      </c>
      <c r="V51" s="15">
        <f>VLOOKUP(E51,Lookups!$B$6:$E$304,4)</f>
        <v>4.3144333400780201E-2</v>
      </c>
      <c r="W51" s="156">
        <f ca="1">R51-$C$1</f>
        <v>241</v>
      </c>
      <c r="X51" s="157">
        <f>VLOOKUP(E51,Lookups!$B$6:$E$304,3)</f>
        <v>22</v>
      </c>
    </row>
    <row r="52" spans="1:24" ht="13.8" thickBot="1" x14ac:dyDescent="0.3">
      <c r="A52" s="228"/>
      <c r="B52" s="114">
        <v>7.0000000000000007E-2</v>
      </c>
      <c r="C52" s="11">
        <f>C$48+B52</f>
        <v>0.53</v>
      </c>
      <c r="D52" s="22">
        <f>D$48+B52</f>
        <v>0.63000000000000012</v>
      </c>
      <c r="E52" s="25">
        <v>37377</v>
      </c>
      <c r="F52" s="42">
        <f t="shared" si="19"/>
        <v>40</v>
      </c>
      <c r="G52" s="42">
        <f t="shared" si="20"/>
        <v>40</v>
      </c>
      <c r="H52" s="39">
        <v>50</v>
      </c>
      <c r="I52" s="47">
        <f ca="1">IF(AND(F52&gt;H52,F$2="No"),"",_xll.EURO(F52,H52,V52,V52,C52,W52,1,0))</f>
        <v>3.5540790152451613</v>
      </c>
      <c r="J52" s="51">
        <f ca="1">IF(AND(G52&gt;H52,F$2="no"),"",_xll.EURO(G52,H52,V52,V52,D52,W52,1,0))</f>
        <v>4.7776619377583049</v>
      </c>
      <c r="K52" s="2">
        <f ca="1">_xll.EURO(F52,H52,V52,V52,C52,W52,1,1)</f>
        <v>0.37023163666261838</v>
      </c>
      <c r="L52" s="47">
        <f ca="1">IF(AND(G52&lt;H52,F$2="no"),"",_xll.EURO(G52,H52,V52,V52,C52,W52,0,0))</f>
        <v>13.273417032458308</v>
      </c>
      <c r="M52" s="51">
        <f ca="1">IF(AND(F52&lt;H52,F$2="no"),"",_xll.EURO(F52,H52,V52,V52,D52,W52,0,0))</f>
        <v>14.496999954971443</v>
      </c>
      <c r="N52" s="76">
        <f ca="1">_xll.EURO(F52,H52,V52,V52,C52,W52,0,1)</f>
        <v>-0.60170216505869589</v>
      </c>
      <c r="O52" s="7">
        <f ca="1">_xll.EURO($F52,$H52,$V52,$V52,$C52,$W52,1,2)</f>
        <v>2.150570611661556E-2</v>
      </c>
      <c r="P52" s="3">
        <f ca="1">_xll.EURO($F52,$H52,$V52,$V52,$C52,$W52,1,3)/100</f>
        <v>0.12033068166024613</v>
      </c>
      <c r="Q52" s="143">
        <f ca="1">_xll.EURO($F52,$H52,$V52,$V52,$C52,$W52,1,5)/365.25*X52*16*$Q$2</f>
        <v>-225.48353399218445</v>
      </c>
      <c r="R52" s="108">
        <f>VLOOKUP(E52,Lookups!$B$6:$H$304,2)</f>
        <v>37375</v>
      </c>
      <c r="S52" s="13"/>
      <c r="T52" s="158">
        <f t="shared" ca="1" si="17"/>
        <v>1.2235829225131436</v>
      </c>
      <c r="U52" s="136" t="str">
        <f t="shared" si="18"/>
        <v/>
      </c>
      <c r="V52" s="17">
        <f>VLOOKUP(E52,Lookups!$B$6:$E$304,4)</f>
        <v>4.3144333400780201E-2</v>
      </c>
      <c r="W52" s="137">
        <f ca="1">R52-$C$1</f>
        <v>241</v>
      </c>
      <c r="X52" s="159">
        <f>VLOOKUP(E52,Lookups!$B$6:$E$304,3)</f>
        <v>22</v>
      </c>
    </row>
    <row r="53" spans="1:24" ht="13.8" thickBot="1" x14ac:dyDescent="0.3">
      <c r="A53" s="118"/>
      <c r="B53" s="119"/>
      <c r="C53" s="120"/>
      <c r="D53" s="120"/>
      <c r="E53" s="121"/>
      <c r="F53" s="122"/>
      <c r="G53" s="122"/>
      <c r="H53" s="132"/>
      <c r="I53" s="127"/>
      <c r="J53" s="127"/>
      <c r="K53" s="124"/>
      <c r="L53" s="127"/>
      <c r="M53" s="127"/>
      <c r="N53" s="125"/>
      <c r="O53" s="126"/>
      <c r="P53" s="127"/>
      <c r="Q53" s="147"/>
      <c r="R53" s="128"/>
      <c r="S53" s="13"/>
      <c r="T53" s="127"/>
      <c r="U53" s="129"/>
      <c r="V53" s="130"/>
      <c r="W53" s="131"/>
    </row>
    <row r="54" spans="1:24" x14ac:dyDescent="0.25">
      <c r="A54" s="231" t="s">
        <v>38</v>
      </c>
      <c r="B54" s="114"/>
      <c r="C54" s="20">
        <f>C52</f>
        <v>0.53</v>
      </c>
      <c r="D54" s="24">
        <f>D52</f>
        <v>0.63000000000000012</v>
      </c>
      <c r="E54" s="25">
        <v>37408</v>
      </c>
      <c r="F54" s="70">
        <f>F52</f>
        <v>40</v>
      </c>
      <c r="G54" s="70">
        <f t="shared" si="20"/>
        <v>40</v>
      </c>
      <c r="H54" s="39">
        <v>50</v>
      </c>
      <c r="I54" s="47">
        <f ca="1">IF(AND(F54&gt;H54,F$2="No"),"",_xll.EURO(F54,H54,V54,V54,C54,W54,1,0))</f>
        <v>3.9386933267618627</v>
      </c>
      <c r="J54" s="51">
        <f ca="1">IF(AND(G54&gt;H54,F$2="no"),"",_xll.EURO(G54,H54,V54,V54,D54,W54,1,0))</f>
        <v>5.2455073860079118</v>
      </c>
      <c r="K54" s="2">
        <f ca="1">_xll.EURO(F54,H54,V54,V54,C54,W54,1,1)</f>
        <v>0.38504003947580462</v>
      </c>
      <c r="L54" s="47">
        <f ca="1">IF(AND(G54&lt;H54,F$2="no"),"",_xll.EURO(G54,H54,V54,V54,C54,W54,0,0))</f>
        <v>13.619407337472911</v>
      </c>
      <c r="M54" s="51">
        <f ca="1">IF(AND(F54&lt;H54,F$2="no"),"",_xll.EURO(F54,H54,V54,V54,D54,W54,0,0))</f>
        <v>14.926221396718962</v>
      </c>
      <c r="N54" s="76">
        <f ca="1">_xll.EURO(F54,H54,V54,V54,C54,W54,0,1)</f>
        <v>-0.58303136159530067</v>
      </c>
      <c r="O54" s="7">
        <f ca="1">_xll.EURO($F54,$H54,$V54,$V54,$C54,$W54,1,2)</f>
        <v>2.0412816877263696E-2</v>
      </c>
      <c r="P54" s="3">
        <f ca="1">_xll.EURO($F54,$H54,$V54,$V54,$C54,$W54,1,3)/100</f>
        <v>0.12890728787521247</v>
      </c>
      <c r="Q54" s="143">
        <f ca="1">_xll.EURO($F54,$H54,$V54,$V54,$C54,$W54,1,5)/365.25*X54*16*$Q$2</f>
        <v>-193.42557432489983</v>
      </c>
      <c r="R54" s="108">
        <f>VLOOKUP(E54,Lookups!$B$6:$H$304,2)</f>
        <v>37406</v>
      </c>
      <c r="S54" s="13"/>
      <c r="T54" s="153">
        <f t="shared" ca="1" si="17"/>
        <v>1.3068140592460491</v>
      </c>
      <c r="U54" s="133" t="str">
        <f t="shared" si="18"/>
        <v/>
      </c>
      <c r="V54" s="134">
        <f>VLOOKUP(E54,Lookups!$B$6:$E$304,4)</f>
        <v>4.3574100732080498E-2</v>
      </c>
      <c r="W54" s="135">
        <f ca="1">R54-$C$1</f>
        <v>272</v>
      </c>
      <c r="X54" s="160">
        <f>VLOOKUP(E54,Lookups!$B$6:$E$304,3)</f>
        <v>20</v>
      </c>
    </row>
    <row r="55" spans="1:24" x14ac:dyDescent="0.25">
      <c r="A55" s="228"/>
      <c r="B55" s="114">
        <v>7.0000000000000007E-2</v>
      </c>
      <c r="C55" s="11">
        <f>C$54+B55</f>
        <v>0.60000000000000009</v>
      </c>
      <c r="D55" s="22">
        <f>D$54+B55</f>
        <v>0.70000000000000018</v>
      </c>
      <c r="E55" s="25">
        <v>37408</v>
      </c>
      <c r="F55" s="42">
        <f t="shared" si="19"/>
        <v>40</v>
      </c>
      <c r="G55" s="42">
        <f t="shared" si="20"/>
        <v>40</v>
      </c>
      <c r="H55" s="39">
        <v>50</v>
      </c>
      <c r="I55" s="47">
        <f ca="1">IF(AND(F55&gt;H55,F$2="No"),"",_xll.EURO(F55,H55,V55,V55,C55,W55,1,0))</f>
        <v>4.8503792526745855</v>
      </c>
      <c r="J55" s="51">
        <f ca="1">IF(AND(G55&gt;H55,F$2="no"),"",_xll.EURO(G55,H55,V55,V55,D55,W55,1,0))</f>
        <v>6.1736231583466914</v>
      </c>
      <c r="K55" s="2">
        <f ca="1">_xll.EURO(F55,H55,V55,V55,C55,W55,1,1)</f>
        <v>0.41790432625771357</v>
      </c>
      <c r="L55" s="47">
        <f ca="1">IF(AND(G55&lt;H55,F$2="no"),"",_xll.EURO(G55,H55,V55,V55,C55,W55,0,0))</f>
        <v>14.531093263385632</v>
      </c>
      <c r="M55" s="51">
        <f ca="1">IF(AND(F55&lt;H55,F$2="no"),"",_xll.EURO(F55,H55,V55,V55,D55,W55,0,0))</f>
        <v>15.854337169057739</v>
      </c>
      <c r="N55" s="76">
        <f ca="1">_xll.EURO(F55,H55,V55,V55,C55,W55,0,1)</f>
        <v>-0.55016707481339178</v>
      </c>
      <c r="O55" s="7">
        <f ca="1">_xll.EURO($F55,$H55,$V55,$V55,$C55,$W55,1,2)</f>
        <v>1.8373286571105991E-2</v>
      </c>
      <c r="P55" s="3">
        <f ca="1">_xll.EURO($F55,$H55,$V55,$V55,$C55,$W55,1,3)/100</f>
        <v>0.13135202161388629</v>
      </c>
      <c r="Q55" s="143">
        <f ca="1">_xll.EURO($F55,$H55,$V55,$V55,$C55,$W55,1,5)/365.25*X55*16*$Q$2</f>
        <v>-222.53932893453543</v>
      </c>
      <c r="R55" s="108">
        <f>VLOOKUP(E55,Lookups!$B$6:$H$304,2)</f>
        <v>37406</v>
      </c>
      <c r="S55" s="13"/>
      <c r="T55" s="154">
        <f t="shared" ca="1" si="17"/>
        <v>1.3232439056721059</v>
      </c>
      <c r="U55" s="155" t="str">
        <f t="shared" si="18"/>
        <v/>
      </c>
      <c r="V55" s="15">
        <f>VLOOKUP(E55,Lookups!$B$6:$E$304,4)</f>
        <v>4.3574100732080498E-2</v>
      </c>
      <c r="W55" s="156">
        <f ca="1">R55-$C$1</f>
        <v>272</v>
      </c>
      <c r="X55" s="157">
        <f>VLOOKUP(E55,Lookups!$B$6:$E$304,3)</f>
        <v>20</v>
      </c>
    </row>
    <row r="56" spans="1:24" x14ac:dyDescent="0.25">
      <c r="A56" s="228"/>
      <c r="B56" s="114">
        <v>7.0000000000000007E-2</v>
      </c>
      <c r="C56" s="11">
        <f>C$54+B56</f>
        <v>0.60000000000000009</v>
      </c>
      <c r="D56" s="22">
        <f>D$54+B56</f>
        <v>0.70000000000000018</v>
      </c>
      <c r="E56" s="25">
        <v>37408</v>
      </c>
      <c r="F56" s="42">
        <f t="shared" ref="F56:F97" si="21">F55</f>
        <v>40</v>
      </c>
      <c r="G56" s="42">
        <f t="shared" si="20"/>
        <v>40</v>
      </c>
      <c r="H56" s="39">
        <v>50</v>
      </c>
      <c r="I56" s="47">
        <f ca="1">IF(AND(F56&gt;H56,F$2="No"),"",_xll.EURO(F56,H56,V56,V56,C56,W56,1,0))</f>
        <v>4.8503792526745855</v>
      </c>
      <c r="J56" s="51">
        <f ca="1">IF(AND(G56&gt;H56,F$2="no"),"",_xll.EURO(G56,H56,V56,V56,D56,W56,1,0))</f>
        <v>6.1736231583466914</v>
      </c>
      <c r="K56" s="2">
        <f ca="1">_xll.EURO(F56,H56,V56,V56,C56,W56,1,1)</f>
        <v>0.41790432625771357</v>
      </c>
      <c r="L56" s="47">
        <f ca="1">IF(AND(G56&lt;H56,F$2="no"),"",_xll.EURO(G56,H56,V56,V56,C56,W56,0,0))</f>
        <v>14.531093263385632</v>
      </c>
      <c r="M56" s="51">
        <f ca="1">IF(AND(F56&lt;H56,F$2="no"),"",_xll.EURO(F56,H56,V56,V56,D56,W56,0,0))</f>
        <v>15.854337169057739</v>
      </c>
      <c r="N56" s="76">
        <f ca="1">_xll.EURO(F56,H56,V56,V56,C56,W56,0,1)</f>
        <v>-0.55016707481339178</v>
      </c>
      <c r="O56" s="7">
        <f ca="1">_xll.EURO($F56,$H56,$V56,$V56,$C56,$W56,1,2)</f>
        <v>1.8373286571105991E-2</v>
      </c>
      <c r="P56" s="3">
        <f ca="1">_xll.EURO($F56,$H56,$V56,$V56,$C56,$W56,1,3)/100</f>
        <v>0.13135202161388629</v>
      </c>
      <c r="Q56" s="143">
        <f ca="1">_xll.EURO($F56,$H56,$V56,$V56,$C56,$W56,1,5)/365.25*X56*16*$Q$2</f>
        <v>-222.53932893453543</v>
      </c>
      <c r="R56" s="108">
        <f>VLOOKUP(E56,Lookups!$B$6:$H$304,2)</f>
        <v>37406</v>
      </c>
      <c r="S56" s="13"/>
      <c r="T56" s="154">
        <f t="shared" ca="1" si="17"/>
        <v>1.3232439056721059</v>
      </c>
      <c r="U56" s="155" t="str">
        <f t="shared" si="18"/>
        <v/>
      </c>
      <c r="V56" s="15">
        <f>VLOOKUP(E56,Lookups!$B$6:$E$304,4)</f>
        <v>4.3574100732080498E-2</v>
      </c>
      <c r="W56" s="156">
        <f ca="1">R56-$C$1</f>
        <v>272</v>
      </c>
      <c r="X56" s="157">
        <f>VLOOKUP(E56,Lookups!$B$6:$E$304,3)</f>
        <v>20</v>
      </c>
    </row>
    <row r="57" spans="1:24" x14ac:dyDescent="0.25">
      <c r="A57" s="228"/>
      <c r="B57" s="114">
        <v>7.0000000000000007E-2</v>
      </c>
      <c r="C57" s="11">
        <f>C$54+B57</f>
        <v>0.60000000000000009</v>
      </c>
      <c r="D57" s="22">
        <f>D$54+B57</f>
        <v>0.70000000000000018</v>
      </c>
      <c r="E57" s="25">
        <v>37408</v>
      </c>
      <c r="F57" s="42">
        <f t="shared" si="21"/>
        <v>40</v>
      </c>
      <c r="G57" s="42">
        <f t="shared" ref="G57:G97" si="22">F57</f>
        <v>40</v>
      </c>
      <c r="H57" s="39">
        <v>50</v>
      </c>
      <c r="I57" s="47">
        <f ca="1">IF(AND(F57&gt;H57,F$2="No"),"",_xll.EURO(F57,H57,V57,V57,C57,W57,1,0))</f>
        <v>4.8503792526745855</v>
      </c>
      <c r="J57" s="51">
        <f ca="1">IF(AND(G57&gt;H57,F$2="no"),"",_xll.EURO(G57,H57,V57,V57,D57,W57,1,0))</f>
        <v>6.1736231583466914</v>
      </c>
      <c r="K57" s="2">
        <f ca="1">_xll.EURO(F57,H57,V57,V57,C57,W57,1,1)</f>
        <v>0.41790432625771357</v>
      </c>
      <c r="L57" s="47">
        <f ca="1">IF(AND(G57&lt;H57,F$2="no"),"",_xll.EURO(G57,H57,V57,V57,C57,W57,0,0))</f>
        <v>14.531093263385632</v>
      </c>
      <c r="M57" s="51">
        <f ca="1">IF(AND(F57&lt;H57,F$2="no"),"",_xll.EURO(F57,H57,V57,V57,D57,W57,0,0))</f>
        <v>15.854337169057739</v>
      </c>
      <c r="N57" s="76">
        <f ca="1">_xll.EURO(F57,H57,V57,V57,C57,W57,0,1)</f>
        <v>-0.55016707481339178</v>
      </c>
      <c r="O57" s="7">
        <f ca="1">_xll.EURO($F57,$H57,$V57,$V57,$C57,$W57,1,2)</f>
        <v>1.8373286571105991E-2</v>
      </c>
      <c r="P57" s="3">
        <f ca="1">_xll.EURO($F57,$H57,$V57,$V57,$C57,$W57,1,3)/100</f>
        <v>0.13135202161388629</v>
      </c>
      <c r="Q57" s="143">
        <f ca="1">_xll.EURO($F57,$H57,$V57,$V57,$C57,$W57,1,5)/365.25*X57*16*$Q$2</f>
        <v>-222.53932893453543</v>
      </c>
      <c r="R57" s="108">
        <f>VLOOKUP(E57,Lookups!$B$6:$H$304,2)</f>
        <v>37406</v>
      </c>
      <c r="S57" s="13"/>
      <c r="T57" s="154">
        <f t="shared" ca="1" si="17"/>
        <v>1.3232439056721059</v>
      </c>
      <c r="U57" s="155" t="str">
        <f t="shared" si="18"/>
        <v/>
      </c>
      <c r="V57" s="15">
        <f>VLOOKUP(E57,Lookups!$B$6:$E$304,4)</f>
        <v>4.3574100732080498E-2</v>
      </c>
      <c r="W57" s="156">
        <f ca="1">R57-$C$1</f>
        <v>272</v>
      </c>
      <c r="X57" s="157">
        <f>VLOOKUP(E57,Lookups!$B$6:$E$304,3)</f>
        <v>20</v>
      </c>
    </row>
    <row r="58" spans="1:24" ht="13.8" thickBot="1" x14ac:dyDescent="0.3">
      <c r="A58" s="228"/>
      <c r="B58" s="114">
        <v>7.0000000000000007E-2</v>
      </c>
      <c r="C58" s="11">
        <f>C$54+B58</f>
        <v>0.60000000000000009</v>
      </c>
      <c r="D58" s="22">
        <f>D$54+B58</f>
        <v>0.70000000000000018</v>
      </c>
      <c r="E58" s="25">
        <v>37408</v>
      </c>
      <c r="F58" s="42">
        <f t="shared" si="21"/>
        <v>40</v>
      </c>
      <c r="G58" s="42">
        <f t="shared" si="22"/>
        <v>40</v>
      </c>
      <c r="H58" s="39">
        <v>50</v>
      </c>
      <c r="I58" s="47">
        <f ca="1">IF(AND(F58&gt;H58,F$2="No"),"",_xll.EURO(F58,H58,V58,V58,C58,W58,1,0))</f>
        <v>4.8503792526745855</v>
      </c>
      <c r="J58" s="51">
        <f ca="1">IF(AND(G58&gt;H58,F$2="no"),"",_xll.EURO(G58,H58,V58,V58,D58,W58,1,0))</f>
        <v>6.1736231583466914</v>
      </c>
      <c r="K58" s="2">
        <f ca="1">_xll.EURO(F58,H58,V58,V58,C58,W58,1,1)</f>
        <v>0.41790432625771357</v>
      </c>
      <c r="L58" s="47">
        <f ca="1">IF(AND(G58&lt;H58,F$2="no"),"",_xll.EURO(G58,H58,V58,V58,C58,W58,0,0))</f>
        <v>14.531093263385632</v>
      </c>
      <c r="M58" s="51">
        <f ca="1">IF(AND(F58&lt;H58,F$2="no"),"",_xll.EURO(F58,H58,V58,V58,D58,W58,0,0))</f>
        <v>15.854337169057739</v>
      </c>
      <c r="N58" s="76">
        <f ca="1">_xll.EURO(F58,H58,V58,V58,C58,W58,0,1)</f>
        <v>-0.55016707481339178</v>
      </c>
      <c r="O58" s="7">
        <f ca="1">_xll.EURO($F58,$H58,$V58,$V58,$C58,$W58,1,2)</f>
        <v>1.8373286571105991E-2</v>
      </c>
      <c r="P58" s="3">
        <f ca="1">_xll.EURO($F58,$H58,$V58,$V58,$C58,$W58,1,3)/100</f>
        <v>0.13135202161388629</v>
      </c>
      <c r="Q58" s="143">
        <f ca="1">_xll.EURO($F58,$H58,$V58,$V58,$C58,$W58,1,5)/365.25*X58*16*$Q$2</f>
        <v>-222.53932893453543</v>
      </c>
      <c r="R58" s="108">
        <f>VLOOKUP(E58,Lookups!$B$6:$H$304,2)</f>
        <v>37406</v>
      </c>
      <c r="S58" s="13"/>
      <c r="T58" s="158">
        <f t="shared" ca="1" si="17"/>
        <v>1.3232439056721059</v>
      </c>
      <c r="U58" s="136" t="str">
        <f t="shared" si="18"/>
        <v/>
      </c>
      <c r="V58" s="17">
        <f>VLOOKUP(E58,Lookups!$B$6:$E$304,4)</f>
        <v>4.3574100732080498E-2</v>
      </c>
      <c r="W58" s="137">
        <f ca="1">R58-$C$1</f>
        <v>272</v>
      </c>
      <c r="X58" s="159">
        <f>VLOOKUP(E58,Lookups!$B$6:$E$304,3)</f>
        <v>20</v>
      </c>
    </row>
    <row r="59" spans="1:24" ht="13.8" thickBot="1" x14ac:dyDescent="0.3">
      <c r="A59" s="118"/>
      <c r="B59" s="119"/>
      <c r="C59" s="120"/>
      <c r="D59" s="120"/>
      <c r="E59" s="121"/>
      <c r="F59" s="122"/>
      <c r="G59" s="122"/>
      <c r="H59" s="132"/>
      <c r="I59" s="127"/>
      <c r="J59" s="127"/>
      <c r="K59" s="124"/>
      <c r="L59" s="127"/>
      <c r="M59" s="127"/>
      <c r="N59" s="125"/>
      <c r="O59" s="126"/>
      <c r="P59" s="127"/>
      <c r="Q59" s="147"/>
      <c r="R59" s="128"/>
      <c r="S59" s="13"/>
      <c r="T59" s="127"/>
      <c r="U59" s="129"/>
      <c r="V59" s="130"/>
      <c r="W59" s="131"/>
    </row>
    <row r="60" spans="1:24" x14ac:dyDescent="0.25">
      <c r="A60" s="228" t="s">
        <v>39</v>
      </c>
      <c r="B60" s="114"/>
      <c r="C60" s="20">
        <v>0.32</v>
      </c>
      <c r="D60" s="24">
        <v>0.36</v>
      </c>
      <c r="E60" s="6">
        <v>37438</v>
      </c>
      <c r="F60" s="70">
        <f>F58</f>
        <v>40</v>
      </c>
      <c r="G60" s="70">
        <f t="shared" si="22"/>
        <v>40</v>
      </c>
      <c r="H60" s="39">
        <v>50</v>
      </c>
      <c r="I60" s="47">
        <f ca="1">IF(AND(F60&gt;H60,F$2="No"),"",_xll.EURO(F60,H60,V60,V60,C60,W60,1,0))</f>
        <v>1.5885890186457683</v>
      </c>
      <c r="J60" s="51">
        <f ca="1">IF(AND(G60&gt;H60,F$2="no"),"",_xll.EURO(G60,H60,V60,V60,D60,W60,1,0))</f>
        <v>2.0647382213667047</v>
      </c>
      <c r="K60" s="117">
        <f ca="1">_xll.EURO(F60,H60,V60,V60,C60,W60,1,1)</f>
        <v>0.2576232341820931</v>
      </c>
      <c r="L60" s="47">
        <f ca="1">IF(AND(G60&lt;H60,F$2="no"),"",_xll.EURO(G60,H60,V60,V60,C60,W60,0,0))</f>
        <v>11.231196463853852</v>
      </c>
      <c r="M60" s="51">
        <f ca="1">IF(AND(F60&lt;H60,F$2="no"),"",_xll.EURO(F60,H60,V60,V60,D60,W60,0,0))</f>
        <v>11.707345666574792</v>
      </c>
      <c r="N60" s="76">
        <f ca="1">_xll.EURO(F60,H60,V60,V60,C60,W60,0,1)</f>
        <v>-0.70663751033871591</v>
      </c>
      <c r="O60" s="7">
        <f ca="1">_xll.EURO($F60,$H60,$V60,$V60,$C60,$W60,1,2)</f>
        <v>2.7248359904147392E-2</v>
      </c>
      <c r="P60" s="3">
        <f ca="1">_xll.EURO($F60,$H60,$V60,$V60,$C60,$W60,1,3)/100</f>
        <v>0.1153525092900448</v>
      </c>
      <c r="Q60" s="143">
        <f ca="1">_xll.EURO($F60,$H60,$V60,$V60,$C60,$W60,1,5)/365.25*X60*16*$Q$2</f>
        <v>-104.19117082513363</v>
      </c>
      <c r="R60" s="108">
        <f>VLOOKUP(E60,Lookups!$B$6:$H$304,2)</f>
        <v>37436</v>
      </c>
      <c r="S60" s="13"/>
      <c r="T60" s="153">
        <f t="shared" ca="1" si="17"/>
        <v>0.47614920272093642</v>
      </c>
      <c r="U60" s="133" t="str">
        <f t="shared" si="18"/>
        <v/>
      </c>
      <c r="V60" s="134">
        <f>VLOOKUP(E60,Lookups!$B$6:$E$304,4)</f>
        <v>4.4015695854079204E-2</v>
      </c>
      <c r="W60" s="135">
        <f t="shared" ref="W60:W67" ca="1" si="23">R60-$C$1</f>
        <v>302</v>
      </c>
      <c r="X60" s="160">
        <f>VLOOKUP(E60,Lookups!$B$6:$E$304,3)</f>
        <v>22</v>
      </c>
    </row>
    <row r="61" spans="1:24" x14ac:dyDescent="0.25">
      <c r="A61" s="232"/>
      <c r="B61" s="114"/>
      <c r="C61" s="35">
        <f>C60</f>
        <v>0.32</v>
      </c>
      <c r="D61" s="29">
        <f>D60</f>
        <v>0.36</v>
      </c>
      <c r="E61" s="73">
        <v>37469</v>
      </c>
      <c r="F61" s="66">
        <f t="shared" si="21"/>
        <v>40</v>
      </c>
      <c r="G61" s="66">
        <f t="shared" si="22"/>
        <v>40</v>
      </c>
      <c r="H61" s="67">
        <v>50</v>
      </c>
      <c r="I61" s="68">
        <f ca="1">IF(AND(F61&gt;H61,F$2="No"),"",_xll.EURO(F61,H61,V61,V61,C61,W61,1,0))</f>
        <v>1.7685045215358723</v>
      </c>
      <c r="J61" s="69">
        <f ca="1">IF(AND(G61&gt;H61,F$2="no"),"",_xll.EURO(G61,H61,V61,V61,D61,W61,1,0))</f>
        <v>2.2780276683460254</v>
      </c>
      <c r="K61" s="84">
        <f ca="1">_xll.EURO(F61,H61,V61,V61,C61,W61,1,1)</f>
        <v>0.27058126960092571</v>
      </c>
      <c r="L61" s="68">
        <f ca="1">IF(AND(G61&lt;H61,F$2="no"),"",_xll.EURO(G61,H61,V61,V61,C61,W61,0,0))</f>
        <v>11.370793064421878</v>
      </c>
      <c r="M61" s="69">
        <f ca="1">IF(AND(F61&lt;H61,F$2="no"),"",_xll.EURO(F61,H61,V61,V61,D61,W61,0,0))</f>
        <v>11.880316211232032</v>
      </c>
      <c r="N61" s="78">
        <f ca="1">_xll.EURO(F61,H61,V61,V61,C61,W61,0,1)</f>
        <v>-0.68964758468767484</v>
      </c>
      <c r="O61" s="31">
        <f ca="1">_xll.EURO($F61,$H61,$V61,$V61,$C61,$W61,1,2)</f>
        <v>2.6528860051986902E-2</v>
      </c>
      <c r="P61" s="32">
        <f ca="1">_xll.EURO($F61,$H61,$V61,$V61,$C61,$W61,1,3)/100</f>
        <v>0.12383475765704471</v>
      </c>
      <c r="Q61" s="145">
        <f ca="1">_xll.EURO($F61,$H61,$V61,$V61,$C61,$W61,1,5)/365.25*X61*16*$Q$2</f>
        <v>-100.92695074432672</v>
      </c>
      <c r="R61" s="110">
        <f>VLOOKUP(E61,Lookups!$B$6:$H$304,2)</f>
        <v>37467</v>
      </c>
      <c r="S61" s="13"/>
      <c r="T61" s="154">
        <f t="shared" ca="1" si="17"/>
        <v>0.50952314681015309</v>
      </c>
      <c r="U61" s="155" t="str">
        <f t="shared" si="18"/>
        <v/>
      </c>
      <c r="V61" s="15">
        <f>VLOOKUP(E61,Lookups!$B$6:$E$304,4)</f>
        <v>4.4514029940807102E-2</v>
      </c>
      <c r="W61" s="156">
        <f t="shared" ca="1" si="23"/>
        <v>333</v>
      </c>
      <c r="X61" s="157">
        <f>VLOOKUP(E61,Lookups!$B$6:$E$304,3)</f>
        <v>22</v>
      </c>
    </row>
    <row r="62" spans="1:24" x14ac:dyDescent="0.25">
      <c r="A62" s="232"/>
      <c r="B62" s="114">
        <v>7.0000000000000007E-2</v>
      </c>
      <c r="C62" s="34">
        <f t="shared" ref="C62:C67" si="24">C$60+B62</f>
        <v>0.39</v>
      </c>
      <c r="D62" s="33">
        <f t="shared" ref="D62:D67" si="25">D$60+B62</f>
        <v>0.43</v>
      </c>
      <c r="E62" s="72">
        <v>37438</v>
      </c>
      <c r="F62" s="71">
        <f t="shared" si="21"/>
        <v>40</v>
      </c>
      <c r="G62" s="71">
        <f t="shared" si="22"/>
        <v>40</v>
      </c>
      <c r="H62" s="63">
        <v>50</v>
      </c>
      <c r="I62" s="64">
        <f ca="1">IF(AND(F62&gt;H62,F$2="No"),"",_xll.EURO(F62,H62,V62,V62,C62,W62,1,0))</f>
        <v>2.438000248863025</v>
      </c>
      <c r="J62" s="65">
        <f ca="1">IF(AND(G62&gt;H62,F$2="no"),"",_xll.EURO(G62,H62,V62,V62,D62,W62,1,0))</f>
        <v>2.9518994869221675</v>
      </c>
      <c r="K62" s="83">
        <f ca="1">_xll.EURO(F62,H62,V62,V62,C62,W62,1,1)</f>
        <v>0.31402476050103001</v>
      </c>
      <c r="L62" s="64">
        <f ca="1">IF(AND(G62&lt;H62,F$2="no"),"",_xll.EURO(G62,H62,V62,V62,C62,W62,0,0))</f>
        <v>12.080607694071105</v>
      </c>
      <c r="M62" s="65">
        <f ca="1">IF(AND(F62&lt;H62,F$2="no"),"",_xll.EURO(F62,H62,V62,V62,D62,W62,0,0))</f>
        <v>12.594506932130255</v>
      </c>
      <c r="N62" s="79">
        <f ca="1">_xll.EURO(F62,H62,V62,V62,C62,W62,0,1)</f>
        <v>-0.650235984019779</v>
      </c>
      <c r="O62" s="27">
        <f ca="1">_xll.EURO($F62,$H62,$V62,$V62,$C62,$W62,1,2)</f>
        <v>2.4486317294066435E-2</v>
      </c>
      <c r="P62" s="28">
        <f ca="1">_xll.EURO($F62,$H62,$V62,$V62,$C62,$W62,1,3)/100</f>
        <v>0.12633531886193652</v>
      </c>
      <c r="Q62" s="146">
        <f ca="1">_xll.EURO($F62,$H62,$V62,$V62,$C62,$W62,1,5)/365.25*X62*16*$Q$2</f>
        <v>-138.39959663728263</v>
      </c>
      <c r="R62" s="111">
        <f>VLOOKUP(E62,Lookups!$B$6:$H$304,2)</f>
        <v>37436</v>
      </c>
      <c r="S62" s="13"/>
      <c r="T62" s="164">
        <f t="shared" ca="1" si="17"/>
        <v>0.5138992380591425</v>
      </c>
      <c r="U62" s="165" t="str">
        <f t="shared" si="18"/>
        <v/>
      </c>
      <c r="V62" s="166">
        <f>VLOOKUP(E62,Lookups!$B$6:$E$304,4)</f>
        <v>4.4015695854079204E-2</v>
      </c>
      <c r="W62" s="167">
        <f t="shared" ca="1" si="23"/>
        <v>302</v>
      </c>
      <c r="X62" s="169">
        <f>VLOOKUP(E62,Lookups!$B$6:$E$304,3)</f>
        <v>22</v>
      </c>
    </row>
    <row r="63" spans="1:24" x14ac:dyDescent="0.25">
      <c r="A63" s="232"/>
      <c r="B63" s="114">
        <v>7.0000000000000007E-2</v>
      </c>
      <c r="C63" s="35">
        <f t="shared" si="24"/>
        <v>0.39</v>
      </c>
      <c r="D63" s="29">
        <f t="shared" si="25"/>
        <v>0.43</v>
      </c>
      <c r="E63" s="73">
        <v>37469</v>
      </c>
      <c r="F63" s="66">
        <f t="shared" si="21"/>
        <v>40</v>
      </c>
      <c r="G63" s="66">
        <f t="shared" si="22"/>
        <v>40</v>
      </c>
      <c r="H63" s="67">
        <v>50</v>
      </c>
      <c r="I63" s="68">
        <f ca="1">IF(AND(F63&gt;H63,F$2="No"),"",_xll.EURO(F63,H63,V63,V63,C63,W63,1,0))</f>
        <v>2.6756136344269947</v>
      </c>
      <c r="J63" s="69">
        <f ca="1">IF(AND(G63&gt;H63,F$2="no"),"",_xll.EURO(G63,H63,V63,V63,D63,W63,1,0))</f>
        <v>3.2210656804541191</v>
      </c>
      <c r="K63" s="84">
        <f ca="1">_xll.EURO(F63,H63,V63,V63,C63,W63,1,1)</f>
        <v>0.32627609819540443</v>
      </c>
      <c r="L63" s="68">
        <f ca="1">IF(AND(G63&lt;H63,F$2="no"),"",_xll.EURO(G63,H63,V63,V63,C63,W63,0,0))</f>
        <v>12.277902177312995</v>
      </c>
      <c r="M63" s="69">
        <f ca="1">IF(AND(F63&lt;H63,F$2="no"),"",_xll.EURO(F63,H63,V63,V63,D63,W63,0,0))</f>
        <v>12.823354223340129</v>
      </c>
      <c r="N63" s="78">
        <f ca="1">_xll.EURO(F63,H63,V63,V63,C63,W63,0,1)</f>
        <v>-0.63395275609319612</v>
      </c>
      <c r="O63" s="31">
        <f ca="1">_xll.EURO($F63,$H63,$V63,$V63,$C63,$W63,1,2)</f>
        <v>2.3615005983828243E-2</v>
      </c>
      <c r="P63" s="32">
        <f ca="1">_xll.EURO($F63,$H63,$V63,$V63,$C63,$W63,1,3)/100</f>
        <v>0.13434659338512356</v>
      </c>
      <c r="Q63" s="145">
        <f ca="1">_xll.EURO($F63,$H63,$V63,$V63,$C63,$W63,1,5)/365.25*X63*16*$Q$2</f>
        <v>-132.72262794019377</v>
      </c>
      <c r="R63" s="110">
        <f>VLOOKUP(E63,Lookups!$B$6:$H$304,2)</f>
        <v>37467</v>
      </c>
      <c r="S63" s="13"/>
      <c r="T63" s="161">
        <f t="shared" ca="1" si="17"/>
        <v>0.54545204602712438</v>
      </c>
      <c r="U63" s="162" t="str">
        <f t="shared" si="18"/>
        <v/>
      </c>
      <c r="V63" s="163">
        <f>VLOOKUP(E63,Lookups!$B$6:$E$304,4)</f>
        <v>4.4514029940807102E-2</v>
      </c>
      <c r="W63" s="168">
        <f t="shared" ca="1" si="23"/>
        <v>333</v>
      </c>
      <c r="X63" s="170">
        <f>VLOOKUP(E63,Lookups!$B$6:$E$304,3)</f>
        <v>22</v>
      </c>
    </row>
    <row r="64" spans="1:24" x14ac:dyDescent="0.25">
      <c r="A64" s="232"/>
      <c r="B64" s="114">
        <v>7.0000000000000007E-2</v>
      </c>
      <c r="C64" s="34">
        <f t="shared" si="24"/>
        <v>0.39</v>
      </c>
      <c r="D64" s="33">
        <f t="shared" si="25"/>
        <v>0.43</v>
      </c>
      <c r="E64" s="72">
        <v>37438</v>
      </c>
      <c r="F64" s="71">
        <f t="shared" si="21"/>
        <v>40</v>
      </c>
      <c r="G64" s="71">
        <f t="shared" si="22"/>
        <v>40</v>
      </c>
      <c r="H64" s="63">
        <v>50</v>
      </c>
      <c r="I64" s="64">
        <f ca="1">IF(AND(F64&gt;H64,F$2="No"),"",_xll.EURO(F64,H64,V64,V64,C64,W64,1,0))</f>
        <v>2.438000248863025</v>
      </c>
      <c r="J64" s="65">
        <f ca="1">IF(AND(G64&gt;H64,F$2="no"),"",_xll.EURO(G64,H64,V64,V64,D64,W64,1,0))</f>
        <v>2.9518994869221675</v>
      </c>
      <c r="K64" s="83">
        <f ca="1">_xll.EURO(F64,H64,V64,V64,C64,W64,1,1)</f>
        <v>0.31402476050103001</v>
      </c>
      <c r="L64" s="64">
        <f ca="1">IF(AND(G64&lt;H64,F$2="no"),"",_xll.EURO(G64,H64,V64,V64,C64,W64,0,0))</f>
        <v>12.080607694071105</v>
      </c>
      <c r="M64" s="65">
        <f ca="1">IF(AND(F64&lt;H64,F$2="no"),"",_xll.EURO(F64,H64,V64,V64,D64,W64,0,0))</f>
        <v>12.594506932130255</v>
      </c>
      <c r="N64" s="79">
        <f ca="1">_xll.EURO(F64,H64,V64,V64,C64,W64,0,1)</f>
        <v>-0.650235984019779</v>
      </c>
      <c r="O64" s="27">
        <f ca="1">_xll.EURO($F64,$H64,$V64,$V64,$C64,$W64,1,2)</f>
        <v>2.4486317294066435E-2</v>
      </c>
      <c r="P64" s="28">
        <f ca="1">_xll.EURO($F64,$H64,$V64,$V64,$C64,$W64,1,3)/100</f>
        <v>0.12633531886193652</v>
      </c>
      <c r="Q64" s="146">
        <f ca="1">_xll.EURO($F64,$H64,$V64,$V64,$C64,$W64,1,5)/365.25*X64*16*$Q$2</f>
        <v>-138.39959663728263</v>
      </c>
      <c r="R64" s="111">
        <f>VLOOKUP(E64,Lookups!$B$6:$H$304,2)</f>
        <v>37436</v>
      </c>
      <c r="S64" s="13"/>
      <c r="T64" s="164">
        <f t="shared" ca="1" si="17"/>
        <v>0.5138992380591425</v>
      </c>
      <c r="U64" s="165" t="str">
        <f t="shared" si="18"/>
        <v/>
      </c>
      <c r="V64" s="166">
        <f>VLOOKUP(E64,Lookups!$B$6:$E$304,4)</f>
        <v>4.4015695854079204E-2</v>
      </c>
      <c r="W64" s="167">
        <f t="shared" ca="1" si="23"/>
        <v>302</v>
      </c>
      <c r="X64" s="169">
        <f>VLOOKUP(E64,Lookups!$B$6:$E$304,3)</f>
        <v>22</v>
      </c>
    </row>
    <row r="65" spans="1:24" x14ac:dyDescent="0.25">
      <c r="A65" s="232"/>
      <c r="B65" s="114">
        <v>7.0000000000000007E-2</v>
      </c>
      <c r="C65" s="35">
        <f t="shared" si="24"/>
        <v>0.39</v>
      </c>
      <c r="D65" s="29">
        <f t="shared" si="25"/>
        <v>0.43</v>
      </c>
      <c r="E65" s="73">
        <v>37469</v>
      </c>
      <c r="F65" s="66">
        <f t="shared" si="21"/>
        <v>40</v>
      </c>
      <c r="G65" s="66">
        <f t="shared" si="22"/>
        <v>40</v>
      </c>
      <c r="H65" s="67">
        <v>50</v>
      </c>
      <c r="I65" s="68">
        <f ca="1">IF(AND(F65&gt;H65,F$2="No"),"",_xll.EURO(F65,H65,V65,V65,C65,W65,1,0))</f>
        <v>2.6756136344269947</v>
      </c>
      <c r="J65" s="69">
        <f ca="1">IF(AND(G65&gt;H65,F$2="no"),"",_xll.EURO(G65,H65,V65,V65,D65,W65,1,0))</f>
        <v>3.2210656804541191</v>
      </c>
      <c r="K65" s="84">
        <f ca="1">_xll.EURO(F65,H65,V65,V65,C65,W65,1,1)</f>
        <v>0.32627609819540443</v>
      </c>
      <c r="L65" s="68">
        <f ca="1">IF(AND(G65&lt;H65,F$2="no"),"",_xll.EURO(G65,H65,V65,V65,C65,W65,0,0))</f>
        <v>12.277902177312995</v>
      </c>
      <c r="M65" s="69">
        <f ca="1">IF(AND(F65&lt;H65,F$2="no"),"",_xll.EURO(F65,H65,V65,V65,D65,W65,0,0))</f>
        <v>12.823354223340129</v>
      </c>
      <c r="N65" s="78">
        <f ca="1">_xll.EURO(F65,H65,V65,V65,C65,W65,0,1)</f>
        <v>-0.63395275609319612</v>
      </c>
      <c r="O65" s="31">
        <f ca="1">_xll.EURO($F65,$H65,$V65,$V65,$C65,$W65,1,2)</f>
        <v>2.3615005983828243E-2</v>
      </c>
      <c r="P65" s="32">
        <f ca="1">_xll.EURO($F65,$H65,$V65,$V65,$C65,$W65,1,3)/100</f>
        <v>0.13434659338512356</v>
      </c>
      <c r="Q65" s="145">
        <f ca="1">_xll.EURO($F65,$H65,$V65,$V65,$C65,$W65,1,5)/365.25*X65*16*$Q$2</f>
        <v>-132.72262794019377</v>
      </c>
      <c r="R65" s="110">
        <f>VLOOKUP(E65,Lookups!$B$6:$H$304,2)</f>
        <v>37467</v>
      </c>
      <c r="S65" s="13"/>
      <c r="T65" s="161">
        <f t="shared" ca="1" si="17"/>
        <v>0.54545204602712438</v>
      </c>
      <c r="U65" s="162" t="str">
        <f t="shared" si="18"/>
        <v/>
      </c>
      <c r="V65" s="163">
        <f>VLOOKUP(E65,Lookups!$B$6:$E$304,4)</f>
        <v>4.4514029940807102E-2</v>
      </c>
      <c r="W65" s="168">
        <f t="shared" ca="1" si="23"/>
        <v>333</v>
      </c>
      <c r="X65" s="170">
        <f>VLOOKUP(E65,Lookups!$B$6:$E$304,3)</f>
        <v>22</v>
      </c>
    </row>
    <row r="66" spans="1:24" x14ac:dyDescent="0.25">
      <c r="A66" s="232"/>
      <c r="B66" s="114">
        <v>7.0000000000000007E-2</v>
      </c>
      <c r="C66" s="34">
        <f t="shared" si="24"/>
        <v>0.39</v>
      </c>
      <c r="D66" s="33">
        <f t="shared" si="25"/>
        <v>0.43</v>
      </c>
      <c r="E66" s="72">
        <v>37438</v>
      </c>
      <c r="F66" s="71">
        <f t="shared" si="21"/>
        <v>40</v>
      </c>
      <c r="G66" s="71">
        <f t="shared" si="22"/>
        <v>40</v>
      </c>
      <c r="H66" s="63">
        <v>50</v>
      </c>
      <c r="I66" s="64">
        <f ca="1">IF(AND(F66&gt;H66,F$2="No"),"",_xll.EURO(F66,H66,V66,V66,C66,W66,1,0))</f>
        <v>2.438000248863025</v>
      </c>
      <c r="J66" s="65">
        <f ca="1">IF(AND(G66&gt;H66,F$2="no"),"",_xll.EURO(G66,H66,V66,V66,D66,W66,1,0))</f>
        <v>2.9518994869221675</v>
      </c>
      <c r="K66" s="83">
        <f ca="1">_xll.EURO(F66,H66,V66,V66,C66,W66,1,1)</f>
        <v>0.31402476050103001</v>
      </c>
      <c r="L66" s="64">
        <f ca="1">IF(AND(G66&lt;H66,F$2="no"),"",_xll.EURO(G66,H66,V66,V66,C66,W66,0,0))</f>
        <v>12.080607694071105</v>
      </c>
      <c r="M66" s="65">
        <f ca="1">IF(AND(F66&lt;H66,F$2="no"),"",_xll.EURO(F66,H66,V66,V66,D66,W66,0,0))</f>
        <v>12.594506932130255</v>
      </c>
      <c r="N66" s="79">
        <f ca="1">_xll.EURO(F66,H66,V66,V66,C66,W66,0,1)</f>
        <v>-0.650235984019779</v>
      </c>
      <c r="O66" s="27">
        <f ca="1">_xll.EURO($F66,$H66,$V66,$V66,$C66,$W66,1,2)</f>
        <v>2.4486317294066435E-2</v>
      </c>
      <c r="P66" s="28">
        <f ca="1">_xll.EURO($F66,$H66,$V66,$V66,$C66,$W66,1,3)/100</f>
        <v>0.12633531886193652</v>
      </c>
      <c r="Q66" s="146">
        <f ca="1">_xll.EURO($F66,$H66,$V66,$V66,$C66,$W66,1,5)/365.25*X66*16*$Q$2</f>
        <v>-138.39959663728263</v>
      </c>
      <c r="R66" s="111">
        <f>VLOOKUP(E66,Lookups!$B$6:$H$304,2)</f>
        <v>37436</v>
      </c>
      <c r="S66" s="13"/>
      <c r="T66" s="154">
        <f t="shared" ca="1" si="17"/>
        <v>0.5138992380591425</v>
      </c>
      <c r="U66" s="155" t="str">
        <f t="shared" si="18"/>
        <v/>
      </c>
      <c r="V66" s="15">
        <f>VLOOKUP(E66,Lookups!$B$6:$E$304,4)</f>
        <v>4.4015695854079204E-2</v>
      </c>
      <c r="W66" s="156">
        <f t="shared" ca="1" si="23"/>
        <v>302</v>
      </c>
      <c r="X66" s="157">
        <f>VLOOKUP(E66,Lookups!$B$6:$E$304,3)</f>
        <v>22</v>
      </c>
    </row>
    <row r="67" spans="1:24" ht="13.8" thickBot="1" x14ac:dyDescent="0.3">
      <c r="A67" s="232"/>
      <c r="B67" s="114">
        <v>7.0000000000000007E-2</v>
      </c>
      <c r="C67" s="11">
        <f t="shared" si="24"/>
        <v>0.39</v>
      </c>
      <c r="D67" s="22">
        <f t="shared" si="25"/>
        <v>0.43</v>
      </c>
      <c r="E67" s="6">
        <v>37469</v>
      </c>
      <c r="F67" s="42">
        <f t="shared" si="21"/>
        <v>40</v>
      </c>
      <c r="G67" s="42">
        <f t="shared" si="22"/>
        <v>40</v>
      </c>
      <c r="H67" s="44">
        <v>50</v>
      </c>
      <c r="I67" s="47">
        <f ca="1">IF(AND(F67&gt;H67,F$2="No"),"",_xll.EURO(F67,H67,V67,V67,C67,W67,1,0))</f>
        <v>2.6756136344269947</v>
      </c>
      <c r="J67" s="51">
        <f ca="1">IF(AND(G67&gt;H67,F$2="no"),"",_xll.EURO(G67,H67,V67,V67,D67,W67,1,0))</f>
        <v>3.2210656804541191</v>
      </c>
      <c r="K67" s="117">
        <f ca="1">_xll.EURO(F67,H67,V67,V67,C67,W67,1,1)</f>
        <v>0.32627609819540443</v>
      </c>
      <c r="L67" s="47">
        <f ca="1">IF(AND(G67&lt;H67,F$2="no"),"",_xll.EURO(G67,H67,V67,V67,C67,W67,0,0))</f>
        <v>12.277902177312995</v>
      </c>
      <c r="M67" s="51">
        <f ca="1">IF(AND(F67&lt;H67,F$2="no"),"",_xll.EURO(F67,H67,V67,V67,D67,W67,0,0))</f>
        <v>12.823354223340129</v>
      </c>
      <c r="N67" s="76">
        <f ca="1">_xll.EURO(F67,H67,V67,V67,C67,W67,0,1)</f>
        <v>-0.63395275609319612</v>
      </c>
      <c r="O67" s="7">
        <f ca="1">_xll.EURO($F67,$H67,$V67,$V67,$C67,$W67,1,2)</f>
        <v>2.3615005983828243E-2</v>
      </c>
      <c r="P67" s="3">
        <f ca="1">_xll.EURO($F67,$H67,$V67,$V67,$C67,$W67,1,3)/100</f>
        <v>0.13434659338512356</v>
      </c>
      <c r="Q67" s="143">
        <f ca="1">_xll.EURO($F67,$H67,$V67,$V67,$C67,$W67,1,5)/365.25*X67*16*$Q$2</f>
        <v>-132.72262794019377</v>
      </c>
      <c r="R67" s="108">
        <f>VLOOKUP(E67,Lookups!$B$6:$H$304,2)</f>
        <v>37467</v>
      </c>
      <c r="S67" s="13"/>
      <c r="T67" s="158">
        <f t="shared" ca="1" si="17"/>
        <v>0.54545204602712438</v>
      </c>
      <c r="U67" s="136" t="str">
        <f t="shared" si="18"/>
        <v/>
      </c>
      <c r="V67" s="17">
        <f>VLOOKUP(E67,Lookups!$B$6:$E$304,4)</f>
        <v>4.4514029940807102E-2</v>
      </c>
      <c r="W67" s="137">
        <f t="shared" ca="1" si="23"/>
        <v>333</v>
      </c>
      <c r="X67" s="159">
        <f>VLOOKUP(E67,Lookups!$B$6:$E$304,3)</f>
        <v>22</v>
      </c>
    </row>
    <row r="68" spans="1:24" ht="13.8" thickBot="1" x14ac:dyDescent="0.3">
      <c r="A68" s="140"/>
      <c r="B68" s="119"/>
      <c r="C68" s="120"/>
      <c r="D68" s="120"/>
      <c r="E68" s="121"/>
      <c r="F68" s="122"/>
      <c r="G68" s="122"/>
      <c r="H68" s="123"/>
      <c r="I68" s="127"/>
      <c r="J68" s="127"/>
      <c r="K68" s="124"/>
      <c r="L68" s="127"/>
      <c r="M68" s="127"/>
      <c r="N68" s="125"/>
      <c r="O68" s="126"/>
      <c r="P68" s="127"/>
      <c r="Q68" s="147"/>
      <c r="R68" s="128"/>
      <c r="S68" s="13"/>
      <c r="T68" s="127"/>
      <c r="U68" s="129"/>
      <c r="V68" s="130"/>
      <c r="W68" s="131"/>
    </row>
    <row r="69" spans="1:24" x14ac:dyDescent="0.25">
      <c r="A69" s="228">
        <v>2002</v>
      </c>
      <c r="B69" s="114"/>
      <c r="C69" s="20">
        <v>0.2</v>
      </c>
      <c r="D69" s="24">
        <v>0.3</v>
      </c>
      <c r="E69" s="25">
        <v>37257</v>
      </c>
      <c r="F69" s="70">
        <v>40</v>
      </c>
      <c r="G69" s="70">
        <v>44</v>
      </c>
      <c r="H69" s="39">
        <v>50</v>
      </c>
      <c r="I69" s="47">
        <f ca="1">IF(AND(F69&gt;H69,F$2="No"),"",_xll.EURO(F69,H69,V69,V69,C69,W69,1,0))</f>
        <v>4.8185004058781233E-2</v>
      </c>
      <c r="J69" s="51">
        <f ca="1">IF(AND(G69&gt;H69,F$2="no"),"",_xll.EURO(G69,H69,V69,V69,D69,W69,1,0))</f>
        <v>1.0433811314746784</v>
      </c>
      <c r="K69" s="2">
        <f ca="1">_xll.EURO(F69,H69,V69,V69,C69,W69,1,1)</f>
        <v>2.8485930684427403E-2</v>
      </c>
      <c r="L69" s="47">
        <f ca="1">IF(AND(G69&lt;H69,F$2="no"),"",_xll.EURO(G69,H69,V69,V69,C69,W69,0,0))</f>
        <v>6.267470454448663</v>
      </c>
      <c r="M69" s="51">
        <f ca="1">IF(AND(F69&lt;H69,F$2="no"),"",_xll.EURO(F69,H69,V69,V69,D69,W69,0,0))</f>
        <v>10.20635659074199</v>
      </c>
      <c r="N69" s="76">
        <f ca="1">_xll.EURO(F69,H69,V69,V69,C69,W69,0,1)</f>
        <v>-0.95806745386836245</v>
      </c>
      <c r="O69" s="7">
        <f ca="1">_xll.EURO($F69,$H69,$V69,$V69,$C69,$W69,1,2)</f>
        <v>1.4240923322443892E-2</v>
      </c>
      <c r="P69" s="3">
        <f ca="1">_xll.EURO($F69,$H69,$V69,$V69,$C69,$W69,1,3)/100</f>
        <v>1.4847210407081821E-2</v>
      </c>
      <c r="Q69" s="143">
        <f ca="1">_xll.EURO($F69,$H69,$V69,$V69,$C69,$W69,1,5)/365.25*X69*16*$Q$2</f>
        <v>-21.862421717182194</v>
      </c>
      <c r="R69" s="108">
        <f>VLOOKUP(E69,Lookups!$B$6:$H$304,2)</f>
        <v>37253</v>
      </c>
      <c r="S69" s="13"/>
      <c r="T69" s="153">
        <f t="shared" ca="1" si="17"/>
        <v>0.99519612741589714</v>
      </c>
      <c r="U69" s="133" t="str">
        <f t="shared" si="18"/>
        <v/>
      </c>
      <c r="V69" s="134">
        <f>VLOOKUP(E69,Lookups!$B$6:$E$304,4)</f>
        <v>4.1552067353276101E-2</v>
      </c>
      <c r="W69" s="135">
        <f ca="1">R69-$C$1</f>
        <v>119</v>
      </c>
      <c r="X69" s="160">
        <f>VLOOKUP(E69,Lookups!$B$6:$E$304,3)</f>
        <v>22</v>
      </c>
    </row>
    <row r="70" spans="1:24" x14ac:dyDescent="0.25">
      <c r="A70" s="228"/>
      <c r="B70" s="114">
        <v>7.0000000000000007E-2</v>
      </c>
      <c r="C70" s="11">
        <f>C$69+B70</f>
        <v>0.27</v>
      </c>
      <c r="D70" s="22">
        <f>D$69+B70</f>
        <v>0.37</v>
      </c>
      <c r="E70" s="25">
        <v>37257</v>
      </c>
      <c r="F70" s="42">
        <f t="shared" si="21"/>
        <v>40</v>
      </c>
      <c r="G70" s="42">
        <f t="shared" si="22"/>
        <v>40</v>
      </c>
      <c r="H70" s="39">
        <v>50</v>
      </c>
      <c r="I70" s="47">
        <f ca="1">IF(AND(F70&gt;H70,F$2="No"),"",_xll.EURO(F70,H70,V70,V70,C70,W70,1,0))</f>
        <v>0.2236850420274803</v>
      </c>
      <c r="J70" s="51">
        <f ca="1">IF(AND(G70&gt;H70,F$2="no"),"",_xll.EURO(G70,H70,V70,V70,D70,W70,1,0))</f>
        <v>0.69370496236911539</v>
      </c>
      <c r="K70" s="2">
        <f ca="1">_xll.EURO(F70,H70,V70,V70,C70,W70,1,1)</f>
        <v>8.4064330294407491E-2</v>
      </c>
      <c r="L70" s="47">
        <f ca="1">IF(AND(G70&lt;H70,F$2="no"),"",_xll.EURO(G70,H70,V70,V70,C70,W70,0,0))</f>
        <v>10.089218887555383</v>
      </c>
      <c r="M70" s="51">
        <f ca="1">IF(AND(F70&lt;H70,F$2="no"),"",_xll.EURO(F70,H70,V70,V70,D70,W70,0,0))</f>
        <v>10.559238807897017</v>
      </c>
      <c r="N70" s="76">
        <f ca="1">_xll.EURO(F70,H70,V70,V70,C70,W70,0,1)</f>
        <v>-0.90248905425838233</v>
      </c>
      <c r="O70" s="7">
        <f ca="1">_xll.EURO($F70,$H70,$V70,$V70,$C70,$W70,1,2)</f>
        <v>2.4949160128479354E-2</v>
      </c>
      <c r="P70" s="3">
        <f ca="1">_xll.EURO($F70,$H70,$V70,$V70,$C70,$W70,1,3)/100</f>
        <v>3.5115302501981291E-2</v>
      </c>
      <c r="Q70" s="143">
        <f ca="1">_xll.EURO($F70,$H70,$V70,$V70,$C70,$W70,1,5)/365.25*X70*16*$Q$2</f>
        <v>-69.664700321937801</v>
      </c>
      <c r="R70" s="108">
        <f>VLOOKUP(E70,Lookups!$B$6:$H$304,2)</f>
        <v>37253</v>
      </c>
      <c r="S70" s="13"/>
      <c r="T70" s="154">
        <f t="shared" ca="1" si="17"/>
        <v>0.47001992034163509</v>
      </c>
      <c r="U70" s="155" t="str">
        <f t="shared" si="18"/>
        <v/>
      </c>
      <c r="V70" s="15">
        <f>VLOOKUP(E70,Lookups!$B$6:$E$304,4)</f>
        <v>4.1552067353276101E-2</v>
      </c>
      <c r="W70" s="156">
        <f ca="1">R70-$C$1</f>
        <v>119</v>
      </c>
      <c r="X70" s="157">
        <f>VLOOKUP(E70,Lookups!$B$6:$E$304,3)</f>
        <v>22</v>
      </c>
    </row>
    <row r="71" spans="1:24" x14ac:dyDescent="0.25">
      <c r="A71" s="228"/>
      <c r="B71" s="114">
        <v>7.0000000000000007E-2</v>
      </c>
      <c r="C71" s="11">
        <f>C$69+B71</f>
        <v>0.27</v>
      </c>
      <c r="D71" s="22">
        <f>D$69+B71</f>
        <v>0.37</v>
      </c>
      <c r="E71" s="25">
        <v>37257</v>
      </c>
      <c r="F71" s="42">
        <f t="shared" si="21"/>
        <v>40</v>
      </c>
      <c r="G71" s="42">
        <f t="shared" si="22"/>
        <v>40</v>
      </c>
      <c r="H71" s="39">
        <v>50</v>
      </c>
      <c r="I71" s="47">
        <f ca="1">IF(AND(F71&gt;H71,F$2="No"),"",_xll.EURO(F71,H71,V71,V71,C71,W71,1,0))</f>
        <v>0.2236850420274803</v>
      </c>
      <c r="J71" s="51">
        <f ca="1">IF(AND(G71&gt;H71,F$2="no"),"",_xll.EURO(G71,H71,V71,V71,D71,W71,1,0))</f>
        <v>0.69370496236911539</v>
      </c>
      <c r="K71" s="2">
        <f ca="1">_xll.EURO(F71,H71,V71,V71,C71,W71,1,1)</f>
        <v>8.4064330294407491E-2</v>
      </c>
      <c r="L71" s="47">
        <f ca="1">IF(AND(G71&lt;H71,F$2="no"),"",_xll.EURO(G71,H71,V71,V71,C71,W71,0,0))</f>
        <v>10.089218887555383</v>
      </c>
      <c r="M71" s="51">
        <f ca="1">IF(AND(F71&lt;H71,F$2="no"),"",_xll.EURO(F71,H71,V71,V71,D71,W71,0,0))</f>
        <v>10.559238807897017</v>
      </c>
      <c r="N71" s="76">
        <f ca="1">_xll.EURO(F71,H71,V71,V71,C71,W71,0,1)</f>
        <v>-0.90248905425838233</v>
      </c>
      <c r="O71" s="7">
        <f ca="1">_xll.EURO($F71,$H71,$V71,$V71,$C71,$W71,1,2)</f>
        <v>2.4949160128479354E-2</v>
      </c>
      <c r="P71" s="3">
        <f ca="1">_xll.EURO($F71,$H71,$V71,$V71,$C71,$W71,1,3)/100</f>
        <v>3.5115302501981291E-2</v>
      </c>
      <c r="Q71" s="143">
        <f ca="1">_xll.EURO($F71,$H71,$V71,$V71,$C71,$W71,1,5)/365.25*X71*16*$Q$2</f>
        <v>-69.664700321937801</v>
      </c>
      <c r="R71" s="108">
        <f>VLOOKUP(E71,Lookups!$B$6:$H$304,2)</f>
        <v>37253</v>
      </c>
      <c r="S71" s="13"/>
      <c r="T71" s="154">
        <f t="shared" ca="1" si="17"/>
        <v>0.47001992034163509</v>
      </c>
      <c r="U71" s="155" t="str">
        <f t="shared" si="18"/>
        <v/>
      </c>
      <c r="V71" s="15">
        <f>VLOOKUP(E71,Lookups!$B$6:$E$304,4)</f>
        <v>4.1552067353276101E-2</v>
      </c>
      <c r="W71" s="156">
        <f ca="1">R71-$C$1</f>
        <v>119</v>
      </c>
      <c r="X71" s="157">
        <f>VLOOKUP(E71,Lookups!$B$6:$E$304,3)</f>
        <v>22</v>
      </c>
    </row>
    <row r="72" spans="1:24" x14ac:dyDescent="0.25">
      <c r="A72" s="228"/>
      <c r="B72" s="114">
        <v>7.0000000000000007E-2</v>
      </c>
      <c r="C72" s="11">
        <f>C$69+B72</f>
        <v>0.27</v>
      </c>
      <c r="D72" s="22">
        <f>D$69+B72</f>
        <v>0.37</v>
      </c>
      <c r="E72" s="25">
        <v>37257</v>
      </c>
      <c r="F72" s="42">
        <f t="shared" si="21"/>
        <v>40</v>
      </c>
      <c r="G72" s="42">
        <f t="shared" si="22"/>
        <v>40</v>
      </c>
      <c r="H72" s="39">
        <v>50</v>
      </c>
      <c r="I72" s="47">
        <f ca="1">IF(AND(F72&gt;H72,F$2="No"),"",_xll.EURO(F72,H72,V72,V72,C72,W72,1,0))</f>
        <v>0.2236850420274803</v>
      </c>
      <c r="J72" s="51">
        <f ca="1">IF(AND(G72&gt;H72,F$2="no"),"",_xll.EURO(G72,H72,V72,V72,D72,W72,1,0))</f>
        <v>0.69370496236911539</v>
      </c>
      <c r="K72" s="2">
        <f ca="1">_xll.EURO(F72,H72,V72,V72,C72,W72,1,1)</f>
        <v>8.4064330294407491E-2</v>
      </c>
      <c r="L72" s="47">
        <f ca="1">IF(AND(G72&lt;H72,F$2="no"),"",_xll.EURO(G72,H72,V72,V72,C72,W72,0,0))</f>
        <v>10.089218887555383</v>
      </c>
      <c r="M72" s="51">
        <f ca="1">IF(AND(F72&lt;H72,F$2="no"),"",_xll.EURO(F72,H72,V72,V72,D72,W72,0,0))</f>
        <v>10.559238807897017</v>
      </c>
      <c r="N72" s="76">
        <f ca="1">_xll.EURO(F72,H72,V72,V72,C72,W72,0,1)</f>
        <v>-0.90248905425838233</v>
      </c>
      <c r="O72" s="7">
        <f ca="1">_xll.EURO($F72,$H72,$V72,$V72,$C72,$W72,1,2)</f>
        <v>2.4949160128479354E-2</v>
      </c>
      <c r="P72" s="3">
        <f ca="1">_xll.EURO($F72,$H72,$V72,$V72,$C72,$W72,1,3)/100</f>
        <v>3.5115302501981291E-2</v>
      </c>
      <c r="Q72" s="143">
        <f ca="1">_xll.EURO($F72,$H72,$V72,$V72,$C72,$W72,1,5)/365.25*X72*16*$Q$2</f>
        <v>-69.664700321937801</v>
      </c>
      <c r="R72" s="108">
        <f>VLOOKUP(E72,Lookups!$B$6:$H$304,2)</f>
        <v>37253</v>
      </c>
      <c r="S72" s="13"/>
      <c r="T72" s="154">
        <f t="shared" ca="1" si="17"/>
        <v>0.47001992034163509</v>
      </c>
      <c r="U72" s="155" t="str">
        <f t="shared" si="18"/>
        <v/>
      </c>
      <c r="V72" s="15">
        <f>VLOOKUP(E72,Lookups!$B$6:$E$304,4)</f>
        <v>4.1552067353276101E-2</v>
      </c>
      <c r="W72" s="156">
        <f ca="1">R72-$C$1</f>
        <v>119</v>
      </c>
      <c r="X72" s="157">
        <f>VLOOKUP(E72,Lookups!$B$6:$E$304,3)</f>
        <v>22</v>
      </c>
    </row>
    <row r="73" spans="1:24" ht="13.8" thickBot="1" x14ac:dyDescent="0.3">
      <c r="A73" s="228"/>
      <c r="B73" s="114">
        <v>7.0000000000000007E-2</v>
      </c>
      <c r="C73" s="11">
        <f>C$69+B73</f>
        <v>0.27</v>
      </c>
      <c r="D73" s="22">
        <f>D$69+B73</f>
        <v>0.37</v>
      </c>
      <c r="E73" s="25">
        <v>37257</v>
      </c>
      <c r="F73" s="42">
        <f t="shared" si="21"/>
        <v>40</v>
      </c>
      <c r="G73" s="42">
        <f t="shared" si="22"/>
        <v>40</v>
      </c>
      <c r="H73" s="39">
        <v>50</v>
      </c>
      <c r="I73" s="47">
        <f ca="1">IF(AND(F73&gt;H73,F$2="No"),"",_xll.EURO(F73,H73,V73,V73,C73,W73,1,0))</f>
        <v>0.2236850420274803</v>
      </c>
      <c r="J73" s="51">
        <f ca="1">IF(AND(G73&gt;H73,F$2="no"),"",_xll.EURO(G73,H73,V73,V73,D73,W73,1,0))</f>
        <v>0.69370496236911539</v>
      </c>
      <c r="K73" s="2">
        <f ca="1">_xll.EURO(F73,H73,V73,V73,C73,W73,1,1)</f>
        <v>8.4064330294407491E-2</v>
      </c>
      <c r="L73" s="47">
        <f ca="1">IF(AND(G73&lt;H73,F$2="no"),"",_xll.EURO(G73,H73,V73,V73,C73,W73,0,0))</f>
        <v>10.089218887555383</v>
      </c>
      <c r="M73" s="51">
        <f ca="1">IF(AND(F73&lt;H73,F$2="no"),"",_xll.EURO(F73,H73,V73,V73,D73,W73,0,0))</f>
        <v>10.559238807897017</v>
      </c>
      <c r="N73" s="76">
        <f ca="1">_xll.EURO(F73,H73,V73,V73,C73,W73,0,1)</f>
        <v>-0.90248905425838233</v>
      </c>
      <c r="O73" s="7">
        <f ca="1">_xll.EURO($F73,$H73,$V73,$V73,$C73,$W73,1,2)</f>
        <v>2.4949160128479354E-2</v>
      </c>
      <c r="P73" s="3">
        <f ca="1">_xll.EURO($F73,$H73,$V73,$V73,$C73,$W73,1,3)/100</f>
        <v>3.5115302501981291E-2</v>
      </c>
      <c r="Q73" s="143">
        <f ca="1">_xll.EURO($F73,$H73,$V73,$V73,$C73,$W73,1,5)/365.25*X73*16*$Q$2</f>
        <v>-69.664700321937801</v>
      </c>
      <c r="R73" s="108">
        <f>VLOOKUP(E73,Lookups!$B$6:$H$304,2)</f>
        <v>37253</v>
      </c>
      <c r="S73" s="13"/>
      <c r="T73" s="158">
        <f t="shared" ca="1" si="17"/>
        <v>0.47001992034163509</v>
      </c>
      <c r="U73" s="136" t="str">
        <f t="shared" si="18"/>
        <v/>
      </c>
      <c r="V73" s="17">
        <f>VLOOKUP(E73,Lookups!$B$6:$E$304,4)</f>
        <v>4.1552067353276101E-2</v>
      </c>
      <c r="W73" s="137">
        <f ca="1">R73-$C$1</f>
        <v>119</v>
      </c>
      <c r="X73" s="159">
        <f>VLOOKUP(E73,Lookups!$B$6:$E$304,3)</f>
        <v>22</v>
      </c>
    </row>
    <row r="74" spans="1:24" ht="13.8" thickBot="1" x14ac:dyDescent="0.3">
      <c r="A74" s="118"/>
      <c r="B74" s="119"/>
      <c r="C74" s="120"/>
      <c r="D74" s="120"/>
      <c r="E74" s="121"/>
      <c r="F74" s="122"/>
      <c r="G74" s="122"/>
      <c r="H74" s="132"/>
      <c r="I74" s="127"/>
      <c r="J74" s="127"/>
      <c r="K74" s="124"/>
      <c r="L74" s="127"/>
      <c r="M74" s="127"/>
      <c r="N74" s="125"/>
      <c r="O74" s="126"/>
      <c r="P74" s="127"/>
      <c r="Q74" s="147"/>
      <c r="R74" s="128"/>
      <c r="S74" s="13"/>
      <c r="T74" s="127"/>
      <c r="U74" s="129"/>
      <c r="V74" s="130"/>
      <c r="W74" s="131"/>
    </row>
    <row r="75" spans="1:24" x14ac:dyDescent="0.25">
      <c r="A75" s="228">
        <v>2003</v>
      </c>
      <c r="B75" s="114"/>
      <c r="C75" s="20">
        <v>0.2</v>
      </c>
      <c r="D75" s="24">
        <v>0.3</v>
      </c>
      <c r="E75" s="25">
        <v>37622</v>
      </c>
      <c r="F75" s="70">
        <v>43</v>
      </c>
      <c r="G75" s="70">
        <v>45</v>
      </c>
      <c r="H75" s="39">
        <v>50</v>
      </c>
      <c r="I75" s="47">
        <f ca="1">IF(AND(F75&gt;H75,F$2="No"),"",_xll.EURO(F75,H75,V75,V75,C75,W75,1,0))</f>
        <v>1.5459163948163912</v>
      </c>
      <c r="J75" s="51">
        <f ca="1">IF(AND(G75&gt;H75,F$2="no"),"",_xll.EURO(G75,H75,V75,V75,D75,W75,1,0))</f>
        <v>4.0598932518766002</v>
      </c>
      <c r="K75" s="2">
        <f ca="1">_xll.EURO(F75,H75,V75,V75,C75,W75,1,1)</f>
        <v>0.27725949885563367</v>
      </c>
      <c r="L75" s="47">
        <f ca="1">IF(AND(G75&lt;H75,F$2="no"),"",_xll.EURO(G75,H75,V75,V75,C75,W75,0,0))</f>
        <v>6.8638641413673085</v>
      </c>
      <c r="M75" s="51">
        <f ca="1">IF(AND(F75&lt;H75,F$2="no"),"",_xll.EURO(F75,H75,V75,V75,D75,W75,0,0))</f>
        <v>9.8425436880076518</v>
      </c>
      <c r="N75" s="76">
        <f ca="1">_xll.EURO(F75,H75,V75,V75,C75,W75,0,1)</f>
        <v>-0.66212677970017642</v>
      </c>
      <c r="O75" s="7">
        <f ca="1">_xll.EURO($F75,$H75,$V75,$V75,$C75,$W75,1,2)</f>
        <v>3.2680356628187766E-2</v>
      </c>
      <c r="P75" s="3">
        <f ca="1">_xll.EURO($F75,$H75,$V75,$V75,$C75,$W75,1,3)/100</f>
        <v>0.16080507045082726</v>
      </c>
      <c r="Q75" s="143">
        <f ca="1">_xll.EURO($F75,$H75,$V75,$V75,$C75,$W75,1,5)/365.25*X75*16*$Q$2</f>
        <v>-54.733351037358823</v>
      </c>
      <c r="R75" s="108">
        <f>VLOOKUP(E75,Lookups!$B$6:$H$304,2)</f>
        <v>37620</v>
      </c>
      <c r="S75" s="13"/>
      <c r="T75" s="153">
        <f t="shared" ca="1" si="17"/>
        <v>2.513976857060209</v>
      </c>
      <c r="U75" s="133" t="str">
        <f t="shared" si="18"/>
        <v/>
      </c>
      <c r="V75" s="134">
        <f>VLOOKUP(E75,Lookups!$B$6:$E$304,4)</f>
        <v>4.6992878692691899E-2</v>
      </c>
      <c r="W75" s="135">
        <f ca="1">R75-$C$1</f>
        <v>486</v>
      </c>
      <c r="X75" s="160">
        <f>VLOOKUP(E75,Lookups!$B$6:$E$304,3)</f>
        <v>22</v>
      </c>
    </row>
    <row r="76" spans="1:24" x14ac:dyDescent="0.25">
      <c r="A76" s="228"/>
      <c r="B76" s="114">
        <v>4.5999999999999999E-2</v>
      </c>
      <c r="C76" s="11">
        <f>C$75+B76</f>
        <v>0.246</v>
      </c>
      <c r="D76" s="22">
        <f>D$75+B76</f>
        <v>0.34599999999999997</v>
      </c>
      <c r="E76" s="25">
        <v>37622</v>
      </c>
      <c r="F76" s="42">
        <f t="shared" si="21"/>
        <v>43</v>
      </c>
      <c r="G76" s="42">
        <f t="shared" si="22"/>
        <v>43</v>
      </c>
      <c r="H76" s="39">
        <v>50</v>
      </c>
      <c r="I76" s="47">
        <f ca="1">IF(AND(F76&gt;H76,F$2="No"),"",_xll.EURO(F76,H76,V76,V76,C76,W76,1,0))</f>
        <v>2.3146630524870009</v>
      </c>
      <c r="J76" s="51">
        <f ca="1">IF(AND(G76&gt;H76,F$2="no"),"",_xll.EURO(G76,H76,V76,V76,D76,W76,1,0))</f>
        <v>4.1013784272483438</v>
      </c>
      <c r="K76" s="2">
        <f ca="1">_xll.EURO(F76,H76,V76,V76,C76,W76,1,1)</f>
        <v>0.32728877161988434</v>
      </c>
      <c r="L76" s="47">
        <f ca="1">IF(AND(G76&lt;H76,F$2="no"),"",_xll.EURO(G76,H76,V76,V76,C76,W76,0,0))</f>
        <v>8.8903670023776691</v>
      </c>
      <c r="M76" s="51">
        <f ca="1">IF(AND(F76&lt;H76,F$2="no"),"",_xll.EURO(F76,H76,V76,V76,D76,W76,0,0))</f>
        <v>10.677082377139012</v>
      </c>
      <c r="N76" s="76">
        <f ca="1">_xll.EURO(F76,H76,V76,V76,C76,W76,0,1)</f>
        <v>-0.61209750693592568</v>
      </c>
      <c r="O76" s="7">
        <f ca="1">_xll.EURO($F76,$H76,$V76,$V76,$C76,$W76,1,2)</f>
        <v>2.8468402655367972E-2</v>
      </c>
      <c r="P76" s="3">
        <f ca="1">_xll.EURO($F76,$H76,$V76,$V76,$C76,$W76,1,3)/100</f>
        <v>0.17229836756201791</v>
      </c>
      <c r="Q76" s="143">
        <f ca="1">_xll.EURO($F76,$H76,$V76,$V76,$C76,$W76,1,5)/365.25*X76*16*$Q$2</f>
        <v>-71.505884206087288</v>
      </c>
      <c r="R76" s="108">
        <f>VLOOKUP(E76,Lookups!$B$6:$H$304,2)</f>
        <v>37620</v>
      </c>
      <c r="S76" s="13"/>
      <c r="T76" s="154">
        <f t="shared" ca="1" si="17"/>
        <v>1.7867153747613429</v>
      </c>
      <c r="U76" s="155" t="str">
        <f t="shared" si="18"/>
        <v/>
      </c>
      <c r="V76" s="15">
        <f>VLOOKUP(E76,Lookups!$B$6:$E$304,4)</f>
        <v>4.6992878692691899E-2</v>
      </c>
      <c r="W76" s="156">
        <f ca="1">R76-$C$1</f>
        <v>486</v>
      </c>
      <c r="X76" s="157">
        <f>VLOOKUP(E76,Lookups!$B$6:$E$304,3)</f>
        <v>22</v>
      </c>
    </row>
    <row r="77" spans="1:24" x14ac:dyDescent="0.25">
      <c r="A77" s="228"/>
      <c r="B77" s="114">
        <v>4.5999999999999999E-2</v>
      </c>
      <c r="C77" s="11">
        <f>C$75+B77</f>
        <v>0.246</v>
      </c>
      <c r="D77" s="22">
        <f>D$75+B77</f>
        <v>0.34599999999999997</v>
      </c>
      <c r="E77" s="25">
        <v>37622</v>
      </c>
      <c r="F77" s="42">
        <f t="shared" si="21"/>
        <v>43</v>
      </c>
      <c r="G77" s="42">
        <f t="shared" si="22"/>
        <v>43</v>
      </c>
      <c r="H77" s="39">
        <v>50</v>
      </c>
      <c r="I77" s="47">
        <f ca="1">IF(AND(F77&gt;H77,F$2="No"),"",_xll.EURO(F77,H77,V77,V77,C77,W77,1,0))</f>
        <v>2.3146630524870009</v>
      </c>
      <c r="J77" s="51">
        <f ca="1">IF(AND(G77&gt;H77,F$2="no"),"",_xll.EURO(G77,H77,V77,V77,D77,W77,1,0))</f>
        <v>4.1013784272483438</v>
      </c>
      <c r="K77" s="2">
        <f ca="1">_xll.EURO(F77,H77,V77,V77,C77,W77,1,1)</f>
        <v>0.32728877161988434</v>
      </c>
      <c r="L77" s="47">
        <f ca="1">IF(AND(G77&lt;H77,F$2="no"),"",_xll.EURO(G77,H77,V77,V77,C77,W77,0,0))</f>
        <v>8.8903670023776691</v>
      </c>
      <c r="M77" s="51">
        <f ca="1">IF(AND(F77&lt;H77,F$2="no"),"",_xll.EURO(F77,H77,V77,V77,D77,W77,0,0))</f>
        <v>10.677082377139012</v>
      </c>
      <c r="N77" s="76">
        <f ca="1">_xll.EURO(F77,H77,V77,V77,C77,W77,0,1)</f>
        <v>-0.61209750693592568</v>
      </c>
      <c r="O77" s="7">
        <f ca="1">_xll.EURO($F77,$H77,$V77,$V77,$C77,$W77,1,2)</f>
        <v>2.8468402655367972E-2</v>
      </c>
      <c r="P77" s="3">
        <f ca="1">_xll.EURO($F77,$H77,$V77,$V77,$C77,$W77,1,3)/100</f>
        <v>0.17229836756201791</v>
      </c>
      <c r="Q77" s="143">
        <f ca="1">_xll.EURO($F77,$H77,$V77,$V77,$C77,$W77,1,5)/365.25*X77*16*$Q$2</f>
        <v>-71.505884206087288</v>
      </c>
      <c r="R77" s="108">
        <f>VLOOKUP(E77,Lookups!$B$6:$H$304,2)</f>
        <v>37620</v>
      </c>
      <c r="S77" s="13"/>
      <c r="T77" s="154">
        <f t="shared" ca="1" si="17"/>
        <v>1.7867153747613429</v>
      </c>
      <c r="U77" s="155" t="str">
        <f t="shared" si="18"/>
        <v/>
      </c>
      <c r="V77" s="15">
        <f>VLOOKUP(E77,Lookups!$B$6:$E$304,4)</f>
        <v>4.6992878692691899E-2</v>
      </c>
      <c r="W77" s="156">
        <f ca="1">R77-$C$1</f>
        <v>486</v>
      </c>
      <c r="X77" s="157">
        <f>VLOOKUP(E77,Lookups!$B$6:$E$304,3)</f>
        <v>22</v>
      </c>
    </row>
    <row r="78" spans="1:24" x14ac:dyDescent="0.25">
      <c r="A78" s="228"/>
      <c r="B78" s="114">
        <v>4.5999999999999999E-2</v>
      </c>
      <c r="C78" s="11">
        <f>C$75+B78</f>
        <v>0.246</v>
      </c>
      <c r="D78" s="22">
        <f>D$75+B78</f>
        <v>0.34599999999999997</v>
      </c>
      <c r="E78" s="25">
        <v>37622</v>
      </c>
      <c r="F78" s="42">
        <f t="shared" si="21"/>
        <v>43</v>
      </c>
      <c r="G78" s="42">
        <f t="shared" si="22"/>
        <v>43</v>
      </c>
      <c r="H78" s="39">
        <v>50</v>
      </c>
      <c r="I78" s="47">
        <f ca="1">IF(AND(F78&gt;H78,F$2="No"),"",_xll.EURO(F78,H78,V78,V78,C78,W78,1,0))</f>
        <v>2.3146630524870009</v>
      </c>
      <c r="J78" s="51">
        <f ca="1">IF(AND(G78&gt;H78,F$2="no"),"",_xll.EURO(G78,H78,V78,V78,D78,W78,1,0))</f>
        <v>4.1013784272483438</v>
      </c>
      <c r="K78" s="2">
        <f ca="1">_xll.EURO(F78,H78,V78,V78,C78,W78,1,1)</f>
        <v>0.32728877161988434</v>
      </c>
      <c r="L78" s="47">
        <f ca="1">IF(AND(G78&lt;H78,F$2="no"),"",_xll.EURO(G78,H78,V78,V78,C78,W78,0,0))</f>
        <v>8.8903670023776691</v>
      </c>
      <c r="M78" s="51">
        <f ca="1">IF(AND(F78&lt;H78,F$2="no"),"",_xll.EURO(F78,H78,V78,V78,D78,W78,0,0))</f>
        <v>10.677082377139012</v>
      </c>
      <c r="N78" s="76">
        <f ca="1">_xll.EURO(F78,H78,V78,V78,C78,W78,0,1)</f>
        <v>-0.61209750693592568</v>
      </c>
      <c r="O78" s="7">
        <f ca="1">_xll.EURO($F78,$H78,$V78,$V78,$C78,$W78,1,2)</f>
        <v>2.8468402655367972E-2</v>
      </c>
      <c r="P78" s="3">
        <f ca="1">_xll.EURO($F78,$H78,$V78,$V78,$C78,$W78,1,3)/100</f>
        <v>0.17229836756201791</v>
      </c>
      <c r="Q78" s="143">
        <f ca="1">_xll.EURO($F78,$H78,$V78,$V78,$C78,$W78,1,5)/365.25*X78*16*$Q$2</f>
        <v>-71.505884206087288</v>
      </c>
      <c r="R78" s="108">
        <f>VLOOKUP(E78,Lookups!$B$6:$H$304,2)</f>
        <v>37620</v>
      </c>
      <c r="S78" s="13"/>
      <c r="T78" s="154">
        <f t="shared" ca="1" si="17"/>
        <v>1.7867153747613429</v>
      </c>
      <c r="U78" s="155" t="str">
        <f t="shared" si="18"/>
        <v/>
      </c>
      <c r="V78" s="15">
        <f>VLOOKUP(E78,Lookups!$B$6:$E$304,4)</f>
        <v>4.6992878692691899E-2</v>
      </c>
      <c r="W78" s="156">
        <f ca="1">R78-$C$1</f>
        <v>486</v>
      </c>
      <c r="X78" s="157">
        <f>VLOOKUP(E78,Lookups!$B$6:$E$304,3)</f>
        <v>22</v>
      </c>
    </row>
    <row r="79" spans="1:24" ht="13.8" thickBot="1" x14ac:dyDescent="0.3">
      <c r="A79" s="228"/>
      <c r="B79" s="114">
        <v>4.5999999999999999E-2</v>
      </c>
      <c r="C79" s="11">
        <f>C$75+B79</f>
        <v>0.246</v>
      </c>
      <c r="D79" s="22">
        <f>D$75+B79</f>
        <v>0.34599999999999997</v>
      </c>
      <c r="E79" s="25">
        <v>37622</v>
      </c>
      <c r="F79" s="42">
        <f t="shared" si="21"/>
        <v>43</v>
      </c>
      <c r="G79" s="42">
        <f t="shared" si="22"/>
        <v>43</v>
      </c>
      <c r="H79" s="39">
        <v>50</v>
      </c>
      <c r="I79" s="47">
        <f ca="1">IF(AND(F79&gt;H79,F$2="No"),"",_xll.EURO(F79,H79,V79,V79,C79,W79,1,0))</f>
        <v>2.3146630524870009</v>
      </c>
      <c r="J79" s="51">
        <f ca="1">IF(AND(G79&gt;H79,F$2="no"),"",_xll.EURO(G79,H79,V79,V79,D79,W79,1,0))</f>
        <v>4.1013784272483438</v>
      </c>
      <c r="K79" s="2">
        <f ca="1">_xll.EURO(F79,H79,V79,V79,C79,W79,1,1)</f>
        <v>0.32728877161988434</v>
      </c>
      <c r="L79" s="47">
        <f ca="1">IF(AND(G79&lt;H79,F$2="no"),"",_xll.EURO(G79,H79,V79,V79,C79,W79,0,0))</f>
        <v>8.8903670023776691</v>
      </c>
      <c r="M79" s="51">
        <f ca="1">IF(AND(F79&lt;H79,F$2="no"),"",_xll.EURO(F79,H79,V79,V79,D79,W79,0,0))</f>
        <v>10.677082377139012</v>
      </c>
      <c r="N79" s="76">
        <f ca="1">_xll.EURO(F79,H79,V79,V79,C79,W79,0,1)</f>
        <v>-0.61209750693592568</v>
      </c>
      <c r="O79" s="7">
        <f ca="1">_xll.EURO($F79,$H79,$V79,$V79,$C79,$W79,1,2)</f>
        <v>2.8468402655367972E-2</v>
      </c>
      <c r="P79" s="3">
        <f ca="1">_xll.EURO($F79,$H79,$V79,$V79,$C79,$W79,1,3)/100</f>
        <v>0.17229836756201791</v>
      </c>
      <c r="Q79" s="143">
        <f ca="1">_xll.EURO($F79,$H79,$V79,$V79,$C79,$W79,1,5)/365.25*X79*16*$Q$2</f>
        <v>-71.505884206087288</v>
      </c>
      <c r="R79" s="108">
        <f>VLOOKUP(E79,Lookups!$B$6:$H$304,2)</f>
        <v>37620</v>
      </c>
      <c r="S79" s="13"/>
      <c r="T79" s="158">
        <f t="shared" ca="1" si="17"/>
        <v>1.7867153747613429</v>
      </c>
      <c r="U79" s="136" t="str">
        <f t="shared" si="18"/>
        <v/>
      </c>
      <c r="V79" s="17">
        <f>VLOOKUP(E79,Lookups!$B$6:$E$304,4)</f>
        <v>4.6992878692691899E-2</v>
      </c>
      <c r="W79" s="137">
        <f ca="1">R79-$C$1</f>
        <v>486</v>
      </c>
      <c r="X79" s="159">
        <f>VLOOKUP(E79,Lookups!$B$6:$E$304,3)</f>
        <v>22</v>
      </c>
    </row>
    <row r="80" spans="1:24" ht="13.8" thickBot="1" x14ac:dyDescent="0.3">
      <c r="A80" s="118"/>
      <c r="B80" s="119"/>
      <c r="C80" s="120"/>
      <c r="D80" s="120"/>
      <c r="E80" s="121"/>
      <c r="F80" s="122"/>
      <c r="G80" s="122"/>
      <c r="H80" s="132"/>
      <c r="I80" s="127"/>
      <c r="J80" s="127"/>
      <c r="K80" s="124"/>
      <c r="L80" s="127"/>
      <c r="M80" s="127"/>
      <c r="N80" s="125"/>
      <c r="O80" s="126"/>
      <c r="P80" s="127"/>
      <c r="Q80" s="147"/>
      <c r="R80" s="128"/>
      <c r="S80" s="13"/>
      <c r="T80" s="127"/>
      <c r="U80" s="129"/>
      <c r="V80" s="130"/>
      <c r="W80" s="131"/>
    </row>
    <row r="81" spans="1:24" x14ac:dyDescent="0.25">
      <c r="A81" s="228">
        <v>2004</v>
      </c>
      <c r="B81" s="114"/>
      <c r="C81" s="20">
        <v>0.2</v>
      </c>
      <c r="D81" s="24">
        <v>0.3</v>
      </c>
      <c r="E81" s="25">
        <v>37987</v>
      </c>
      <c r="F81" s="70">
        <v>42</v>
      </c>
      <c r="G81" s="70">
        <v>43</v>
      </c>
      <c r="H81" s="39">
        <v>50</v>
      </c>
      <c r="I81" s="47">
        <f ca="1">IF(AND(F81&gt;H81,F$2="No"),"",_xll.EURO(F81,H81,V81,V81,C81,W81,1,0))</f>
        <v>2.1773745106939213</v>
      </c>
      <c r="J81" s="51">
        <f ca="1">IF(AND(G81&gt;H81,F$2="no"),"",_xll.EURO(G81,H81,V81,V81,D81,W81,1,0))</f>
        <v>4.7539673854087248</v>
      </c>
      <c r="K81" s="2">
        <f ca="1">_xll.EURO(F81,H81,V81,V81,C81,W81,1,1)</f>
        <v>0.29932695039465346</v>
      </c>
      <c r="L81" s="47">
        <f ca="1">IF(AND(G81&lt;H81,F$2="no"),"",_xll.EURO(G81,H81,V81,V81,C81,W81,0,0))</f>
        <v>8.6921723127958757</v>
      </c>
      <c r="M81" s="51">
        <f ca="1">IF(AND(F81&lt;H81,F$2="no"),"",_xll.EURO(F81,H81,V81,V81,D81,W81,0,0))</f>
        <v>11.444255605608003</v>
      </c>
      <c r="N81" s="76">
        <f ca="1">_xll.EURO(F81,H81,V81,V81,C81,W81,0,1)</f>
        <v>-0.58678873780868446</v>
      </c>
      <c r="O81" s="7">
        <f ca="1">_xll.EURO($F81,$H81,$V81,$V81,$C81,$W81,1,2)</f>
        <v>2.5259386470388223E-2</v>
      </c>
      <c r="P81" s="3">
        <f ca="1">_xll.EURO($F81,$H81,$V81,$V81,$C81,$W81,1,3)/100</f>
        <v>0.20763028956295071</v>
      </c>
      <c r="Q81" s="143">
        <f ca="1">_xll.EURO($F81,$H81,$V81,$V81,$C81,$W81,1,5)/365.25*X81*16*$Q$2</f>
        <v>-35.792121914740811</v>
      </c>
      <c r="R81" s="108">
        <f>VLOOKUP(E81,Lookups!$B$6:$H$304,2)</f>
        <v>37985</v>
      </c>
      <c r="S81" s="13"/>
      <c r="T81" s="153">
        <f t="shared" ca="1" si="17"/>
        <v>2.5765928747148035</v>
      </c>
      <c r="U81" s="133" t="str">
        <f t="shared" si="18"/>
        <v/>
      </c>
      <c r="V81" s="134">
        <f>VLOOKUP(E81,Lookups!$B$6:$E$304,4)</f>
        <v>5.1893725673664501E-2</v>
      </c>
      <c r="W81" s="135">
        <f ca="1">R81-$C$1</f>
        <v>851</v>
      </c>
      <c r="X81" s="160">
        <f>VLOOKUP(E81,Lookups!$B$6:$E$304,3)</f>
        <v>21</v>
      </c>
    </row>
    <row r="82" spans="1:24" x14ac:dyDescent="0.25">
      <c r="A82" s="228"/>
      <c r="B82" s="114">
        <v>5.4000000000000006E-2</v>
      </c>
      <c r="C82" s="11">
        <f>C$81+B82</f>
        <v>0.254</v>
      </c>
      <c r="D82" s="22">
        <f>D$81+B82</f>
        <v>0.35399999999999998</v>
      </c>
      <c r="E82" s="25">
        <v>37987</v>
      </c>
      <c r="F82" s="42">
        <f t="shared" si="21"/>
        <v>42</v>
      </c>
      <c r="G82" s="42">
        <f t="shared" si="22"/>
        <v>42</v>
      </c>
      <c r="H82" s="39">
        <v>50</v>
      </c>
      <c r="I82" s="47">
        <f ca="1">IF(AND(F82&gt;H82,F$2="No"),"",_xll.EURO(F82,H82,V82,V82,C82,W82,1,0))</f>
        <v>3.3343055601291169</v>
      </c>
      <c r="J82" s="51">
        <f ca="1">IF(AND(G82&gt;H82,F$2="no"),"",_xll.EURO(G82,H82,V82,V82,D82,W82,1,0))</f>
        <v>5.5724722421720418</v>
      </c>
      <c r="K82" s="2">
        <f ca="1">_xll.EURO(F82,H82,V82,V82,C82,W82,1,1)</f>
        <v>0.35358944277796805</v>
      </c>
      <c r="L82" s="47">
        <f ca="1">IF(AND(G82&lt;H82,F$2="no"),"",_xll.EURO(G82,H82,V82,V82,C82,W82,0,0))</f>
        <v>10.423231065755814</v>
      </c>
      <c r="M82" s="51">
        <f ca="1">IF(AND(F82&lt;H82,F$2="no"),"",_xll.EURO(F82,H82,V82,V82,D82,W82,0,0))</f>
        <v>12.661397747798745</v>
      </c>
      <c r="N82" s="76">
        <f ca="1">_xll.EURO(F82,H82,V82,V82,C82,W82,0,1)</f>
        <v>-0.53252624542536986</v>
      </c>
      <c r="O82" s="7">
        <f ca="1">_xll.EURO($F82,$H82,$V82,$V82,$C82,$W82,1,2)</f>
        <v>2.1010356887968696E-2</v>
      </c>
      <c r="P82" s="3">
        <f ca="1">_xll.EURO($F82,$H82,$V82,$V82,$C82,$W82,1,3)/100</f>
        <v>0.21933354722497309</v>
      </c>
      <c r="Q82" s="143">
        <f ca="1">_xll.EURO($F82,$H82,$V82,$V82,$C82,$W82,1,5)/365.25*X82*16*$Q$2</f>
        <v>-47.03195776095788</v>
      </c>
      <c r="R82" s="108">
        <f>VLOOKUP(E82,Lookups!$B$6:$H$304,2)</f>
        <v>37985</v>
      </c>
      <c r="S82" s="13"/>
      <c r="T82" s="154">
        <f t="shared" ca="1" si="17"/>
        <v>2.2381666820429249</v>
      </c>
      <c r="U82" s="155" t="str">
        <f t="shared" si="18"/>
        <v/>
      </c>
      <c r="V82" s="15">
        <f>VLOOKUP(E82,Lookups!$B$6:$E$304,4)</f>
        <v>5.1893725673664501E-2</v>
      </c>
      <c r="W82" s="156">
        <f ca="1">R82-$C$1</f>
        <v>851</v>
      </c>
      <c r="X82" s="157">
        <f>VLOOKUP(E82,Lookups!$B$6:$E$304,3)</f>
        <v>21</v>
      </c>
    </row>
    <row r="83" spans="1:24" x14ac:dyDescent="0.25">
      <c r="A83" s="228"/>
      <c r="B83" s="114">
        <v>5.4000000000000006E-2</v>
      </c>
      <c r="C83" s="11">
        <f>C$81+B83</f>
        <v>0.254</v>
      </c>
      <c r="D83" s="22">
        <f>D$81+B83</f>
        <v>0.35399999999999998</v>
      </c>
      <c r="E83" s="25">
        <v>37987</v>
      </c>
      <c r="F83" s="42">
        <f t="shared" si="21"/>
        <v>42</v>
      </c>
      <c r="G83" s="42">
        <f t="shared" si="22"/>
        <v>42</v>
      </c>
      <c r="H83" s="39">
        <v>50</v>
      </c>
      <c r="I83" s="47">
        <f ca="1">IF(AND(F83&gt;H83,F$2="No"),"",_xll.EURO(F83,H83,V83,V83,C83,W83,1,0))</f>
        <v>3.3343055601291169</v>
      </c>
      <c r="J83" s="51">
        <f ca="1">IF(AND(G83&gt;H83,F$2="no"),"",_xll.EURO(G83,H83,V83,V83,D83,W83,1,0))</f>
        <v>5.5724722421720418</v>
      </c>
      <c r="K83" s="2">
        <f ca="1">_xll.EURO(F83,H83,V83,V83,C83,W83,1,1)</f>
        <v>0.35358944277796805</v>
      </c>
      <c r="L83" s="47">
        <f ca="1">IF(AND(G83&lt;H83,F$2="no"),"",_xll.EURO(G83,H83,V83,V83,C83,W83,0,0))</f>
        <v>10.423231065755814</v>
      </c>
      <c r="M83" s="51">
        <f ca="1">IF(AND(F83&lt;H83,F$2="no"),"",_xll.EURO(F83,H83,V83,V83,D83,W83,0,0))</f>
        <v>12.661397747798745</v>
      </c>
      <c r="N83" s="76">
        <f ca="1">_xll.EURO(F83,H83,V83,V83,C83,W83,0,1)</f>
        <v>-0.53252624542536986</v>
      </c>
      <c r="O83" s="7">
        <f ca="1">_xll.EURO($F83,$H83,$V83,$V83,$C83,$W83,1,2)</f>
        <v>2.1010356887968696E-2</v>
      </c>
      <c r="P83" s="3">
        <f ca="1">_xll.EURO($F83,$H83,$V83,$V83,$C83,$W83,1,3)/100</f>
        <v>0.21933354722497309</v>
      </c>
      <c r="Q83" s="143">
        <f ca="1">_xll.EURO($F83,$H83,$V83,$V83,$C83,$W83,1,5)/365.25*X83*16*$Q$2</f>
        <v>-47.03195776095788</v>
      </c>
      <c r="R83" s="108">
        <f>VLOOKUP(E83,Lookups!$B$6:$H$304,2)</f>
        <v>37985</v>
      </c>
      <c r="S83" s="13"/>
      <c r="T83" s="154">
        <f t="shared" ca="1" si="17"/>
        <v>2.2381666820429249</v>
      </c>
      <c r="U83" s="155" t="str">
        <f t="shared" si="18"/>
        <v/>
      </c>
      <c r="V83" s="15">
        <f>VLOOKUP(E83,Lookups!$B$6:$E$304,4)</f>
        <v>5.1893725673664501E-2</v>
      </c>
      <c r="W83" s="156">
        <f ca="1">R83-$C$1</f>
        <v>851</v>
      </c>
      <c r="X83" s="157">
        <f>VLOOKUP(E83,Lookups!$B$6:$E$304,3)</f>
        <v>21</v>
      </c>
    </row>
    <row r="84" spans="1:24" x14ac:dyDescent="0.25">
      <c r="A84" s="228"/>
      <c r="B84" s="114">
        <v>5.4000000000000006E-2</v>
      </c>
      <c r="C84" s="11">
        <f>C$81+B84</f>
        <v>0.254</v>
      </c>
      <c r="D84" s="22">
        <f>D$81+B84</f>
        <v>0.35399999999999998</v>
      </c>
      <c r="E84" s="25">
        <v>37987</v>
      </c>
      <c r="F84" s="42">
        <f t="shared" si="21"/>
        <v>42</v>
      </c>
      <c r="G84" s="42">
        <f t="shared" si="22"/>
        <v>42</v>
      </c>
      <c r="H84" s="39">
        <v>50</v>
      </c>
      <c r="I84" s="47">
        <f ca="1">IF(AND(F84&gt;H84,F$2="No"),"",_xll.EURO(F84,H84,V84,V84,C84,W84,1,0))</f>
        <v>3.3343055601291169</v>
      </c>
      <c r="J84" s="51">
        <f ca="1">IF(AND(G84&gt;H84,F$2="no"),"",_xll.EURO(G84,H84,V84,V84,D84,W84,1,0))</f>
        <v>5.5724722421720418</v>
      </c>
      <c r="K84" s="2">
        <f ca="1">_xll.EURO(F84,H84,V84,V84,C84,W84,1,1)</f>
        <v>0.35358944277796805</v>
      </c>
      <c r="L84" s="47">
        <f ca="1">IF(AND(G84&lt;H84,F$2="no"),"",_xll.EURO(G84,H84,V84,V84,C84,W84,0,0))</f>
        <v>10.423231065755814</v>
      </c>
      <c r="M84" s="51">
        <f ca="1">IF(AND(F84&lt;H84,F$2="no"),"",_xll.EURO(F84,H84,V84,V84,D84,W84,0,0))</f>
        <v>12.661397747798745</v>
      </c>
      <c r="N84" s="76">
        <f ca="1">_xll.EURO(F84,H84,V84,V84,C84,W84,0,1)</f>
        <v>-0.53252624542536986</v>
      </c>
      <c r="O84" s="7">
        <f ca="1">_xll.EURO($F84,$H84,$V84,$V84,$C84,$W84,1,2)</f>
        <v>2.1010356887968696E-2</v>
      </c>
      <c r="P84" s="3">
        <f ca="1">_xll.EURO($F84,$H84,$V84,$V84,$C84,$W84,1,3)/100</f>
        <v>0.21933354722497309</v>
      </c>
      <c r="Q84" s="143">
        <f ca="1">_xll.EURO($F84,$H84,$V84,$V84,$C84,$W84,1,5)/365.25*X84*16*$Q$2</f>
        <v>-47.03195776095788</v>
      </c>
      <c r="R84" s="108">
        <f>VLOOKUP(E84,Lookups!$B$6:$H$304,2)</f>
        <v>37985</v>
      </c>
      <c r="S84" s="13"/>
      <c r="T84" s="154">
        <f t="shared" ca="1" si="17"/>
        <v>2.2381666820429249</v>
      </c>
      <c r="U84" s="155" t="str">
        <f t="shared" si="18"/>
        <v/>
      </c>
      <c r="V84" s="15">
        <f>VLOOKUP(E84,Lookups!$B$6:$E$304,4)</f>
        <v>5.1893725673664501E-2</v>
      </c>
      <c r="W84" s="156">
        <f ca="1">R84-$C$1</f>
        <v>851</v>
      </c>
      <c r="X84" s="157">
        <f>VLOOKUP(E84,Lookups!$B$6:$E$304,3)</f>
        <v>21</v>
      </c>
    </row>
    <row r="85" spans="1:24" ht="13.8" thickBot="1" x14ac:dyDescent="0.3">
      <c r="A85" s="228"/>
      <c r="B85" s="114">
        <v>5.4000000000000006E-2</v>
      </c>
      <c r="C85" s="11">
        <f>C$81+B85</f>
        <v>0.254</v>
      </c>
      <c r="D85" s="22">
        <f>D$81+B85</f>
        <v>0.35399999999999998</v>
      </c>
      <c r="E85" s="25">
        <v>37987</v>
      </c>
      <c r="F85" s="42">
        <f t="shared" si="21"/>
        <v>42</v>
      </c>
      <c r="G85" s="42">
        <f t="shared" si="22"/>
        <v>42</v>
      </c>
      <c r="H85" s="39">
        <v>50</v>
      </c>
      <c r="I85" s="47">
        <f ca="1">IF(AND(F85&gt;H85,F$2="No"),"",_xll.EURO(F85,H85,V85,V85,C85,W85,1,0))</f>
        <v>3.3343055601291169</v>
      </c>
      <c r="J85" s="51">
        <f ca="1">IF(AND(G85&gt;H85,F$2="no"),"",_xll.EURO(G85,H85,V85,V85,D85,W85,1,0))</f>
        <v>5.5724722421720418</v>
      </c>
      <c r="K85" s="2">
        <f ca="1">_xll.EURO(F85,H85,V85,V85,C85,W85,1,1)</f>
        <v>0.35358944277796805</v>
      </c>
      <c r="L85" s="47">
        <f ca="1">IF(AND(G85&lt;H85,F$2="no"),"",_xll.EURO(G85,H85,V85,V85,C85,W85,0,0))</f>
        <v>10.423231065755814</v>
      </c>
      <c r="M85" s="51">
        <f ca="1">IF(AND(F85&lt;H85,F$2="no"),"",_xll.EURO(F85,H85,V85,V85,D85,W85,0,0))</f>
        <v>12.661397747798745</v>
      </c>
      <c r="N85" s="76">
        <f ca="1">_xll.EURO(F85,H85,V85,V85,C85,W85,0,1)</f>
        <v>-0.53252624542536986</v>
      </c>
      <c r="O85" s="7">
        <f ca="1">_xll.EURO($F85,$H85,$V85,$V85,$C85,$W85,1,2)</f>
        <v>2.1010356887968696E-2</v>
      </c>
      <c r="P85" s="3">
        <f ca="1">_xll.EURO($F85,$H85,$V85,$V85,$C85,$W85,1,3)/100</f>
        <v>0.21933354722497309</v>
      </c>
      <c r="Q85" s="143">
        <f ca="1">_xll.EURO($F85,$H85,$V85,$V85,$C85,$W85,1,5)/365.25*X85*16*$Q$2</f>
        <v>-47.03195776095788</v>
      </c>
      <c r="R85" s="108">
        <f>VLOOKUP(E85,Lookups!$B$6:$H$304,2)</f>
        <v>37985</v>
      </c>
      <c r="S85" s="13"/>
      <c r="T85" s="158">
        <f t="shared" ca="1" si="17"/>
        <v>2.2381666820429249</v>
      </c>
      <c r="U85" s="136" t="str">
        <f t="shared" si="18"/>
        <v/>
      </c>
      <c r="V85" s="17">
        <f>VLOOKUP(E85,Lookups!$B$6:$E$304,4)</f>
        <v>5.1893725673664501E-2</v>
      </c>
      <c r="W85" s="137">
        <f ca="1">R85-$C$1</f>
        <v>851</v>
      </c>
      <c r="X85" s="159">
        <f>VLOOKUP(E85,Lookups!$B$6:$E$304,3)</f>
        <v>21</v>
      </c>
    </row>
    <row r="86" spans="1:24" ht="13.8" thickBot="1" x14ac:dyDescent="0.3">
      <c r="A86" s="118"/>
      <c r="B86" s="119"/>
      <c r="C86" s="120"/>
      <c r="D86" s="120"/>
      <c r="E86" s="121"/>
      <c r="F86" s="122"/>
      <c r="G86" s="122"/>
      <c r="H86" s="132"/>
      <c r="I86" s="127"/>
      <c r="J86" s="127"/>
      <c r="K86" s="124"/>
      <c r="L86" s="127"/>
      <c r="M86" s="127"/>
      <c r="N86" s="125"/>
      <c r="O86" s="126"/>
      <c r="P86" s="127"/>
      <c r="Q86" s="147"/>
      <c r="R86" s="128"/>
      <c r="S86" s="13"/>
      <c r="T86" s="127"/>
      <c r="U86" s="129"/>
      <c r="V86" s="130"/>
      <c r="W86" s="131"/>
    </row>
    <row r="87" spans="1:24" x14ac:dyDescent="0.25">
      <c r="A87" s="228">
        <v>2005</v>
      </c>
      <c r="B87" s="114"/>
      <c r="C87" s="20">
        <v>0.2</v>
      </c>
      <c r="D87" s="24">
        <v>0.3</v>
      </c>
      <c r="E87" s="25">
        <v>38353</v>
      </c>
      <c r="F87" s="70">
        <v>41</v>
      </c>
      <c r="G87" s="70">
        <v>42</v>
      </c>
      <c r="H87" s="39">
        <v>50</v>
      </c>
      <c r="I87" s="47">
        <f ca="1">IF(AND(F87&gt;H87,F$2="No"),"",_xll.EURO(F87,H87,V87,V87,C87,W87,1,0))</f>
        <v>2.5198834899489491</v>
      </c>
      <c r="J87" s="51">
        <f ca="1">IF(AND(G87&gt;H87,F$2="no"),"",_xll.EURO(G87,H87,V87,V87,D87,W87,1,0))</f>
        <v>5.3377033879876201</v>
      </c>
      <c r="K87" s="2">
        <f ca="1">_xll.EURO(F87,H87,V87,V87,C87,W87,1,1)</f>
        <v>0.29895960527694831</v>
      </c>
      <c r="L87" s="47">
        <f ca="1">IF(AND(G87&lt;H87,F$2="no"),"",_xll.EURO(G87,H87,V87,V87,C87,W87,0,0))</f>
        <v>9.4907466734927368</v>
      </c>
      <c r="M87" s="51">
        <f ca="1">IF(AND(F87&lt;H87,F$2="no"),"",_xll.EURO(F87,H87,V87,V87,D87,W87,0,0))</f>
        <v>12.437632736343897</v>
      </c>
      <c r="N87" s="76">
        <f ca="1">_xll.EURO(F87,H87,V87,V87,C87,W87,0,1)</f>
        <v>-0.53372936006717986</v>
      </c>
      <c r="O87" s="7">
        <f ca="1">_xll.EURO($F87,$H87,$V87,$V87,$C87,$W87,1,2)</f>
        <v>2.0793200570245852E-2</v>
      </c>
      <c r="P87" s="3">
        <f ca="1">_xll.EURO($F87,$H87,$V87,$V87,$C87,$W87,1,3)/100</f>
        <v>0.23292677061188699</v>
      </c>
      <c r="Q87" s="143">
        <f ca="1">_xll.EURO($F87,$H87,$V87,$V87,$C87,$W87,1,5)/365.25*X87*16*$Q$2</f>
        <v>-25.785161709327415</v>
      </c>
      <c r="R87" s="108">
        <f>VLOOKUP(E87,Lookups!$B$6:$H$304,2)</f>
        <v>38351</v>
      </c>
      <c r="S87" s="13"/>
      <c r="T87" s="153">
        <f t="shared" ca="1" si="17"/>
        <v>2.8178198980386711</v>
      </c>
      <c r="U87" s="133" t="str">
        <f t="shared" si="18"/>
        <v/>
      </c>
      <c r="V87" s="134">
        <f>VLOOKUP(E87,Lookups!$B$6:$E$304,4)</f>
        <v>5.4951096431334903E-2</v>
      </c>
      <c r="W87" s="135">
        <f ca="1">R87-$C$1</f>
        <v>1217</v>
      </c>
      <c r="X87" s="160">
        <f>VLOOKUP(E87,Lookups!$B$6:$E$304,3)</f>
        <v>21</v>
      </c>
    </row>
    <row r="88" spans="1:24" x14ac:dyDescent="0.25">
      <c r="A88" s="228"/>
      <c r="B88" s="114">
        <v>6.2000000000000006E-2</v>
      </c>
      <c r="C88" s="11">
        <f>C$87+B88</f>
        <v>0.26200000000000001</v>
      </c>
      <c r="D88" s="22">
        <f>D$87+B88</f>
        <v>0.36199999999999999</v>
      </c>
      <c r="E88" s="25">
        <v>38353</v>
      </c>
      <c r="F88" s="42">
        <f t="shared" si="21"/>
        <v>41</v>
      </c>
      <c r="G88" s="42">
        <f t="shared" si="22"/>
        <v>41</v>
      </c>
      <c r="H88" s="39">
        <v>50</v>
      </c>
      <c r="I88" s="47">
        <f ca="1">IF(AND(F88&gt;H88,F$2="No"),"",_xll.EURO(F88,H88,V88,V88,C88,W88,1,0))</f>
        <v>4.0070644726469009</v>
      </c>
      <c r="J88" s="51">
        <f ca="1">IF(AND(G88&gt;H88,F$2="no"),"",_xll.EURO(G88,H88,V88,V88,D88,W88,1,0))</f>
        <v>6.4833724438688467</v>
      </c>
      <c r="K88" s="2">
        <f ca="1">_xll.EURO(F88,H88,V88,V88,C88,W88,1,1)</f>
        <v>0.35823339736361298</v>
      </c>
      <c r="L88" s="47">
        <f ca="1">IF(AND(G88&lt;H88,F$2="no"),"",_xll.EURO(G88,H88,V88,V88,C88,W88,0,0))</f>
        <v>11.501265160744051</v>
      </c>
      <c r="M88" s="51">
        <f ca="1">IF(AND(F88&lt;H88,F$2="no"),"",_xll.EURO(F88,H88,V88,V88,D88,W88,0,0))</f>
        <v>13.977573131966</v>
      </c>
      <c r="N88" s="76">
        <f ca="1">_xll.EURO(F88,H88,V88,V88,C88,W88,0,1)</f>
        <v>-0.47445556798051525</v>
      </c>
      <c r="O88" s="7">
        <f ca="1">_xll.EURO($F88,$H88,$V88,$V88,$C88,$W88,1,2)</f>
        <v>1.6681841388244745E-2</v>
      </c>
      <c r="P88" s="3">
        <f ca="1">_xll.EURO($F88,$H88,$V88,$V88,$C88,$W88,1,3)/100</f>
        <v>0.24480108929736957</v>
      </c>
      <c r="Q88" s="143">
        <f ca="1">_xll.EURO($F88,$H88,$V88,$V88,$C88,$W88,1,5)/365.25*X88*16*$Q$2</f>
        <v>-34.141415678143048</v>
      </c>
      <c r="R88" s="108">
        <f>VLOOKUP(E88,Lookups!$B$6:$H$304,2)</f>
        <v>38351</v>
      </c>
      <c r="S88" s="13"/>
      <c r="T88" s="154">
        <f t="shared" ca="1" si="17"/>
        <v>2.4763079712219458</v>
      </c>
      <c r="U88" s="155" t="str">
        <f t="shared" si="18"/>
        <v/>
      </c>
      <c r="V88" s="15">
        <f>VLOOKUP(E88,Lookups!$B$6:$E$304,4)</f>
        <v>5.4951096431334903E-2</v>
      </c>
      <c r="W88" s="156">
        <f ca="1">R88-$C$1</f>
        <v>1217</v>
      </c>
      <c r="X88" s="157">
        <f>VLOOKUP(E88,Lookups!$B$6:$E$304,3)</f>
        <v>21</v>
      </c>
    </row>
    <row r="89" spans="1:24" x14ac:dyDescent="0.25">
      <c r="A89" s="228"/>
      <c r="B89" s="114">
        <v>6.2000000000000006E-2</v>
      </c>
      <c r="C89" s="11">
        <f>C$87+B89</f>
        <v>0.26200000000000001</v>
      </c>
      <c r="D89" s="22">
        <f>D$87+B89</f>
        <v>0.36199999999999999</v>
      </c>
      <c r="E89" s="25">
        <v>38353</v>
      </c>
      <c r="F89" s="42">
        <f t="shared" si="21"/>
        <v>41</v>
      </c>
      <c r="G89" s="42">
        <f t="shared" si="22"/>
        <v>41</v>
      </c>
      <c r="H89" s="39">
        <v>50</v>
      </c>
      <c r="I89" s="47">
        <f ca="1">IF(AND(F89&gt;H89,F$2="No"),"",_xll.EURO(F89,H89,V89,V89,C89,W89,1,0))</f>
        <v>4.0070644726469009</v>
      </c>
      <c r="J89" s="51">
        <f ca="1">IF(AND(G89&gt;H89,F$2="no"),"",_xll.EURO(G89,H89,V89,V89,D89,W89,1,0))</f>
        <v>6.4833724438688467</v>
      </c>
      <c r="K89" s="2">
        <f ca="1">_xll.EURO(F89,H89,V89,V89,C89,W89,1,1)</f>
        <v>0.35823339736361298</v>
      </c>
      <c r="L89" s="47">
        <f ca="1">IF(AND(G89&lt;H89,F$2="no"),"",_xll.EURO(G89,H89,V89,V89,C89,W89,0,0))</f>
        <v>11.501265160744051</v>
      </c>
      <c r="M89" s="51">
        <f ca="1">IF(AND(F89&lt;H89,F$2="no"),"",_xll.EURO(F89,H89,V89,V89,D89,W89,0,0))</f>
        <v>13.977573131966</v>
      </c>
      <c r="N89" s="76">
        <f ca="1">_xll.EURO(F89,H89,V89,V89,C89,W89,0,1)</f>
        <v>-0.47445556798051525</v>
      </c>
      <c r="O89" s="7">
        <f ca="1">_xll.EURO($F89,$H89,$V89,$V89,$C89,$W89,1,2)</f>
        <v>1.6681841388244745E-2</v>
      </c>
      <c r="P89" s="3">
        <f ca="1">_xll.EURO($F89,$H89,$V89,$V89,$C89,$W89,1,3)/100</f>
        <v>0.24480108929736957</v>
      </c>
      <c r="Q89" s="143">
        <f ca="1">_xll.EURO($F89,$H89,$V89,$V89,$C89,$W89,1,5)/365.25*X89*16*$Q$2</f>
        <v>-34.141415678143048</v>
      </c>
      <c r="R89" s="108">
        <f>VLOOKUP(E89,Lookups!$B$6:$H$304,2)</f>
        <v>38351</v>
      </c>
      <c r="S89" s="13"/>
      <c r="T89" s="154">
        <f t="shared" ca="1" si="17"/>
        <v>2.4763079712219458</v>
      </c>
      <c r="U89" s="155" t="str">
        <f t="shared" si="18"/>
        <v/>
      </c>
      <c r="V89" s="15">
        <f>VLOOKUP(E89,Lookups!$B$6:$E$304,4)</f>
        <v>5.4951096431334903E-2</v>
      </c>
      <c r="W89" s="156">
        <f ca="1">R89-$C$1</f>
        <v>1217</v>
      </c>
      <c r="X89" s="157">
        <f>VLOOKUP(E89,Lookups!$B$6:$E$304,3)</f>
        <v>21</v>
      </c>
    </row>
    <row r="90" spans="1:24" x14ac:dyDescent="0.25">
      <c r="A90" s="228"/>
      <c r="B90" s="114">
        <v>6.2000000000000006E-2</v>
      </c>
      <c r="C90" s="11">
        <f>C$87+B90</f>
        <v>0.26200000000000001</v>
      </c>
      <c r="D90" s="22">
        <f>D$87+B90</f>
        <v>0.36199999999999999</v>
      </c>
      <c r="E90" s="25">
        <v>38353</v>
      </c>
      <c r="F90" s="42">
        <f t="shared" si="21"/>
        <v>41</v>
      </c>
      <c r="G90" s="42">
        <f t="shared" si="22"/>
        <v>41</v>
      </c>
      <c r="H90" s="39">
        <v>50</v>
      </c>
      <c r="I90" s="47">
        <f ca="1">IF(AND(F90&gt;H90,F$2="No"),"",_xll.EURO(F90,H90,V90,V90,C90,W90,1,0))</f>
        <v>4.0070644726469009</v>
      </c>
      <c r="J90" s="51">
        <f ca="1">IF(AND(G90&gt;H90,F$2="no"),"",_xll.EURO(G90,H90,V90,V90,D90,W90,1,0))</f>
        <v>6.4833724438688467</v>
      </c>
      <c r="K90" s="2">
        <f ca="1">_xll.EURO(F90,H90,V90,V90,C90,W90,1,1)</f>
        <v>0.35823339736361298</v>
      </c>
      <c r="L90" s="47">
        <f ca="1">IF(AND(G90&lt;H90,F$2="no"),"",_xll.EURO(G90,H90,V90,V90,C90,W90,0,0))</f>
        <v>11.501265160744051</v>
      </c>
      <c r="M90" s="51">
        <f ca="1">IF(AND(F90&lt;H90,F$2="no"),"",_xll.EURO(F90,H90,V90,V90,D90,W90,0,0))</f>
        <v>13.977573131966</v>
      </c>
      <c r="N90" s="76">
        <f ca="1">_xll.EURO(F90,H90,V90,V90,C90,W90,0,1)</f>
        <v>-0.47445556798051525</v>
      </c>
      <c r="O90" s="7">
        <f ca="1">_xll.EURO($F90,$H90,$V90,$V90,$C90,$W90,1,2)</f>
        <v>1.6681841388244745E-2</v>
      </c>
      <c r="P90" s="3">
        <f ca="1">_xll.EURO($F90,$H90,$V90,$V90,$C90,$W90,1,3)/100</f>
        <v>0.24480108929736957</v>
      </c>
      <c r="Q90" s="143">
        <f ca="1">_xll.EURO($F90,$H90,$V90,$V90,$C90,$W90,1,5)/365.25*X90*16*$Q$2</f>
        <v>-34.141415678143048</v>
      </c>
      <c r="R90" s="108">
        <f>VLOOKUP(E90,Lookups!$B$6:$H$304,2)</f>
        <v>38351</v>
      </c>
      <c r="S90" s="13"/>
      <c r="T90" s="154">
        <f t="shared" ca="1" si="17"/>
        <v>2.4763079712219458</v>
      </c>
      <c r="U90" s="155" t="str">
        <f t="shared" si="18"/>
        <v/>
      </c>
      <c r="V90" s="15">
        <f>VLOOKUP(E90,Lookups!$B$6:$E$304,4)</f>
        <v>5.4951096431334903E-2</v>
      </c>
      <c r="W90" s="156">
        <f ca="1">R90-$C$1</f>
        <v>1217</v>
      </c>
      <c r="X90" s="157">
        <f>VLOOKUP(E90,Lookups!$B$6:$E$304,3)</f>
        <v>21</v>
      </c>
    </row>
    <row r="91" spans="1:24" ht="13.8" thickBot="1" x14ac:dyDescent="0.3">
      <c r="A91" s="228"/>
      <c r="B91" s="114">
        <v>6.2000000000000006E-2</v>
      </c>
      <c r="C91" s="11">
        <f>C90</f>
        <v>0.26200000000000001</v>
      </c>
      <c r="D91" s="22">
        <f>D90</f>
        <v>0.36199999999999999</v>
      </c>
      <c r="E91" s="25">
        <v>38353</v>
      </c>
      <c r="F91" s="42">
        <f t="shared" si="21"/>
        <v>41</v>
      </c>
      <c r="G91" s="42">
        <f t="shared" si="22"/>
        <v>41</v>
      </c>
      <c r="H91" s="39">
        <v>50</v>
      </c>
      <c r="I91" s="47">
        <f ca="1">IF(AND(F91&gt;H91,F$2="No"),"",_xll.EURO(F91,H91,V91,V91,C91,W91,1,0))</f>
        <v>4.0070644726469009</v>
      </c>
      <c r="J91" s="51">
        <f ca="1">IF(AND(G91&gt;H91,F$2="no"),"",_xll.EURO(G91,H91,V91,V91,D91,W91,1,0))</f>
        <v>6.4833724438688467</v>
      </c>
      <c r="K91" s="2">
        <f ca="1">_xll.EURO(F91,H91,V91,V91,C91,W91,1,1)</f>
        <v>0.35823339736361298</v>
      </c>
      <c r="L91" s="47">
        <f ca="1">IF(AND(G91&lt;H91,F$2="no"),"",_xll.EURO(G91,H91,V91,V91,C91,W91,0,0))</f>
        <v>11.501265160744051</v>
      </c>
      <c r="M91" s="51">
        <f ca="1">IF(AND(F91&lt;H91,F$2="no"),"",_xll.EURO(F91,H91,V91,V91,D91,W91,0,0))</f>
        <v>13.977573131966</v>
      </c>
      <c r="N91" s="76">
        <f ca="1">_xll.EURO(F91,H91,V91,V91,C91,W91,0,1)</f>
        <v>-0.47445556798051525</v>
      </c>
      <c r="O91" s="7">
        <f ca="1">_xll.EURO($F91,$H91,$V91,$V91,$C91,$W91,1,2)</f>
        <v>1.6681841388244745E-2</v>
      </c>
      <c r="P91" s="3">
        <f ca="1">_xll.EURO($F91,$H91,$V91,$V91,$C91,$W91,1,3)/100</f>
        <v>0.24480108929736957</v>
      </c>
      <c r="Q91" s="143">
        <f ca="1">_xll.EURO($F91,$H91,$V91,$V91,$C91,$W91,1,5)/365.25*X91*16*$Q$2</f>
        <v>-34.141415678143048</v>
      </c>
      <c r="R91" s="108">
        <f>VLOOKUP(E91,Lookups!$B$6:$H$304,2)</f>
        <v>38351</v>
      </c>
      <c r="S91" s="13"/>
      <c r="T91" s="158">
        <f t="shared" ca="1" si="17"/>
        <v>2.4763079712219458</v>
      </c>
      <c r="U91" s="136" t="str">
        <f t="shared" si="18"/>
        <v/>
      </c>
      <c r="V91" s="17">
        <f>VLOOKUP(E91,Lookups!$B$6:$E$304,4)</f>
        <v>5.4951096431334903E-2</v>
      </c>
      <c r="W91" s="137">
        <f ca="1">R91-$C$1</f>
        <v>1217</v>
      </c>
      <c r="X91" s="159">
        <f>VLOOKUP(E91,Lookups!$B$6:$E$304,3)</f>
        <v>21</v>
      </c>
    </row>
    <row r="92" spans="1:24" ht="13.8" thickBot="1" x14ac:dyDescent="0.3">
      <c r="A92" s="118"/>
      <c r="B92" s="119"/>
      <c r="C92" s="120"/>
      <c r="D92" s="120"/>
      <c r="E92" s="121"/>
      <c r="F92" s="122"/>
      <c r="G92" s="122"/>
      <c r="H92" s="132"/>
      <c r="I92" s="127"/>
      <c r="J92" s="127"/>
      <c r="K92" s="124"/>
      <c r="L92" s="127"/>
      <c r="M92" s="127"/>
      <c r="N92" s="125"/>
      <c r="O92" s="126"/>
      <c r="P92" s="127"/>
      <c r="Q92" s="147"/>
      <c r="R92" s="128"/>
      <c r="S92" s="13"/>
      <c r="T92" s="127"/>
      <c r="U92" s="129"/>
      <c r="V92" s="130"/>
      <c r="W92" s="131"/>
    </row>
    <row r="93" spans="1:24" x14ac:dyDescent="0.25">
      <c r="A93" s="228">
        <v>2006</v>
      </c>
      <c r="B93" s="114"/>
      <c r="C93" s="20">
        <v>0.2</v>
      </c>
      <c r="D93" s="24">
        <v>0.3</v>
      </c>
      <c r="E93" s="25">
        <v>38718</v>
      </c>
      <c r="F93" s="70">
        <v>38</v>
      </c>
      <c r="G93" s="70">
        <v>40</v>
      </c>
      <c r="H93" s="39">
        <v>40</v>
      </c>
      <c r="I93" s="47">
        <f ca="1">IF(AND(F93&gt;H93,F$2="No"),"",_xll.EURO(F93,H93,V93,V93,C93,W93,1,0))</f>
        <v>4.2783708529733584</v>
      </c>
      <c r="J93" s="51">
        <f ca="1">IF(AND(G93&gt;H93,F$2="no"),"",_xll.EURO(G93,H93,V93,V93,D93,W93,1,0))</f>
        <v>7.6572383318471253</v>
      </c>
      <c r="K93" s="2">
        <f ca="1">_xll.EURO(F93,H93,V93,V93,C93,W93,1,1)</f>
        <v>0.41694542154450087</v>
      </c>
      <c r="L93" s="47">
        <f ca="1">IF(AND(G93&lt;H93,F$2="no"),"",_xll.EURO(G93,H93,V93,V93,C93,W93,0,0))</f>
        <v>5.1506637668684458</v>
      </c>
      <c r="M93" s="51">
        <f ca="1">IF(AND(F93&lt;H93,F$2="no"),"",_xll.EURO(F93,H93,V93,V93,D93,W93,0,0))</f>
        <v>8.2712293669693633</v>
      </c>
      <c r="N93" s="76">
        <f ca="1">_xll.EURO(F93,H93,V93,V93,C93,W93,0,1)</f>
        <v>-0.36410884582792058</v>
      </c>
      <c r="O93" s="7">
        <f ca="1">_xll.EURO($F93,$H93,$V93,$V93,$C93,$W93,1,2)</f>
        <v>1.96293034363294E-2</v>
      </c>
      <c r="P93" s="3">
        <f ca="1">_xll.EURO($F93,$H93,$V93,$V93,$C93,$W93,1,3)/100</f>
        <v>0.24553778400754761</v>
      </c>
      <c r="Q93" s="143">
        <f ca="1">_xll.EURO($F93,$H93,$V93,$V93,$C93,$W93,1,5)/365.25*X93*16*$Q$2</f>
        <v>-14.847577169512594</v>
      </c>
      <c r="R93" s="108">
        <f>VLOOKUP(E93,Lookups!$B$6:$H$304,2)</f>
        <v>38716</v>
      </c>
      <c r="S93" s="13"/>
      <c r="T93" s="153">
        <f t="shared" ca="1" si="17"/>
        <v>3.3788674788737669</v>
      </c>
      <c r="U93" s="133" t="str">
        <f t="shared" si="18"/>
        <v/>
      </c>
      <c r="V93" s="134">
        <f>VLOOKUP(E93,Lookups!$B$6:$E$304,4)</f>
        <v>5.7052568803837002E-2</v>
      </c>
      <c r="W93" s="135">
        <f ca="1">R93-$C$1</f>
        <v>1582</v>
      </c>
      <c r="X93" s="160">
        <f>VLOOKUP(E93,Lookups!$B$6:$E$304,3)</f>
        <v>21</v>
      </c>
    </row>
    <row r="94" spans="1:24" x14ac:dyDescent="0.25">
      <c r="A94" s="228"/>
      <c r="B94" s="114">
        <v>9.1999999999999998E-2</v>
      </c>
      <c r="C94" s="11">
        <f>C$93+B94</f>
        <v>0.29200000000000004</v>
      </c>
      <c r="D94" s="22">
        <f>D$93+B94</f>
        <v>0.39200000000000002</v>
      </c>
      <c r="E94" s="25">
        <v>38718</v>
      </c>
      <c r="F94" s="42">
        <f t="shared" si="21"/>
        <v>38</v>
      </c>
      <c r="G94" s="42">
        <f t="shared" si="22"/>
        <v>38</v>
      </c>
      <c r="H94" s="39">
        <v>50</v>
      </c>
      <c r="I94" s="47">
        <f ca="1">IF(AND(F94&gt;H94,F$2="No"),"",_xll.EURO(F94,H94,V94,V94,C94,W94,1,0))</f>
        <v>4.3105019211656312</v>
      </c>
      <c r="J94" s="51">
        <f ca="1">IF(AND(G94&gt;H94,F$2="no"),"",_xll.EURO(G94,H94,V94,V94,D94,W94,1,0))</f>
        <v>6.7685637239122425</v>
      </c>
      <c r="K94" s="2">
        <f ca="1">_xll.EURO(F94,H94,V94,V94,C94,W94,1,1)</f>
        <v>0.34465700170565977</v>
      </c>
      <c r="L94" s="47">
        <f ca="1">IF(AND(G94&lt;H94,F$2="no"),"",_xll.EURO(G94,H94,V94,V94,C94,W94,0,0))</f>
        <v>13.68315312963469</v>
      </c>
      <c r="M94" s="51">
        <f ca="1">IF(AND(F94&lt;H94,F$2="no"),"",_xll.EURO(F94,H94,V94,V94,D94,W94,0,0))</f>
        <v>16.141214932381295</v>
      </c>
      <c r="N94" s="76">
        <f ca="1">_xll.EURO(F94,H94,V94,V94,C94,W94,0,1)</f>
        <v>-0.43639726566676174</v>
      </c>
      <c r="O94" s="7">
        <f ca="1">_xll.EURO($F94,$H94,$V94,$V94,$C94,$W94,1,2)</f>
        <v>1.3346783222531022E-2</v>
      </c>
      <c r="P94" s="3">
        <f ca="1">_xll.EURO($F94,$H94,$V94,$V94,$C94,$W94,1,3)/100</f>
        <v>0.24374903554831412</v>
      </c>
      <c r="Q94" s="143">
        <f ca="1">_xll.EURO($F94,$H94,$V94,$V94,$C94,$W94,1,5)/365.25*X94*16*$Q$2</f>
        <v>-26.480336283254857</v>
      </c>
      <c r="R94" s="108">
        <f>VLOOKUP(E94,Lookups!$B$6:$H$304,2)</f>
        <v>38716</v>
      </c>
      <c r="S94" s="13"/>
      <c r="T94" s="154">
        <f t="shared" ca="1" si="17"/>
        <v>2.4580618027466112</v>
      </c>
      <c r="U94" s="155" t="str">
        <f t="shared" si="18"/>
        <v/>
      </c>
      <c r="V94" s="15">
        <f>VLOOKUP(E94,Lookups!$B$6:$E$304,4)</f>
        <v>5.7052568803837002E-2</v>
      </c>
      <c r="W94" s="156">
        <f ca="1">R94-$C$1</f>
        <v>1582</v>
      </c>
      <c r="X94" s="157">
        <f>VLOOKUP(E94,Lookups!$B$6:$E$304,3)</f>
        <v>21</v>
      </c>
    </row>
    <row r="95" spans="1:24" x14ac:dyDescent="0.25">
      <c r="A95" s="228"/>
      <c r="B95" s="114">
        <v>9.1999999999999998E-2</v>
      </c>
      <c r="C95" s="11">
        <f>C$93+B95</f>
        <v>0.29200000000000004</v>
      </c>
      <c r="D95" s="22">
        <f>D$93+B95</f>
        <v>0.39200000000000002</v>
      </c>
      <c r="E95" s="25">
        <v>38718</v>
      </c>
      <c r="F95" s="42">
        <f t="shared" si="21"/>
        <v>38</v>
      </c>
      <c r="G95" s="42">
        <f t="shared" si="22"/>
        <v>38</v>
      </c>
      <c r="H95" s="39">
        <v>50</v>
      </c>
      <c r="I95" s="47">
        <f ca="1">IF(AND(F95&gt;H95,F$2="No"),"",_xll.EURO(F95,H95,V95,V95,C95,W95,1,0))</f>
        <v>4.3105019211656312</v>
      </c>
      <c r="J95" s="51">
        <f ca="1">IF(AND(G95&gt;H95,F$2="no"),"",_xll.EURO(G95,H95,V95,V95,D95,W95,1,0))</f>
        <v>6.7685637239122425</v>
      </c>
      <c r="K95" s="2">
        <f ca="1">_xll.EURO(F95,H95,V95,V95,C95,W95,1,1)</f>
        <v>0.34465700170565977</v>
      </c>
      <c r="L95" s="47">
        <f ca="1">IF(AND(G95&lt;H95,F$2="no"),"",_xll.EURO(G95,H95,V95,V95,C95,W95,0,0))</f>
        <v>13.68315312963469</v>
      </c>
      <c r="M95" s="51">
        <f ca="1">IF(AND(F95&lt;H95,F$2="no"),"",_xll.EURO(F95,H95,V95,V95,D95,W95,0,0))</f>
        <v>16.141214932381295</v>
      </c>
      <c r="N95" s="76">
        <f ca="1">_xll.EURO(F95,H95,V95,V95,C95,W95,0,1)</f>
        <v>-0.43639726566676174</v>
      </c>
      <c r="O95" s="7">
        <f ca="1">_xll.EURO($F95,$H95,$V95,$V95,$C95,$W95,1,2)</f>
        <v>1.3346783222531022E-2</v>
      </c>
      <c r="P95" s="3">
        <f ca="1">_xll.EURO($F95,$H95,$V95,$V95,$C95,$W95,1,3)/100</f>
        <v>0.24374903554831412</v>
      </c>
      <c r="Q95" s="143">
        <f ca="1">_xll.EURO($F95,$H95,$V95,$V95,$C95,$W95,1,5)/365.25*X95*16*$Q$2</f>
        <v>-26.480336283254857</v>
      </c>
      <c r="R95" s="108">
        <f>VLOOKUP(E95,Lookups!$B$6:$H$304,2)</f>
        <v>38716</v>
      </c>
      <c r="S95" s="13"/>
      <c r="T95" s="154">
        <f t="shared" ca="1" si="17"/>
        <v>2.4580618027466112</v>
      </c>
      <c r="U95" s="155" t="str">
        <f t="shared" si="18"/>
        <v/>
      </c>
      <c r="V95" s="15">
        <f>VLOOKUP(E95,Lookups!$B$6:$E$304,4)</f>
        <v>5.7052568803837002E-2</v>
      </c>
      <c r="W95" s="156">
        <f ca="1">R95-$C$1</f>
        <v>1582</v>
      </c>
      <c r="X95" s="157">
        <f>VLOOKUP(E95,Lookups!$B$6:$E$304,3)</f>
        <v>21</v>
      </c>
    </row>
    <row r="96" spans="1:24" x14ac:dyDescent="0.25">
      <c r="A96" s="228"/>
      <c r="B96" s="114">
        <v>9.1999999999999998E-2</v>
      </c>
      <c r="C96" s="11">
        <f>C$93+B96</f>
        <v>0.29200000000000004</v>
      </c>
      <c r="D96" s="22">
        <f>D$93+B96</f>
        <v>0.39200000000000002</v>
      </c>
      <c r="E96" s="25">
        <v>38718</v>
      </c>
      <c r="F96" s="42">
        <f t="shared" si="21"/>
        <v>38</v>
      </c>
      <c r="G96" s="42">
        <f t="shared" si="22"/>
        <v>38</v>
      </c>
      <c r="H96" s="39">
        <v>50</v>
      </c>
      <c r="I96" s="47">
        <f ca="1">IF(AND(F96&gt;H96,F$2="No"),"",_xll.EURO(F96,H96,V96,V96,C96,W96,1,0))</f>
        <v>4.3105019211656312</v>
      </c>
      <c r="J96" s="51">
        <f ca="1">IF(AND(G96&gt;H96,F$2="no"),"",_xll.EURO(G96,H96,V96,V96,D96,W96,1,0))</f>
        <v>6.7685637239122425</v>
      </c>
      <c r="K96" s="2">
        <f ca="1">_xll.EURO(F96,H96,V96,V96,C96,W96,1,1)</f>
        <v>0.34465700170565977</v>
      </c>
      <c r="L96" s="47">
        <f ca="1">IF(AND(G96&lt;H96,F$2="no"),"",_xll.EURO(G96,H96,V96,V96,C96,W96,0,0))</f>
        <v>13.68315312963469</v>
      </c>
      <c r="M96" s="51">
        <f ca="1">IF(AND(F96&lt;H96,F$2="no"),"",_xll.EURO(F96,H96,V96,V96,D96,W96,0,0))</f>
        <v>16.141214932381295</v>
      </c>
      <c r="N96" s="76">
        <f ca="1">_xll.EURO(F96,H96,V96,V96,C96,W96,0,1)</f>
        <v>-0.43639726566676174</v>
      </c>
      <c r="O96" s="7">
        <f ca="1">_xll.EURO($F96,$H96,$V96,$V96,$C96,$W96,1,2)</f>
        <v>1.3346783222531022E-2</v>
      </c>
      <c r="P96" s="3">
        <f ca="1">_xll.EURO($F96,$H96,$V96,$V96,$C96,$W96,1,3)/100</f>
        <v>0.24374903554831412</v>
      </c>
      <c r="Q96" s="143">
        <f ca="1">_xll.EURO($F96,$H96,$V96,$V96,$C96,$W96,1,5)/365.25*X96*16*$Q$2</f>
        <v>-26.480336283254857</v>
      </c>
      <c r="R96" s="108">
        <f>VLOOKUP(E96,Lookups!$B$6:$H$304,2)</f>
        <v>38716</v>
      </c>
      <c r="S96" s="13"/>
      <c r="T96" s="154">
        <f t="shared" ca="1" si="17"/>
        <v>2.4580618027466112</v>
      </c>
      <c r="U96" s="155" t="str">
        <f t="shared" si="18"/>
        <v/>
      </c>
      <c r="V96" s="15">
        <f>VLOOKUP(E96,Lookups!$B$6:$E$304,4)</f>
        <v>5.7052568803837002E-2</v>
      </c>
      <c r="W96" s="156">
        <f ca="1">R96-$C$1</f>
        <v>1582</v>
      </c>
      <c r="X96" s="157">
        <f>VLOOKUP(E96,Lookups!$B$6:$E$304,3)</f>
        <v>21</v>
      </c>
    </row>
    <row r="97" spans="1:24" ht="13.8" thickBot="1" x14ac:dyDescent="0.3">
      <c r="A97" s="229"/>
      <c r="B97" s="115">
        <v>9.1999999999999998E-2</v>
      </c>
      <c r="C97" s="18">
        <f>C$93+B97</f>
        <v>0.29200000000000004</v>
      </c>
      <c r="D97" s="23">
        <f>D$93+B97</f>
        <v>0.39200000000000002</v>
      </c>
      <c r="E97" s="12">
        <v>38718</v>
      </c>
      <c r="F97" s="43">
        <f t="shared" si="21"/>
        <v>38</v>
      </c>
      <c r="G97" s="43">
        <f t="shared" si="22"/>
        <v>38</v>
      </c>
      <c r="H97" s="40">
        <v>50</v>
      </c>
      <c r="I97" s="49">
        <f ca="1">IF(AND(F97&gt;H97,F$2="No"),"",_xll.EURO(F97,H97,V97,V97,C97,W97,1,0))</f>
        <v>4.3105019211656312</v>
      </c>
      <c r="J97" s="52">
        <f ca="1">IF(AND(G97&gt;H97,F$2="no"),"",_xll.EURO(G97,H97,V97,V97,D97,W97,1,0))</f>
        <v>6.7685637239122425</v>
      </c>
      <c r="K97" s="4">
        <f ca="1">_xll.EURO(F97,H97,V97,V97,C97,W97,1,1)</f>
        <v>0.34465700170565977</v>
      </c>
      <c r="L97" s="49">
        <f ca="1">IF(AND(G97&lt;H97,F$2="no"),"",_xll.EURO(G97,H97,V97,V97,C97,W97,0,0))</f>
        <v>13.68315312963469</v>
      </c>
      <c r="M97" s="52">
        <f ca="1">IF(AND(F97&lt;H97,F$2="no"),"",_xll.EURO(F97,H97,V97,V97,D97,W97,0,0))</f>
        <v>16.141214932381295</v>
      </c>
      <c r="N97" s="77">
        <f ca="1">_xll.EURO(F97,H97,V97,V97,C97,W97,0,1)</f>
        <v>-0.43639726566676174</v>
      </c>
      <c r="O97" s="10">
        <f ca="1">_xll.EURO($F97,$H97,$V97,$V97,$C97,$W97,1,2)</f>
        <v>1.3346783222531022E-2</v>
      </c>
      <c r="P97" s="5">
        <f ca="1">_xll.EURO($F97,$H97,$V97,$V97,$C97,$W97,1,3)/100</f>
        <v>0.24374903554831412</v>
      </c>
      <c r="Q97" s="144">
        <f ca="1">_xll.EURO($F97,$H97,$V97,$V97,$C97,$W97,1,5)/365.25*X97*16*$Q$2</f>
        <v>-26.480336283254857</v>
      </c>
      <c r="R97" s="109">
        <f>VLOOKUP(E97,Lookups!$B$6:$H$304,2)</f>
        <v>38716</v>
      </c>
      <c r="S97" s="13"/>
      <c r="T97" s="158">
        <f t="shared" ca="1" si="17"/>
        <v>2.4580618027466112</v>
      </c>
      <c r="U97" s="136" t="str">
        <f t="shared" si="18"/>
        <v/>
      </c>
      <c r="V97" s="17">
        <f>VLOOKUP(E97,Lookups!$B$6:$E$304,4)</f>
        <v>5.7052568803837002E-2</v>
      </c>
      <c r="W97" s="137">
        <f ca="1">R97-$C$1</f>
        <v>1582</v>
      </c>
      <c r="X97" s="159">
        <f>VLOOKUP(E97,Lookups!$B$6:$E$304,3)</f>
        <v>21</v>
      </c>
    </row>
    <row r="98" spans="1:24" x14ac:dyDescent="0.25">
      <c r="C98" s="53"/>
      <c r="D98" s="53"/>
      <c r="E98" s="53"/>
      <c r="F98" s="141"/>
      <c r="G98" s="141"/>
      <c r="H98" s="54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86"/>
      <c r="V98" s="53"/>
      <c r="W98" s="53"/>
    </row>
    <row r="99" spans="1:24" x14ac:dyDescent="0.25">
      <c r="C99" s="53"/>
      <c r="D99" s="53"/>
      <c r="E99" s="53"/>
      <c r="F99" s="141"/>
      <c r="G99" s="141"/>
      <c r="H99" s="54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86"/>
      <c r="V99" s="53"/>
      <c r="W99" s="53"/>
    </row>
    <row r="100" spans="1:24" x14ac:dyDescent="0.25">
      <c r="C100" s="53"/>
      <c r="D100" s="53"/>
      <c r="E100" s="53"/>
      <c r="F100" s="141"/>
      <c r="G100" s="141"/>
      <c r="H100" s="54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86"/>
      <c r="V100" s="53"/>
      <c r="W100" s="53"/>
    </row>
    <row r="101" spans="1:24" x14ac:dyDescent="0.25">
      <c r="C101" s="53"/>
      <c r="D101" s="53"/>
      <c r="E101" s="53"/>
      <c r="F101" s="141"/>
      <c r="G101" s="141"/>
      <c r="H101" s="54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86"/>
      <c r="V101" s="53"/>
      <c r="W101" s="53"/>
    </row>
    <row r="102" spans="1:24" x14ac:dyDescent="0.25">
      <c r="C102" s="53"/>
      <c r="D102" s="53"/>
      <c r="E102" s="53"/>
      <c r="F102" s="141"/>
      <c r="G102" s="141"/>
      <c r="H102" s="54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86"/>
      <c r="V102" s="53"/>
      <c r="W102" s="53"/>
    </row>
    <row r="103" spans="1:24" x14ac:dyDescent="0.25">
      <c r="C103" s="53"/>
      <c r="D103" s="53"/>
      <c r="E103" s="53"/>
      <c r="F103" s="141"/>
      <c r="G103" s="141"/>
      <c r="H103" s="54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86"/>
      <c r="V103" s="53"/>
      <c r="W103" s="53"/>
    </row>
    <row r="104" spans="1:24" x14ac:dyDescent="0.25">
      <c r="C104" s="53"/>
      <c r="D104" s="53"/>
      <c r="E104" s="53"/>
      <c r="F104" s="141"/>
      <c r="G104" s="141"/>
      <c r="H104" s="54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86"/>
      <c r="V104" s="53"/>
      <c r="W104" s="53"/>
    </row>
    <row r="105" spans="1:24" x14ac:dyDescent="0.25">
      <c r="C105" s="53"/>
      <c r="D105" s="53"/>
      <c r="E105" s="53"/>
      <c r="F105" s="141"/>
      <c r="G105" s="141"/>
      <c r="H105" s="54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86"/>
      <c r="V105" s="53"/>
      <c r="W105" s="53"/>
    </row>
  </sheetData>
  <mergeCells count="15">
    <mergeCell ref="A27:A34"/>
    <mergeCell ref="A5:A9"/>
    <mergeCell ref="A11:A15"/>
    <mergeCell ref="A36:A40"/>
    <mergeCell ref="A42:A46"/>
    <mergeCell ref="A87:A91"/>
    <mergeCell ref="A93:A97"/>
    <mergeCell ref="A48:A52"/>
    <mergeCell ref="A54:A58"/>
    <mergeCell ref="A60:A67"/>
    <mergeCell ref="I2:M2"/>
    <mergeCell ref="A69:A73"/>
    <mergeCell ref="A75:A79"/>
    <mergeCell ref="A81:A85"/>
    <mergeCell ref="A17:A25"/>
  </mergeCells>
  <phoneticPr fontId="0" type="noConversion"/>
  <pageMargins left="0.5" right="0.5" top="1" bottom="1" header="0.5" footer="0.5"/>
  <pageSetup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69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J9"/>
    </sheetView>
  </sheetViews>
  <sheetFormatPr defaultRowHeight="13.2" x14ac:dyDescent="0.25"/>
  <cols>
    <col min="1" max="1" width="4.6640625" style="53" customWidth="1"/>
    <col min="2" max="2" width="6.88671875" style="53" bestFit="1" customWidth="1"/>
    <col min="3" max="3" width="10.88671875" bestFit="1" customWidth="1"/>
    <col min="4" max="4" width="10.6640625" customWidth="1"/>
    <col min="5" max="5" width="10.44140625" customWidth="1"/>
    <col min="6" max="6" width="9.44140625" style="37" bestFit="1" customWidth="1"/>
    <col min="7" max="7" width="9.33203125" style="37" customWidth="1"/>
    <col min="8" max="8" width="9.109375" style="36" customWidth="1"/>
    <col min="9" max="9" width="10" customWidth="1"/>
    <col min="10" max="10" width="8" bestFit="1" customWidth="1"/>
    <col min="11" max="13" width="7.88671875" bestFit="1" customWidth="1"/>
    <col min="14" max="14" width="7.6640625" bestFit="1" customWidth="1"/>
    <col min="15" max="15" width="8.5546875" bestFit="1" customWidth="1"/>
    <col min="16" max="16" width="8.109375" bestFit="1" customWidth="1"/>
    <col min="17" max="17" width="10.44140625" bestFit="1" customWidth="1"/>
    <col min="18" max="18" width="11" bestFit="1" customWidth="1"/>
    <col min="19" max="19" width="10.33203125" style="152" customWidth="1"/>
    <col min="20" max="20" width="8.5546875" style="53" bestFit="1" customWidth="1"/>
    <col min="21" max="21" width="8.5546875" style="112" bestFit="1" customWidth="1"/>
    <col min="22" max="22" width="6.44140625" customWidth="1"/>
    <col min="23" max="23" width="5.109375" customWidth="1"/>
    <col min="24" max="24" width="5.6640625" style="53" bestFit="1" customWidth="1"/>
    <col min="25" max="28" width="9.109375" style="53" customWidth="1"/>
  </cols>
  <sheetData>
    <row r="1" spans="1:24" ht="13.8" thickBot="1" x14ac:dyDescent="0.3">
      <c r="C1" s="104">
        <f ca="1">TODAY()</f>
        <v>37134</v>
      </c>
      <c r="D1" s="53"/>
      <c r="E1" s="53"/>
      <c r="F1" s="141"/>
      <c r="G1" s="141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4">
      <c r="C2" s="60" t="s">
        <v>20</v>
      </c>
      <c r="D2" s="53"/>
      <c r="E2" s="53"/>
      <c r="F2" s="62" t="s">
        <v>30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5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8" thickBot="1" x14ac:dyDescent="0.3">
      <c r="B4" s="56" t="s">
        <v>36</v>
      </c>
      <c r="C4" s="56" t="s">
        <v>12</v>
      </c>
      <c r="D4" s="56" t="s">
        <v>13</v>
      </c>
      <c r="E4" s="56" t="s">
        <v>0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5">
      <c r="A5" s="228" t="s">
        <v>21</v>
      </c>
      <c r="B5" s="114"/>
      <c r="C5" s="20">
        <v>0.7</v>
      </c>
      <c r="D5" s="24">
        <v>0.8</v>
      </c>
      <c r="E5" s="25">
        <v>37135</v>
      </c>
      <c r="F5" s="70">
        <v>41.9</v>
      </c>
      <c r="G5" s="70">
        <v>42.1</v>
      </c>
      <c r="H5" s="39">
        <v>40</v>
      </c>
      <c r="I5" s="47" t="str">
        <f>IF(AND(F5&gt;H5,F$2="No"),"",_xll.EURO(F5,H5,V5,V5,C5,W5,1,0))</f>
        <v/>
      </c>
      <c r="J5" s="51" t="str">
        <f>IF(AND(G5&gt;H5,F$2="no"),"",_xll.EURO(G5,H5,V5,V5,D5,W5,1,0))</f>
        <v/>
      </c>
      <c r="K5" s="2">
        <f ca="1">_xll.EURO(F5,H5,V5,V5,C5,W5,1,1)</f>
        <v>0.6478143816664319</v>
      </c>
      <c r="L5" s="47">
        <f ca="1">IF(AND(G5&lt;H5,F$2="no"),"",_xll.EURO(G5,H5,V5,V5,C5,W5,0,0))</f>
        <v>1.5579728282292908</v>
      </c>
      <c r="M5" s="51">
        <f ca="1">IF(AND(F5&lt;H5,F$2="no"),"",_xll.EURO(F5,H5,V5,V5,D5,W5,0,0))</f>
        <v>1.9631957976949082</v>
      </c>
      <c r="N5" s="76">
        <f ca="1">_xll.EURO(F5,H5,V5,V5,C5,W5,0,1)</f>
        <v>-0.35025737867858925</v>
      </c>
      <c r="O5" s="7">
        <f ca="1">_xll.EURO($F5,$H5,$V5,$V5,$C5,$W5,1,2)</f>
        <v>5.8480430452254997E-2</v>
      </c>
      <c r="P5" s="3">
        <f ca="1">_xll.EURO($F5,$H5,$V5,$V5,$C5,$W5,1,3)/100</f>
        <v>3.3449940019843187E-2</v>
      </c>
      <c r="Q5" s="143">
        <f ca="1">_xll.EURO($F5,$H5,$V5,$V5,$C5,$W5,1,5)/365.25*X5*16*$Q$2</f>
        <v>-1040.7062459834992</v>
      </c>
      <c r="R5" s="108">
        <f>VLOOKUP(E5,Lookups!$B$6:$H$304,6)</f>
        <v>37151</v>
      </c>
      <c r="S5" s="13"/>
      <c r="T5" s="153" t="str">
        <f t="shared" ref="T5:T15" si="0">IF(F5&gt;H5,"",J5-I5)</f>
        <v/>
      </c>
      <c r="U5" s="133">
        <f t="shared" ref="U5:U15" ca="1" si="1">IF(F5&gt;H5,M5-L5,"")</f>
        <v>0.40522296946561731</v>
      </c>
      <c r="V5" s="134">
        <f>VLOOKUP(E5,Lookups!$B$6:$E$304,4)</f>
        <v>4.1468789860245707E-2</v>
      </c>
      <c r="W5" s="135">
        <f ca="1">R5-$C$1</f>
        <v>17</v>
      </c>
      <c r="X5" s="160">
        <f>VLOOKUP(E5,Lookups!$B$6:$E$304,3)</f>
        <v>19</v>
      </c>
    </row>
    <row r="6" spans="1:24" x14ac:dyDescent="0.25">
      <c r="A6" s="228"/>
      <c r="B6" s="114">
        <v>1.666666666666667E-2</v>
      </c>
      <c r="C6" s="11">
        <f>C$5+B6</f>
        <v>0.71666666666666667</v>
      </c>
      <c r="D6" s="22">
        <f>D$5+B6</f>
        <v>0.81666666666666676</v>
      </c>
      <c r="E6" s="25">
        <v>37135</v>
      </c>
      <c r="F6" s="42">
        <f t="shared" ref="F6:G9" si="2">F5</f>
        <v>41.9</v>
      </c>
      <c r="G6" s="42">
        <f t="shared" si="2"/>
        <v>42.1</v>
      </c>
      <c r="H6" s="39">
        <v>45</v>
      </c>
      <c r="I6" s="47">
        <f ca="1">IF(AND(F6&gt;H6,F$2="No"),"",_xll.EURO(F6,H6,V6,V6,C6,W6,1,0))</f>
        <v>1.4043287512579194</v>
      </c>
      <c r="J6" s="51">
        <f ca="1">IF(AND(G6&gt;H6,F$2="no"),"",_xll.EURO(G6,H6,V6,V6,D6,W6,1,0))</f>
        <v>1.8188847612016019</v>
      </c>
      <c r="K6" s="2">
        <f ca="1">_xll.EURO(F6,H6,V6,V6,C6,W6,1,1)</f>
        <v>0.34968768027464869</v>
      </c>
      <c r="L6" s="47" t="str">
        <f>IF(AND(G6&lt;H6,F$2="no"),"",_xll.EURO(G6,H6,V6,V6,C6,W6,0,0))</f>
        <v/>
      </c>
      <c r="M6" s="51" t="str">
        <f>IF(AND(F6&lt;H6,F$2="no"),"",_xll.EURO(F6,H6,V6,V6,D6,W6,0,0))</f>
        <v/>
      </c>
      <c r="N6" s="76">
        <f ca="1">_xll.EURO(F6,H6,V6,V6,C6,W6,0,1)</f>
        <v>-0.64838408007037263</v>
      </c>
      <c r="O6" s="7">
        <f ca="1">_xll.EURO($F6,$H6,$V6,$V6,$C6,$W6,1,2)</f>
        <v>5.7086689489253502E-2</v>
      </c>
      <c r="P6" s="3">
        <f ca="1">_xll.EURO($F6,$H6,$V6,$V6,$C6,$W6,1,3)/100</f>
        <v>3.3430187043085063E-2</v>
      </c>
      <c r="Q6" s="143">
        <f ca="1">_xll.EURO($F6,$H6,$V6,$V6,$C6,$W6,1,5)/365.25*X6*16*$Q$2</f>
        <v>-1068.6534703790423</v>
      </c>
      <c r="R6" s="108">
        <f>VLOOKUP(E6,Lookups!$B$6:$H$304,6)</f>
        <v>37151</v>
      </c>
      <c r="S6" s="13"/>
      <c r="T6" s="154">
        <f t="shared" ca="1" si="0"/>
        <v>0.41455600994368247</v>
      </c>
      <c r="U6" s="155" t="str">
        <f t="shared" si="1"/>
        <v/>
      </c>
      <c r="V6" s="15">
        <f>VLOOKUP(E6,Lookups!$B$6:$E$304,4)</f>
        <v>4.1468789860245707E-2</v>
      </c>
      <c r="W6" s="156">
        <f ca="1">R6-$C$1</f>
        <v>17</v>
      </c>
      <c r="X6" s="157">
        <f>VLOOKUP(E6,Lookups!$B$6:$E$304,3)</f>
        <v>19</v>
      </c>
    </row>
    <row r="7" spans="1:24" x14ac:dyDescent="0.25">
      <c r="A7" s="228"/>
      <c r="B7" s="114">
        <v>5.4000000000000006E-2</v>
      </c>
      <c r="C7" s="11">
        <f>C$5+B7</f>
        <v>0.754</v>
      </c>
      <c r="D7" s="22">
        <f>D$5+B7</f>
        <v>0.85400000000000009</v>
      </c>
      <c r="E7" s="25">
        <v>37135</v>
      </c>
      <c r="F7" s="42">
        <f t="shared" si="2"/>
        <v>41.9</v>
      </c>
      <c r="G7" s="42">
        <f t="shared" si="2"/>
        <v>42.1</v>
      </c>
      <c r="H7" s="39">
        <v>50</v>
      </c>
      <c r="I7" s="47">
        <f ca="1">IF(AND(F7&gt;H7,F$2="No"),"",_xll.EURO(F7,H7,V7,V7,C7,W7,1,0))</f>
        <v>0.52255381845603477</v>
      </c>
      <c r="J7" s="51">
        <f ca="1">IF(AND(G7&gt;H7,F$2="no"),"",_xll.EURO(G7,H7,V7,V7,D7,W7,1,0))</f>
        <v>0.79455353778929627</v>
      </c>
      <c r="K7" s="2">
        <f ca="1">_xll.EURO(F7,H7,V7,V7,C7,W7,1,1)</f>
        <v>0.15710639098610993</v>
      </c>
      <c r="L7" s="47" t="str">
        <f>IF(AND(G7&lt;H7,F$2="no"),"",_xll.EURO(G7,H7,V7,V7,C7,W7,0,0))</f>
        <v/>
      </c>
      <c r="M7" s="51" t="str">
        <f>IF(AND(F7&lt;H7,F$2="no"),"",_xll.EURO(F7,H7,V7,V7,D7,W7,0,0))</f>
        <v/>
      </c>
      <c r="N7" s="76">
        <f ca="1">_xll.EURO(F7,H7,V7,V7,C7,W7,0,1)</f>
        <v>-0.84096536935891131</v>
      </c>
      <c r="O7" s="7">
        <f ca="1">_xll.EURO($F7,$H7,$V7,$V7,$C7,$W7,1,2)</f>
        <v>3.5250325875074075E-2</v>
      </c>
      <c r="P7" s="3">
        <f ca="1">_xll.EURO($F7,$H7,$V7,$V7,$C7,$W7,1,3)/100</f>
        <v>2.1718069810953273E-2</v>
      </c>
      <c r="Q7" s="143">
        <f ca="1">_xll.EURO($F7,$H7,$V7,$V7,$C7,$W7,1,5)/365.25*X7*16*$Q$2</f>
        <v>-731.1760166242982</v>
      </c>
      <c r="R7" s="108">
        <f>VLOOKUP(E7,Lookups!$B$6:$H$304,6)</f>
        <v>37151</v>
      </c>
      <c r="S7" s="13"/>
      <c r="T7" s="154">
        <f t="shared" ca="1" si="0"/>
        <v>0.2719997193332615</v>
      </c>
      <c r="U7" s="155" t="str">
        <f t="shared" si="1"/>
        <v/>
      </c>
      <c r="V7" s="15">
        <f>VLOOKUP(E7,Lookups!$B$6:$E$304,4)</f>
        <v>4.1468789860245707E-2</v>
      </c>
      <c r="W7" s="156">
        <f ca="1">R7-$C$1</f>
        <v>17</v>
      </c>
      <c r="X7" s="157">
        <f>VLOOKUP(E7,Lookups!$B$6:$E$304,3)</f>
        <v>19</v>
      </c>
    </row>
    <row r="8" spans="1:24" x14ac:dyDescent="0.25">
      <c r="A8" s="228"/>
      <c r="B8" s="114">
        <v>0.13</v>
      </c>
      <c r="C8" s="11">
        <f>C$5+B8</f>
        <v>0.83</v>
      </c>
      <c r="D8" s="22">
        <f>D$5+B8</f>
        <v>0.93</v>
      </c>
      <c r="E8" s="25">
        <v>37135</v>
      </c>
      <c r="F8" s="42">
        <f t="shared" si="2"/>
        <v>41.9</v>
      </c>
      <c r="G8" s="42">
        <f t="shared" si="2"/>
        <v>42.1</v>
      </c>
      <c r="H8" s="39">
        <v>60</v>
      </c>
      <c r="I8" s="47">
        <f ca="1">IF(AND(F8&gt;H8,F$2="No"),"",_xll.EURO(F8,H8,V8,V8,C8,W8,1,0))</f>
        <v>7.4795215532454939E-2</v>
      </c>
      <c r="J8" s="51">
        <f ca="1">IF(AND(G8&gt;H8,F$2="no"),"",_xll.EURO(G8,H8,V8,V8,D8,W8,1,0))</f>
        <v>0.15590272686789475</v>
      </c>
      <c r="K8" s="2">
        <f ca="1">_xll.EURO(F8,H8,V8,V8,C8,W8,1,1)</f>
        <v>2.7650079974526138E-2</v>
      </c>
      <c r="L8" s="47" t="str">
        <f>IF(AND(G8&lt;H8,F$2="no"),"",_xll.EURO(G8,H8,V8,V8,C8,W8,0,0))</f>
        <v/>
      </c>
      <c r="M8" s="51" t="str">
        <f>IF(AND(F8&lt;H8,F$2="no"),"",_xll.EURO(F8,H8,V8,V8,D8,W8,0,0))</f>
        <v/>
      </c>
      <c r="N8" s="76">
        <f ca="1">_xll.EURO(F8,H8,V8,V8,C8,W8,0,1)</f>
        <v>-0.97042168037049514</v>
      </c>
      <c r="O8" s="7">
        <f ca="1">_xll.EURO($F8,$H8,$V8,$V8,$C8,$W8,1,2)</f>
        <v>8.4715991168411824E-3</v>
      </c>
      <c r="P8" s="3">
        <f ca="1">_xll.EURO($F8,$H8,$V8,$V8,$C8,$W8,1,3)/100</f>
        <v>5.7455317840123922E-3</v>
      </c>
      <c r="Q8" s="143">
        <f ca="1">_xll.EURO($F8,$H8,$V8,$V8,$C8,$W8,1,5)/365.25*X8*16*$Q$2</f>
        <v>-213.06394952765939</v>
      </c>
      <c r="R8" s="108">
        <f>VLOOKUP(E8,Lookups!$B$6:$H$304,6)</f>
        <v>37151</v>
      </c>
      <c r="S8" s="13"/>
      <c r="T8" s="154">
        <f t="shared" ca="1" si="0"/>
        <v>8.1107511335439808E-2</v>
      </c>
      <c r="U8" s="155" t="str">
        <f t="shared" si="1"/>
        <v/>
      </c>
      <c r="V8" s="15">
        <f>VLOOKUP(E8,Lookups!$B$6:$E$304,4)</f>
        <v>4.1468789860245707E-2</v>
      </c>
      <c r="W8" s="156">
        <f ca="1">R8-$C$1</f>
        <v>17</v>
      </c>
      <c r="X8" s="157">
        <f>VLOOKUP(E8,Lookups!$B$6:$E$304,3)</f>
        <v>19</v>
      </c>
    </row>
    <row r="9" spans="1:24" ht="13.8" thickBot="1" x14ac:dyDescent="0.3">
      <c r="A9" s="228"/>
      <c r="B9" s="114">
        <v>0.13833333333333334</v>
      </c>
      <c r="C9" s="11">
        <f>C$5+B9</f>
        <v>0.83833333333333326</v>
      </c>
      <c r="D9" s="22">
        <f>D$5+B9</f>
        <v>0.93833333333333335</v>
      </c>
      <c r="E9" s="25">
        <v>37135</v>
      </c>
      <c r="F9" s="42">
        <f t="shared" si="2"/>
        <v>41.9</v>
      </c>
      <c r="G9" s="42">
        <f t="shared" si="2"/>
        <v>42.1</v>
      </c>
      <c r="H9" s="39">
        <v>65</v>
      </c>
      <c r="I9" s="47">
        <f ca="1">IF(AND(F9&gt;H9,F$2="No"),"",_xll.EURO(F9,H9,V9,V9,C9,W9,1,0))</f>
        <v>2.3476832395293468E-2</v>
      </c>
      <c r="J9" s="51">
        <f ca="1">IF(AND(G9&gt;H9,F$2="no"),"",_xll.EURO(G9,H9,V9,V9,D9,W9,1,0))</f>
        <v>5.9981748494525977E-2</v>
      </c>
      <c r="K9" s="2">
        <f ca="1">_xll.EURO(F9,H9,V9,V9,C9,W9,1,1)</f>
        <v>9.6904006822491149E-3</v>
      </c>
      <c r="L9" s="47" t="str">
        <f>IF(AND(G9&lt;H9,F$2="no"),"",_xll.EURO(G9,H9,V9,V9,C9,W9,0,0))</f>
        <v/>
      </c>
      <c r="M9" s="51" t="str">
        <f>IF(AND(F9&lt;H9,F$2="no"),"",_xll.EURO(F9,H9,V9,V9,D9,W9,0,0))</f>
        <v/>
      </c>
      <c r="N9" s="76">
        <f ca="1">_xll.EURO(F9,H9,V9,V9,C9,W9,0,1)</f>
        <v>-0.98838135966277207</v>
      </c>
      <c r="O9" s="7">
        <f ca="1">_xll.EURO($F9,$H9,$V9,$V9,$C9,$W9,1,2)</f>
        <v>3.4208887091963284E-3</v>
      </c>
      <c r="P9" s="3">
        <f ca="1">_xll.EURO($F9,$H9,$V9,$V9,$C9,$W9,1,3)/100</f>
        <v>2.3433784026994186E-3</v>
      </c>
      <c r="Q9" s="143">
        <f ca="1">_xll.EURO($F9,$H9,$V9,$V9,$C9,$W9,1,5)/365.25*X9*16*$Q$2</f>
        <v>-87.785631796466291</v>
      </c>
      <c r="R9" s="108">
        <f>VLOOKUP(E9,Lookups!$B$6:$H$304,6)</f>
        <v>37151</v>
      </c>
      <c r="S9" s="13"/>
      <c r="T9" s="158">
        <f t="shared" ca="1" si="0"/>
        <v>3.6504916099232509E-2</v>
      </c>
      <c r="U9" s="136" t="str">
        <f t="shared" si="1"/>
        <v/>
      </c>
      <c r="V9" s="17">
        <f>VLOOKUP(E9,Lookups!$B$6:$E$304,4)</f>
        <v>4.1468789860245707E-2</v>
      </c>
      <c r="W9" s="137">
        <f ca="1">R9-$C$1</f>
        <v>17</v>
      </c>
      <c r="X9" s="159">
        <f>VLOOKUP(E9,Lookups!$B$6:$E$304,3)</f>
        <v>19</v>
      </c>
    </row>
    <row r="10" spans="1:24" ht="13.8" thickBot="1" x14ac:dyDescent="0.3">
      <c r="A10" s="118"/>
      <c r="B10" s="119"/>
      <c r="C10" s="120"/>
      <c r="D10" s="120"/>
      <c r="E10" s="121"/>
      <c r="F10" s="122"/>
      <c r="G10" s="122"/>
      <c r="H10" s="132"/>
      <c r="I10" s="127"/>
      <c r="J10" s="127"/>
      <c r="K10" s="124"/>
      <c r="L10" s="127"/>
      <c r="M10" s="127"/>
      <c r="N10" s="125"/>
      <c r="O10" s="126"/>
      <c r="P10" s="127"/>
      <c r="Q10" s="147"/>
      <c r="R10" s="128"/>
      <c r="S10" s="13"/>
      <c r="T10" s="127"/>
      <c r="U10" s="129"/>
      <c r="V10" s="130"/>
      <c r="W10" s="131"/>
    </row>
    <row r="11" spans="1:24" ht="12.75" customHeight="1" x14ac:dyDescent="0.25">
      <c r="A11" s="228" t="s">
        <v>22</v>
      </c>
      <c r="B11" s="114"/>
      <c r="C11" s="20">
        <v>0.7</v>
      </c>
      <c r="D11" s="24">
        <v>0.76</v>
      </c>
      <c r="E11" s="25">
        <v>37165</v>
      </c>
      <c r="F11" s="70">
        <v>49</v>
      </c>
      <c r="G11" s="70">
        <f>F11</f>
        <v>49</v>
      </c>
      <c r="H11" s="39">
        <v>40</v>
      </c>
      <c r="I11" s="47" t="str">
        <f>IF(AND(F11&gt;H11,F$2="No"),"",_xll.EURO(F11,H11,V11,V11,C11,W11,1,0))</f>
        <v/>
      </c>
      <c r="J11" s="51" t="str">
        <f>IF(AND(G11&gt;H11,F$2="no"),"",_xll.EURO(G11,H11,V11,V11,D11,W11,1,0))</f>
        <v/>
      </c>
      <c r="K11" s="2">
        <f ca="1">_xll.EURO(F11,H11,V11,V11,C11,W11,1,1)</f>
        <v>0.82239558515813438</v>
      </c>
      <c r="L11" s="47">
        <f ca="1">IF(AND(G11&lt;H11,F$2="no"),"",_xll.EURO(G11,H11,V11,V11,C11,W11,0,0))</f>
        <v>1.2705324242188851</v>
      </c>
      <c r="M11" s="51">
        <f ca="1">IF(AND(F11&lt;H11,F$2="no"),"",_xll.EURO(F11,H11,V11,V11,D11,W11,0,0))</f>
        <v>1.5433897806508767</v>
      </c>
      <c r="N11" s="76">
        <f ca="1">_xll.EURO(F11,H11,V11,V11,C11,W11,0,1)</f>
        <v>-0.17241638416275271</v>
      </c>
      <c r="O11" s="7">
        <f ca="1">_xll.EURO($F11,$H11,$V11,$V11,$C11,$W11,1,2)</f>
        <v>2.0937970730101476E-2</v>
      </c>
      <c r="P11" s="3">
        <f ca="1">_xll.EURO($F11,$H11,$V11,$V11,$C11,$W11,1,3)/100</f>
        <v>4.4319249299924736E-2</v>
      </c>
      <c r="Q11" s="143">
        <f ca="1">_xll.EURO($F11,$H11,$V11,$V11,$C11,$W11,1,5)/365.25*X11*16*$Q$2</f>
        <v>-599.19762427738362</v>
      </c>
      <c r="R11" s="108">
        <f>VLOOKUP(E11,Lookups!$B$6:$H$304,6)</f>
        <v>37180</v>
      </c>
      <c r="S11" s="13"/>
      <c r="T11" s="153" t="str">
        <f t="shared" si="0"/>
        <v/>
      </c>
      <c r="U11" s="133">
        <f t="shared" ca="1" si="1"/>
        <v>0.2728573564319916</v>
      </c>
      <c r="V11" s="134">
        <f>VLOOKUP(E11,Lookups!$B$6:$E$304,4)</f>
        <v>4.1301320562793002E-2</v>
      </c>
      <c r="W11" s="135">
        <f ca="1">R11-$C$1</f>
        <v>46</v>
      </c>
      <c r="X11" s="160">
        <f>VLOOKUP(E11,Lookups!$B$6:$E$304,3)</f>
        <v>23</v>
      </c>
    </row>
    <row r="12" spans="1:24" x14ac:dyDescent="0.25">
      <c r="A12" s="228"/>
      <c r="B12" s="114">
        <v>0</v>
      </c>
      <c r="C12" s="11">
        <f>C$11+B12</f>
        <v>0.7</v>
      </c>
      <c r="D12" s="22">
        <f>D$11+B12</f>
        <v>0.76</v>
      </c>
      <c r="E12" s="25">
        <v>37165</v>
      </c>
      <c r="F12" s="42">
        <f t="shared" ref="F12:G15" si="3">F11</f>
        <v>49</v>
      </c>
      <c r="G12" s="42">
        <f t="shared" si="3"/>
        <v>49</v>
      </c>
      <c r="H12" s="39">
        <v>45</v>
      </c>
      <c r="I12" s="47" t="str">
        <f>IF(AND(F12&gt;H12,F$2="No"),"",_xll.EURO(F12,H12,V12,V12,C12,W12,1,0))</f>
        <v/>
      </c>
      <c r="J12" s="51" t="str">
        <f>IF(AND(G12&gt;H12,F$2="no"),"",_xll.EURO(G12,H12,V12,V12,D12,W12,1,0))</f>
        <v/>
      </c>
      <c r="K12" s="2">
        <f ca="1">_xll.EURO(F12,H12,V12,V12,C12,W12,1,1)</f>
        <v>0.67622707536221227</v>
      </c>
      <c r="L12" s="47">
        <f ca="1">IF(AND(G12&lt;H12,F$2="no"),"",_xll.EURO(G12,H12,V12,V12,C12,W12,0,0))</f>
        <v>2.8995729526138412</v>
      </c>
      <c r="M12" s="51">
        <f ca="1">IF(AND(F12&lt;H12,F$2="no"),"",_xll.EURO(F12,H12,V12,V12,D12,W12,0,0))</f>
        <v>3.2723429902378118</v>
      </c>
      <c r="N12" s="76">
        <f ca="1">_xll.EURO(F12,H12,V12,V12,C12,W12,0,1)</f>
        <v>-0.31858489395867473</v>
      </c>
      <c r="O12" s="7">
        <f ca="1">_xll.EURO($F12,$H12,$V12,$V12,$C12,$W12,1,2)</f>
        <v>2.9235711906734799E-2</v>
      </c>
      <c r="P12" s="3">
        <f ca="1">_xll.EURO($F12,$H12,$V12,$V12,$C12,$W12,1,3)/100</f>
        <v>6.1883017277915446E-2</v>
      </c>
      <c r="Q12" s="143">
        <f ca="1">_xll.EURO($F12,$H12,$V12,$V12,$C12,$W12,1,5)/365.25*X12*16*$Q$2</f>
        <v>-852.05007031220248</v>
      </c>
      <c r="R12" s="108">
        <f>VLOOKUP(E12,Lookups!$B$6:$H$304,6)</f>
        <v>37180</v>
      </c>
      <c r="S12" s="13"/>
      <c r="T12" s="154" t="str">
        <f t="shared" si="0"/>
        <v/>
      </c>
      <c r="U12" s="155">
        <f t="shared" ca="1" si="1"/>
        <v>0.37277003762397065</v>
      </c>
      <c r="V12" s="15">
        <f>VLOOKUP(E12,Lookups!$B$6:$E$304,4)</f>
        <v>4.1301320562793002E-2</v>
      </c>
      <c r="W12" s="156">
        <f ca="1">R12-$C$1</f>
        <v>46</v>
      </c>
      <c r="X12" s="157">
        <f>VLOOKUP(E12,Lookups!$B$6:$E$304,3)</f>
        <v>23</v>
      </c>
    </row>
    <row r="13" spans="1:24" x14ac:dyDescent="0.25">
      <c r="A13" s="228"/>
      <c r="B13" s="114">
        <v>0</v>
      </c>
      <c r="C13" s="11">
        <f>C$11+B13</f>
        <v>0.7</v>
      </c>
      <c r="D13" s="22">
        <f>D$11+B13</f>
        <v>0.76</v>
      </c>
      <c r="E13" s="25">
        <v>37165</v>
      </c>
      <c r="F13" s="42">
        <f t="shared" si="3"/>
        <v>49</v>
      </c>
      <c r="G13" s="42">
        <f t="shared" si="3"/>
        <v>49</v>
      </c>
      <c r="H13" s="39">
        <f>H12</f>
        <v>45</v>
      </c>
      <c r="I13" s="47" t="str">
        <f>IF(AND(F13&gt;H13,F$2="No"),"",_xll.EURO(F13,H13,V13,V13,C13,W13,1,0))</f>
        <v/>
      </c>
      <c r="J13" s="51" t="str">
        <f>IF(AND(G13&gt;H13,F$2="no"),"",_xll.EURO(G13,H13,V13,V13,D13,W13,1,0))</f>
        <v/>
      </c>
      <c r="K13" s="2">
        <f ca="1">_xll.EURO(F13,H13,V13,V13,C13,W13,1,1)</f>
        <v>0.67622707536221227</v>
      </c>
      <c r="L13" s="47">
        <f ca="1">IF(AND(G13&lt;H13,F$2="no"),"",_xll.EURO(G13,H13,V13,V13,C13,W13,0,0))</f>
        <v>2.8995729526138412</v>
      </c>
      <c r="M13" s="51">
        <f ca="1">IF(AND(F13&lt;H13,F$2="no"),"",_xll.EURO(F13,H13,V13,V13,D13,W13,0,0))</f>
        <v>3.2723429902378118</v>
      </c>
      <c r="N13" s="76">
        <f ca="1">_xll.EURO(F13,H13,V13,V13,C13,W13,0,1)</f>
        <v>-0.31858489395867473</v>
      </c>
      <c r="O13" s="7">
        <f ca="1">_xll.EURO($F13,$H13,$V13,$V13,$C13,$W13,1,2)</f>
        <v>2.9235711906734799E-2</v>
      </c>
      <c r="P13" s="3">
        <f ca="1">_xll.EURO($F13,$H13,$V13,$V13,$C13,$W13,1,3)/100</f>
        <v>6.1883017277915446E-2</v>
      </c>
      <c r="Q13" s="143">
        <f ca="1">_xll.EURO($F13,$H13,$V13,$V13,$C13,$W13,1,5)/365.25*X13*16*$Q$2</f>
        <v>-852.05007031220248</v>
      </c>
      <c r="R13" s="108">
        <f>VLOOKUP(E13,Lookups!$B$6:$H$304,6)</f>
        <v>37180</v>
      </c>
      <c r="S13" s="13"/>
      <c r="T13" s="154" t="str">
        <f t="shared" si="0"/>
        <v/>
      </c>
      <c r="U13" s="155">
        <f t="shared" ca="1" si="1"/>
        <v>0.37277003762397065</v>
      </c>
      <c r="V13" s="15">
        <f>VLOOKUP(E13,Lookups!$B$6:$E$304,4)</f>
        <v>4.1301320562793002E-2</v>
      </c>
      <c r="W13" s="156">
        <f ca="1">R13-$C$1</f>
        <v>46</v>
      </c>
      <c r="X13" s="157">
        <f>VLOOKUP(E13,Lookups!$B$6:$E$304,3)</f>
        <v>23</v>
      </c>
    </row>
    <row r="14" spans="1:24" x14ac:dyDescent="0.25">
      <c r="A14" s="228"/>
      <c r="B14" s="114">
        <v>3.7999999999999999E-2</v>
      </c>
      <c r="C14" s="11">
        <f>C$11+B14</f>
        <v>0.73799999999999999</v>
      </c>
      <c r="D14" s="22">
        <f>D$11+B14</f>
        <v>0.79800000000000004</v>
      </c>
      <c r="E14" s="25">
        <v>37165</v>
      </c>
      <c r="F14" s="42">
        <f t="shared" si="3"/>
        <v>49</v>
      </c>
      <c r="G14" s="42">
        <f t="shared" si="3"/>
        <v>49</v>
      </c>
      <c r="H14" s="39">
        <v>55</v>
      </c>
      <c r="I14" s="47">
        <f ca="1">IF(AND(F14&gt;H14,F$2="No"),"",_xll.EURO(F14,H14,V14,V14,C14,W14,1,0))</f>
        <v>2.9173696329428935</v>
      </c>
      <c r="J14" s="51">
        <f ca="1">IF(AND(G14&gt;H14,F$2="no"),"",_xll.EURO(G14,H14,V14,V14,D14,W14,1,0))</f>
        <v>3.3146231013729412</v>
      </c>
      <c r="K14" s="2">
        <f ca="1">_xll.EURO(F14,H14,V14,V14,C14,W14,1,1)</f>
        <v>0.37627977930417617</v>
      </c>
      <c r="L14" s="47" t="str">
        <f>IF(AND(G14&lt;H14,F$2="no"),"",_xll.EURO(G14,H14,V14,V14,C14,W14,0,0))</f>
        <v/>
      </c>
      <c r="M14" s="51" t="str">
        <f>IF(AND(F14&lt;H14,F$2="no"),"",_xll.EURO(F14,H14,V14,V14,D14,W14,0,0))</f>
        <v/>
      </c>
      <c r="N14" s="76">
        <f ca="1">_xll.EURO(F14,H14,V14,V14,C14,W14,0,1)</f>
        <v>-0.61853219001671078</v>
      </c>
      <c r="O14" s="7">
        <f ca="1">_xll.EURO($F14,$H14,$V14,$V14,$C14,$W14,1,2)</f>
        <v>2.9473612002646626E-2</v>
      </c>
      <c r="P14" s="3">
        <f ca="1">_xll.EURO($F14,$H14,$V14,$V14,$C14,$W14,1,3)/100</f>
        <v>6.5773278653478429E-2</v>
      </c>
      <c r="Q14" s="143">
        <f ca="1">_xll.EURO($F14,$H14,$V14,$V14,$C14,$W14,1,5)/365.25*X14*16*$Q$2</f>
        <v>-964.74367254546462</v>
      </c>
      <c r="R14" s="108">
        <f>VLOOKUP(E14,Lookups!$B$6:$H$304,6)</f>
        <v>37180</v>
      </c>
      <c r="S14" s="13"/>
      <c r="T14" s="154">
        <f t="shared" ca="1" si="0"/>
        <v>0.39725346843004772</v>
      </c>
      <c r="U14" s="155" t="str">
        <f t="shared" si="1"/>
        <v/>
      </c>
      <c r="V14" s="15">
        <f>VLOOKUP(E14,Lookups!$B$6:$E$304,4)</f>
        <v>4.1301320562793002E-2</v>
      </c>
      <c r="W14" s="156">
        <f ca="1">R14-$C$1</f>
        <v>46</v>
      </c>
      <c r="X14" s="157">
        <f>VLOOKUP(E14,Lookups!$B$6:$E$304,3)</f>
        <v>23</v>
      </c>
    </row>
    <row r="15" spans="1:24" ht="13.8" thickBot="1" x14ac:dyDescent="0.3">
      <c r="A15" s="228"/>
      <c r="B15" s="114">
        <v>8.1000000000000003E-2</v>
      </c>
      <c r="C15" s="11">
        <f>C$11+B15</f>
        <v>0.78099999999999992</v>
      </c>
      <c r="D15" s="22">
        <f>D$11+B15</f>
        <v>0.84099999999999997</v>
      </c>
      <c r="E15" s="25">
        <v>37165</v>
      </c>
      <c r="F15" s="42">
        <f t="shared" si="3"/>
        <v>49</v>
      </c>
      <c r="G15" s="42">
        <f t="shared" si="3"/>
        <v>49</v>
      </c>
      <c r="H15" s="39">
        <v>60</v>
      </c>
      <c r="I15" s="47">
        <f ca="1">IF(AND(F15&gt;H15,F$2="No"),"",_xll.EURO(F15,H15,V15,V15,C15,W15,1,0))</f>
        <v>2.016081828422406</v>
      </c>
      <c r="J15" s="51">
        <f ca="1">IF(AND(G15&gt;H15,F$2="no"),"",_xll.EURO(G15,H15,V15,V15,D15,W15,1,0))</f>
        <v>2.3700108633693908</v>
      </c>
      <c r="K15" s="2">
        <f ca="1">_xll.EURO(F15,H15,V15,V15,C15,W15,1,1)</f>
        <v>0.27544728713360783</v>
      </c>
      <c r="L15" s="47" t="str">
        <f>IF(AND(G15&lt;H15,F$2="no"),"",_xll.EURO(G15,H15,V15,V15,C15,W15,0,0))</f>
        <v/>
      </c>
      <c r="M15" s="51" t="str">
        <f>IF(AND(F15&lt;H15,F$2="no"),"",_xll.EURO(F15,H15,V15,V15,D15,W15,0,0))</f>
        <v/>
      </c>
      <c r="N15" s="76">
        <f ca="1">_xll.EURO(F15,H15,V15,V15,C15,W15,0,1)</f>
        <v>-0.71936468218727911</v>
      </c>
      <c r="O15" s="7">
        <f ca="1">_xll.EURO($F15,$H15,$V15,$V15,$C15,$W15,1,2)</f>
        <v>2.4523700680752089E-2</v>
      </c>
      <c r="P15" s="3">
        <f ca="1">_xll.EURO($F15,$H15,$V15,$V15,$C15,$W15,1,3)/100</f>
        <v>5.7915766407850365E-2</v>
      </c>
      <c r="Q15" s="143">
        <f ca="1">_xll.EURO($F15,$H15,$V15,$V15,$C15,$W15,1,5)/365.25*X15*16*$Q$2</f>
        <v>-900.449583020869</v>
      </c>
      <c r="R15" s="108">
        <f>VLOOKUP(E15,Lookups!$B$6:$H$304,6)</f>
        <v>37180</v>
      </c>
      <c r="S15" s="13"/>
      <c r="T15" s="158">
        <f t="shared" ca="1" si="0"/>
        <v>0.3539290349469848</v>
      </c>
      <c r="U15" s="136" t="str">
        <f t="shared" si="1"/>
        <v/>
      </c>
      <c r="V15" s="17">
        <f>VLOOKUP(E15,Lookups!$B$6:$E$304,4)</f>
        <v>4.1301320562793002E-2</v>
      </c>
      <c r="W15" s="137">
        <f ca="1">R15-$C$1</f>
        <v>46</v>
      </c>
      <c r="X15" s="159">
        <f>VLOOKUP(E15,Lookups!$B$6:$E$304,3)</f>
        <v>23</v>
      </c>
    </row>
    <row r="16" spans="1:24" ht="13.8" thickBot="1" x14ac:dyDescent="0.3">
      <c r="A16" s="118"/>
      <c r="B16" s="119"/>
      <c r="C16" s="120"/>
      <c r="D16" s="120"/>
      <c r="E16" s="121"/>
      <c r="F16" s="122"/>
      <c r="G16" s="122"/>
      <c r="H16" s="132"/>
      <c r="I16" s="127"/>
      <c r="J16" s="127"/>
      <c r="K16" s="124"/>
      <c r="L16" s="127"/>
      <c r="M16" s="127"/>
      <c r="N16" s="125"/>
      <c r="O16" s="126"/>
      <c r="P16" s="127"/>
      <c r="Q16" s="147"/>
      <c r="R16" s="128"/>
      <c r="S16" s="13"/>
      <c r="T16" s="127"/>
      <c r="U16" s="129"/>
      <c r="V16" s="130"/>
      <c r="W16" s="131"/>
    </row>
    <row r="17" spans="1:24" ht="12.75" customHeight="1" x14ac:dyDescent="0.25">
      <c r="A17" s="228" t="s">
        <v>23</v>
      </c>
      <c r="B17" s="114"/>
      <c r="C17" s="20">
        <v>0.7</v>
      </c>
      <c r="D17" s="24">
        <v>0.76</v>
      </c>
      <c r="E17" s="6">
        <v>37165</v>
      </c>
      <c r="F17" s="70">
        <v>40.5</v>
      </c>
      <c r="G17" s="70">
        <v>41</v>
      </c>
      <c r="H17" s="39">
        <v>40</v>
      </c>
      <c r="I17" s="47" t="str">
        <f>IF(AND(F17&gt;H17,F$2="No"),"",_xll.EURO(F17,H17,V17,V17,C17,W17,1,0))</f>
        <v/>
      </c>
      <c r="J17" s="51" t="str">
        <f>IF(AND(G17&gt;H17,F$2="no"),"",_xll.EURO(G17,H17,V17,V17,D17,W17,1,0))</f>
        <v/>
      </c>
      <c r="K17" s="2">
        <f ca="1">_xll.EURO(F17,H17,V17,V17,C17,W17,1,1)</f>
        <v>0.56619909588134687</v>
      </c>
      <c r="L17" s="47">
        <f ca="1">IF(AND(G17&lt;H17,F$2="no"),"",_xll.EURO(G17,H17,V17,V17,C17,W17,0,0))</f>
        <v>3.5048031806307556</v>
      </c>
      <c r="M17" s="48">
        <f ca="1">IF(AND(F17&lt;H17,F$2="no"),"",_xll.EURO(F17,H17,V17,V17,D17,W17,0,0))</f>
        <v>4.0511873614424161</v>
      </c>
      <c r="N17" s="76">
        <f ca="1">_xll.EURO(F17,H17,V17,V17,C17,W17,0,1)</f>
        <v>-0.42861287343954019</v>
      </c>
      <c r="O17" s="7">
        <f ca="1">_xll.EURO($F17,$H17,$V17,$V17,$C17,$W17,1,2)</f>
        <v>3.8852911642169051E-2</v>
      </c>
      <c r="P17" s="3">
        <f ca="1">_xll.EURO($F17,$H17,$V17,$V17,$C17,$W17,1,3)/100</f>
        <v>5.6182267595848934E-2</v>
      </c>
      <c r="Q17" s="143">
        <f ca="1">_xll.EURO($F17,$H17,$V17,$V17,$C17,$W17,1,5)/365.25*X17*16*$Q$2</f>
        <v>-777.78883214895507</v>
      </c>
      <c r="R17" s="108">
        <f>VLOOKUP(E17,Lookups!$B$6:$H$304,6)</f>
        <v>37180</v>
      </c>
      <c r="S17" s="13"/>
      <c r="T17" s="153" t="str">
        <f t="shared" ref="T17:T34" si="4">IF(F17&gt;H17,"",J17-I17)</f>
        <v/>
      </c>
      <c r="U17" s="133">
        <f t="shared" ref="U17:U34" ca="1" si="5">IF(F17&gt;H17,M17-L17,"")</f>
        <v>0.54638418081166051</v>
      </c>
      <c r="V17" s="134">
        <f>VLOOKUP(E17,Lookups!$B$6:$E$304,4)</f>
        <v>4.1301320562793002E-2</v>
      </c>
      <c r="W17" s="135">
        <f t="shared" ref="W17:W25" ca="1" si="6">R17-$C$1</f>
        <v>46</v>
      </c>
      <c r="X17" s="160">
        <f>VLOOKUP(E17,Lookups!$B$6:$E$304,3)</f>
        <v>23</v>
      </c>
    </row>
    <row r="18" spans="1:24" x14ac:dyDescent="0.25">
      <c r="A18" s="228"/>
      <c r="B18" s="114"/>
      <c r="C18" s="11">
        <f>C17</f>
        <v>0.7</v>
      </c>
      <c r="D18" s="22">
        <f>D17</f>
        <v>0.76</v>
      </c>
      <c r="E18" s="6">
        <v>37196</v>
      </c>
      <c r="F18" s="42">
        <f t="shared" ref="F18:H25" si="7">F17</f>
        <v>40.5</v>
      </c>
      <c r="G18" s="42">
        <f t="shared" si="7"/>
        <v>41</v>
      </c>
      <c r="H18" s="44">
        <f t="shared" si="7"/>
        <v>40</v>
      </c>
      <c r="I18" s="47" t="str">
        <f>IF(AND(F18&gt;H18,F$2="No"),"",_xll.EURO(F18,H18,V18,V18,C18,W18,1,0))</f>
        <v/>
      </c>
      <c r="J18" s="51" t="str">
        <f>IF(AND(G18&gt;H18,F$2="no"),"",_xll.EURO(G18,H18,V18,V18,D18,W18,1,0))</f>
        <v/>
      </c>
      <c r="K18" s="2">
        <f ca="1">_xll.EURO(F18,H18,V18,V18,C18,W18,1,1)</f>
        <v>0.57374009298201745</v>
      </c>
      <c r="L18" s="47">
        <f ca="1">IF(AND(G18&lt;H18,F$2="no"),"",_xll.EURO(G18,H18,V18,V18,C18,W18,0,0))</f>
        <v>4.6126569564533142</v>
      </c>
      <c r="M18" s="48">
        <f ca="1">IF(AND(F18&lt;H18,F$2="no"),"",_xll.EURO(F18,H18,V18,V18,D18,W18,0,0))</f>
        <v>5.247188610571591</v>
      </c>
      <c r="N18" s="76">
        <f ca="1">_xll.EURO(F18,H18,V18,V18,C18,W18,0,1)</f>
        <v>-0.41769613318730237</v>
      </c>
      <c r="O18" s="7">
        <f ca="1">_xll.EURO($F18,$H18,$V18,$V18,$C18,$W18,1,2)</f>
        <v>2.9988101345168282E-2</v>
      </c>
      <c r="P18" s="3">
        <f ca="1">_xll.EURO($F18,$H18,$V18,$V18,$C18,$W18,1,3)/100</f>
        <v>7.1644098779223356E-2</v>
      </c>
      <c r="Q18" s="143">
        <f ca="1">_xll.EURO($F18,$H18,$V18,$V18,$C18,$W18,1,5)/365.25*X18*16*$Q$2</f>
        <v>-544.19706916624591</v>
      </c>
      <c r="R18" s="108">
        <f>VLOOKUP(E18,Lookups!$B$6:$H$304,6)</f>
        <v>37210</v>
      </c>
      <c r="S18" s="13"/>
      <c r="T18" s="154" t="str">
        <f t="shared" si="4"/>
        <v/>
      </c>
      <c r="U18" s="155">
        <f t="shared" ca="1" si="5"/>
        <v>0.63453165411827683</v>
      </c>
      <c r="V18" s="15">
        <f>VLOOKUP(E18,Lookups!$B$6:$E$304,4)</f>
        <v>4.1334062425352897E-2</v>
      </c>
      <c r="W18" s="156">
        <f t="shared" ca="1" si="6"/>
        <v>76</v>
      </c>
      <c r="X18" s="157">
        <f>VLOOKUP(E18,Lookups!$B$6:$E$304,3)</f>
        <v>21</v>
      </c>
    </row>
    <row r="19" spans="1:24" x14ac:dyDescent="0.25">
      <c r="A19" s="228"/>
      <c r="B19" s="114"/>
      <c r="C19" s="35">
        <f>C18</f>
        <v>0.7</v>
      </c>
      <c r="D19" s="29">
        <f>D18</f>
        <v>0.76</v>
      </c>
      <c r="E19" s="73">
        <v>37226</v>
      </c>
      <c r="F19" s="66">
        <f t="shared" si="7"/>
        <v>40.5</v>
      </c>
      <c r="G19" s="66">
        <f t="shared" si="7"/>
        <v>41</v>
      </c>
      <c r="H19" s="67">
        <f t="shared" si="7"/>
        <v>40</v>
      </c>
      <c r="I19" s="68" t="str">
        <f>IF(AND(F19&gt;H19,F$2="No"),"",_xll.EURO(F19,H19,V19,V19,C19,W19,1,0))</f>
        <v/>
      </c>
      <c r="J19" s="69" t="str">
        <f>IF(AND(G19&gt;H19,F$2="no"),"",_xll.EURO(G19,H19,V19,V19,D19,W19,1,0))</f>
        <v/>
      </c>
      <c r="K19" s="30">
        <f ca="1">_xll.EURO(F19,H19,V19,V19,C19,W19,1,1)</f>
        <v>0.58063286797037672</v>
      </c>
      <c r="L19" s="68">
        <f ca="1">IF(AND(G19&lt;H19,F$2="no"),"",_xll.EURO(G19,H19,V19,V19,C19,W19,0,0))</f>
        <v>5.5033086153623856</v>
      </c>
      <c r="M19" s="80">
        <f ca="1">IF(AND(F19&lt;H19,F$2="no"),"",_xll.EURO(F19,H19,V19,V19,D19,W19,0,0))</f>
        <v>6.206639551638915</v>
      </c>
      <c r="N19" s="78">
        <f ca="1">_xll.EURO(F19,H19,V19,V19,C19,W19,0,1)</f>
        <v>-0.40743405860935239</v>
      </c>
      <c r="O19" s="31">
        <f ca="1">_xll.EURO($F19,$H19,$V19,$V19,$C19,$W19,1,2)</f>
        <v>2.5184456437378724E-2</v>
      </c>
      <c r="P19" s="32">
        <f ca="1">_xll.EURO($F19,$H19,$V19,$V19,$C19,$W19,1,3)/100</f>
        <v>8.3918228791749636E-2</v>
      </c>
      <c r="Q19" s="145">
        <f ca="1">_xll.EURO($F19,$H19,$V19,$V19,$C19,$W19,1,5)/365.25*X19*16*$Q$2</f>
        <v>-432.11061263788054</v>
      </c>
      <c r="R19" s="110">
        <f>VLOOKUP(E19,Lookups!$B$6:$H$304,6)</f>
        <v>37240</v>
      </c>
      <c r="S19" s="13"/>
      <c r="T19" s="154" t="str">
        <f t="shared" si="4"/>
        <v/>
      </c>
      <c r="U19" s="155">
        <f t="shared" ca="1" si="5"/>
        <v>0.70333093627652943</v>
      </c>
      <c r="V19" s="15">
        <f>VLOOKUP(E19,Lookups!$B$6:$E$304,4)</f>
        <v>4.1365748099140301E-2</v>
      </c>
      <c r="W19" s="156">
        <f t="shared" ca="1" si="6"/>
        <v>106</v>
      </c>
      <c r="X19" s="157">
        <f>VLOOKUP(E19,Lookups!$B$6:$E$304,3)</f>
        <v>20</v>
      </c>
    </row>
    <row r="20" spans="1:24" x14ac:dyDescent="0.25">
      <c r="A20" s="236"/>
      <c r="B20" s="114">
        <v>2.3333333333333334E-2</v>
      </c>
      <c r="C20" s="34">
        <f t="shared" ref="C20:C25" si="8">C$17+B20</f>
        <v>0.72333333333333327</v>
      </c>
      <c r="D20" s="33">
        <f t="shared" ref="D20:D25" si="9">D$17+B20</f>
        <v>0.78333333333333333</v>
      </c>
      <c r="E20" s="72">
        <v>37165</v>
      </c>
      <c r="F20" s="71">
        <f t="shared" si="7"/>
        <v>40.5</v>
      </c>
      <c r="G20" s="71">
        <f t="shared" si="7"/>
        <v>41</v>
      </c>
      <c r="H20" s="63">
        <v>45</v>
      </c>
      <c r="I20" s="64">
        <f ca="1">IF(AND(F20&gt;H20,F$2="No"),"",_xll.EURO(F20,H20,V20,V20,C20,W20,1,0))</f>
        <v>2.4633680479428204</v>
      </c>
      <c r="J20" s="65">
        <f ca="1">IF(AND(G20&gt;H20,F$2="no"),"",_xll.EURO(G20,H20,V20,V20,D20,W20,1,0))</f>
        <v>2.9999681090009851</v>
      </c>
      <c r="K20" s="26">
        <f ca="1">_xll.EURO(F20,H20,V20,V20,C20,W20,1,1)</f>
        <v>0.38691695306155388</v>
      </c>
      <c r="L20" s="64" t="str">
        <f>IF(AND(G20&lt;H20,F$2="no"),"",_xll.EURO(G20,H20,V20,V20,C20,W20,0,0))</f>
        <v/>
      </c>
      <c r="M20" s="74" t="str">
        <f>IF(AND(F20&lt;H20,F$2="no"),"",_xll.EURO(F20,H20,V20,V20,D20,W20,0,0))</f>
        <v/>
      </c>
      <c r="N20" s="79">
        <f ca="1">_xll.EURO(F20,H20,V20,V20,C20,W20,0,1)</f>
        <v>-0.60789501625933307</v>
      </c>
      <c r="O20" s="27">
        <f ca="1">_xll.EURO($F20,$H20,$V20,$V20,$C20,$W20,1,2)</f>
        <v>3.6685420764369016E-2</v>
      </c>
      <c r="P20" s="28">
        <f ca="1">_xll.EURO($F20,$H20,$V20,$V20,$C20,$W20,1,3)/100</f>
        <v>5.4816289790755653E-2</v>
      </c>
      <c r="Q20" s="146">
        <f ca="1">_xll.EURO($F20,$H20,$V20,$V20,$C20,$W20,1,5)/365.25*X20*16*$Q$2</f>
        <v>-787.88367402348626</v>
      </c>
      <c r="R20" s="111">
        <f>VLOOKUP(E20,Lookups!$B$6:$H$304,6)</f>
        <v>37180</v>
      </c>
      <c r="S20" s="13"/>
      <c r="T20" s="164">
        <f t="shared" ca="1" si="4"/>
        <v>0.53660006105816471</v>
      </c>
      <c r="U20" s="165" t="str">
        <f t="shared" si="5"/>
        <v/>
      </c>
      <c r="V20" s="166">
        <f>VLOOKUP(E20,Lookups!$B$6:$E$304,4)</f>
        <v>4.1301320562793002E-2</v>
      </c>
      <c r="W20" s="167">
        <f t="shared" ca="1" si="6"/>
        <v>46</v>
      </c>
      <c r="X20" s="169">
        <f>VLOOKUP(E20,Lookups!$B$6:$E$304,3)</f>
        <v>23</v>
      </c>
    </row>
    <row r="21" spans="1:24" x14ac:dyDescent="0.25">
      <c r="A21" s="236"/>
      <c r="B21" s="114">
        <v>2.3333333333333334E-2</v>
      </c>
      <c r="C21" s="11">
        <f t="shared" si="8"/>
        <v>0.72333333333333327</v>
      </c>
      <c r="D21" s="22">
        <f t="shared" si="9"/>
        <v>0.78333333333333333</v>
      </c>
      <c r="E21" s="6">
        <v>37196</v>
      </c>
      <c r="F21" s="42">
        <f t="shared" si="7"/>
        <v>40.5</v>
      </c>
      <c r="G21" s="42">
        <f t="shared" si="7"/>
        <v>41</v>
      </c>
      <c r="H21" s="44">
        <f>H20</f>
        <v>45</v>
      </c>
      <c r="I21" s="47">
        <f ca="1">IF(AND(F21&gt;H21,F$2="No"),"",_xll.EURO(F21,H21,V21,V21,C21,W21,1,0))</f>
        <v>3.6010360476532135</v>
      </c>
      <c r="J21" s="51">
        <f ca="1">IF(AND(G21&gt;H21,F$2="no"),"",_xll.EURO(G21,H21,V21,V21,D21,W21,1,0))</f>
        <v>4.263769430442709</v>
      </c>
      <c r="K21" s="2">
        <f ca="1">_xll.EURO(F21,H21,V21,V21,C21,W21,1,1)</f>
        <v>0.43491202246720628</v>
      </c>
      <c r="L21" s="47" t="str">
        <f>IF(AND(G21&lt;H21,F$2="no"),"",_xll.EURO(G21,H21,V21,V21,C21,W21,0,0))</f>
        <v/>
      </c>
      <c r="M21" s="48" t="str">
        <f>IF(AND(F21&lt;H21,F$2="no"),"",_xll.EURO(F21,H21,V21,V21,D21,W21,0,0))</f>
        <v/>
      </c>
      <c r="N21" s="76">
        <f ca="1">_xll.EURO(F21,H21,V21,V21,C21,W21,0,1)</f>
        <v>-0.55652420370211353</v>
      </c>
      <c r="O21" s="7">
        <f ca="1">_xll.EURO($F21,$H21,$V21,$V21,$C21,$W21,1,2)</f>
        <v>2.9248033533980006E-2</v>
      </c>
      <c r="P21" s="3">
        <f ca="1">_xll.EURO($F21,$H21,$V21,$V21,$C21,$W21,1,3)/100</f>
        <v>7.2205214955217326E-2</v>
      </c>
      <c r="Q21" s="143">
        <f ca="1">_xll.EURO($F21,$H21,$V21,$V21,$C21,$W21,1,5)/365.25*X21*16*$Q$2</f>
        <v>-570.41541282522599</v>
      </c>
      <c r="R21" s="108">
        <f>VLOOKUP(E21,Lookups!$B$6:$H$304,6)</f>
        <v>37210</v>
      </c>
      <c r="S21" s="13"/>
      <c r="T21" s="154">
        <f t="shared" ca="1" si="4"/>
        <v>0.66273338278949545</v>
      </c>
      <c r="U21" s="155" t="str">
        <f t="shared" si="5"/>
        <v/>
      </c>
      <c r="V21" s="15">
        <f>VLOOKUP(E21,Lookups!$B$6:$E$304,4)</f>
        <v>4.1334062425352897E-2</v>
      </c>
      <c r="W21" s="156">
        <f t="shared" ca="1" si="6"/>
        <v>76</v>
      </c>
      <c r="X21" s="157">
        <f>VLOOKUP(E21,Lookups!$B$6:$E$304,3)</f>
        <v>21</v>
      </c>
    </row>
    <row r="22" spans="1:24" x14ac:dyDescent="0.25">
      <c r="A22" s="236"/>
      <c r="B22" s="114">
        <v>2.3333333333333334E-2</v>
      </c>
      <c r="C22" s="35">
        <f t="shared" si="8"/>
        <v>0.72333333333333327</v>
      </c>
      <c r="D22" s="29">
        <f t="shared" si="9"/>
        <v>0.78333333333333333</v>
      </c>
      <c r="E22" s="73">
        <v>37226</v>
      </c>
      <c r="F22" s="66">
        <f t="shared" si="7"/>
        <v>40.5</v>
      </c>
      <c r="G22" s="66">
        <f t="shared" si="7"/>
        <v>41</v>
      </c>
      <c r="H22" s="67">
        <f>H21</f>
        <v>45</v>
      </c>
      <c r="I22" s="68">
        <f ca="1">IF(AND(F22&gt;H22,F$2="No"),"",_xll.EURO(F22,H22,V22,V22,C22,W22,1,0))</f>
        <v>4.535780885773006</v>
      </c>
      <c r="J22" s="69">
        <f ca="1">IF(AND(G22&gt;H22,F$2="no"),"",_xll.EURO(G22,H22,V22,V22,D22,W22,1,0))</f>
        <v>5.2931984155018696</v>
      </c>
      <c r="K22" s="30">
        <f ca="1">_xll.EURO(F22,H22,V22,V22,C22,W22,1,1)</f>
        <v>0.46428140283950997</v>
      </c>
      <c r="L22" s="68" t="str">
        <f>IF(AND(G22&lt;H22,F$2="no"),"",_xll.EURO(G22,H22,V22,V22,C22,W22,0,0))</f>
        <v/>
      </c>
      <c r="M22" s="80" t="str">
        <f>IF(AND(F22&lt;H22,F$2="no"),"",_xll.EURO(F22,H22,V22,V22,D22,W22,0,0))</f>
        <v/>
      </c>
      <c r="N22" s="78">
        <f ca="1">_xll.EURO(F22,H22,V22,V22,C22,W22,0,1)</f>
        <v>-0.52378552374021925</v>
      </c>
      <c r="O22" s="31">
        <f ca="1">_xll.EURO($F22,$H22,$V22,$V22,$C22,$W22,1,2)</f>
        <v>2.490609743227909E-2</v>
      </c>
      <c r="P22" s="32">
        <f ca="1">_xll.EURO($F22,$H22,$V22,$V22,$C22,$W22,1,3)/100</f>
        <v>8.5757053128763819E-2</v>
      </c>
      <c r="Q22" s="145">
        <f ca="1">_xll.EURO($F22,$H22,$V22,$V22,$C22,$W22,1,5)/365.25*X22*16*$Q$2</f>
        <v>-459.93893019322627</v>
      </c>
      <c r="R22" s="110">
        <f>VLOOKUP(E22,Lookups!$B$6:$H$304,6)</f>
        <v>37240</v>
      </c>
      <c r="S22" s="13"/>
      <c r="T22" s="161">
        <f t="shared" ca="1" si="4"/>
        <v>0.75741752972886367</v>
      </c>
      <c r="U22" s="162" t="str">
        <f t="shared" si="5"/>
        <v/>
      </c>
      <c r="V22" s="163">
        <f>VLOOKUP(E22,Lookups!$B$6:$E$304,4)</f>
        <v>4.1365748099140301E-2</v>
      </c>
      <c r="W22" s="168">
        <f t="shared" ca="1" si="6"/>
        <v>106</v>
      </c>
      <c r="X22" s="170">
        <f>VLOOKUP(E22,Lookups!$B$6:$E$304,3)</f>
        <v>20</v>
      </c>
    </row>
    <row r="23" spans="1:24" x14ac:dyDescent="0.25">
      <c r="A23" s="236"/>
      <c r="B23" s="114">
        <v>6.2000000000000006E-2</v>
      </c>
      <c r="C23" s="11">
        <f t="shared" si="8"/>
        <v>0.76200000000000001</v>
      </c>
      <c r="D23" s="22">
        <f t="shared" si="9"/>
        <v>0.82200000000000006</v>
      </c>
      <c r="E23" s="6">
        <v>37165</v>
      </c>
      <c r="F23" s="42">
        <f t="shared" si="7"/>
        <v>40.5</v>
      </c>
      <c r="G23" s="42">
        <f t="shared" si="7"/>
        <v>41</v>
      </c>
      <c r="H23" s="39">
        <v>50</v>
      </c>
      <c r="I23" s="47">
        <f ca="1">IF(AND(F23&gt;H23,F$2="No"),"",_xll.EURO(F23,H23,V23,V23,C23,W23,1,0))</f>
        <v>1.5011673672360057</v>
      </c>
      <c r="J23" s="51">
        <f ca="1">IF(AND(G23&gt;H23,F$2="no"),"",_xll.EURO(G23,H23,V23,V23,D23,W23,1,0))</f>
        <v>1.9292680108062541</v>
      </c>
      <c r="K23" s="2">
        <f ca="1">_xll.EURO(F23,H23,V23,V23,C23,W23,1,1)</f>
        <v>0.25843141715245233</v>
      </c>
      <c r="L23" s="47" t="str">
        <f>IF(AND(G23&lt;H23,F$2="no"),"",_xll.EURO(G23,H23,V23,V23,C23,W23,0,0))</f>
        <v/>
      </c>
      <c r="M23" s="48" t="str">
        <f>IF(AND(F23&lt;H23,F$2="no"),"",_xll.EURO(F23,H23,V23,V23,D23,W23,0,0))</f>
        <v/>
      </c>
      <c r="N23" s="76">
        <f ca="1">_xll.EURO(F23,H23,V23,V23,C23,W23,0,1)</f>
        <v>-0.73638055216843479</v>
      </c>
      <c r="O23" s="7">
        <f ca="1">_xll.EURO($F23,$H23,$V23,$V23,$C23,$W23,1,2)</f>
        <v>2.945039787654392E-2</v>
      </c>
      <c r="P23" s="3">
        <f ca="1">_xll.EURO($F23,$H23,$V23,$V23,$C23,$W23,1,3)/100</f>
        <v>4.6357903952939754E-2</v>
      </c>
      <c r="Q23" s="143">
        <f ca="1">_xll.EURO($F23,$H23,$V23,$V23,$C23,$W23,1,5)/365.25*X23*16*$Q$2</f>
        <v>-703.37110625893308</v>
      </c>
      <c r="R23" s="111">
        <f>VLOOKUP(E23,Lookups!$B$6:$H$304,6)</f>
        <v>37180</v>
      </c>
      <c r="S23" s="13"/>
      <c r="T23" s="154">
        <f t="shared" ca="1" si="4"/>
        <v>0.42810064357024835</v>
      </c>
      <c r="U23" s="155" t="str">
        <f t="shared" si="5"/>
        <v/>
      </c>
      <c r="V23" s="15">
        <f>VLOOKUP(E23,Lookups!$B$6:$E$304,4)</f>
        <v>4.1301320562793002E-2</v>
      </c>
      <c r="W23" s="156">
        <f t="shared" ca="1" si="6"/>
        <v>46</v>
      </c>
      <c r="X23" s="157">
        <f>VLOOKUP(E23,Lookups!$B$6:$E$304,3)</f>
        <v>23</v>
      </c>
    </row>
    <row r="24" spans="1:24" x14ac:dyDescent="0.25">
      <c r="A24" s="236"/>
      <c r="B24" s="114">
        <v>6.2000000000000006E-2</v>
      </c>
      <c r="C24" s="11">
        <f t="shared" si="8"/>
        <v>0.76200000000000001</v>
      </c>
      <c r="D24" s="22">
        <f t="shared" si="9"/>
        <v>0.82200000000000006</v>
      </c>
      <c r="E24" s="6">
        <v>37196</v>
      </c>
      <c r="F24" s="42">
        <f t="shared" si="7"/>
        <v>40.5</v>
      </c>
      <c r="G24" s="42">
        <f t="shared" si="7"/>
        <v>41</v>
      </c>
      <c r="H24" s="44">
        <f>H23</f>
        <v>50</v>
      </c>
      <c r="I24" s="47">
        <f ca="1">IF(AND(F24&gt;H24,F$2="No"),"",_xll.EURO(F24,H24,V24,V24,C24,W24,1,0))</f>
        <v>2.5682712961697014</v>
      </c>
      <c r="J24" s="51">
        <f ca="1">IF(AND(G24&gt;H24,F$2="no"),"",_xll.EURO(G24,H24,V24,V24,D24,W24,1,0))</f>
        <v>3.1509936037897699</v>
      </c>
      <c r="K24" s="2">
        <f ca="1">_xll.EURO(F24,H24,V24,V24,C24,W24,1,1)</f>
        <v>0.32986139391162111</v>
      </c>
      <c r="L24" s="47" t="str">
        <f>IF(AND(G24&lt;H24,F$2="no"),"",_xll.EURO(G24,H24,V24,V24,C24,W24,0,0))</f>
        <v/>
      </c>
      <c r="M24" s="48" t="str">
        <f>IF(AND(F24&lt;H24,F$2="no"),"",_xll.EURO(F24,H24,V24,V24,D24,W24,0,0))</f>
        <v/>
      </c>
      <c r="N24" s="76">
        <f ca="1">_xll.EURO(F24,H24,V24,V24,C24,W24,0,1)</f>
        <v>-0.66157483225769875</v>
      </c>
      <c r="O24" s="7">
        <f ca="1">_xll.EURO($F24,$H24,$V24,$V24,$C24,$W24,1,2)</f>
        <v>2.5588544700752936E-2</v>
      </c>
      <c r="P24" s="3">
        <f ca="1">_xll.EURO($F24,$H24,$V24,$V24,$C24,$W24,1,3)/100</f>
        <v>6.6547841317305539E-2</v>
      </c>
      <c r="Q24" s="143">
        <f ca="1">_xll.EURO($F24,$H24,$V24,$V24,$C24,$W24,1,5)/365.25*X24*16*$Q$2</f>
        <v>-555.59013461393636</v>
      </c>
      <c r="R24" s="108">
        <f>VLOOKUP(E24,Lookups!$B$6:$H$304,6)</f>
        <v>37210</v>
      </c>
      <c r="S24" s="13"/>
      <c r="T24" s="154">
        <f t="shared" ca="1" si="4"/>
        <v>0.58272230762006849</v>
      </c>
      <c r="U24" s="155" t="str">
        <f t="shared" si="5"/>
        <v/>
      </c>
      <c r="V24" s="15">
        <f>VLOOKUP(E24,Lookups!$B$6:$E$304,4)</f>
        <v>4.1334062425352897E-2</v>
      </c>
      <c r="W24" s="156">
        <f t="shared" ca="1" si="6"/>
        <v>76</v>
      </c>
      <c r="X24" s="157">
        <f>VLOOKUP(E24,Lookups!$B$6:$E$304,3)</f>
        <v>21</v>
      </c>
    </row>
    <row r="25" spans="1:24" ht="13.8" thickBot="1" x14ac:dyDescent="0.3">
      <c r="A25" s="236"/>
      <c r="B25" s="114">
        <v>6.2000000000000006E-2</v>
      </c>
      <c r="C25" s="11">
        <f t="shared" si="8"/>
        <v>0.76200000000000001</v>
      </c>
      <c r="D25" s="22">
        <f t="shared" si="9"/>
        <v>0.82200000000000006</v>
      </c>
      <c r="E25" s="6">
        <v>37226</v>
      </c>
      <c r="F25" s="42">
        <f t="shared" si="7"/>
        <v>40.5</v>
      </c>
      <c r="G25" s="42">
        <f t="shared" si="7"/>
        <v>41</v>
      </c>
      <c r="H25" s="44">
        <f>H24</f>
        <v>50</v>
      </c>
      <c r="I25" s="47">
        <f ca="1">IF(AND(F25&gt;H25,F$2="No"),"",_xll.EURO(F25,H25,V25,V25,C25,W25,1,0))</f>
        <v>3.4976996217384304</v>
      </c>
      <c r="J25" s="51">
        <f ca="1">IF(AND(G25&gt;H25,F$2="no"),"",_xll.EURO(G25,H25,V25,V25,D25,W25,1,0))</f>
        <v>4.1937687830282648</v>
      </c>
      <c r="K25" s="2">
        <f ca="1">_xll.EURO(F25,H25,V25,V25,C25,W25,1,1)</f>
        <v>0.37448865560742667</v>
      </c>
      <c r="L25" s="47" t="str">
        <f>IF(AND(G25&lt;H25,F$2="no"),"",_xll.EURO(G25,H25,V25,V25,C25,W25,0,0))</f>
        <v/>
      </c>
      <c r="M25" s="48" t="str">
        <f>IF(AND(F25&lt;H25,F$2="no"),"",_xll.EURO(F25,H25,V25,V25,D25,W25,0,0))</f>
        <v/>
      </c>
      <c r="N25" s="76">
        <f ca="1">_xll.EURO(F25,H25,V25,V25,C25,W25,0,1)</f>
        <v>-0.61357827097230255</v>
      </c>
      <c r="O25" s="7">
        <f ca="1">_xll.EURO($F25,$H25,$V25,$V25,$C25,$W25,1,2)</f>
        <v>2.2610943125409327E-2</v>
      </c>
      <c r="P25" s="3">
        <f ca="1">_xll.EURO($F25,$H25,$V25,$V25,$C25,$W25,1,3)/100</f>
        <v>8.2016141921983685E-2</v>
      </c>
      <c r="Q25" s="143">
        <f ca="1">_xll.EURO($F25,$H25,$V25,$V25,$C25,$W25,1,5)/365.25*X25*16*$Q$2</f>
        <v>-465.33217639944428</v>
      </c>
      <c r="R25" s="108">
        <f>VLOOKUP(E25,Lookups!$B$6:$H$304,6)</f>
        <v>37240</v>
      </c>
      <c r="S25" s="13"/>
      <c r="T25" s="158">
        <f t="shared" ca="1" si="4"/>
        <v>0.69606916128983443</v>
      </c>
      <c r="U25" s="136" t="str">
        <f t="shared" si="5"/>
        <v/>
      </c>
      <c r="V25" s="17">
        <f>VLOOKUP(E25,Lookups!$B$6:$E$304,4)</f>
        <v>4.1365748099140301E-2</v>
      </c>
      <c r="W25" s="137">
        <f t="shared" ca="1" si="6"/>
        <v>106</v>
      </c>
      <c r="X25" s="159">
        <f>VLOOKUP(E25,Lookups!$B$6:$E$304,3)</f>
        <v>20</v>
      </c>
    </row>
    <row r="26" spans="1:24" ht="13.8" thickBot="1" x14ac:dyDescent="0.3">
      <c r="A26" s="138"/>
      <c r="B26" s="119"/>
      <c r="C26" s="120"/>
      <c r="D26" s="120"/>
      <c r="E26" s="121"/>
      <c r="F26" s="122"/>
      <c r="G26" s="122"/>
      <c r="H26" s="123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29"/>
      <c r="V26" s="130"/>
      <c r="W26" s="131"/>
    </row>
    <row r="27" spans="1:24" ht="12.75" customHeight="1" x14ac:dyDescent="0.25">
      <c r="A27" s="237" t="s">
        <v>40</v>
      </c>
      <c r="B27" s="114"/>
      <c r="C27" s="20">
        <v>0.42</v>
      </c>
      <c r="D27" s="24">
        <v>0.48</v>
      </c>
      <c r="E27" s="6">
        <v>37257</v>
      </c>
      <c r="F27" s="70">
        <v>39.5</v>
      </c>
      <c r="G27" s="70">
        <v>40</v>
      </c>
      <c r="H27" s="39">
        <v>40</v>
      </c>
      <c r="I27" s="47">
        <f ca="1">IF(AND(F27&gt;H27,F$2="No"),"",_xll.EURO(F27,H27,V27,V27,C27,W27,1,0))</f>
        <v>3.7776406030204193</v>
      </c>
      <c r="J27" s="51">
        <f ca="1">IF(AND(G27&gt;H27,F$2="no"),"",_xll.EURO(G27,H27,V27,V27,D27,W27,1,0))</f>
        <v>4.6181156248265083</v>
      </c>
      <c r="K27" s="117">
        <f ca="1">_xll.EURO(F27,H27,V27,V27,C27,W27,1,1)</f>
        <v>0.52373628744749778</v>
      </c>
      <c r="L27" s="47">
        <f ca="1">IF(AND(G27&lt;H27,F$2="no"),"",_xll.EURO(G27,H27,V27,V27,C27,W27,0,0))</f>
        <v>4.0442804252329694</v>
      </c>
      <c r="M27" s="51" t="str">
        <f>IF(AND(F27&lt;H27,F$2="no"),"",_xll.EURO(F27,H27,V27,V27,D27,W27,0,0))</f>
        <v/>
      </c>
      <c r="N27" s="76">
        <f ca="1">_xll.EURO(F27,H27,V27,V27,C27,W27,0,1)</f>
        <v>-0.46068696114828495</v>
      </c>
      <c r="O27" s="7">
        <f ca="1">_xll.EURO($F27,$H27,$V27,$V27,$C27,$W27,1,2)</f>
        <v>3.8388304420887656E-2</v>
      </c>
      <c r="P27" s="3">
        <f ca="1">_xll.EURO($F27,$H27,$V27,$V27,$C27,$W27,1,3)/100</f>
        <v>9.50454373808928E-2</v>
      </c>
      <c r="Q27" s="143">
        <f ca="1">_xll.EURO($F27,$H27,$V27,$V27,$C27,$W27,1,5)/365.25*X27*16*$Q$2</f>
        <v>-246.99275100078904</v>
      </c>
      <c r="R27" s="108">
        <f>VLOOKUP(E27,Lookups!$B$6:$H$304,6)</f>
        <v>37272</v>
      </c>
      <c r="S27" s="13"/>
      <c r="T27" s="153">
        <f t="shared" ca="1" si="4"/>
        <v>0.84047502180608902</v>
      </c>
      <c r="U27" s="133" t="str">
        <f t="shared" si="5"/>
        <v/>
      </c>
      <c r="V27" s="134">
        <f>VLOOKUP(E27,Lookups!$B$6:$E$304,4)</f>
        <v>4.1552067353276101E-2</v>
      </c>
      <c r="W27" s="135">
        <f t="shared" ref="W27:W34" ca="1" si="10">R27-$C$1</f>
        <v>138</v>
      </c>
      <c r="X27" s="160">
        <f>VLOOKUP(E27,Lookups!$B$6:$E$304,3)</f>
        <v>22</v>
      </c>
    </row>
    <row r="28" spans="1:24" x14ac:dyDescent="0.25">
      <c r="A28" s="238"/>
      <c r="B28" s="114"/>
      <c r="C28" s="35">
        <f>C27</f>
        <v>0.42</v>
      </c>
      <c r="D28" s="29">
        <f>D27</f>
        <v>0.48</v>
      </c>
      <c r="E28" s="73">
        <v>37288</v>
      </c>
      <c r="F28" s="66">
        <f>F27</f>
        <v>39.5</v>
      </c>
      <c r="G28" s="66">
        <f>G27</f>
        <v>40</v>
      </c>
      <c r="H28" s="67">
        <f>H27</f>
        <v>40</v>
      </c>
      <c r="I28" s="68">
        <f ca="1">IF(AND(F28&gt;H28,F$2="No"),"",_xll.EURO(F28,H28,V28,V28,C28,W28,1,0))</f>
        <v>4.174858991417107</v>
      </c>
      <c r="J28" s="69">
        <f ca="1">IF(AND(G28&gt;H28,F$2="no"),"",_xll.EURO(G28,H28,V28,V28,D28,W28,1,0))</f>
        <v>5.0731365729337341</v>
      </c>
      <c r="K28" s="84">
        <f ca="1">_xll.EURO(F28,H28,V28,V28,C28,W28,1,1)</f>
        <v>0.52883478173316101</v>
      </c>
      <c r="L28" s="68">
        <f ca="1">IF(AND(G28&lt;H28,F$2="no"),"",_xll.EURO(G28,H28,V28,V28,C28,W28,0,0))</f>
        <v>4.4435779774336339</v>
      </c>
      <c r="M28" s="69" t="str">
        <f>IF(AND(F28&lt;H28,F$2="no"),"",_xll.EURO(F28,H28,V28,V28,D28,W28,0,0))</f>
        <v/>
      </c>
      <c r="N28" s="78">
        <f ca="1">_xll.EURO(F28,H28,V28,V28,C28,W28,0,1)</f>
        <v>-0.45205443765208564</v>
      </c>
      <c r="O28" s="31">
        <f ca="1">_xll.EURO($F28,$H28,$V28,$V28,$C28,$W28,1,2)</f>
        <v>3.4612059639286617E-2</v>
      </c>
      <c r="P28" s="32">
        <f ca="1">_xll.EURO($F28,$H28,$V28,$V28,$C28,$W28,1,3)/100</f>
        <v>0.10432538164662604</v>
      </c>
      <c r="Q28" s="145">
        <f ca="1">_xll.EURO($F28,$H28,$V28,$V28,$C28,$W28,1,5)/365.25*X28*16*$Q$2</f>
        <v>-200.97866388760428</v>
      </c>
      <c r="R28" s="110">
        <f>VLOOKUP(E28,Lookups!$B$6:$H$304,6)</f>
        <v>37302</v>
      </c>
      <c r="S28" s="13"/>
      <c r="T28" s="154">
        <f t="shared" ca="1" si="4"/>
        <v>0.89827758151662707</v>
      </c>
      <c r="U28" s="155" t="str">
        <f t="shared" si="5"/>
        <v/>
      </c>
      <c r="V28" s="15">
        <f>VLOOKUP(E28,Lookups!$B$6:$E$304,4)</f>
        <v>4.1951032263512801E-2</v>
      </c>
      <c r="W28" s="156">
        <f t="shared" ca="1" si="10"/>
        <v>168</v>
      </c>
      <c r="X28" s="157">
        <f>VLOOKUP(E28,Lookups!$B$6:$E$304,3)</f>
        <v>20</v>
      </c>
    </row>
    <row r="29" spans="1:24" x14ac:dyDescent="0.25">
      <c r="A29" s="238"/>
      <c r="B29" s="114">
        <v>7.0000000000000007E-2</v>
      </c>
      <c r="C29" s="34">
        <f t="shared" ref="C29:C34" si="11">C$27+B29</f>
        <v>0.49</v>
      </c>
      <c r="D29" s="33">
        <f t="shared" ref="D29:D34" si="12">D$27+B29</f>
        <v>0.55000000000000004</v>
      </c>
      <c r="E29" s="72">
        <v>37257</v>
      </c>
      <c r="F29" s="71">
        <f t="shared" ref="F29:G34" si="13">F27</f>
        <v>39.5</v>
      </c>
      <c r="G29" s="71">
        <f t="shared" si="13"/>
        <v>40</v>
      </c>
      <c r="H29" s="63">
        <v>50</v>
      </c>
      <c r="I29" s="64">
        <f ca="1">IF(AND(F29&gt;H29,F$2="No"),"",_xll.EURO(F29,H29,V29,V29,C29,W29,1,0))</f>
        <v>1.6221740927529211</v>
      </c>
      <c r="J29" s="65">
        <f ca="1">IF(AND(G29&gt;H29,F$2="no"),"",_xll.EURO(G29,H29,V29,V29,D29,W29,1,0))</f>
        <v>2.2562165432564374</v>
      </c>
      <c r="K29" s="83">
        <f ca="1">_xll.EURO(F29,H29,V29,V29,C29,W29,1,1)</f>
        <v>0.25957246653401095</v>
      </c>
      <c r="L29" s="64" t="str">
        <f>IF(AND(G29&lt;H29,F$2="no"),"",_xll.EURO(G29,H29,V29,V29,C29,W29,0,0))</f>
        <v/>
      </c>
      <c r="M29" s="65" t="str">
        <f>IF(AND(F29&lt;H29,F$2="no"),"",_xll.EURO(F29,H29,V29,V29,D29,W29,0,0))</f>
        <v/>
      </c>
      <c r="N29" s="79">
        <f ca="1">_xll.EURO(F29,H29,V29,V29,C29,W29,0,1)</f>
        <v>-0.72485078206177178</v>
      </c>
      <c r="O29" s="27">
        <f ca="1">_xll.EURO($F29,$H29,$V29,$V29,$C29,$W29,1,2)</f>
        <v>2.7033921361493303E-2</v>
      </c>
      <c r="P29" s="28">
        <f ca="1">_xll.EURO($F29,$H29,$V29,$V29,$C29,$W29,1,3)/100</f>
        <v>7.8088697546467689E-2</v>
      </c>
      <c r="Q29" s="146">
        <f ca="1">_xll.EURO($F29,$H29,$V29,$V29,$C29,$W29,1,5)/365.25*X29*16*$Q$2</f>
        <v>-240.75091285228095</v>
      </c>
      <c r="R29" s="111">
        <f>VLOOKUP(E29,Lookups!$B$6:$H$304,6)</f>
        <v>37272</v>
      </c>
      <c r="S29" s="13"/>
      <c r="T29" s="164">
        <f t="shared" ca="1" si="4"/>
        <v>0.63404245050351626</v>
      </c>
      <c r="U29" s="165" t="str">
        <f t="shared" si="5"/>
        <v/>
      </c>
      <c r="V29" s="166">
        <f>VLOOKUP(E29,Lookups!$B$6:$E$304,4)</f>
        <v>4.1552067353276101E-2</v>
      </c>
      <c r="W29" s="167">
        <f t="shared" ca="1" si="10"/>
        <v>138</v>
      </c>
      <c r="X29" s="169">
        <f>VLOOKUP(E29,Lookups!$B$6:$E$304,3)</f>
        <v>22</v>
      </c>
    </row>
    <row r="30" spans="1:24" x14ac:dyDescent="0.25">
      <c r="A30" s="238"/>
      <c r="B30" s="114">
        <v>7.0000000000000007E-2</v>
      </c>
      <c r="C30" s="35">
        <f t="shared" si="11"/>
        <v>0.49</v>
      </c>
      <c r="D30" s="29">
        <f t="shared" si="12"/>
        <v>0.55000000000000004</v>
      </c>
      <c r="E30" s="73">
        <v>37288</v>
      </c>
      <c r="F30" s="66">
        <f t="shared" si="13"/>
        <v>39.5</v>
      </c>
      <c r="G30" s="66">
        <f t="shared" si="13"/>
        <v>40</v>
      </c>
      <c r="H30" s="67">
        <f>H29</f>
        <v>50</v>
      </c>
      <c r="I30" s="68">
        <f ca="1">IF(AND(F30&gt;H30,F$2="No"),"",_xll.EURO(F30,H30,V30,V30,C30,W30,1,0))</f>
        <v>2.021426535249228</v>
      </c>
      <c r="J30" s="69">
        <f ca="1">IF(AND(G30&gt;H30,F$2="no"),"",_xll.EURO(G30,H30,V30,V30,D30,W30,1,0))</f>
        <v>2.7421964331941275</v>
      </c>
      <c r="K30" s="84">
        <f ca="1">_xll.EURO(F30,H30,V30,V30,C30,W30,1,1)</f>
        <v>0.28789887058026942</v>
      </c>
      <c r="L30" s="68" t="str">
        <f>IF(AND(G30&lt;H30,F$2="no"),"",_xll.EURO(G30,H30,V30,V30,C30,W30,0,0))</f>
        <v/>
      </c>
      <c r="M30" s="69" t="str">
        <f>IF(AND(F30&lt;H30,F$2="no"),"",_xll.EURO(F30,H30,V30,V30,D30,W30,0,0))</f>
        <v/>
      </c>
      <c r="N30" s="78">
        <f ca="1">_xll.EURO(F30,H30,V30,V30,C30,W30,0,1)</f>
        <v>-0.69299034880497723</v>
      </c>
      <c r="O30" s="31">
        <f ca="1">_xll.EURO($F30,$H30,$V30,$V30,$C30,$W30,1,2)</f>
        <v>2.5722473967390812E-2</v>
      </c>
      <c r="P30" s="32">
        <f ca="1">_xll.EURO($F30,$H30,$V30,$V30,$C30,$W30,1,3)/100</f>
        <v>9.0452810333399136E-2</v>
      </c>
      <c r="Q30" s="145">
        <f ca="1">_xll.EURO($F30,$H30,$V30,$V30,$C30,$W30,1,5)/365.25*X30*16*$Q$2</f>
        <v>-207.34180076622158</v>
      </c>
      <c r="R30" s="110">
        <f>VLOOKUP(E30,Lookups!$B$6:$H$304,6)</f>
        <v>37302</v>
      </c>
      <c r="S30" s="13"/>
      <c r="T30" s="161">
        <f t="shared" ca="1" si="4"/>
        <v>0.72076989794489954</v>
      </c>
      <c r="U30" s="162" t="str">
        <f t="shared" si="5"/>
        <v/>
      </c>
      <c r="V30" s="163">
        <f>VLOOKUP(E30,Lookups!$B$6:$E$304,4)</f>
        <v>4.1951032263512801E-2</v>
      </c>
      <c r="W30" s="168">
        <f t="shared" ca="1" si="10"/>
        <v>168</v>
      </c>
      <c r="X30" s="170">
        <f>VLOOKUP(E30,Lookups!$B$6:$E$304,3)</f>
        <v>20</v>
      </c>
    </row>
    <row r="31" spans="1:24" x14ac:dyDescent="0.25">
      <c r="A31" s="238"/>
      <c r="B31" s="114">
        <v>7.0000000000000007E-2</v>
      </c>
      <c r="C31" s="34">
        <f t="shared" si="11"/>
        <v>0.49</v>
      </c>
      <c r="D31" s="33">
        <f t="shared" si="12"/>
        <v>0.55000000000000004</v>
      </c>
      <c r="E31" s="72">
        <v>37257</v>
      </c>
      <c r="F31" s="71">
        <f t="shared" si="13"/>
        <v>39.5</v>
      </c>
      <c r="G31" s="71">
        <f t="shared" si="13"/>
        <v>40</v>
      </c>
      <c r="H31" s="63">
        <v>50</v>
      </c>
      <c r="I31" s="64">
        <f ca="1">IF(AND(F31&gt;H31,F$2="No"),"",_xll.EURO(F31,H31,V31,V31,C31,W31,1,0))</f>
        <v>1.6221740927529211</v>
      </c>
      <c r="J31" s="65">
        <f ca="1">IF(AND(G31&gt;H31,F$2="no"),"",_xll.EURO(G31,H31,V31,V31,D31,W31,1,0))</f>
        <v>2.2562165432564374</v>
      </c>
      <c r="K31" s="83">
        <f ca="1">_xll.EURO(F31,H31,V31,V31,C31,W31,1,1)</f>
        <v>0.25957246653401095</v>
      </c>
      <c r="L31" s="64" t="str">
        <f>IF(AND(G31&lt;H31,F$2="no"),"",_xll.EURO(G31,H31,V31,V31,C31,W31,0,0))</f>
        <v/>
      </c>
      <c r="M31" s="65" t="str">
        <f>IF(AND(F31&lt;H31,F$2="no"),"",_xll.EURO(F31,H31,V31,V31,D31,W31,0,0))</f>
        <v/>
      </c>
      <c r="N31" s="79">
        <f ca="1">_xll.EURO(F31,H31,V31,V31,C31,W31,0,1)</f>
        <v>-0.72485078206177178</v>
      </c>
      <c r="O31" s="27">
        <f ca="1">_xll.EURO($F31,$H31,$V31,$V31,$C31,$W31,1,2)</f>
        <v>2.7033921361493303E-2</v>
      </c>
      <c r="P31" s="28">
        <f ca="1">_xll.EURO($F31,$H31,$V31,$V31,$C31,$W31,1,3)/100</f>
        <v>7.8088697546467689E-2</v>
      </c>
      <c r="Q31" s="146">
        <f ca="1">_xll.EURO($F31,$H31,$V31,$V31,$C31,$W31,1,5)/365.25*X31*16*$Q$2</f>
        <v>-240.75091285228095</v>
      </c>
      <c r="R31" s="111">
        <f>VLOOKUP(E31,Lookups!$B$6:$H$304,6)</f>
        <v>37272</v>
      </c>
      <c r="S31" s="13"/>
      <c r="T31" s="164">
        <f t="shared" ca="1" si="4"/>
        <v>0.63404245050351626</v>
      </c>
      <c r="U31" s="165" t="str">
        <f t="shared" si="5"/>
        <v/>
      </c>
      <c r="V31" s="166">
        <f>VLOOKUP(E31,Lookups!$B$6:$E$304,4)</f>
        <v>4.1552067353276101E-2</v>
      </c>
      <c r="W31" s="167">
        <f t="shared" ca="1" si="10"/>
        <v>138</v>
      </c>
      <c r="X31" s="169">
        <f>VLOOKUP(E31,Lookups!$B$6:$E$304,3)</f>
        <v>22</v>
      </c>
    </row>
    <row r="32" spans="1:24" x14ac:dyDescent="0.25">
      <c r="A32" s="238"/>
      <c r="B32" s="114">
        <v>7.0000000000000007E-2</v>
      </c>
      <c r="C32" s="35">
        <f t="shared" si="11"/>
        <v>0.49</v>
      </c>
      <c r="D32" s="29">
        <f t="shared" si="12"/>
        <v>0.55000000000000004</v>
      </c>
      <c r="E32" s="73">
        <v>37288</v>
      </c>
      <c r="F32" s="66">
        <f t="shared" si="13"/>
        <v>39.5</v>
      </c>
      <c r="G32" s="66">
        <f t="shared" si="13"/>
        <v>40</v>
      </c>
      <c r="H32" s="67">
        <f>H31</f>
        <v>50</v>
      </c>
      <c r="I32" s="68">
        <f ca="1">IF(AND(F32&gt;H32,F$2="No"),"",_xll.EURO(F32,H32,V32,V32,C32,W32,1,0))</f>
        <v>2.021426535249228</v>
      </c>
      <c r="J32" s="69">
        <f ca="1">IF(AND(G32&gt;H32,F$2="no"),"",_xll.EURO(G32,H32,V32,V32,D32,W32,1,0))</f>
        <v>2.7421964331941275</v>
      </c>
      <c r="K32" s="84">
        <f ca="1">_xll.EURO(F32,H32,V32,V32,C32,W32,1,1)</f>
        <v>0.28789887058026942</v>
      </c>
      <c r="L32" s="68" t="str">
        <f>IF(AND(G32&lt;H32,F$2="no"),"",_xll.EURO(G32,H32,V32,V32,C32,W32,0,0))</f>
        <v/>
      </c>
      <c r="M32" s="69" t="str">
        <f>IF(AND(F32&lt;H32,F$2="no"),"",_xll.EURO(F32,H32,V32,V32,D32,W32,0,0))</f>
        <v/>
      </c>
      <c r="N32" s="78">
        <f ca="1">_xll.EURO(F32,H32,V32,V32,C32,W32,0,1)</f>
        <v>-0.69299034880497723</v>
      </c>
      <c r="O32" s="31">
        <f ca="1">_xll.EURO($F32,$H32,$V32,$V32,$C32,$W32,1,2)</f>
        <v>2.5722473967390812E-2</v>
      </c>
      <c r="P32" s="32">
        <f ca="1">_xll.EURO($F32,$H32,$V32,$V32,$C32,$W32,1,3)/100</f>
        <v>9.0452810333399136E-2</v>
      </c>
      <c r="Q32" s="145">
        <f ca="1">_xll.EURO($F32,$H32,$V32,$V32,$C32,$W32,1,5)/365.25*X32*16*$Q$2</f>
        <v>-207.34180076622158</v>
      </c>
      <c r="R32" s="110">
        <f>VLOOKUP(E32,Lookups!$B$6:$H$304,6)</f>
        <v>37302</v>
      </c>
      <c r="S32" s="13"/>
      <c r="T32" s="161">
        <f t="shared" ca="1" si="4"/>
        <v>0.72076989794489954</v>
      </c>
      <c r="U32" s="162" t="str">
        <f t="shared" si="5"/>
        <v/>
      </c>
      <c r="V32" s="163">
        <f>VLOOKUP(E32,Lookups!$B$6:$E$304,4)</f>
        <v>4.1951032263512801E-2</v>
      </c>
      <c r="W32" s="168">
        <f t="shared" ca="1" si="10"/>
        <v>168</v>
      </c>
      <c r="X32" s="170">
        <f>VLOOKUP(E32,Lookups!$B$6:$E$304,3)</f>
        <v>20</v>
      </c>
    </row>
    <row r="33" spans="1:24" x14ac:dyDescent="0.25">
      <c r="A33" s="238"/>
      <c r="B33" s="114">
        <v>7.0000000000000007E-2</v>
      </c>
      <c r="C33" s="34">
        <f t="shared" si="11"/>
        <v>0.49</v>
      </c>
      <c r="D33" s="33">
        <f t="shared" si="12"/>
        <v>0.55000000000000004</v>
      </c>
      <c r="E33" s="72">
        <v>37257</v>
      </c>
      <c r="F33" s="71">
        <f t="shared" si="13"/>
        <v>39.5</v>
      </c>
      <c r="G33" s="71">
        <f t="shared" si="13"/>
        <v>40</v>
      </c>
      <c r="H33" s="63">
        <v>50</v>
      </c>
      <c r="I33" s="64">
        <f ca="1">IF(AND(F33&gt;H33,F$2="No"),"",_xll.EURO(F33,H33,V33,V33,C33,W33,1,0))</f>
        <v>1.6221740927529211</v>
      </c>
      <c r="J33" s="65">
        <f ca="1">IF(AND(G33&gt;H33,F$2="no"),"",_xll.EURO(G33,H33,V33,V33,D33,W33,1,0))</f>
        <v>2.2562165432564374</v>
      </c>
      <c r="K33" s="83">
        <f ca="1">_xll.EURO(F33,H33,V33,V33,C33,W33,1,1)</f>
        <v>0.25957246653401095</v>
      </c>
      <c r="L33" s="64" t="str">
        <f>IF(AND(G33&lt;H33,F$2="no"),"",_xll.EURO(G33,H33,V33,V33,C33,W33,0,0))</f>
        <v/>
      </c>
      <c r="M33" s="65" t="str">
        <f>IF(AND(F33&lt;H33,F$2="no"),"",_xll.EURO(F33,H33,V33,V33,D33,W33,0,0))</f>
        <v/>
      </c>
      <c r="N33" s="79">
        <f ca="1">_xll.EURO(F33,H33,V33,V33,C33,W33,0,1)</f>
        <v>-0.72485078206177178</v>
      </c>
      <c r="O33" s="27">
        <f ca="1">_xll.EURO($F33,$H33,$V33,$V33,$C33,$W33,1,2)</f>
        <v>2.7033921361493303E-2</v>
      </c>
      <c r="P33" s="28">
        <f ca="1">_xll.EURO($F33,$H33,$V33,$V33,$C33,$W33,1,3)/100</f>
        <v>7.8088697546467689E-2</v>
      </c>
      <c r="Q33" s="146">
        <f ca="1">_xll.EURO($F33,$H33,$V33,$V33,$C33,$W33,1,5)/365.25*X33*16*$Q$2</f>
        <v>-240.75091285228095</v>
      </c>
      <c r="R33" s="111">
        <f>VLOOKUP(E33,Lookups!$B$6:$H$304,6)</f>
        <v>37272</v>
      </c>
      <c r="S33" s="13"/>
      <c r="T33" s="154">
        <f t="shared" ca="1" si="4"/>
        <v>0.63404245050351626</v>
      </c>
      <c r="U33" s="155" t="str">
        <f t="shared" si="5"/>
        <v/>
      </c>
      <c r="V33" s="15">
        <f>VLOOKUP(E33,Lookups!$B$6:$E$304,4)</f>
        <v>4.1552067353276101E-2</v>
      </c>
      <c r="W33" s="156">
        <f t="shared" ca="1" si="10"/>
        <v>138</v>
      </c>
      <c r="X33" s="157">
        <f>VLOOKUP(E33,Lookups!$B$6:$E$304,3)</f>
        <v>22</v>
      </c>
    </row>
    <row r="34" spans="1:24" ht="13.8" thickBot="1" x14ac:dyDescent="0.3">
      <c r="A34" s="238"/>
      <c r="B34" s="114">
        <v>7.0000000000000007E-2</v>
      </c>
      <c r="C34" s="11">
        <f t="shared" si="11"/>
        <v>0.49</v>
      </c>
      <c r="D34" s="22">
        <f t="shared" si="12"/>
        <v>0.55000000000000004</v>
      </c>
      <c r="E34" s="6">
        <v>37288</v>
      </c>
      <c r="F34" s="42">
        <f t="shared" si="13"/>
        <v>39.5</v>
      </c>
      <c r="G34" s="42">
        <f t="shared" si="13"/>
        <v>40</v>
      </c>
      <c r="H34" s="44">
        <f>H33</f>
        <v>50</v>
      </c>
      <c r="I34" s="47">
        <f ca="1">IF(AND(F34&gt;H34,F$2="No"),"",_xll.EURO(F34,H34,V34,V34,C34,W34,1,0))</f>
        <v>2.021426535249228</v>
      </c>
      <c r="J34" s="51">
        <f ca="1">IF(AND(G34&gt;H34,F$2="no"),"",_xll.EURO(G34,H34,V34,V34,D34,W34,1,0))</f>
        <v>2.7421964331941275</v>
      </c>
      <c r="K34" s="117">
        <f ca="1">_xll.EURO(F34,H34,V34,V34,C34,W34,1,1)</f>
        <v>0.28789887058026942</v>
      </c>
      <c r="L34" s="47" t="str">
        <f>IF(AND(G34&lt;H34,F$2="no"),"",_xll.EURO(G34,H34,V34,V34,C34,W34,0,0))</f>
        <v/>
      </c>
      <c r="M34" s="51" t="str">
        <f>IF(AND(F34&lt;H34,F$2="no"),"",_xll.EURO(F34,H34,V34,V34,D34,W34,0,0))</f>
        <v/>
      </c>
      <c r="N34" s="76">
        <f ca="1">_xll.EURO(F34,H34,V34,V34,C34,W34,0,1)</f>
        <v>-0.69299034880497723</v>
      </c>
      <c r="O34" s="7">
        <f ca="1">_xll.EURO($F34,$H34,$V34,$V34,$C34,$W34,1,2)</f>
        <v>2.5722473967390812E-2</v>
      </c>
      <c r="P34" s="3">
        <f ca="1">_xll.EURO($F34,$H34,$V34,$V34,$C34,$W34,1,3)/100</f>
        <v>9.0452810333399136E-2</v>
      </c>
      <c r="Q34" s="143">
        <f ca="1">_xll.EURO($F34,$H34,$V34,$V34,$C34,$W34,1,5)/365.25*X34*16*$Q$2</f>
        <v>-207.34180076622158</v>
      </c>
      <c r="R34" s="108">
        <f>VLOOKUP(E34,Lookups!$B$6:$H$304,6)</f>
        <v>37302</v>
      </c>
      <c r="S34" s="13"/>
      <c r="T34" s="158">
        <f t="shared" ca="1" si="4"/>
        <v>0.72076989794489954</v>
      </c>
      <c r="U34" s="136" t="str">
        <f t="shared" si="5"/>
        <v/>
      </c>
      <c r="V34" s="17">
        <f>VLOOKUP(E34,Lookups!$B$6:$E$304,4)</f>
        <v>4.1951032263512801E-2</v>
      </c>
      <c r="W34" s="137">
        <f t="shared" ca="1" si="10"/>
        <v>168</v>
      </c>
      <c r="X34" s="159">
        <f>VLOOKUP(E34,Lookups!$B$6:$E$304,3)</f>
        <v>20</v>
      </c>
    </row>
    <row r="35" spans="1:24" ht="13.8" thickBot="1" x14ac:dyDescent="0.3">
      <c r="A35" s="140"/>
      <c r="B35" s="119"/>
      <c r="C35" s="120"/>
      <c r="D35" s="120"/>
      <c r="E35" s="121"/>
      <c r="F35" s="122"/>
      <c r="G35" s="122"/>
      <c r="H35" s="123"/>
      <c r="I35" s="127"/>
      <c r="J35" s="127"/>
      <c r="K35" s="124"/>
      <c r="L35" s="127"/>
      <c r="M35" s="127"/>
      <c r="N35" s="125"/>
      <c r="O35" s="126"/>
      <c r="P35" s="127"/>
      <c r="Q35" s="147"/>
      <c r="R35" s="128"/>
      <c r="S35" s="13"/>
      <c r="T35" s="127"/>
      <c r="U35" s="129"/>
      <c r="V35" s="130"/>
      <c r="W35" s="131"/>
    </row>
    <row r="36" spans="1:24" ht="12.75" customHeight="1" x14ac:dyDescent="0.25">
      <c r="A36" s="230" t="s">
        <v>42</v>
      </c>
      <c r="B36" s="114"/>
      <c r="C36" s="20">
        <v>0.32</v>
      </c>
      <c r="D36" s="24">
        <v>0.42</v>
      </c>
      <c r="E36" s="25">
        <v>37316</v>
      </c>
      <c r="F36" s="70">
        <v>40</v>
      </c>
      <c r="G36" s="70">
        <v>40</v>
      </c>
      <c r="H36" s="39">
        <v>50</v>
      </c>
      <c r="I36" s="47">
        <f ca="1">IF(AND(F36&gt;H36,F$2="No"),"",_xll.EURO(F36,H36,V36,V36,C36,W36,1,0))</f>
        <v>0.93088983441203599</v>
      </c>
      <c r="J36" s="51">
        <f ca="1">IF(AND(G36&gt;H36,F$2="no"),"",_xll.EURO(G36,H36,V36,V36,D36,W36,1,0))</f>
        <v>1.8284692656385939</v>
      </c>
      <c r="K36" s="2">
        <f ca="1">_xll.EURO(F36,H36,V36,V36,C36,W36,1,1)</f>
        <v>0.19740556521339725</v>
      </c>
      <c r="L36" s="47" t="str">
        <f>IF(AND(G36&lt;H36,F$2="no"),"",_xll.EURO(G36,H36,V36,V36,C36,W36,0,0))</f>
        <v/>
      </c>
      <c r="M36" s="51" t="str">
        <f>IF(AND(F36&lt;H36,F$2="no"),"",_xll.EURO(F36,H36,V36,V36,D36,W36,0,0))</f>
        <v/>
      </c>
      <c r="N36" s="76">
        <f ca="1">_xll.EURO(F36,H36,V36,V36,C36,W36,0,1)</f>
        <v>-0.7801451712434947</v>
      </c>
      <c r="O36" s="7">
        <f ca="1">_xll.EURO($F36,$H36,$V36,$V36,$C36,$W36,1,2)</f>
        <v>2.9356833252457974E-2</v>
      </c>
      <c r="P36" s="3">
        <f ca="1">_xll.EURO($F36,$H36,$V36,$V36,$C36,$W36,1,3)/100</f>
        <v>8.0657547722126313E-2</v>
      </c>
      <c r="Q36" s="143">
        <f ca="1">_xll.EURO($F36,$H36,$V36,$V36,$C36,$W36,1,5)/365.25*X36*16*$Q$2</f>
        <v>-108.80441412981776</v>
      </c>
      <c r="R36" s="108">
        <f>VLOOKUP(E36,Lookups!$B$6:$H$304,6)</f>
        <v>37330</v>
      </c>
      <c r="S36" s="13"/>
      <c r="T36" s="153">
        <f t="shared" ref="T36:T67" ca="1" si="14">IF(F36&gt;H36,"",J36-I36)</f>
        <v>0.89757943122655792</v>
      </c>
      <c r="U36" s="133" t="str">
        <f t="shared" ref="U36:U67" si="15">IF(F36&gt;H36,M36-L36,"")</f>
        <v/>
      </c>
      <c r="V36" s="134">
        <f>VLOOKUP(E36,Lookups!$B$6:$E$304,4)</f>
        <v>4.2311387712167504E-2</v>
      </c>
      <c r="W36" s="135">
        <f ca="1">R36-$C$1</f>
        <v>196</v>
      </c>
      <c r="X36" s="160">
        <f>VLOOKUP(E36,Lookups!$B$6:$E$304,3)</f>
        <v>21</v>
      </c>
    </row>
    <row r="37" spans="1:24" ht="12.75" customHeight="1" x14ac:dyDescent="0.25">
      <c r="A37" s="228"/>
      <c r="B37" s="114">
        <v>7.0000000000000007E-2</v>
      </c>
      <c r="C37" s="11">
        <f>C$36+B37</f>
        <v>0.39</v>
      </c>
      <c r="D37" s="22">
        <f>D$36+B37</f>
        <v>0.49</v>
      </c>
      <c r="E37" s="25">
        <v>37316</v>
      </c>
      <c r="F37" s="42">
        <f t="shared" ref="F37:G55" si="16">F36</f>
        <v>40</v>
      </c>
      <c r="G37" s="42">
        <f t="shared" si="16"/>
        <v>40</v>
      </c>
      <c r="H37" s="39">
        <v>50</v>
      </c>
      <c r="I37" s="47">
        <f ca="1">IF(AND(F37&gt;H37,F$2="No"),"",_xll.EURO(F37,H37,V37,V37,C37,W37,1,0))</f>
        <v>1.5428684908936141</v>
      </c>
      <c r="J37" s="51">
        <f ca="1">IF(AND(G37&gt;H37,F$2="no"),"",_xll.EURO(G37,H37,V37,V37,D37,W37,1,0))</f>
        <v>2.5325547230409331</v>
      </c>
      <c r="K37" s="2">
        <f ca="1">_xll.EURO(F37,H37,V37,V37,C37,W37,1,1)</f>
        <v>0.25579145533043163</v>
      </c>
      <c r="L37" s="47" t="str">
        <f>IF(AND(G37&lt;H37,F$2="no"),"",_xll.EURO(G37,H37,V37,V37,C37,W37,0,0))</f>
        <v/>
      </c>
      <c r="M37" s="51" t="str">
        <f>IF(AND(F37&lt;H37,F$2="no"),"",_xll.EURO(F37,H37,V37,V37,D37,W37,0,0))</f>
        <v/>
      </c>
      <c r="N37" s="76">
        <f ca="1">_xll.EURO(F37,H37,V37,V37,C37,W37,0,1)</f>
        <v>-0.72175928112646026</v>
      </c>
      <c r="O37" s="7">
        <f ca="1">_xll.EURO($F37,$H37,$V37,$V37,$C37,$W37,1,2)</f>
        <v>2.7838306480566549E-2</v>
      </c>
      <c r="P37" s="3">
        <f ca="1">_xll.EURO($F37,$H37,$V37,$V37,$C37,$W37,1,3)/100</f>
        <v>9.3216597831600578E-2</v>
      </c>
      <c r="Q37" s="143">
        <f ca="1">_xll.EURO($F37,$H37,$V37,$V37,$C37,$W37,1,5)/365.25*X37*16*$Q$2</f>
        <v>-152.80223132345137</v>
      </c>
      <c r="R37" s="108">
        <f>VLOOKUP(E37,Lookups!$B$6:$H$304,6)</f>
        <v>37330</v>
      </c>
      <c r="S37" s="13"/>
      <c r="T37" s="154">
        <f t="shared" ca="1" si="14"/>
        <v>0.98968623214731899</v>
      </c>
      <c r="U37" s="155" t="str">
        <f t="shared" si="15"/>
        <v/>
      </c>
      <c r="V37" s="15">
        <f>VLOOKUP(E37,Lookups!$B$6:$E$304,4)</f>
        <v>4.2311387712167504E-2</v>
      </c>
      <c r="W37" s="156">
        <f ca="1">R37-$C$1</f>
        <v>196</v>
      </c>
      <c r="X37" s="157">
        <f>VLOOKUP(E37,Lookups!$B$6:$E$304,3)</f>
        <v>21</v>
      </c>
    </row>
    <row r="38" spans="1:24" ht="12.75" customHeight="1" x14ac:dyDescent="0.25">
      <c r="A38" s="228"/>
      <c r="B38" s="114">
        <v>7.0000000000000007E-2</v>
      </c>
      <c r="C38" s="11">
        <f>C$36+B38</f>
        <v>0.39</v>
      </c>
      <c r="D38" s="22">
        <f>D$36+B38</f>
        <v>0.49</v>
      </c>
      <c r="E38" s="25">
        <v>37316</v>
      </c>
      <c r="F38" s="42">
        <f t="shared" si="16"/>
        <v>40</v>
      </c>
      <c r="G38" s="42">
        <f t="shared" si="16"/>
        <v>40</v>
      </c>
      <c r="H38" s="39">
        <v>50</v>
      </c>
      <c r="I38" s="47">
        <f ca="1">IF(AND(F38&gt;H38,F$2="No"),"",_xll.EURO(F38,H38,V38,V38,C38,W38,1,0))</f>
        <v>1.5428684908936141</v>
      </c>
      <c r="J38" s="51">
        <f ca="1">IF(AND(G38&gt;H38,F$2="no"),"",_xll.EURO(G38,H38,V38,V38,D38,W38,1,0))</f>
        <v>2.5325547230409331</v>
      </c>
      <c r="K38" s="2">
        <f ca="1">_xll.EURO(F38,H38,V38,V38,C38,W38,1,1)</f>
        <v>0.25579145533043163</v>
      </c>
      <c r="L38" s="47" t="str">
        <f>IF(AND(G38&lt;H38,F$2="no"),"",_xll.EURO(G38,H38,V38,V38,C38,W38,0,0))</f>
        <v/>
      </c>
      <c r="M38" s="51" t="str">
        <f>IF(AND(F38&lt;H38,F$2="no"),"",_xll.EURO(F38,H38,V38,V38,D38,W38,0,0))</f>
        <v/>
      </c>
      <c r="N38" s="76">
        <f ca="1">_xll.EURO(F38,H38,V38,V38,C38,W38,0,1)</f>
        <v>-0.72175928112646026</v>
      </c>
      <c r="O38" s="7">
        <f ca="1">_xll.EURO($F38,$H38,$V38,$V38,$C38,$W38,1,2)</f>
        <v>2.7838306480566549E-2</v>
      </c>
      <c r="P38" s="3">
        <f ca="1">_xll.EURO($F38,$H38,$V38,$V38,$C38,$W38,1,3)/100</f>
        <v>9.3216597831600578E-2</v>
      </c>
      <c r="Q38" s="143">
        <f ca="1">_xll.EURO($F38,$H38,$V38,$V38,$C38,$W38,1,5)/365.25*X38*16*$Q$2</f>
        <v>-152.80223132345137</v>
      </c>
      <c r="R38" s="108">
        <f>VLOOKUP(E38,Lookups!$B$6:$H$304,6)</f>
        <v>37330</v>
      </c>
      <c r="S38" s="13"/>
      <c r="T38" s="154">
        <f t="shared" ca="1" si="14"/>
        <v>0.98968623214731899</v>
      </c>
      <c r="U38" s="155" t="str">
        <f t="shared" si="15"/>
        <v/>
      </c>
      <c r="V38" s="15">
        <f>VLOOKUP(E38,Lookups!$B$6:$E$304,4)</f>
        <v>4.2311387712167504E-2</v>
      </c>
      <c r="W38" s="156">
        <f ca="1">R38-$C$1</f>
        <v>196</v>
      </c>
      <c r="X38" s="157">
        <f>VLOOKUP(E38,Lookups!$B$6:$E$304,3)</f>
        <v>21</v>
      </c>
    </row>
    <row r="39" spans="1:24" ht="12.75" customHeight="1" x14ac:dyDescent="0.25">
      <c r="A39" s="228"/>
      <c r="B39" s="114">
        <v>7.0000000000000007E-2</v>
      </c>
      <c r="C39" s="11">
        <f>C$36+B39</f>
        <v>0.39</v>
      </c>
      <c r="D39" s="22">
        <f>D$36+B39</f>
        <v>0.49</v>
      </c>
      <c r="E39" s="25">
        <v>37316</v>
      </c>
      <c r="F39" s="42">
        <f t="shared" si="16"/>
        <v>40</v>
      </c>
      <c r="G39" s="42">
        <f t="shared" si="16"/>
        <v>40</v>
      </c>
      <c r="H39" s="39">
        <v>50</v>
      </c>
      <c r="I39" s="47">
        <f ca="1">IF(AND(F39&gt;H39,F$2="No"),"",_xll.EURO(F39,H39,V39,V39,C39,W39,1,0))</f>
        <v>1.5428684908936141</v>
      </c>
      <c r="J39" s="51">
        <f ca="1">IF(AND(G39&gt;H39,F$2="no"),"",_xll.EURO(G39,H39,V39,V39,D39,W39,1,0))</f>
        <v>2.5325547230409331</v>
      </c>
      <c r="K39" s="2">
        <f ca="1">_xll.EURO(F39,H39,V39,V39,C39,W39,1,1)</f>
        <v>0.25579145533043163</v>
      </c>
      <c r="L39" s="47" t="str">
        <f>IF(AND(G39&lt;H39,F$2="no"),"",_xll.EURO(G39,H39,V39,V39,C39,W39,0,0))</f>
        <v/>
      </c>
      <c r="M39" s="51" t="str">
        <f>IF(AND(F39&lt;H39,F$2="no"),"",_xll.EURO(F39,H39,V39,V39,D39,W39,0,0))</f>
        <v/>
      </c>
      <c r="N39" s="76">
        <f ca="1">_xll.EURO(F39,H39,V39,V39,C39,W39,0,1)</f>
        <v>-0.72175928112646026</v>
      </c>
      <c r="O39" s="7">
        <f ca="1">_xll.EURO($F39,$H39,$V39,$V39,$C39,$W39,1,2)</f>
        <v>2.7838306480566549E-2</v>
      </c>
      <c r="P39" s="3">
        <f ca="1">_xll.EURO($F39,$H39,$V39,$V39,$C39,$W39,1,3)/100</f>
        <v>9.3216597831600578E-2</v>
      </c>
      <c r="Q39" s="143">
        <f ca="1">_xll.EURO($F39,$H39,$V39,$V39,$C39,$W39,1,5)/365.25*X39*16*$Q$2</f>
        <v>-152.80223132345137</v>
      </c>
      <c r="R39" s="108">
        <f>VLOOKUP(E39,Lookups!$B$6:$H$304,6)</f>
        <v>37330</v>
      </c>
      <c r="S39" s="13"/>
      <c r="T39" s="154">
        <f t="shared" ca="1" si="14"/>
        <v>0.98968623214731899</v>
      </c>
      <c r="U39" s="155" t="str">
        <f t="shared" si="15"/>
        <v/>
      </c>
      <c r="V39" s="15">
        <f>VLOOKUP(E39,Lookups!$B$6:$E$304,4)</f>
        <v>4.2311387712167504E-2</v>
      </c>
      <c r="W39" s="156">
        <f ca="1">R39-$C$1</f>
        <v>196</v>
      </c>
      <c r="X39" s="157">
        <f>VLOOKUP(E39,Lookups!$B$6:$E$304,3)</f>
        <v>21</v>
      </c>
    </row>
    <row r="40" spans="1:24" ht="12.75" customHeight="1" thickBot="1" x14ac:dyDescent="0.3">
      <c r="A40" s="228"/>
      <c r="B40" s="114">
        <v>7.0000000000000007E-2</v>
      </c>
      <c r="C40" s="11">
        <f>C$36+B40</f>
        <v>0.39</v>
      </c>
      <c r="D40" s="22">
        <f>D$36+B40</f>
        <v>0.49</v>
      </c>
      <c r="E40" s="25">
        <v>37316</v>
      </c>
      <c r="F40" s="42">
        <f t="shared" si="16"/>
        <v>40</v>
      </c>
      <c r="G40" s="42">
        <f t="shared" si="16"/>
        <v>40</v>
      </c>
      <c r="H40" s="39">
        <v>50</v>
      </c>
      <c r="I40" s="47">
        <f ca="1">IF(AND(F40&gt;H40,F$2="No"),"",_xll.EURO(F40,H40,V40,V40,C40,W40,1,0))</f>
        <v>1.5428684908936141</v>
      </c>
      <c r="J40" s="51">
        <f ca="1">IF(AND(G40&gt;H40,F$2="no"),"",_xll.EURO(G40,H40,V40,V40,D40,W40,1,0))</f>
        <v>2.5325547230409331</v>
      </c>
      <c r="K40" s="2">
        <f ca="1">_xll.EURO(F40,H40,V40,V40,C40,W40,1,1)</f>
        <v>0.25579145533043163</v>
      </c>
      <c r="L40" s="47" t="str">
        <f>IF(AND(G40&lt;H40,F$2="no"),"",_xll.EURO(G40,H40,V40,V40,C40,W40,0,0))</f>
        <v/>
      </c>
      <c r="M40" s="51" t="str">
        <f>IF(AND(F40&lt;H40,F$2="no"),"",_xll.EURO(F40,H40,V40,V40,D40,W40,0,0))</f>
        <v/>
      </c>
      <c r="N40" s="76">
        <f ca="1">_xll.EURO(F40,H40,V40,V40,C40,W40,0,1)</f>
        <v>-0.72175928112646026</v>
      </c>
      <c r="O40" s="7">
        <f ca="1">_xll.EURO($F40,$H40,$V40,$V40,$C40,$W40,1,2)</f>
        <v>2.7838306480566549E-2</v>
      </c>
      <c r="P40" s="3">
        <f ca="1">_xll.EURO($F40,$H40,$V40,$V40,$C40,$W40,1,3)/100</f>
        <v>9.3216597831600578E-2</v>
      </c>
      <c r="Q40" s="143">
        <f ca="1">_xll.EURO($F40,$H40,$V40,$V40,$C40,$W40,1,5)/365.25*X40*16*$Q$2</f>
        <v>-152.80223132345137</v>
      </c>
      <c r="R40" s="108">
        <f>VLOOKUP(E40,Lookups!$B$6:$H$304,6)</f>
        <v>37330</v>
      </c>
      <c r="S40" s="13"/>
      <c r="T40" s="158">
        <f t="shared" ca="1" si="14"/>
        <v>0.98968623214731899</v>
      </c>
      <c r="U40" s="136" t="str">
        <f t="shared" si="15"/>
        <v/>
      </c>
      <c r="V40" s="17">
        <f>VLOOKUP(E40,Lookups!$B$6:$E$304,4)</f>
        <v>4.2311387712167504E-2</v>
      </c>
      <c r="W40" s="137">
        <f ca="1">R40-$C$1</f>
        <v>196</v>
      </c>
      <c r="X40" s="159">
        <f>VLOOKUP(E40,Lookups!$B$6:$E$304,3)</f>
        <v>21</v>
      </c>
    </row>
    <row r="41" spans="1:24" ht="12.75" customHeight="1" thickBot="1" x14ac:dyDescent="0.3">
      <c r="A41" s="118"/>
      <c r="B41" s="119"/>
      <c r="C41" s="120"/>
      <c r="D41" s="120"/>
      <c r="E41" s="121"/>
      <c r="F41" s="122"/>
      <c r="G41" s="122"/>
      <c r="H41" s="132"/>
      <c r="I41" s="127"/>
      <c r="J41" s="127"/>
      <c r="K41" s="124"/>
      <c r="L41" s="127"/>
      <c r="M41" s="127"/>
      <c r="N41" s="125"/>
      <c r="O41" s="126"/>
      <c r="P41" s="127"/>
      <c r="Q41" s="147"/>
      <c r="R41" s="128"/>
      <c r="S41" s="13"/>
      <c r="T41" s="127"/>
      <c r="U41" s="129"/>
      <c r="V41" s="130"/>
      <c r="W41" s="131"/>
    </row>
    <row r="42" spans="1:24" ht="12.75" customHeight="1" x14ac:dyDescent="0.25">
      <c r="A42" s="230" t="s">
        <v>43</v>
      </c>
      <c r="B42" s="114"/>
      <c r="C42" s="20">
        <f>C40</f>
        <v>0.39</v>
      </c>
      <c r="D42" s="24">
        <f>D40</f>
        <v>0.49</v>
      </c>
      <c r="E42" s="25">
        <v>37347</v>
      </c>
      <c r="F42" s="70">
        <f>F40</f>
        <v>40</v>
      </c>
      <c r="G42" s="70">
        <f>G40</f>
        <v>40</v>
      </c>
      <c r="H42" s="39">
        <v>50</v>
      </c>
      <c r="I42" s="47">
        <f ca="1">IF(AND(F42&gt;H42,F$2="No"),"",_xll.EURO(F42,H42,V42,V42,C42,W42,1,0))</f>
        <v>1.8186409451551935</v>
      </c>
      <c r="J42" s="51">
        <f ca="1">IF(AND(G42&gt;H42,F$2="no"),"",_xll.EURO(G42,H42,V42,V42,D42,W42,1,0))</f>
        <v>2.9129918817494769</v>
      </c>
      <c r="K42" s="2">
        <f ca="1">_xll.EURO(F42,H42,V42,V42,C42,W42,1,1)</f>
        <v>0.27621183859475995</v>
      </c>
      <c r="L42" s="47" t="str">
        <f>IF(AND(G42&lt;H42,F$2="no"),"",_xll.EURO(G42,H42,V42,V42,C42,W42,0,0))</f>
        <v/>
      </c>
      <c r="M42" s="51" t="str">
        <f>IF(AND(F42&lt;H42,F$2="no"),"",_xll.EURO(F42,H42,V42,V42,D42,W42,0,0))</f>
        <v/>
      </c>
      <c r="N42" s="76">
        <f ca="1">_xll.EURO(F42,H42,V42,V42,C42,W42,0,1)</f>
        <v>-0.69758227243776416</v>
      </c>
      <c r="O42" s="7">
        <f ca="1">_xll.EURO($F42,$H42,$V42,$V42,$C42,$W42,1,2)</f>
        <v>2.6821064093617189E-2</v>
      </c>
      <c r="P42" s="3">
        <f ca="1">_xll.EURO($F42,$H42,$V42,$V42,$C42,$W42,1,3)/100</f>
        <v>0.10401506055394082</v>
      </c>
      <c r="Q42" s="143">
        <f ca="1">_xll.EURO($F42,$H42,$V42,$V42,$C42,$W42,1,5)/365.25*X42*16*$Q$2</f>
        <v>-153.51533899823474</v>
      </c>
      <c r="R42" s="108">
        <f>VLOOKUP(E42,Lookups!$B$6:$H$304,6)</f>
        <v>37361</v>
      </c>
      <c r="S42" s="13"/>
      <c r="T42" s="153">
        <f t="shared" ca="1" si="14"/>
        <v>1.0943509365942834</v>
      </c>
      <c r="U42" s="133" t="str">
        <f t="shared" si="15"/>
        <v/>
      </c>
      <c r="V42" s="134">
        <f>VLOOKUP(E42,Lookups!$B$6:$E$304,4)</f>
        <v>4.2728429590692701E-2</v>
      </c>
      <c r="W42" s="135">
        <f ca="1">R42-$C$1</f>
        <v>227</v>
      </c>
      <c r="X42" s="160">
        <f>VLOOKUP(E42,Lookups!$B$6:$E$304,3)</f>
        <v>22</v>
      </c>
    </row>
    <row r="43" spans="1:24" ht="12.75" customHeight="1" x14ac:dyDescent="0.25">
      <c r="A43" s="228"/>
      <c r="B43" s="114">
        <v>7.0000000000000007E-2</v>
      </c>
      <c r="C43" s="11">
        <f>C$42+B43</f>
        <v>0.46</v>
      </c>
      <c r="D43" s="22">
        <f>D$42+B43</f>
        <v>0.56000000000000005</v>
      </c>
      <c r="E43" s="25">
        <v>37347</v>
      </c>
      <c r="F43" s="42">
        <f t="shared" si="16"/>
        <v>40</v>
      </c>
      <c r="G43" s="42">
        <f t="shared" si="16"/>
        <v>40</v>
      </c>
      <c r="H43" s="39">
        <v>50</v>
      </c>
      <c r="I43" s="47">
        <f ca="1">IF(AND(F43&gt;H43,F$2="No"),"",_xll.EURO(F43,H43,V43,V43,C43,W43,1,0))</f>
        <v>2.5749736397342282</v>
      </c>
      <c r="J43" s="51">
        <f ca="1">IF(AND(G43&gt;H43,F$2="no"),"",_xll.EURO(G43,H43,V43,V43,D43,W43,1,0))</f>
        <v>3.7239779710233396</v>
      </c>
      <c r="K43" s="2">
        <f ca="1">_xll.EURO(F43,H43,V43,V43,C43,W43,1,1)</f>
        <v>0.32343626741577863</v>
      </c>
      <c r="L43" s="47" t="str">
        <f>IF(AND(G43&lt;H43,F$2="no"),"",_xll.EURO(G43,H43,V43,V43,C43,W43,0,0))</f>
        <v/>
      </c>
      <c r="M43" s="51" t="str">
        <f>IF(AND(F43&lt;H43,F$2="no"),"",_xll.EURO(F43,H43,V43,V43,D43,W43,0,0))</f>
        <v/>
      </c>
      <c r="N43" s="76">
        <f ca="1">_xll.EURO(F43,H43,V43,V43,C43,W43,0,1)</f>
        <v>-0.65035784361674553</v>
      </c>
      <c r="O43" s="7">
        <f ca="1">_xll.EURO($F43,$H43,$V43,$V43,$C43,$W43,1,2)</f>
        <v>2.4374658183562357E-2</v>
      </c>
      <c r="P43" s="3">
        <f ca="1">_xll.EURO($F43,$H43,$V43,$V43,$C43,$W43,1,3)/100</f>
        <v>0.11149412435439097</v>
      </c>
      <c r="Q43" s="143">
        <f ca="1">_xll.EURO($F43,$H43,$V43,$V43,$C43,$W43,1,5)/365.25*X43*16*$Q$2</f>
        <v>-193.52133883948767</v>
      </c>
      <c r="R43" s="108">
        <f>VLOOKUP(E43,Lookups!$B$6:$H$304,6)</f>
        <v>37361</v>
      </c>
      <c r="S43" s="13"/>
      <c r="T43" s="154">
        <f t="shared" ca="1" si="14"/>
        <v>1.1490043312891114</v>
      </c>
      <c r="U43" s="155" t="str">
        <f t="shared" si="15"/>
        <v/>
      </c>
      <c r="V43" s="15">
        <f>VLOOKUP(E43,Lookups!$B$6:$E$304,4)</f>
        <v>4.2728429590692701E-2</v>
      </c>
      <c r="W43" s="156">
        <f ca="1">R43-$C$1</f>
        <v>227</v>
      </c>
      <c r="X43" s="157">
        <f>VLOOKUP(E43,Lookups!$B$6:$E$304,3)</f>
        <v>22</v>
      </c>
    </row>
    <row r="44" spans="1:24" ht="12.75" customHeight="1" x14ac:dyDescent="0.25">
      <c r="A44" s="228"/>
      <c r="B44" s="114">
        <v>7.0000000000000007E-2</v>
      </c>
      <c r="C44" s="11">
        <f>C$42+B44</f>
        <v>0.46</v>
      </c>
      <c r="D44" s="22">
        <f>D$42+B44</f>
        <v>0.56000000000000005</v>
      </c>
      <c r="E44" s="25">
        <v>37347</v>
      </c>
      <c r="F44" s="42">
        <f t="shared" si="16"/>
        <v>40</v>
      </c>
      <c r="G44" s="42">
        <f t="shared" si="16"/>
        <v>40</v>
      </c>
      <c r="H44" s="39">
        <v>50</v>
      </c>
      <c r="I44" s="47">
        <f ca="1">IF(AND(F44&gt;H44,F$2="No"),"",_xll.EURO(F44,H44,V44,V44,C44,W44,1,0))</f>
        <v>2.5749736397342282</v>
      </c>
      <c r="J44" s="51">
        <f ca="1">IF(AND(G44&gt;H44,F$2="no"),"",_xll.EURO(G44,H44,V44,V44,D44,W44,1,0))</f>
        <v>3.7239779710233396</v>
      </c>
      <c r="K44" s="2">
        <f ca="1">_xll.EURO(F44,H44,V44,V44,C44,W44,1,1)</f>
        <v>0.32343626741577863</v>
      </c>
      <c r="L44" s="47" t="str">
        <f>IF(AND(G44&lt;H44,F$2="no"),"",_xll.EURO(G44,H44,V44,V44,C44,W44,0,0))</f>
        <v/>
      </c>
      <c r="M44" s="51" t="str">
        <f>IF(AND(F44&lt;H44,F$2="no"),"",_xll.EURO(F44,H44,V44,V44,D44,W44,0,0))</f>
        <v/>
      </c>
      <c r="N44" s="76">
        <f ca="1">_xll.EURO(F44,H44,V44,V44,C44,W44,0,1)</f>
        <v>-0.65035784361674553</v>
      </c>
      <c r="O44" s="7">
        <f ca="1">_xll.EURO($F44,$H44,$V44,$V44,$C44,$W44,1,2)</f>
        <v>2.4374658183562357E-2</v>
      </c>
      <c r="P44" s="3">
        <f ca="1">_xll.EURO($F44,$H44,$V44,$V44,$C44,$W44,1,3)/100</f>
        <v>0.11149412435439097</v>
      </c>
      <c r="Q44" s="143">
        <f ca="1">_xll.EURO($F44,$H44,$V44,$V44,$C44,$W44,1,5)/365.25*X44*16*$Q$2</f>
        <v>-193.52133883948767</v>
      </c>
      <c r="R44" s="108">
        <f>VLOOKUP(E44,Lookups!$B$6:$H$304,6)</f>
        <v>37361</v>
      </c>
      <c r="S44" s="13"/>
      <c r="T44" s="154">
        <f t="shared" ca="1" si="14"/>
        <v>1.1490043312891114</v>
      </c>
      <c r="U44" s="155" t="str">
        <f t="shared" si="15"/>
        <v/>
      </c>
      <c r="V44" s="15">
        <f>VLOOKUP(E44,Lookups!$B$6:$E$304,4)</f>
        <v>4.2728429590692701E-2</v>
      </c>
      <c r="W44" s="156">
        <f ca="1">R44-$C$1</f>
        <v>227</v>
      </c>
      <c r="X44" s="157">
        <f>VLOOKUP(E44,Lookups!$B$6:$E$304,3)</f>
        <v>22</v>
      </c>
    </row>
    <row r="45" spans="1:24" x14ac:dyDescent="0.25">
      <c r="A45" s="228"/>
      <c r="B45" s="114">
        <v>7.0000000000000007E-2</v>
      </c>
      <c r="C45" s="11">
        <f>C$42+B45</f>
        <v>0.46</v>
      </c>
      <c r="D45" s="22">
        <f>D$42+B45</f>
        <v>0.56000000000000005</v>
      </c>
      <c r="E45" s="25">
        <v>37347</v>
      </c>
      <c r="F45" s="42">
        <f t="shared" si="16"/>
        <v>40</v>
      </c>
      <c r="G45" s="42">
        <f t="shared" ref="G45:G67" si="17">F45</f>
        <v>40</v>
      </c>
      <c r="H45" s="39">
        <v>50</v>
      </c>
      <c r="I45" s="47">
        <f ca="1">IF(AND(F45&gt;H45,F$2="No"),"",_xll.EURO(F45,H45,V45,V45,C45,W45,1,0))</f>
        <v>2.5749736397342282</v>
      </c>
      <c r="J45" s="51">
        <f ca="1">IF(AND(G45&gt;H45,F$2="no"),"",_xll.EURO(G45,H45,V45,V45,D45,W45,1,0))</f>
        <v>3.7239779710233396</v>
      </c>
      <c r="K45" s="2">
        <f ca="1">_xll.EURO(F45,H45,V45,V45,C45,W45,1,1)</f>
        <v>0.32343626741577863</v>
      </c>
      <c r="L45" s="47" t="str">
        <f>IF(AND(G45&lt;H45,F$2="no"),"",_xll.EURO(G45,H45,V45,V45,C45,W45,0,0))</f>
        <v/>
      </c>
      <c r="M45" s="51" t="str">
        <f>IF(AND(F45&lt;H45,F$2="no"),"",_xll.EURO(F45,H45,V45,V45,D45,W45,0,0))</f>
        <v/>
      </c>
      <c r="N45" s="76">
        <f ca="1">_xll.EURO(F45,H45,V45,V45,C45,W45,0,1)</f>
        <v>-0.65035784361674553</v>
      </c>
      <c r="O45" s="7">
        <f ca="1">_xll.EURO($F45,$H45,$V45,$V45,$C45,$W45,1,2)</f>
        <v>2.4374658183562357E-2</v>
      </c>
      <c r="P45" s="3">
        <f ca="1">_xll.EURO($F45,$H45,$V45,$V45,$C45,$W45,1,3)/100</f>
        <v>0.11149412435439097</v>
      </c>
      <c r="Q45" s="143">
        <f ca="1">_xll.EURO($F45,$H45,$V45,$V45,$C45,$W45,1,5)/365.25*X45*16*$Q$2</f>
        <v>-193.52133883948767</v>
      </c>
      <c r="R45" s="108">
        <f>VLOOKUP(E45,Lookups!$B$6:$H$304,6)</f>
        <v>37361</v>
      </c>
      <c r="S45" s="13"/>
      <c r="T45" s="154">
        <f t="shared" ca="1" si="14"/>
        <v>1.1490043312891114</v>
      </c>
      <c r="U45" s="155" t="str">
        <f t="shared" si="15"/>
        <v/>
      </c>
      <c r="V45" s="15">
        <f>VLOOKUP(E45,Lookups!$B$6:$E$304,4)</f>
        <v>4.2728429590692701E-2</v>
      </c>
      <c r="W45" s="156">
        <f ca="1">R45-$C$1</f>
        <v>227</v>
      </c>
      <c r="X45" s="157">
        <f>VLOOKUP(E45,Lookups!$B$6:$E$304,3)</f>
        <v>22</v>
      </c>
    </row>
    <row r="46" spans="1:24" ht="13.8" thickBot="1" x14ac:dyDescent="0.3">
      <c r="A46" s="228"/>
      <c r="B46" s="114">
        <v>7.0000000000000007E-2</v>
      </c>
      <c r="C46" s="11">
        <f>C$42+B46</f>
        <v>0.46</v>
      </c>
      <c r="D46" s="22">
        <f>D$42+B46</f>
        <v>0.56000000000000005</v>
      </c>
      <c r="E46" s="25">
        <v>37347</v>
      </c>
      <c r="F46" s="42">
        <f t="shared" si="16"/>
        <v>40</v>
      </c>
      <c r="G46" s="42">
        <f t="shared" si="17"/>
        <v>40</v>
      </c>
      <c r="H46" s="39">
        <v>50</v>
      </c>
      <c r="I46" s="47">
        <f ca="1">IF(AND(F46&gt;H46,F$2="No"),"",_xll.EURO(F46,H46,V46,V46,C46,W46,1,0))</f>
        <v>2.5749736397342282</v>
      </c>
      <c r="J46" s="51">
        <f ca="1">IF(AND(G46&gt;H46,F$2="no"),"",_xll.EURO(G46,H46,V46,V46,D46,W46,1,0))</f>
        <v>3.7239779710233396</v>
      </c>
      <c r="K46" s="2">
        <f ca="1">_xll.EURO(F46,H46,V46,V46,C46,W46,1,1)</f>
        <v>0.32343626741577863</v>
      </c>
      <c r="L46" s="47" t="str">
        <f>IF(AND(G46&lt;H46,F$2="no"),"",_xll.EURO(G46,H46,V46,V46,C46,W46,0,0))</f>
        <v/>
      </c>
      <c r="M46" s="51" t="str">
        <f>IF(AND(F46&lt;H46,F$2="no"),"",_xll.EURO(F46,H46,V46,V46,D46,W46,0,0))</f>
        <v/>
      </c>
      <c r="N46" s="76">
        <f ca="1">_xll.EURO(F46,H46,V46,V46,C46,W46,0,1)</f>
        <v>-0.65035784361674553</v>
      </c>
      <c r="O46" s="7">
        <f ca="1">_xll.EURO($F46,$H46,$V46,$V46,$C46,$W46,1,2)</f>
        <v>2.4374658183562357E-2</v>
      </c>
      <c r="P46" s="3">
        <f ca="1">_xll.EURO($F46,$H46,$V46,$V46,$C46,$W46,1,3)/100</f>
        <v>0.11149412435439097</v>
      </c>
      <c r="Q46" s="143">
        <f ca="1">_xll.EURO($F46,$H46,$V46,$V46,$C46,$W46,1,5)/365.25*X46*16*$Q$2</f>
        <v>-193.52133883948767</v>
      </c>
      <c r="R46" s="108">
        <f>VLOOKUP(E46,Lookups!$B$6:$H$304,6)</f>
        <v>37361</v>
      </c>
      <c r="S46" s="13"/>
      <c r="T46" s="158">
        <f t="shared" ca="1" si="14"/>
        <v>1.1490043312891114</v>
      </c>
      <c r="U46" s="136" t="str">
        <f t="shared" si="15"/>
        <v/>
      </c>
      <c r="V46" s="17">
        <f>VLOOKUP(E46,Lookups!$B$6:$E$304,4)</f>
        <v>4.2728429590692701E-2</v>
      </c>
      <c r="W46" s="137">
        <f ca="1">R46-$C$1</f>
        <v>227</v>
      </c>
      <c r="X46" s="159">
        <f>VLOOKUP(E46,Lookups!$B$6:$E$304,3)</f>
        <v>22</v>
      </c>
    </row>
    <row r="47" spans="1:24" ht="13.8" thickBot="1" x14ac:dyDescent="0.3">
      <c r="A47" s="118"/>
      <c r="B47" s="119"/>
      <c r="C47" s="120"/>
      <c r="D47" s="120"/>
      <c r="E47" s="121"/>
      <c r="F47" s="122"/>
      <c r="G47" s="122"/>
      <c r="H47" s="132"/>
      <c r="I47" s="127"/>
      <c r="J47" s="127"/>
      <c r="K47" s="124"/>
      <c r="L47" s="127"/>
      <c r="M47" s="127"/>
      <c r="N47" s="125"/>
      <c r="O47" s="126"/>
      <c r="P47" s="127"/>
      <c r="Q47" s="147"/>
      <c r="R47" s="128"/>
      <c r="S47" s="13"/>
      <c r="T47" s="127"/>
      <c r="U47" s="129"/>
      <c r="V47" s="130"/>
      <c r="W47" s="131"/>
    </row>
    <row r="48" spans="1:24" ht="12.75" customHeight="1" x14ac:dyDescent="0.25">
      <c r="A48" s="230" t="s">
        <v>37</v>
      </c>
      <c r="B48" s="114"/>
      <c r="C48" s="20">
        <f>C46</f>
        <v>0.46</v>
      </c>
      <c r="D48" s="24">
        <f>D46</f>
        <v>0.56000000000000005</v>
      </c>
      <c r="E48" s="25">
        <v>37377</v>
      </c>
      <c r="F48" s="70">
        <f>F46</f>
        <v>40</v>
      </c>
      <c r="G48" s="70">
        <f t="shared" si="17"/>
        <v>40</v>
      </c>
      <c r="H48" s="39">
        <v>50</v>
      </c>
      <c r="I48" s="47">
        <f ca="1">IF(AND(F48&gt;H48,F$2="No"),"",_xll.EURO(F48,H48,V48,V48,C48,W48,1,0))</f>
        <v>2.8957443351976782</v>
      </c>
      <c r="J48" s="51">
        <f ca="1">IF(AND(G48&gt;H48,F$2="no"),"",_xll.EURO(G48,H48,V48,V48,D48,W48,1,0))</f>
        <v>4.1326285254188697</v>
      </c>
      <c r="K48" s="2">
        <f ca="1">_xll.EURO(F48,H48,V48,V48,C48,W48,1,1)</f>
        <v>0.3395157963287363</v>
      </c>
      <c r="L48" s="47" t="str">
        <f>IF(AND(G48&lt;H48,F$2="no"),"",_xll.EURO(G48,H48,V48,V48,C48,W48,0,0))</f>
        <v/>
      </c>
      <c r="M48" s="51" t="str">
        <f>IF(AND(F48&lt;H48,F$2="no"),"",_xll.EURO(F48,H48,V48,V48,D48,W48,0,0))</f>
        <v/>
      </c>
      <c r="N48" s="76">
        <f ca="1">_xll.EURO(F48,H48,V48,V48,C48,W48,0,1)</f>
        <v>-0.63058282030418245</v>
      </c>
      <c r="O48" s="7">
        <f ca="1">_xll.EURO($F48,$H48,$V48,$V48,$C48,$W48,1,2)</f>
        <v>2.3280252275871698E-2</v>
      </c>
      <c r="P48" s="3">
        <f ca="1">_xll.EURO($F48,$H48,$V48,$V48,$C48,$W48,1,3)/100</f>
        <v>0.1205614313069318</v>
      </c>
      <c r="Q48" s="143">
        <f ca="1">_xll.EURO($F48,$H48,$V48,$V48,$C48,$W48,1,5)/365.25*X48*16*$Q$2</f>
        <v>-183.87584441736718</v>
      </c>
      <c r="R48" s="108">
        <f>VLOOKUP(E48,Lookups!$B$6:$H$304,6)</f>
        <v>37391</v>
      </c>
      <c r="S48" s="13"/>
      <c r="T48" s="153">
        <f t="shared" ca="1" si="14"/>
        <v>1.2368841902211916</v>
      </c>
      <c r="U48" s="133" t="str">
        <f t="shared" si="15"/>
        <v/>
      </c>
      <c r="V48" s="134">
        <f>VLOOKUP(E48,Lookups!$B$6:$E$304,4)</f>
        <v>4.3144333400780201E-2</v>
      </c>
      <c r="W48" s="135">
        <f ca="1">R48-$C$1</f>
        <v>257</v>
      </c>
      <c r="X48" s="160">
        <f>VLOOKUP(E48,Lookups!$B$6:$E$304,3)</f>
        <v>22</v>
      </c>
    </row>
    <row r="49" spans="1:24" x14ac:dyDescent="0.25">
      <c r="A49" s="228"/>
      <c r="B49" s="114">
        <v>7.0000000000000007E-2</v>
      </c>
      <c r="C49" s="11">
        <f>C$48+B49</f>
        <v>0.53</v>
      </c>
      <c r="D49" s="22">
        <f>D$48+B49</f>
        <v>0.63000000000000012</v>
      </c>
      <c r="E49" s="25">
        <v>37377</v>
      </c>
      <c r="F49" s="42">
        <f t="shared" si="16"/>
        <v>40</v>
      </c>
      <c r="G49" s="42">
        <f t="shared" si="17"/>
        <v>40</v>
      </c>
      <c r="H49" s="39">
        <v>50</v>
      </c>
      <c r="I49" s="47">
        <f ca="1">IF(AND(F49&gt;H49,F$2="No"),"",_xll.EURO(F49,H49,V49,V49,C49,W49,1,0))</f>
        <v>3.7560011834148863</v>
      </c>
      <c r="J49" s="51">
        <f ca="1">IF(AND(G49&gt;H49,F$2="no"),"",_xll.EURO(G49,H49,V49,V49,D49,W49,1,0))</f>
        <v>5.0237136869482377</v>
      </c>
      <c r="K49" s="2">
        <f ca="1">_xll.EURO(F49,H49,V49,V49,C49,W49,1,1)</f>
        <v>0.37822120137132681</v>
      </c>
      <c r="L49" s="47" t="str">
        <f>IF(AND(G49&lt;H49,F$2="no"),"",_xll.EURO(G49,H49,V49,V49,C49,W49,0,0))</f>
        <v/>
      </c>
      <c r="M49" s="51" t="str">
        <f>IF(AND(F49&lt;H49,F$2="no"),"",_xll.EURO(F49,H49,V49,V49,D49,W49,0,0))</f>
        <v/>
      </c>
      <c r="N49" s="76">
        <f ca="1">_xll.EURO(F49,H49,V49,V49,C49,W49,0,1)</f>
        <v>-0.59187741526159199</v>
      </c>
      <c r="O49" s="7">
        <f ca="1">_xll.EURO($F49,$H49,$V49,$V49,$C49,$W49,1,2)</f>
        <v>2.0928530955225393E-2</v>
      </c>
      <c r="P49" s="3">
        <f ca="1">_xll.EURO($F49,$H49,$V49,$V49,$C49,$W49,1,3)/100</f>
        <v>0.12487557350466809</v>
      </c>
      <c r="Q49" s="143">
        <f ca="1">_xll.EURO($F49,$H49,$V49,$V49,$C49,$W49,1,5)/365.25*X49*16*$Q$2</f>
        <v>-218.81386403140874</v>
      </c>
      <c r="R49" s="108">
        <f>VLOOKUP(E49,Lookups!$B$6:$H$304,6)</f>
        <v>37391</v>
      </c>
      <c r="S49" s="13"/>
      <c r="T49" s="154">
        <f t="shared" ca="1" si="14"/>
        <v>1.2677125035333514</v>
      </c>
      <c r="U49" s="155" t="str">
        <f t="shared" si="15"/>
        <v/>
      </c>
      <c r="V49" s="15">
        <f>VLOOKUP(E49,Lookups!$B$6:$E$304,4)</f>
        <v>4.3144333400780201E-2</v>
      </c>
      <c r="W49" s="156">
        <f ca="1">R49-$C$1</f>
        <v>257</v>
      </c>
      <c r="X49" s="157">
        <f>VLOOKUP(E49,Lookups!$B$6:$E$304,3)</f>
        <v>22</v>
      </c>
    </row>
    <row r="50" spans="1:24" x14ac:dyDescent="0.25">
      <c r="A50" s="228"/>
      <c r="B50" s="114">
        <v>7.0000000000000007E-2</v>
      </c>
      <c r="C50" s="11">
        <f>C$48+B50</f>
        <v>0.53</v>
      </c>
      <c r="D50" s="22">
        <f>D$48+B50</f>
        <v>0.63000000000000012</v>
      </c>
      <c r="E50" s="25">
        <v>37377</v>
      </c>
      <c r="F50" s="42">
        <f t="shared" si="16"/>
        <v>40</v>
      </c>
      <c r="G50" s="42">
        <f t="shared" si="17"/>
        <v>40</v>
      </c>
      <c r="H50" s="39">
        <v>50</v>
      </c>
      <c r="I50" s="47">
        <f ca="1">IF(AND(F50&gt;H50,F$2="No"),"",_xll.EURO(F50,H50,V50,V50,C50,W50,1,0))</f>
        <v>3.7560011834148863</v>
      </c>
      <c r="J50" s="51">
        <f ca="1">IF(AND(G50&gt;H50,F$2="no"),"",_xll.EURO(G50,H50,V50,V50,D50,W50,1,0))</f>
        <v>5.0237136869482377</v>
      </c>
      <c r="K50" s="2">
        <f ca="1">_xll.EURO(F50,H50,V50,V50,C50,W50,1,1)</f>
        <v>0.37822120137132681</v>
      </c>
      <c r="L50" s="47" t="str">
        <f>IF(AND(G50&lt;H50,F$2="no"),"",_xll.EURO(G50,H50,V50,V50,C50,W50,0,0))</f>
        <v/>
      </c>
      <c r="M50" s="51" t="str">
        <f>IF(AND(F50&lt;H50,F$2="no"),"",_xll.EURO(F50,H50,V50,V50,D50,W50,0,0))</f>
        <v/>
      </c>
      <c r="N50" s="76">
        <f ca="1">_xll.EURO(F50,H50,V50,V50,C50,W50,0,1)</f>
        <v>-0.59187741526159199</v>
      </c>
      <c r="O50" s="7">
        <f ca="1">_xll.EURO($F50,$H50,$V50,$V50,$C50,$W50,1,2)</f>
        <v>2.0928530955225393E-2</v>
      </c>
      <c r="P50" s="3">
        <f ca="1">_xll.EURO($F50,$H50,$V50,$V50,$C50,$W50,1,3)/100</f>
        <v>0.12487557350466809</v>
      </c>
      <c r="Q50" s="143">
        <f ca="1">_xll.EURO($F50,$H50,$V50,$V50,$C50,$W50,1,5)/365.25*X50*16*$Q$2</f>
        <v>-218.81386403140874</v>
      </c>
      <c r="R50" s="108">
        <f>VLOOKUP(E50,Lookups!$B$6:$H$304,6)</f>
        <v>37391</v>
      </c>
      <c r="S50" s="13"/>
      <c r="T50" s="154">
        <f t="shared" ca="1" si="14"/>
        <v>1.2677125035333514</v>
      </c>
      <c r="U50" s="155" t="str">
        <f t="shared" si="15"/>
        <v/>
      </c>
      <c r="V50" s="15">
        <f>VLOOKUP(E50,Lookups!$B$6:$E$304,4)</f>
        <v>4.3144333400780201E-2</v>
      </c>
      <c r="W50" s="156">
        <f ca="1">R50-$C$1</f>
        <v>257</v>
      </c>
      <c r="X50" s="157">
        <f>VLOOKUP(E50,Lookups!$B$6:$E$304,3)</f>
        <v>22</v>
      </c>
    </row>
    <row r="51" spans="1:24" x14ac:dyDescent="0.25">
      <c r="A51" s="228"/>
      <c r="B51" s="114">
        <v>7.0000000000000007E-2</v>
      </c>
      <c r="C51" s="11">
        <f>C$48+B51</f>
        <v>0.53</v>
      </c>
      <c r="D51" s="22">
        <f>D$48+B51</f>
        <v>0.63000000000000012</v>
      </c>
      <c r="E51" s="25">
        <v>37377</v>
      </c>
      <c r="F51" s="42">
        <f t="shared" si="16"/>
        <v>40</v>
      </c>
      <c r="G51" s="42">
        <f t="shared" si="17"/>
        <v>40</v>
      </c>
      <c r="H51" s="39">
        <v>50</v>
      </c>
      <c r="I51" s="47">
        <f ca="1">IF(AND(F51&gt;H51,F$2="No"),"",_xll.EURO(F51,H51,V51,V51,C51,W51,1,0))</f>
        <v>3.7560011834148863</v>
      </c>
      <c r="J51" s="51">
        <f ca="1">IF(AND(G51&gt;H51,F$2="no"),"",_xll.EURO(G51,H51,V51,V51,D51,W51,1,0))</f>
        <v>5.0237136869482377</v>
      </c>
      <c r="K51" s="2">
        <f ca="1">_xll.EURO(F51,H51,V51,V51,C51,W51,1,1)</f>
        <v>0.37822120137132681</v>
      </c>
      <c r="L51" s="47" t="str">
        <f>IF(AND(G51&lt;H51,F$2="no"),"",_xll.EURO(G51,H51,V51,V51,C51,W51,0,0))</f>
        <v/>
      </c>
      <c r="M51" s="51" t="str">
        <f>IF(AND(F51&lt;H51,F$2="no"),"",_xll.EURO(F51,H51,V51,V51,D51,W51,0,0))</f>
        <v/>
      </c>
      <c r="N51" s="76">
        <f ca="1">_xll.EURO(F51,H51,V51,V51,C51,W51,0,1)</f>
        <v>-0.59187741526159199</v>
      </c>
      <c r="O51" s="7">
        <f ca="1">_xll.EURO($F51,$H51,$V51,$V51,$C51,$W51,1,2)</f>
        <v>2.0928530955225393E-2</v>
      </c>
      <c r="P51" s="3">
        <f ca="1">_xll.EURO($F51,$H51,$V51,$V51,$C51,$W51,1,3)/100</f>
        <v>0.12487557350466809</v>
      </c>
      <c r="Q51" s="143">
        <f ca="1">_xll.EURO($F51,$H51,$V51,$V51,$C51,$W51,1,5)/365.25*X51*16*$Q$2</f>
        <v>-218.81386403140874</v>
      </c>
      <c r="R51" s="108">
        <f>VLOOKUP(E51,Lookups!$B$6:$H$304,6)</f>
        <v>37391</v>
      </c>
      <c r="S51" s="13"/>
      <c r="T51" s="154">
        <f t="shared" ca="1" si="14"/>
        <v>1.2677125035333514</v>
      </c>
      <c r="U51" s="155" t="str">
        <f t="shared" si="15"/>
        <v/>
      </c>
      <c r="V51" s="15">
        <f>VLOOKUP(E51,Lookups!$B$6:$E$304,4)</f>
        <v>4.3144333400780201E-2</v>
      </c>
      <c r="W51" s="156">
        <f ca="1">R51-$C$1</f>
        <v>257</v>
      </c>
      <c r="X51" s="157">
        <f>VLOOKUP(E51,Lookups!$B$6:$E$304,3)</f>
        <v>22</v>
      </c>
    </row>
    <row r="52" spans="1:24" ht="13.8" thickBot="1" x14ac:dyDescent="0.3">
      <c r="A52" s="228"/>
      <c r="B52" s="114">
        <v>7.0000000000000007E-2</v>
      </c>
      <c r="C52" s="11">
        <f>C$48+B52</f>
        <v>0.53</v>
      </c>
      <c r="D52" s="22">
        <f>D$48+B52</f>
        <v>0.63000000000000012</v>
      </c>
      <c r="E52" s="25">
        <v>37377</v>
      </c>
      <c r="F52" s="42">
        <f t="shared" si="16"/>
        <v>40</v>
      </c>
      <c r="G52" s="42">
        <f t="shared" si="17"/>
        <v>40</v>
      </c>
      <c r="H52" s="39">
        <v>50</v>
      </c>
      <c r="I52" s="47">
        <f ca="1">IF(AND(F52&gt;H52,F$2="No"),"",_xll.EURO(F52,H52,V52,V52,C52,W52,1,0))</f>
        <v>3.7560011834148863</v>
      </c>
      <c r="J52" s="51">
        <f ca="1">IF(AND(G52&gt;H52,F$2="no"),"",_xll.EURO(G52,H52,V52,V52,D52,W52,1,0))</f>
        <v>5.0237136869482377</v>
      </c>
      <c r="K52" s="2">
        <f ca="1">_xll.EURO(F52,H52,V52,V52,C52,W52,1,1)</f>
        <v>0.37822120137132681</v>
      </c>
      <c r="L52" s="47" t="str">
        <f>IF(AND(G52&lt;H52,F$2="no"),"",_xll.EURO(G52,H52,V52,V52,C52,W52,0,0))</f>
        <v/>
      </c>
      <c r="M52" s="51" t="str">
        <f>IF(AND(F52&lt;H52,F$2="no"),"",_xll.EURO(F52,H52,V52,V52,D52,W52,0,0))</f>
        <v/>
      </c>
      <c r="N52" s="76">
        <f ca="1">_xll.EURO(F52,H52,V52,V52,C52,W52,0,1)</f>
        <v>-0.59187741526159199</v>
      </c>
      <c r="O52" s="7">
        <f ca="1">_xll.EURO($F52,$H52,$V52,$V52,$C52,$W52,1,2)</f>
        <v>2.0928530955225393E-2</v>
      </c>
      <c r="P52" s="3">
        <f ca="1">_xll.EURO($F52,$H52,$V52,$V52,$C52,$W52,1,3)/100</f>
        <v>0.12487557350466809</v>
      </c>
      <c r="Q52" s="143">
        <f ca="1">_xll.EURO($F52,$H52,$V52,$V52,$C52,$W52,1,5)/365.25*X52*16*$Q$2</f>
        <v>-218.81386403140874</v>
      </c>
      <c r="R52" s="108">
        <f>VLOOKUP(E52,Lookups!$B$6:$H$304,6)</f>
        <v>37391</v>
      </c>
      <c r="S52" s="13"/>
      <c r="T52" s="158">
        <f t="shared" ca="1" si="14"/>
        <v>1.2677125035333514</v>
      </c>
      <c r="U52" s="136" t="str">
        <f t="shared" si="15"/>
        <v/>
      </c>
      <c r="V52" s="17">
        <f>VLOOKUP(E52,Lookups!$B$6:$E$304,4)</f>
        <v>4.3144333400780201E-2</v>
      </c>
      <c r="W52" s="137">
        <f ca="1">R52-$C$1</f>
        <v>257</v>
      </c>
      <c r="X52" s="159">
        <f>VLOOKUP(E52,Lookups!$B$6:$E$304,3)</f>
        <v>22</v>
      </c>
    </row>
    <row r="53" spans="1:24" ht="13.8" thickBot="1" x14ac:dyDescent="0.3">
      <c r="A53" s="118"/>
      <c r="B53" s="119"/>
      <c r="C53" s="120"/>
      <c r="D53" s="120"/>
      <c r="E53" s="121"/>
      <c r="F53" s="122"/>
      <c r="G53" s="122"/>
      <c r="H53" s="132"/>
      <c r="I53" s="127"/>
      <c r="J53" s="127"/>
      <c r="K53" s="124"/>
      <c r="L53" s="127"/>
      <c r="M53" s="127"/>
      <c r="N53" s="125"/>
      <c r="O53" s="126"/>
      <c r="P53" s="127"/>
      <c r="Q53" s="147"/>
      <c r="R53" s="128"/>
      <c r="S53" s="13"/>
      <c r="T53" s="127"/>
      <c r="U53" s="129"/>
      <c r="V53" s="130"/>
      <c r="W53" s="131"/>
    </row>
    <row r="54" spans="1:24" ht="12.75" customHeight="1" x14ac:dyDescent="0.25">
      <c r="A54" s="231" t="s">
        <v>38</v>
      </c>
      <c r="B54" s="114"/>
      <c r="C54" s="20">
        <f>C52</f>
        <v>0.53</v>
      </c>
      <c r="D54" s="24">
        <f>D52</f>
        <v>0.63000000000000012</v>
      </c>
      <c r="E54" s="25">
        <v>37408</v>
      </c>
      <c r="F54" s="70">
        <f>F52</f>
        <v>40</v>
      </c>
      <c r="G54" s="70">
        <f t="shared" si="17"/>
        <v>40</v>
      </c>
      <c r="H54" s="39">
        <v>50</v>
      </c>
      <c r="I54" s="47">
        <f ca="1">IF(AND(F54&gt;H54,F$2="No"),"",_xll.EURO(F54,H54,V54,V54,C54,W54,1,0))</f>
        <v>4.1293892759392659</v>
      </c>
      <c r="J54" s="51">
        <f ca="1">IF(AND(G54&gt;H54,F$2="no"),"",_xll.EURO(G54,H54,V54,V54,D54,W54,1,0))</f>
        <v>5.4765154389382786</v>
      </c>
      <c r="K54" s="2">
        <f ca="1">_xll.EURO(F54,H54,V54,V54,C54,W54,1,1)</f>
        <v>0.39192014500279287</v>
      </c>
      <c r="L54" s="47" t="str">
        <f>IF(AND(G54&lt;H54,F$2="no"),"",_xll.EURO(G54,H54,V54,V54,C54,W54,0,0))</f>
        <v/>
      </c>
      <c r="M54" s="51" t="str">
        <f>IF(AND(F54&lt;H54,F$2="no"),"",_xll.EURO(F54,H54,V54,V54,D54,W54,0,0))</f>
        <v/>
      </c>
      <c r="N54" s="76">
        <f ca="1">_xll.EURO(F54,H54,V54,V54,C54,W54,0,1)</f>
        <v>-0.57430517334126896</v>
      </c>
      <c r="O54" s="7">
        <f ca="1">_xll.EURO($F54,$H54,$V54,$V54,$C54,$W54,1,2)</f>
        <v>1.9900580548637185E-2</v>
      </c>
      <c r="P54" s="3">
        <f ca="1">_xll.EURO($F54,$H54,$V54,$V54,$C54,$W54,1,3)/100</f>
        <v>0.13306500708857955</v>
      </c>
      <c r="Q54" s="143">
        <f ca="1">_xll.EURO($F54,$H54,$V54,$V54,$C54,$W54,1,5)/365.25*X54*16*$Q$2</f>
        <v>-188.0191227539712</v>
      </c>
      <c r="R54" s="108">
        <f>VLOOKUP(E54,Lookups!$B$6:$H$304,6)</f>
        <v>37422</v>
      </c>
      <c r="S54" s="13"/>
      <c r="T54" s="153">
        <f t="shared" ca="1" si="14"/>
        <v>1.3471261629990128</v>
      </c>
      <c r="U54" s="133" t="str">
        <f t="shared" si="15"/>
        <v/>
      </c>
      <c r="V54" s="134">
        <f>VLOOKUP(E54,Lookups!$B$6:$E$304,4)</f>
        <v>4.3574100732080498E-2</v>
      </c>
      <c r="W54" s="135">
        <f ca="1">R54-$C$1</f>
        <v>288</v>
      </c>
      <c r="X54" s="160">
        <f>VLOOKUP(E54,Lookups!$B$6:$E$304,3)</f>
        <v>20</v>
      </c>
    </row>
    <row r="55" spans="1:24" x14ac:dyDescent="0.25">
      <c r="A55" s="228"/>
      <c r="B55" s="114">
        <v>7.0000000000000007E-2</v>
      </c>
      <c r="C55" s="11">
        <f>C$54+B55</f>
        <v>0.60000000000000009</v>
      </c>
      <c r="D55" s="22">
        <f>D$54+B55</f>
        <v>0.70000000000000018</v>
      </c>
      <c r="E55" s="25">
        <v>37408</v>
      </c>
      <c r="F55" s="42">
        <f t="shared" si="16"/>
        <v>40</v>
      </c>
      <c r="G55" s="42">
        <f t="shared" si="17"/>
        <v>40</v>
      </c>
      <c r="H55" s="39">
        <v>50</v>
      </c>
      <c r="I55" s="47">
        <f ca="1">IF(AND(F55&gt;H55,F$2="No"),"",_xll.EURO(F55,H55,V55,V55,C55,W55,1,0))</f>
        <v>5.069552335624028</v>
      </c>
      <c r="J55" s="51">
        <f ca="1">IF(AND(G55&gt;H55,F$2="no"),"",_xll.EURO(G55,H55,V55,V55,D55,W55,1,0))</f>
        <v>6.4314233047134195</v>
      </c>
      <c r="K55" s="2">
        <f ca="1">_xll.EURO(F55,H55,V55,V55,C55,W55,1,1)</f>
        <v>0.42458185296052636</v>
      </c>
      <c r="L55" s="47" t="str">
        <f>IF(AND(G55&lt;H55,F$2="no"),"",_xll.EURO(G55,H55,V55,V55,C55,W55,0,0))</f>
        <v/>
      </c>
      <c r="M55" s="51" t="str">
        <f>IF(AND(F55&lt;H55,F$2="no"),"",_xll.EURO(F55,H55,V55,V55,D55,W55,0,0))</f>
        <v/>
      </c>
      <c r="N55" s="76">
        <f ca="1">_xll.EURO(F55,H55,V55,V55,C55,W55,0,1)</f>
        <v>-0.54164346538353547</v>
      </c>
      <c r="O55" s="7">
        <f ca="1">_xll.EURO($F55,$H55,$V55,$V55,$C55,$W55,1,2)</f>
        <v>1.7878480350933142E-2</v>
      </c>
      <c r="P55" s="3">
        <f ca="1">_xll.EURO($F55,$H55,$V55,$V55,$C55,$W55,1,3)/100</f>
        <v>0.13533312107942497</v>
      </c>
      <c r="Q55" s="143">
        <f ca="1">_xll.EURO($F55,$H55,$V55,$V55,$C55,$W55,1,5)/365.25*X55*16*$Q$2</f>
        <v>-215.87849010506605</v>
      </c>
      <c r="R55" s="108">
        <f>VLOOKUP(E55,Lookups!$B$6:$H$304,6)</f>
        <v>37422</v>
      </c>
      <c r="S55" s="13"/>
      <c r="T55" s="154">
        <f t="shared" ca="1" si="14"/>
        <v>1.3618709690893915</v>
      </c>
      <c r="U55" s="155" t="str">
        <f t="shared" si="15"/>
        <v/>
      </c>
      <c r="V55" s="15">
        <f>VLOOKUP(E55,Lookups!$B$6:$E$304,4)</f>
        <v>4.3574100732080498E-2</v>
      </c>
      <c r="W55" s="156">
        <f ca="1">R55-$C$1</f>
        <v>288</v>
      </c>
      <c r="X55" s="157">
        <f>VLOOKUP(E55,Lookups!$B$6:$E$304,3)</f>
        <v>20</v>
      </c>
    </row>
    <row r="56" spans="1:24" x14ac:dyDescent="0.25">
      <c r="A56" s="228"/>
      <c r="B56" s="114">
        <v>7.0000000000000007E-2</v>
      </c>
      <c r="C56" s="11">
        <f>C$54+B56</f>
        <v>0.60000000000000009</v>
      </c>
      <c r="D56" s="22">
        <f>D$54+B56</f>
        <v>0.70000000000000018</v>
      </c>
      <c r="E56" s="25">
        <v>37408</v>
      </c>
      <c r="F56" s="42">
        <f t="shared" ref="F56:F67" si="18">F55</f>
        <v>40</v>
      </c>
      <c r="G56" s="42">
        <f t="shared" si="17"/>
        <v>40</v>
      </c>
      <c r="H56" s="39">
        <v>50</v>
      </c>
      <c r="I56" s="47">
        <f ca="1">IF(AND(F56&gt;H56,F$2="No"),"",_xll.EURO(F56,H56,V56,V56,C56,W56,1,0))</f>
        <v>5.069552335624028</v>
      </c>
      <c r="J56" s="51">
        <f ca="1">IF(AND(G56&gt;H56,F$2="no"),"",_xll.EURO(G56,H56,V56,V56,D56,W56,1,0))</f>
        <v>6.4314233047134195</v>
      </c>
      <c r="K56" s="2">
        <f ca="1">_xll.EURO(F56,H56,V56,V56,C56,W56,1,1)</f>
        <v>0.42458185296052636</v>
      </c>
      <c r="L56" s="47" t="str">
        <f>IF(AND(G56&lt;H56,F$2="no"),"",_xll.EURO(G56,H56,V56,V56,C56,W56,0,0))</f>
        <v/>
      </c>
      <c r="M56" s="51" t="str">
        <f>IF(AND(F56&lt;H56,F$2="no"),"",_xll.EURO(F56,H56,V56,V56,D56,W56,0,0))</f>
        <v/>
      </c>
      <c r="N56" s="76">
        <f ca="1">_xll.EURO(F56,H56,V56,V56,C56,W56,0,1)</f>
        <v>-0.54164346538353547</v>
      </c>
      <c r="O56" s="7">
        <f ca="1">_xll.EURO($F56,$H56,$V56,$V56,$C56,$W56,1,2)</f>
        <v>1.7878480350933142E-2</v>
      </c>
      <c r="P56" s="3">
        <f ca="1">_xll.EURO($F56,$H56,$V56,$V56,$C56,$W56,1,3)/100</f>
        <v>0.13533312107942497</v>
      </c>
      <c r="Q56" s="143">
        <f ca="1">_xll.EURO($F56,$H56,$V56,$V56,$C56,$W56,1,5)/365.25*X56*16*$Q$2</f>
        <v>-215.87849010506605</v>
      </c>
      <c r="R56" s="108">
        <f>VLOOKUP(E56,Lookups!$B$6:$H$304,6)</f>
        <v>37422</v>
      </c>
      <c r="S56" s="13"/>
      <c r="T56" s="154">
        <f t="shared" ca="1" si="14"/>
        <v>1.3618709690893915</v>
      </c>
      <c r="U56" s="155" t="str">
        <f t="shared" si="15"/>
        <v/>
      </c>
      <c r="V56" s="15">
        <f>VLOOKUP(E56,Lookups!$B$6:$E$304,4)</f>
        <v>4.3574100732080498E-2</v>
      </c>
      <c r="W56" s="156">
        <f ca="1">R56-$C$1</f>
        <v>288</v>
      </c>
      <c r="X56" s="157">
        <f>VLOOKUP(E56,Lookups!$B$6:$E$304,3)</f>
        <v>20</v>
      </c>
    </row>
    <row r="57" spans="1:24" x14ac:dyDescent="0.25">
      <c r="A57" s="228"/>
      <c r="B57" s="114">
        <v>7.0000000000000007E-2</v>
      </c>
      <c r="C57" s="11">
        <f>C$54+B57</f>
        <v>0.60000000000000009</v>
      </c>
      <c r="D57" s="22">
        <f>D$54+B57</f>
        <v>0.70000000000000018</v>
      </c>
      <c r="E57" s="25">
        <v>37408</v>
      </c>
      <c r="F57" s="42">
        <f t="shared" si="18"/>
        <v>40</v>
      </c>
      <c r="G57" s="42">
        <f t="shared" si="17"/>
        <v>40</v>
      </c>
      <c r="H57" s="39">
        <v>50</v>
      </c>
      <c r="I57" s="47">
        <f ca="1">IF(AND(F57&gt;H57,F$2="No"),"",_xll.EURO(F57,H57,V57,V57,C57,W57,1,0))</f>
        <v>5.069552335624028</v>
      </c>
      <c r="J57" s="51">
        <f ca="1">IF(AND(G57&gt;H57,F$2="no"),"",_xll.EURO(G57,H57,V57,V57,D57,W57,1,0))</f>
        <v>6.4314233047134195</v>
      </c>
      <c r="K57" s="2">
        <f ca="1">_xll.EURO(F57,H57,V57,V57,C57,W57,1,1)</f>
        <v>0.42458185296052636</v>
      </c>
      <c r="L57" s="47" t="str">
        <f>IF(AND(G57&lt;H57,F$2="no"),"",_xll.EURO(G57,H57,V57,V57,C57,W57,0,0))</f>
        <v/>
      </c>
      <c r="M57" s="51" t="str">
        <f>IF(AND(F57&lt;H57,F$2="no"),"",_xll.EURO(F57,H57,V57,V57,D57,W57,0,0))</f>
        <v/>
      </c>
      <c r="N57" s="76">
        <f ca="1">_xll.EURO(F57,H57,V57,V57,C57,W57,0,1)</f>
        <v>-0.54164346538353547</v>
      </c>
      <c r="O57" s="7">
        <f ca="1">_xll.EURO($F57,$H57,$V57,$V57,$C57,$W57,1,2)</f>
        <v>1.7878480350933142E-2</v>
      </c>
      <c r="P57" s="3">
        <f ca="1">_xll.EURO($F57,$H57,$V57,$V57,$C57,$W57,1,3)/100</f>
        <v>0.13533312107942497</v>
      </c>
      <c r="Q57" s="143">
        <f ca="1">_xll.EURO($F57,$H57,$V57,$V57,$C57,$W57,1,5)/365.25*X57*16*$Q$2</f>
        <v>-215.87849010506605</v>
      </c>
      <c r="R57" s="108">
        <f>VLOOKUP(E57,Lookups!$B$6:$H$304,6)</f>
        <v>37422</v>
      </c>
      <c r="S57" s="13"/>
      <c r="T57" s="154">
        <f t="shared" ca="1" si="14"/>
        <v>1.3618709690893915</v>
      </c>
      <c r="U57" s="155" t="str">
        <f t="shared" si="15"/>
        <v/>
      </c>
      <c r="V57" s="15">
        <f>VLOOKUP(E57,Lookups!$B$6:$E$304,4)</f>
        <v>4.3574100732080498E-2</v>
      </c>
      <c r="W57" s="156">
        <f ca="1">R57-$C$1</f>
        <v>288</v>
      </c>
      <c r="X57" s="157">
        <f>VLOOKUP(E57,Lookups!$B$6:$E$304,3)</f>
        <v>20</v>
      </c>
    </row>
    <row r="58" spans="1:24" ht="13.8" thickBot="1" x14ac:dyDescent="0.3">
      <c r="A58" s="228"/>
      <c r="B58" s="114">
        <v>7.0000000000000007E-2</v>
      </c>
      <c r="C58" s="11">
        <f>C$54+B58</f>
        <v>0.60000000000000009</v>
      </c>
      <c r="D58" s="22">
        <f>D$54+B58</f>
        <v>0.70000000000000018</v>
      </c>
      <c r="E58" s="25">
        <v>37408</v>
      </c>
      <c r="F58" s="42">
        <f t="shared" si="18"/>
        <v>40</v>
      </c>
      <c r="G58" s="42">
        <f t="shared" si="17"/>
        <v>40</v>
      </c>
      <c r="H58" s="39">
        <v>50</v>
      </c>
      <c r="I58" s="47">
        <f ca="1">IF(AND(F58&gt;H58,F$2="No"),"",_xll.EURO(F58,H58,V58,V58,C58,W58,1,0))</f>
        <v>5.069552335624028</v>
      </c>
      <c r="J58" s="51">
        <f ca="1">IF(AND(G58&gt;H58,F$2="no"),"",_xll.EURO(G58,H58,V58,V58,D58,W58,1,0))</f>
        <v>6.4314233047134195</v>
      </c>
      <c r="K58" s="2">
        <f ca="1">_xll.EURO(F58,H58,V58,V58,C58,W58,1,1)</f>
        <v>0.42458185296052636</v>
      </c>
      <c r="L58" s="47" t="str">
        <f>IF(AND(G58&lt;H58,F$2="no"),"",_xll.EURO(G58,H58,V58,V58,C58,W58,0,0))</f>
        <v/>
      </c>
      <c r="M58" s="51" t="str">
        <f>IF(AND(F58&lt;H58,F$2="no"),"",_xll.EURO(F58,H58,V58,V58,D58,W58,0,0))</f>
        <v/>
      </c>
      <c r="N58" s="76">
        <f ca="1">_xll.EURO(F58,H58,V58,V58,C58,W58,0,1)</f>
        <v>-0.54164346538353547</v>
      </c>
      <c r="O58" s="7">
        <f ca="1">_xll.EURO($F58,$H58,$V58,$V58,$C58,$W58,1,2)</f>
        <v>1.7878480350933142E-2</v>
      </c>
      <c r="P58" s="3">
        <f ca="1">_xll.EURO($F58,$H58,$V58,$V58,$C58,$W58,1,3)/100</f>
        <v>0.13533312107942497</v>
      </c>
      <c r="Q58" s="143">
        <f ca="1">_xll.EURO($F58,$H58,$V58,$V58,$C58,$W58,1,5)/365.25*X58*16*$Q$2</f>
        <v>-215.87849010506605</v>
      </c>
      <c r="R58" s="108">
        <f>VLOOKUP(E58,Lookups!$B$6:$H$304,6)</f>
        <v>37422</v>
      </c>
      <c r="S58" s="13"/>
      <c r="T58" s="158">
        <f t="shared" ca="1" si="14"/>
        <v>1.3618709690893915</v>
      </c>
      <c r="U58" s="136" t="str">
        <f t="shared" si="15"/>
        <v/>
      </c>
      <c r="V58" s="17">
        <f>VLOOKUP(E58,Lookups!$B$6:$E$304,4)</f>
        <v>4.3574100732080498E-2</v>
      </c>
      <c r="W58" s="137">
        <f ca="1">R58-$C$1</f>
        <v>288</v>
      </c>
      <c r="X58" s="159">
        <f>VLOOKUP(E58,Lookups!$B$6:$E$304,3)</f>
        <v>20</v>
      </c>
    </row>
    <row r="59" spans="1:24" ht="13.8" thickBot="1" x14ac:dyDescent="0.3">
      <c r="A59" s="118"/>
      <c r="B59" s="119"/>
      <c r="C59" s="120"/>
      <c r="D59" s="120"/>
      <c r="E59" s="121"/>
      <c r="F59" s="122"/>
      <c r="G59" s="122"/>
      <c r="H59" s="132"/>
      <c r="I59" s="127"/>
      <c r="J59" s="127"/>
      <c r="K59" s="124"/>
      <c r="L59" s="127"/>
      <c r="M59" s="127"/>
      <c r="N59" s="125"/>
      <c r="O59" s="126"/>
      <c r="P59" s="127"/>
      <c r="Q59" s="147"/>
      <c r="R59" s="128"/>
      <c r="S59" s="13"/>
      <c r="T59" s="127"/>
      <c r="U59" s="129"/>
      <c r="V59" s="130"/>
      <c r="W59" s="131"/>
    </row>
    <row r="60" spans="1:24" ht="12.75" customHeight="1" x14ac:dyDescent="0.25">
      <c r="A60" s="228" t="s">
        <v>39</v>
      </c>
      <c r="B60" s="116"/>
      <c r="C60" s="19">
        <v>0.32</v>
      </c>
      <c r="D60" s="21">
        <v>0.36</v>
      </c>
      <c r="E60" s="16">
        <v>37438</v>
      </c>
      <c r="F60" s="41">
        <f>F58</f>
        <v>40</v>
      </c>
      <c r="G60" s="41">
        <f t="shared" si="17"/>
        <v>40</v>
      </c>
      <c r="H60" s="38">
        <v>50</v>
      </c>
      <c r="I60" s="46">
        <f ca="1">IF(AND(F60&gt;H60,F$2="No"),"",_xll.EURO(F60,H60,V60,V60,C60,W60,1,0))</f>
        <v>1.6883859965844987</v>
      </c>
      <c r="J60" s="50">
        <f ca="1">IF(AND(G60&gt;H60,F$2="no"),"",_xll.EURO(G60,H60,V60,V60,D60,W60,1,0))</f>
        <v>2.183260443309015</v>
      </c>
      <c r="K60" s="81">
        <f ca="1">_xll.EURO(F60,H60,V60,V60,C60,W60,1,1)</f>
        <v>0.26498986539509933</v>
      </c>
      <c r="L60" s="46" t="str">
        <f>IF(AND(G60&lt;H60,F$2="no"),"",_xll.EURO(G60,H60,V60,V60,C60,W60,0,0))</f>
        <v/>
      </c>
      <c r="M60" s="50" t="str">
        <f>IF(AND(F60&lt;H60,F$2="no"),"",_xll.EURO(F60,H60,V60,V60,D60,W60,0,0))</f>
        <v/>
      </c>
      <c r="N60" s="75">
        <f ca="1">_xll.EURO(F60,H60,V60,V60,C60,W60,0,1)</f>
        <v>-0.69729747526064534</v>
      </c>
      <c r="O60" s="9">
        <f ca="1">_xll.EURO($F60,$H60,$V60,$V60,$C60,$W60,1,2)</f>
        <v>2.6859975966778825E-2</v>
      </c>
      <c r="P60" s="1">
        <f ca="1">_xll.EURO($F60,$H60,$V60,$V60,$C60,$W60,1,3)/100</f>
        <v>0.12010913496788646</v>
      </c>
      <c r="Q60" s="142">
        <f ca="1">_xll.EURO($F60,$H60,$V60,$V60,$C60,$W60,1,5)/365.25*X60*16*$Q$2</f>
        <v>-102.44639545987368</v>
      </c>
      <c r="R60" s="107">
        <f>VLOOKUP(E60,Lookups!$B$6:$H$304,6)</f>
        <v>37453</v>
      </c>
      <c r="S60" s="13"/>
      <c r="T60" s="153">
        <f t="shared" ca="1" si="14"/>
        <v>0.4948744467245163</v>
      </c>
      <c r="U60" s="133" t="str">
        <f t="shared" si="15"/>
        <v/>
      </c>
      <c r="V60" s="134">
        <f>VLOOKUP(E60,Lookups!$B$6:$E$304,4)</f>
        <v>4.4015695854079204E-2</v>
      </c>
      <c r="W60" s="135">
        <f t="shared" ref="W60:W67" ca="1" si="19">R60-$C$1</f>
        <v>319</v>
      </c>
      <c r="X60" s="160">
        <f>VLOOKUP(E60,Lookups!$B$6:$E$304,3)</f>
        <v>22</v>
      </c>
    </row>
    <row r="61" spans="1:24" x14ac:dyDescent="0.25">
      <c r="A61" s="232"/>
      <c r="B61" s="114"/>
      <c r="C61" s="35">
        <f>C60</f>
        <v>0.32</v>
      </c>
      <c r="D61" s="29">
        <f>D60</f>
        <v>0.36</v>
      </c>
      <c r="E61" s="73">
        <v>37469</v>
      </c>
      <c r="F61" s="66">
        <f t="shared" si="18"/>
        <v>40</v>
      </c>
      <c r="G61" s="66">
        <f t="shared" si="17"/>
        <v>40</v>
      </c>
      <c r="H61" s="67">
        <v>50</v>
      </c>
      <c r="I61" s="68">
        <f ca="1">IF(AND(F61&gt;H61,F$2="No"),"",_xll.EURO(F61,H61,V61,V61,C61,W61,1,0))</f>
        <v>1.8595167657285661</v>
      </c>
      <c r="J61" s="69">
        <f ca="1">IF(AND(G61&gt;H61,F$2="no"),"",_xll.EURO(G61,H61,V61,V61,D61,W61,1,0))</f>
        <v>2.3854697747696729</v>
      </c>
      <c r="K61" s="84">
        <f ca="1">_xll.EURO(F61,H61,V61,V61,C61,W61,1,1)</f>
        <v>0.27674794704804445</v>
      </c>
      <c r="L61" s="68" t="str">
        <f>IF(AND(G61&lt;H61,F$2="no"),"",_xll.EURO(G61,H61,V61,V61,C61,W61,0,0))</f>
        <v/>
      </c>
      <c r="M61" s="69" t="str">
        <f>IF(AND(F61&lt;H61,F$2="no"),"",_xll.EURO(F61,H61,V61,V61,D61,W61,0,0))</f>
        <v/>
      </c>
      <c r="N61" s="78">
        <f ca="1">_xll.EURO(F61,H61,V61,V61,C61,W61,0,1)</f>
        <v>-0.68161031958862428</v>
      </c>
      <c r="O61" s="31">
        <f ca="1">_xll.EURO($F61,$H61,$V61,$V61,$C61,$W61,1,2)</f>
        <v>2.6166596710794156E-2</v>
      </c>
      <c r="P61" s="32">
        <f ca="1">_xll.EURO($F61,$H61,$V61,$V61,$C61,$W61,1,3)/100</f>
        <v>0.1280125074074849</v>
      </c>
      <c r="Q61" s="145">
        <f ca="1">_xll.EURO($F61,$H61,$V61,$V61,$C61,$W61,1,5)/365.25*X61*16*$Q$2</f>
        <v>-99.301730620429908</v>
      </c>
      <c r="R61" s="110">
        <f>VLOOKUP(E61,Lookups!$B$6:$H$304,6)</f>
        <v>37483</v>
      </c>
      <c r="S61" s="13"/>
      <c r="T61" s="154">
        <f t="shared" ca="1" si="14"/>
        <v>0.52595300904110687</v>
      </c>
      <c r="U61" s="155" t="str">
        <f t="shared" si="15"/>
        <v/>
      </c>
      <c r="V61" s="15">
        <f>VLOOKUP(E61,Lookups!$B$6:$E$304,4)</f>
        <v>4.4514029940807102E-2</v>
      </c>
      <c r="W61" s="156">
        <f t="shared" ca="1" si="19"/>
        <v>349</v>
      </c>
      <c r="X61" s="157">
        <f>VLOOKUP(E61,Lookups!$B$6:$E$304,3)</f>
        <v>22</v>
      </c>
    </row>
    <row r="62" spans="1:24" x14ac:dyDescent="0.25">
      <c r="A62" s="232"/>
      <c r="B62" s="114">
        <v>7.0000000000000007E-2</v>
      </c>
      <c r="C62" s="34">
        <f t="shared" ref="C62:C67" si="20">C$60+B62</f>
        <v>0.39</v>
      </c>
      <c r="D62" s="33">
        <f t="shared" ref="D62:D67" si="21">D$60+B62</f>
        <v>0.43</v>
      </c>
      <c r="E62" s="72">
        <v>37438</v>
      </c>
      <c r="F62" s="71">
        <f t="shared" si="18"/>
        <v>40</v>
      </c>
      <c r="G62" s="71">
        <f t="shared" si="17"/>
        <v>40</v>
      </c>
      <c r="H62" s="63">
        <v>50</v>
      </c>
      <c r="I62" s="64">
        <f ca="1">IF(AND(F62&gt;H62,F$2="No"),"",_xll.EURO(F62,H62,V62,V62,C62,W62,1,0))</f>
        <v>2.5701808742008883</v>
      </c>
      <c r="J62" s="65">
        <f ca="1">IF(AND(G62&gt;H62,F$2="no"),"",_xll.EURO(G62,H62,V62,V62,D62,W62,1,0))</f>
        <v>3.1018091514483963</v>
      </c>
      <c r="K62" s="83">
        <f ca="1">_xll.EURO(F62,H62,V62,V62,C62,W62,1,1)</f>
        <v>0.32101677053721378</v>
      </c>
      <c r="L62" s="64" t="str">
        <f>IF(AND(G62&lt;H62,F$2="no"),"",_xll.EURO(G62,H62,V62,V62,C62,W62,0,0))</f>
        <v/>
      </c>
      <c r="M62" s="65" t="str">
        <f>IF(AND(F62&lt;H62,F$2="no"),"",_xll.EURO(F62,H62,V62,V62,D62,W62,0,0))</f>
        <v/>
      </c>
      <c r="N62" s="79">
        <f ca="1">_xll.EURO(F62,H62,V62,V62,C62,W62,0,1)</f>
        <v>-0.64127057011853095</v>
      </c>
      <c r="O62" s="27">
        <f ca="1">_xll.EURO($F62,$H62,$V62,$V62,$C62,$W62,1,2)</f>
        <v>2.4007081632693786E-2</v>
      </c>
      <c r="P62" s="28">
        <f ca="1">_xll.EURO($F62,$H62,$V62,$V62,$C62,$W62,1,3)/100</f>
        <v>0.13083514418829556</v>
      </c>
      <c r="Q62" s="146">
        <f ca="1">_xll.EURO($F62,$H62,$V62,$V62,$C62,$W62,1,5)/365.25*X62*16*$Q$2</f>
        <v>-135.30934900519077</v>
      </c>
      <c r="R62" s="111">
        <f>VLOOKUP(E62,Lookups!$B$6:$H$304,6)</f>
        <v>37453</v>
      </c>
      <c r="S62" s="13"/>
      <c r="T62" s="164">
        <f t="shared" ca="1" si="14"/>
        <v>0.53162827724750805</v>
      </c>
      <c r="U62" s="165" t="str">
        <f t="shared" si="15"/>
        <v/>
      </c>
      <c r="V62" s="166">
        <f>VLOOKUP(E62,Lookups!$B$6:$E$304,4)</f>
        <v>4.4015695854079204E-2</v>
      </c>
      <c r="W62" s="167">
        <f t="shared" ca="1" si="19"/>
        <v>319</v>
      </c>
      <c r="X62" s="169">
        <f>VLOOKUP(E62,Lookups!$B$6:$E$304,3)</f>
        <v>22</v>
      </c>
    </row>
    <row r="63" spans="1:24" x14ac:dyDescent="0.25">
      <c r="A63" s="232"/>
      <c r="B63" s="114">
        <v>7.0000000000000007E-2</v>
      </c>
      <c r="C63" s="35">
        <f t="shared" si="20"/>
        <v>0.39</v>
      </c>
      <c r="D63" s="29">
        <f t="shared" si="21"/>
        <v>0.43</v>
      </c>
      <c r="E63" s="73">
        <v>37469</v>
      </c>
      <c r="F63" s="66">
        <f t="shared" si="18"/>
        <v>40</v>
      </c>
      <c r="G63" s="66">
        <f t="shared" si="17"/>
        <v>40</v>
      </c>
      <c r="H63" s="67">
        <v>50</v>
      </c>
      <c r="I63" s="68">
        <f ca="1">IF(AND(F63&gt;H63,F$2="No"),"",_xll.EURO(F63,H63,V63,V63,C63,W63,1,0))</f>
        <v>2.7950235762809292</v>
      </c>
      <c r="J63" s="69">
        <f ca="1">IF(AND(G63&gt;H63,F$2="no"),"",_xll.EURO(G63,H63,V63,V63,D63,W63,1,0))</f>
        <v>3.355994703673618</v>
      </c>
      <c r="K63" s="84">
        <f ca="1">_xll.EURO(F63,H63,V63,V63,C63,W63,1,1)</f>
        <v>0.33209529402631172</v>
      </c>
      <c r="L63" s="68" t="str">
        <f>IF(AND(G63&lt;H63,F$2="no"),"",_xll.EURO(G63,H63,V63,V63,C63,W63,0,0))</f>
        <v/>
      </c>
      <c r="M63" s="69" t="str">
        <f>IF(AND(F63&lt;H63,F$2="no"),"",_xll.EURO(F63,H63,V63,V63,D63,W63,0,0))</f>
        <v/>
      </c>
      <c r="N63" s="78">
        <f ca="1">_xll.EURO(F63,H63,V63,V63,C63,W63,0,1)</f>
        <v>-0.62626297261035702</v>
      </c>
      <c r="O63" s="31">
        <f ca="1">_xll.EURO($F63,$H63,$V63,$V63,$C63,$W63,1,2)</f>
        <v>2.3193354022929207E-2</v>
      </c>
      <c r="P63" s="32">
        <f ca="1">_xll.EURO($F63,$H63,$V63,$V63,$C63,$W63,1,3)/100</f>
        <v>0.13828763492669213</v>
      </c>
      <c r="Q63" s="145">
        <f ca="1">_xll.EURO($F63,$H63,$V63,$V63,$C63,$W63,1,5)/365.25*X63*16*$Q$2</f>
        <v>-129.99422903918804</v>
      </c>
      <c r="R63" s="110">
        <f>VLOOKUP(E63,Lookups!$B$6:$H$304,6)</f>
        <v>37483</v>
      </c>
      <c r="S63" s="13"/>
      <c r="T63" s="161">
        <f t="shared" ca="1" si="14"/>
        <v>0.56097112739268873</v>
      </c>
      <c r="U63" s="162" t="str">
        <f t="shared" si="15"/>
        <v/>
      </c>
      <c r="V63" s="163">
        <f>VLOOKUP(E63,Lookups!$B$6:$E$304,4)</f>
        <v>4.4514029940807102E-2</v>
      </c>
      <c r="W63" s="168">
        <f t="shared" ca="1" si="19"/>
        <v>349</v>
      </c>
      <c r="X63" s="170">
        <f>VLOOKUP(E63,Lookups!$B$6:$E$304,3)</f>
        <v>22</v>
      </c>
    </row>
    <row r="64" spans="1:24" x14ac:dyDescent="0.25">
      <c r="A64" s="232"/>
      <c r="B64" s="114">
        <v>7.0000000000000007E-2</v>
      </c>
      <c r="C64" s="34">
        <f t="shared" si="20"/>
        <v>0.39</v>
      </c>
      <c r="D64" s="33">
        <f t="shared" si="21"/>
        <v>0.43</v>
      </c>
      <c r="E64" s="72">
        <v>37438</v>
      </c>
      <c r="F64" s="71">
        <f t="shared" si="18"/>
        <v>40</v>
      </c>
      <c r="G64" s="71">
        <f t="shared" si="17"/>
        <v>40</v>
      </c>
      <c r="H64" s="63">
        <v>50</v>
      </c>
      <c r="I64" s="64">
        <f ca="1">IF(AND(F64&gt;H64,F$2="No"),"",_xll.EURO(F64,H64,V64,V64,C64,W64,1,0))</f>
        <v>2.5701808742008883</v>
      </c>
      <c r="J64" s="65">
        <f ca="1">IF(AND(G64&gt;H64,F$2="no"),"",_xll.EURO(G64,H64,V64,V64,D64,W64,1,0))</f>
        <v>3.1018091514483963</v>
      </c>
      <c r="K64" s="83">
        <f ca="1">_xll.EURO(F64,H64,V64,V64,C64,W64,1,1)</f>
        <v>0.32101677053721378</v>
      </c>
      <c r="L64" s="64" t="str">
        <f>IF(AND(G64&lt;H64,F$2="no"),"",_xll.EURO(G64,H64,V64,V64,C64,W64,0,0))</f>
        <v/>
      </c>
      <c r="M64" s="65" t="str">
        <f>IF(AND(F64&lt;H64,F$2="no"),"",_xll.EURO(F64,H64,V64,V64,D64,W64,0,0))</f>
        <v/>
      </c>
      <c r="N64" s="79">
        <f ca="1">_xll.EURO(F64,H64,V64,V64,C64,W64,0,1)</f>
        <v>-0.64127057011853095</v>
      </c>
      <c r="O64" s="27">
        <f ca="1">_xll.EURO($F64,$H64,$V64,$V64,$C64,$W64,1,2)</f>
        <v>2.4007081632693786E-2</v>
      </c>
      <c r="P64" s="28">
        <f ca="1">_xll.EURO($F64,$H64,$V64,$V64,$C64,$W64,1,3)/100</f>
        <v>0.13083514418829556</v>
      </c>
      <c r="Q64" s="146">
        <f ca="1">_xll.EURO($F64,$H64,$V64,$V64,$C64,$W64,1,5)/365.25*X64*16*$Q$2</f>
        <v>-135.30934900519077</v>
      </c>
      <c r="R64" s="111">
        <f>VLOOKUP(E64,Lookups!$B$6:$H$304,6)</f>
        <v>37453</v>
      </c>
      <c r="S64" s="13"/>
      <c r="T64" s="164">
        <f t="shared" ca="1" si="14"/>
        <v>0.53162827724750805</v>
      </c>
      <c r="U64" s="165" t="str">
        <f t="shared" si="15"/>
        <v/>
      </c>
      <c r="V64" s="166">
        <f>VLOOKUP(E64,Lookups!$B$6:$E$304,4)</f>
        <v>4.4015695854079204E-2</v>
      </c>
      <c r="W64" s="167">
        <f t="shared" ca="1" si="19"/>
        <v>319</v>
      </c>
      <c r="X64" s="169">
        <f>VLOOKUP(E64,Lookups!$B$6:$E$304,3)</f>
        <v>22</v>
      </c>
    </row>
    <row r="65" spans="1:24" x14ac:dyDescent="0.25">
      <c r="A65" s="232"/>
      <c r="B65" s="114">
        <v>7.0000000000000007E-2</v>
      </c>
      <c r="C65" s="35">
        <f t="shared" si="20"/>
        <v>0.39</v>
      </c>
      <c r="D65" s="29">
        <f t="shared" si="21"/>
        <v>0.43</v>
      </c>
      <c r="E65" s="73">
        <v>37469</v>
      </c>
      <c r="F65" s="66">
        <f t="shared" si="18"/>
        <v>40</v>
      </c>
      <c r="G65" s="66">
        <f t="shared" si="17"/>
        <v>40</v>
      </c>
      <c r="H65" s="67">
        <v>50</v>
      </c>
      <c r="I65" s="68">
        <f ca="1">IF(AND(F65&gt;H65,F$2="No"),"",_xll.EURO(F65,H65,V65,V65,C65,W65,1,0))</f>
        <v>2.7950235762809292</v>
      </c>
      <c r="J65" s="69">
        <f ca="1">IF(AND(G65&gt;H65,F$2="no"),"",_xll.EURO(G65,H65,V65,V65,D65,W65,1,0))</f>
        <v>3.355994703673618</v>
      </c>
      <c r="K65" s="84">
        <f ca="1">_xll.EURO(F65,H65,V65,V65,C65,W65,1,1)</f>
        <v>0.33209529402631172</v>
      </c>
      <c r="L65" s="68" t="str">
        <f>IF(AND(G65&lt;H65,F$2="no"),"",_xll.EURO(G65,H65,V65,V65,C65,W65,0,0))</f>
        <v/>
      </c>
      <c r="M65" s="69" t="str">
        <f>IF(AND(F65&lt;H65,F$2="no"),"",_xll.EURO(F65,H65,V65,V65,D65,W65,0,0))</f>
        <v/>
      </c>
      <c r="N65" s="78">
        <f ca="1">_xll.EURO(F65,H65,V65,V65,C65,W65,0,1)</f>
        <v>-0.62626297261035702</v>
      </c>
      <c r="O65" s="31">
        <f ca="1">_xll.EURO($F65,$H65,$V65,$V65,$C65,$W65,1,2)</f>
        <v>2.3193354022929207E-2</v>
      </c>
      <c r="P65" s="32">
        <f ca="1">_xll.EURO($F65,$H65,$V65,$V65,$C65,$W65,1,3)/100</f>
        <v>0.13828763492669213</v>
      </c>
      <c r="Q65" s="145">
        <f ca="1">_xll.EURO($F65,$H65,$V65,$V65,$C65,$W65,1,5)/365.25*X65*16*$Q$2</f>
        <v>-129.99422903918804</v>
      </c>
      <c r="R65" s="110">
        <f>VLOOKUP(E65,Lookups!$B$6:$H$304,6)</f>
        <v>37483</v>
      </c>
      <c r="S65" s="13"/>
      <c r="T65" s="161">
        <f t="shared" ca="1" si="14"/>
        <v>0.56097112739268873</v>
      </c>
      <c r="U65" s="162" t="str">
        <f t="shared" si="15"/>
        <v/>
      </c>
      <c r="V65" s="163">
        <f>VLOOKUP(E65,Lookups!$B$6:$E$304,4)</f>
        <v>4.4514029940807102E-2</v>
      </c>
      <c r="W65" s="168">
        <f t="shared" ca="1" si="19"/>
        <v>349</v>
      </c>
      <c r="X65" s="170">
        <f>VLOOKUP(E65,Lookups!$B$6:$E$304,3)</f>
        <v>22</v>
      </c>
    </row>
    <row r="66" spans="1:24" x14ac:dyDescent="0.25">
      <c r="A66" s="232"/>
      <c r="B66" s="114">
        <v>7.0000000000000007E-2</v>
      </c>
      <c r="C66" s="34">
        <f t="shared" si="20"/>
        <v>0.39</v>
      </c>
      <c r="D66" s="33">
        <f t="shared" si="21"/>
        <v>0.43</v>
      </c>
      <c r="E66" s="72">
        <v>37438</v>
      </c>
      <c r="F66" s="71">
        <f t="shared" si="18"/>
        <v>40</v>
      </c>
      <c r="G66" s="71">
        <f t="shared" si="17"/>
        <v>40</v>
      </c>
      <c r="H66" s="63">
        <v>50</v>
      </c>
      <c r="I66" s="64">
        <f ca="1">IF(AND(F66&gt;H66,F$2="No"),"",_xll.EURO(F66,H66,V66,V66,C66,W66,1,0))</f>
        <v>2.5701808742008883</v>
      </c>
      <c r="J66" s="65">
        <f ca="1">IF(AND(G66&gt;H66,F$2="no"),"",_xll.EURO(G66,H66,V66,V66,D66,W66,1,0))</f>
        <v>3.1018091514483963</v>
      </c>
      <c r="K66" s="83">
        <f ca="1">_xll.EURO(F66,H66,V66,V66,C66,W66,1,1)</f>
        <v>0.32101677053721378</v>
      </c>
      <c r="L66" s="64" t="str">
        <f>IF(AND(G66&lt;H66,F$2="no"),"",_xll.EURO(G66,H66,V66,V66,C66,W66,0,0))</f>
        <v/>
      </c>
      <c r="M66" s="65" t="str">
        <f>IF(AND(F66&lt;H66,F$2="no"),"",_xll.EURO(F66,H66,V66,V66,D66,W66,0,0))</f>
        <v/>
      </c>
      <c r="N66" s="79">
        <f ca="1">_xll.EURO(F66,H66,V66,V66,C66,W66,0,1)</f>
        <v>-0.64127057011853095</v>
      </c>
      <c r="O66" s="27">
        <f ca="1">_xll.EURO($F66,$H66,$V66,$V66,$C66,$W66,1,2)</f>
        <v>2.4007081632693786E-2</v>
      </c>
      <c r="P66" s="28">
        <f ca="1">_xll.EURO($F66,$H66,$V66,$V66,$C66,$W66,1,3)/100</f>
        <v>0.13083514418829556</v>
      </c>
      <c r="Q66" s="146">
        <f ca="1">_xll.EURO($F66,$H66,$V66,$V66,$C66,$W66,1,5)/365.25*X66*16*$Q$2</f>
        <v>-135.30934900519077</v>
      </c>
      <c r="R66" s="111">
        <f>VLOOKUP(E66,Lookups!$B$6:$H$304,6)</f>
        <v>37453</v>
      </c>
      <c r="S66" s="13"/>
      <c r="T66" s="154">
        <f t="shared" ca="1" si="14"/>
        <v>0.53162827724750805</v>
      </c>
      <c r="U66" s="155" t="str">
        <f t="shared" si="15"/>
        <v/>
      </c>
      <c r="V66" s="15">
        <f>VLOOKUP(E66,Lookups!$B$6:$E$304,4)</f>
        <v>4.4015695854079204E-2</v>
      </c>
      <c r="W66" s="156">
        <f t="shared" ca="1" si="19"/>
        <v>319</v>
      </c>
      <c r="X66" s="157">
        <f>VLOOKUP(E66,Lookups!$B$6:$E$304,3)</f>
        <v>22</v>
      </c>
    </row>
    <row r="67" spans="1:24" ht="13.8" thickBot="1" x14ac:dyDescent="0.3">
      <c r="A67" s="232"/>
      <c r="B67" s="115">
        <v>7.0000000000000007E-2</v>
      </c>
      <c r="C67" s="18">
        <f t="shared" si="20"/>
        <v>0.39</v>
      </c>
      <c r="D67" s="23">
        <f t="shared" si="21"/>
        <v>0.43</v>
      </c>
      <c r="E67" s="8">
        <v>37469</v>
      </c>
      <c r="F67" s="43">
        <f t="shared" si="18"/>
        <v>40</v>
      </c>
      <c r="G67" s="43">
        <f t="shared" si="17"/>
        <v>40</v>
      </c>
      <c r="H67" s="45">
        <v>50</v>
      </c>
      <c r="I67" s="49">
        <f ca="1">IF(AND(F67&gt;H67,F$2="No"),"",_xll.EURO(F67,H67,V67,V67,C67,W67,1,0))</f>
        <v>2.7950235762809292</v>
      </c>
      <c r="J67" s="52">
        <f ca="1">IF(AND(G67&gt;H67,F$2="no"),"",_xll.EURO(G67,H67,V67,V67,D67,W67,1,0))</f>
        <v>3.355994703673618</v>
      </c>
      <c r="K67" s="82">
        <f ca="1">_xll.EURO(F67,H67,V67,V67,C67,W67,1,1)</f>
        <v>0.33209529402631172</v>
      </c>
      <c r="L67" s="49" t="str">
        <f>IF(AND(G67&lt;H67,F$2="no"),"",_xll.EURO(G67,H67,V67,V67,C67,W67,0,0))</f>
        <v/>
      </c>
      <c r="M67" s="52" t="str">
        <f>IF(AND(F67&lt;H67,F$2="no"),"",_xll.EURO(F67,H67,V67,V67,D67,W67,0,0))</f>
        <v/>
      </c>
      <c r="N67" s="77">
        <f ca="1">_xll.EURO(F67,H67,V67,V67,C67,W67,0,1)</f>
        <v>-0.62626297261035702</v>
      </c>
      <c r="O67" s="10">
        <f ca="1">_xll.EURO($F67,$H67,$V67,$V67,$C67,$W67,1,2)</f>
        <v>2.3193354022929207E-2</v>
      </c>
      <c r="P67" s="5">
        <f ca="1">_xll.EURO($F67,$H67,$V67,$V67,$C67,$W67,1,3)/100</f>
        <v>0.13828763492669213</v>
      </c>
      <c r="Q67" s="144">
        <f ca="1">_xll.EURO($F67,$H67,$V67,$V67,$C67,$W67,1,5)/365.25*X67*16*$Q$2</f>
        <v>-129.99422903918804</v>
      </c>
      <c r="R67" s="109">
        <f>VLOOKUP(E67,Lookups!$B$6:$H$304,6)</f>
        <v>37483</v>
      </c>
      <c r="S67" s="13"/>
      <c r="T67" s="158">
        <f t="shared" ca="1" si="14"/>
        <v>0.56097112739268873</v>
      </c>
      <c r="U67" s="136" t="str">
        <f t="shared" si="15"/>
        <v/>
      </c>
      <c r="V67" s="17">
        <f>VLOOKUP(E67,Lookups!$B$6:$E$304,4)</f>
        <v>4.4514029940807102E-2</v>
      </c>
      <c r="W67" s="137">
        <f t="shared" ca="1" si="19"/>
        <v>349</v>
      </c>
      <c r="X67" s="159">
        <f>VLOOKUP(E67,Lookups!$B$6:$E$304,3)</f>
        <v>22</v>
      </c>
    </row>
    <row r="68" spans="1:24" x14ac:dyDescent="0.25">
      <c r="A68" s="139"/>
      <c r="C68" s="53"/>
      <c r="D68" s="53"/>
      <c r="E68" s="53"/>
      <c r="F68" s="141"/>
      <c r="G68" s="141"/>
      <c r="H68" s="54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86"/>
      <c r="V68" s="53"/>
      <c r="W68" s="53"/>
    </row>
    <row r="69" spans="1:24" x14ac:dyDescent="0.25">
      <c r="A69" s="86"/>
    </row>
  </sheetData>
  <mergeCells count="10">
    <mergeCell ref="I2:M2"/>
    <mergeCell ref="A27:A34"/>
    <mergeCell ref="A36:A40"/>
    <mergeCell ref="A60:A67"/>
    <mergeCell ref="A5:A9"/>
    <mergeCell ref="A11:A15"/>
    <mergeCell ref="A17:A25"/>
    <mergeCell ref="A42:A46"/>
    <mergeCell ref="A48:A52"/>
    <mergeCell ref="A54:A58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B85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1" sqref="K31"/>
    </sheetView>
  </sheetViews>
  <sheetFormatPr defaultRowHeight="13.2" x14ac:dyDescent="0.25"/>
  <cols>
    <col min="1" max="1" width="4.6640625" style="53" customWidth="1"/>
    <col min="2" max="2" width="6.88671875" style="53" bestFit="1" customWidth="1"/>
    <col min="3" max="3" width="10.88671875" bestFit="1" customWidth="1"/>
    <col min="4" max="4" width="10.6640625" customWidth="1"/>
    <col min="5" max="5" width="10.44140625" customWidth="1"/>
    <col min="6" max="6" width="9.44140625" style="179" bestFit="1" customWidth="1"/>
    <col min="7" max="7" width="9.33203125" style="179" customWidth="1"/>
    <col min="8" max="8" width="9.109375" style="36" customWidth="1"/>
    <col min="9" max="9" width="10" customWidth="1"/>
    <col min="10" max="10" width="8" bestFit="1" customWidth="1"/>
    <col min="11" max="11" width="7.44140625" customWidth="1"/>
    <col min="12" max="13" width="7.88671875" bestFit="1" customWidth="1"/>
    <col min="14" max="14" width="7.6640625" bestFit="1" customWidth="1"/>
    <col min="15" max="15" width="8.5546875" bestFit="1" customWidth="1"/>
    <col min="16" max="16" width="8.109375" bestFit="1" customWidth="1"/>
    <col min="17" max="17" width="10.44140625" bestFit="1" customWidth="1"/>
    <col min="18" max="18" width="11" bestFit="1" customWidth="1"/>
    <col min="19" max="19" width="10.33203125" style="152" customWidth="1"/>
    <col min="20" max="20" width="8.5546875" style="53" bestFit="1" customWidth="1"/>
    <col min="21" max="21" width="8.5546875" style="172" bestFit="1" customWidth="1"/>
    <col min="22" max="22" width="6.44140625" customWidth="1"/>
    <col min="23" max="23" width="5.109375" customWidth="1"/>
    <col min="24" max="24" width="5.6640625" style="53" bestFit="1" customWidth="1"/>
    <col min="25" max="28" width="9.109375" style="53" customWidth="1"/>
  </cols>
  <sheetData>
    <row r="1" spans="1:24" ht="13.8" thickBot="1" x14ac:dyDescent="0.3">
      <c r="C1" s="104">
        <f ca="1">TODAY()</f>
        <v>37134</v>
      </c>
      <c r="D1" s="53"/>
      <c r="E1" s="53"/>
      <c r="F1" s="185" t="s">
        <v>45</v>
      </c>
      <c r="G1" s="186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4">
      <c r="C2" s="60" t="s">
        <v>20</v>
      </c>
      <c r="D2" s="53"/>
      <c r="E2" s="53"/>
      <c r="F2" s="62" t="s">
        <v>54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5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8" thickBot="1" x14ac:dyDescent="0.3">
      <c r="B4" s="56" t="s">
        <v>36</v>
      </c>
      <c r="C4" s="56" t="s">
        <v>12</v>
      </c>
      <c r="D4" s="56" t="s">
        <v>13</v>
      </c>
      <c r="E4" s="56" t="s">
        <v>44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5">
      <c r="A5" s="239">
        <v>37135</v>
      </c>
      <c r="B5" s="114">
        <v>0.15</v>
      </c>
      <c r="C5" s="20">
        <v>0.7</v>
      </c>
      <c r="D5" s="24">
        <v>0.8</v>
      </c>
      <c r="E5" s="180">
        <v>37137</v>
      </c>
      <c r="F5" s="70">
        <v>30.3</v>
      </c>
      <c r="G5" s="70">
        <v>30.5</v>
      </c>
      <c r="H5" s="39">
        <v>45</v>
      </c>
      <c r="I5" s="47">
        <f ca="1">IF(AND(F5&gt;H5,F$2="No"),"",_xll.EURO(F5,H5,V5,V5,C5,W5,1,0))</f>
        <v>7.648165292880621E-3</v>
      </c>
      <c r="J5" s="51">
        <f ca="1">IF(AND(G5&gt;H5,F$2="no"),"",_xll.EURO(G5,H5,V5,V5,D5,W5,1,0))</f>
        <v>2.6670291636774202E-2</v>
      </c>
      <c r="K5" s="2">
        <f ca="1">_xll.EURO(F5,H5,V5,V5,C5,W5,1,1)</f>
        <v>5.4769988441620296E-3</v>
      </c>
      <c r="L5" s="47">
        <f ca="1">IF(AND(G5&lt;H5,F$2="no"),"",_xll.EURO(G5,H5,V5,V5,C5,W5,0,0))</f>
        <v>14.480855066566896</v>
      </c>
      <c r="M5" s="51">
        <f ca="1">IF(AND(F5&lt;H5,F$2="no"),"",_xll.EURO(F5,H5,V5,V5,D5,W5,0,0))</f>
        <v>14.695449836385592</v>
      </c>
      <c r="N5" s="76">
        <f ca="1">_xll.EURO(F5,H5,V5,V5,C5,W5,0,1)</f>
        <v>-0.99259476150085912</v>
      </c>
      <c r="O5" s="7">
        <f ca="1">_xll.EURO($F5,$H5,$V5,$V5,$C5,$W5,1,2)</f>
        <v>3.4261153077086168E-3</v>
      </c>
      <c r="P5" s="3">
        <f ca="1">_xll.EURO($F5,$H5,$V5,$V5,$C5,$W5,1,3)/100</f>
        <v>1.0248114500743333E-3</v>
      </c>
      <c r="Q5" s="143">
        <f ca="1">_xll.EURO($F5,$H5,$V5,$V5,$C5,$W5,1,5)/365.25*X5*16*$Q$2</f>
        <v>-32.05737135936203</v>
      </c>
      <c r="R5" s="108">
        <f>VLOOKUP($A$5,Lookups!$B$6:$H$304,6)</f>
        <v>37151</v>
      </c>
      <c r="S5" s="13"/>
      <c r="T5" s="153">
        <f ca="1">IF(F5&gt;H5,"",J5-I5)</f>
        <v>1.9022126343893581E-2</v>
      </c>
      <c r="U5" s="173" t="str">
        <f>IF(F5&gt;H5,M5-L5,"")</f>
        <v/>
      </c>
      <c r="V5" s="134">
        <f>VLOOKUP(E5,Lookups!$B$6:$E$304,4)</f>
        <v>4.1468789860245707E-2</v>
      </c>
      <c r="W5" s="135">
        <f ca="1">R5-$C$1</f>
        <v>17</v>
      </c>
      <c r="X5" s="160">
        <f>VLOOKUP(E5,Lookups!$B$6:$E$304,3)</f>
        <v>19</v>
      </c>
    </row>
    <row r="6" spans="1:24" x14ac:dyDescent="0.25">
      <c r="A6" s="239"/>
      <c r="B6" s="114">
        <v>0.05</v>
      </c>
      <c r="C6" s="11">
        <f>C$5+B6</f>
        <v>0.75</v>
      </c>
      <c r="D6" s="22">
        <f>D$5+B6</f>
        <v>0.85000000000000009</v>
      </c>
      <c r="E6" s="180">
        <f>E5</f>
        <v>37137</v>
      </c>
      <c r="F6" s="42">
        <f t="shared" ref="F6:G8" si="0">F5</f>
        <v>30.3</v>
      </c>
      <c r="G6" s="42">
        <f t="shared" si="0"/>
        <v>30.5</v>
      </c>
      <c r="H6" s="39">
        <v>40</v>
      </c>
      <c r="I6" s="47">
        <f ca="1">IF(AND(F6&gt;H6,F$2="No"),"",_xll.EURO(F6,H6,V6,V6,C6,W6,1,0))</f>
        <v>9.8521331428073289E-2</v>
      </c>
      <c r="J6" s="51">
        <f ca="1">IF(AND(G6&gt;H6,F$2="no"),"",_xll.EURO(G6,H6,V6,V6,D6,W6,1,0))</f>
        <v>0.19606757555928844</v>
      </c>
      <c r="K6" s="2">
        <f ca="1">_xll.EURO(F6,H6,V6,V6,C6,W6,1,1)</f>
        <v>5.0867298647627686E-2</v>
      </c>
      <c r="L6" s="47">
        <f ca="1">IF(AND(G6&lt;H6,F$2="no"),"",_xll.EURO(G6,H6,V6,V6,C6,W6,0,0))</f>
        <v>9.5908115213046727</v>
      </c>
      <c r="M6" s="51">
        <f ca="1">IF(AND(F6&lt;H6,F$2="no"),"",_xll.EURO(F6,H6,V6,V6,D6,W6,0,0))</f>
        <v>9.8613868039970036</v>
      </c>
      <c r="N6" s="76">
        <f ca="1">_xll.EURO(F6,H6,V6,V6,C6,W6,0,1)</f>
        <v>-0.94720446169739347</v>
      </c>
      <c r="O6" s="7">
        <f ca="1">_xll.EURO($F6,$H6,$V6,$V6,$C6,$W6,1,2)</f>
        <v>2.1318450295027054E-2</v>
      </c>
      <c r="P6" s="3">
        <f ca="1">_xll.EURO($F6,$H6,$V6,$V6,$C6,$W6,1,3)/100</f>
        <v>6.8322043641302586E-3</v>
      </c>
      <c r="Q6" s="143">
        <f ca="1">_xll.EURO($F6,$H6,$V6,$V6,$C6,$W6,1,5)/365.25*X6*16*$Q$2</f>
        <v>-228.90977143366419</v>
      </c>
      <c r="R6" s="108">
        <f>VLOOKUP(E6,Lookups!$B$6:$H$304,6)</f>
        <v>37151</v>
      </c>
      <c r="S6" s="13"/>
      <c r="T6" s="154">
        <f ca="1">IF(F6&gt;H6,"",J6-I6)</f>
        <v>9.7546244131215154E-2</v>
      </c>
      <c r="U6" s="174" t="str">
        <f>IF(F6&gt;H6,M6-L6,"")</f>
        <v/>
      </c>
      <c r="V6" s="15">
        <f>VLOOKUP(E6,Lookups!$B$6:$E$304,4)</f>
        <v>4.1468789860245707E-2</v>
      </c>
      <c r="W6" s="156">
        <f ca="1">R6-$C$1</f>
        <v>17</v>
      </c>
      <c r="X6" s="157">
        <f>VLOOKUP(E6,Lookups!$B$6:$E$304,3)</f>
        <v>19</v>
      </c>
    </row>
    <row r="7" spans="1:24" x14ac:dyDescent="0.25">
      <c r="A7" s="239"/>
      <c r="B7" s="114"/>
      <c r="C7" s="11">
        <f>C$5+B7</f>
        <v>0.7</v>
      </c>
      <c r="D7" s="22">
        <f>D$5+B7</f>
        <v>0.8</v>
      </c>
      <c r="E7" s="180">
        <f>E6</f>
        <v>37137</v>
      </c>
      <c r="F7" s="42">
        <f t="shared" si="0"/>
        <v>30.3</v>
      </c>
      <c r="G7" s="42">
        <f t="shared" si="0"/>
        <v>30.5</v>
      </c>
      <c r="H7" s="39">
        <v>35</v>
      </c>
      <c r="I7" s="47">
        <f ca="1">IF(AND(F7&gt;H7,F$2="No"),"",_xll.EURO(F7,H7,V7,V7,C7,W7,1,0))</f>
        <v>0.44453769897007867</v>
      </c>
      <c r="J7" s="51">
        <f ca="1">IF(AND(G7&gt;H7,F$2="no"),"",_xll.EURO(G7,H7,V7,V7,D7,W7,1,0))</f>
        <v>0.67817979187935862</v>
      </c>
      <c r="K7" s="2">
        <f ca="1">_xll.EURO(F7,H7,V7,V7,C7,W7,1,1)</f>
        <v>0.18924024964096603</v>
      </c>
      <c r="L7" s="47">
        <f ca="1">IF(AND(G7&lt;H7,F$2="no"),"",_xll.EURO(G7,H7,V7,V7,C7,W7,0,0))</f>
        <v>4.9749035397004491</v>
      </c>
      <c r="M7" s="51">
        <f ca="1">IF(AND(F7&lt;H7,F$2="no"),"",_xll.EURO(F7,H7,V7,V7,D7,W7,0,0))</f>
        <v>5.3226722694171826</v>
      </c>
      <c r="N7" s="76">
        <f ca="1">_xll.EURO(F7,H7,V7,V7,C7,W7,0,1)</f>
        <v>-0.80883151070405523</v>
      </c>
      <c r="O7" s="7">
        <f ca="1">_xll.EURO($F7,$H7,$V7,$V7,$C7,$W7,1,2)</f>
        <v>5.9114157045981677E-2</v>
      </c>
      <c r="P7" s="3">
        <f ca="1">_xll.EURO($F7,$H7,$V7,$V7,$C7,$W7,1,3)/100</f>
        <v>1.768208584979902E-2</v>
      </c>
      <c r="Q7" s="143">
        <f ca="1">_xll.EURO($F7,$H7,$V7,$V7,$C7,$W7,1,5)/365.25*X7*16*$Q$2</f>
        <v>-552.57811947120081</v>
      </c>
      <c r="R7" s="108">
        <f>VLOOKUP(E7,Lookups!$B$6:$H$304,6)</f>
        <v>37151</v>
      </c>
      <c r="S7" s="13"/>
      <c r="T7" s="154">
        <f ca="1">IF(F7&gt;H7,"",J7-I7)</f>
        <v>0.23364209290927995</v>
      </c>
      <c r="U7" s="174" t="str">
        <f>IF(F7&gt;H7,M7-L7,"")</f>
        <v/>
      </c>
      <c r="V7" s="15">
        <f>VLOOKUP(E7,Lookups!$B$6:$E$304,4)</f>
        <v>4.1468789860245707E-2</v>
      </c>
      <c r="W7" s="156">
        <f ca="1">R7-$C$1</f>
        <v>17</v>
      </c>
      <c r="X7" s="157">
        <f>VLOOKUP(E7,Lookups!$B$6:$E$304,3)</f>
        <v>19</v>
      </c>
    </row>
    <row r="8" spans="1:24" x14ac:dyDescent="0.25">
      <c r="A8" s="239"/>
      <c r="B8" s="114">
        <v>0.01</v>
      </c>
      <c r="C8" s="11">
        <f>C$5+B8</f>
        <v>0.71</v>
      </c>
      <c r="D8" s="22">
        <f>D$5+B8</f>
        <v>0.81</v>
      </c>
      <c r="E8" s="180">
        <f>E7</f>
        <v>37137</v>
      </c>
      <c r="F8" s="42">
        <f t="shared" si="0"/>
        <v>30.3</v>
      </c>
      <c r="G8" s="42">
        <f t="shared" si="0"/>
        <v>30.5</v>
      </c>
      <c r="H8" s="39">
        <v>30</v>
      </c>
      <c r="I8" s="47">
        <f ca="1">IF(AND(F8&gt;H8,F$2="No"),"",_xll.EURO(F8,H8,V8,V8,C8,W8,1,0))</f>
        <v>1.9906356892854333</v>
      </c>
      <c r="J8" s="51">
        <f ca="1">IF(AND(G8&gt;H8,F$2="no"),"",_xll.EURO(G8,H8,V8,V8,D8,W8,1,0))</f>
        <v>2.3610185174557081</v>
      </c>
      <c r="K8" s="2">
        <f ca="1">_xll.EURO(F8,H8,V8,V8,C8,W8,1,1)</f>
        <v>0.55520887561089771</v>
      </c>
      <c r="L8" s="47">
        <f ca="1">IF(AND(G8&lt;H8,F$2="no"),"",_xll.EURO(G8,H8,V8,V8,C8,W8,0,0))</f>
        <v>1.6043293137260068</v>
      </c>
      <c r="M8" s="51">
        <f ca="1">IF(AND(F8&lt;H8,F$2="no"),"",_xll.EURO(F8,H8,V8,V8,D8,W8,0,0))</f>
        <v>1.9488579483794268</v>
      </c>
      <c r="N8" s="76">
        <f ca="1">_xll.EURO(F8,H8,V8,V8,C8,W8,0,1)</f>
        <v>-0.4428628847341235</v>
      </c>
      <c r="O8" s="7">
        <f ca="1">_xll.EURO($F8,$H8,$V8,$V8,$C8,$W8,1,2)</f>
        <v>8.4935799506070192E-2</v>
      </c>
      <c r="P8" s="3">
        <f ca="1">_xll.EURO($F8,$H8,$V8,$V8,$C8,$W8,1,3)/100</f>
        <v>2.5768733951926973E-2</v>
      </c>
      <c r="Q8" s="143">
        <f ca="1">_xll.EURO($F8,$H8,$V8,$V8,$C8,$W8,1,5)/365.25*X8*16*$Q$2</f>
        <v>-814.49461722111141</v>
      </c>
      <c r="R8" s="108">
        <f>VLOOKUP(E8,Lookups!$B$6:$H$304,6)</f>
        <v>37151</v>
      </c>
      <c r="S8" s="13"/>
      <c r="T8" s="154" t="str">
        <f>IF(F8&gt;H8,"",J8-I8)</f>
        <v/>
      </c>
      <c r="U8" s="174">
        <f ca="1">IF(F8&gt;H8,M8-L8,"")</f>
        <v>0.34452863465341999</v>
      </c>
      <c r="V8" s="15">
        <f>VLOOKUP(E8,Lookups!$B$6:$E$304,4)</f>
        <v>4.1468789860245707E-2</v>
      </c>
      <c r="W8" s="156">
        <f ca="1">R8-$C$1</f>
        <v>17</v>
      </c>
      <c r="X8" s="157">
        <f>VLOOKUP(E8,Lookups!$B$6:$E$304,3)</f>
        <v>19</v>
      </c>
    </row>
    <row r="9" spans="1:24" x14ac:dyDescent="0.25">
      <c r="A9" s="239"/>
      <c r="B9" s="181">
        <v>0.05</v>
      </c>
      <c r="C9" s="35">
        <f t="shared" ref="C9:C24" si="1">C$5+B9</f>
        <v>0.75</v>
      </c>
      <c r="D9" s="29">
        <f>D$5+B9</f>
        <v>0.85000000000000009</v>
      </c>
      <c r="E9" s="182">
        <f>E8</f>
        <v>37137</v>
      </c>
      <c r="F9" s="66">
        <f>F8</f>
        <v>30.3</v>
      </c>
      <c r="G9" s="66">
        <f>G8</f>
        <v>30.5</v>
      </c>
      <c r="H9" s="183">
        <v>25</v>
      </c>
      <c r="I9" s="68">
        <f ca="1">IF(AND(F9&gt;H9,F$2="No"),"",_xll.EURO(F9,H9,V9,V9,C9,W9,1,0))</f>
        <v>5.5446226457806773</v>
      </c>
      <c r="J9" s="69">
        <f ca="1">IF(AND(G9&gt;H9,F$2="no"),"",_xll.EURO(G9,H9,V9,V9,D9,W9,1,0))</f>
        <v>5.8460622329338428</v>
      </c>
      <c r="K9" s="30">
        <f ca="1">_xll.EURO(F9,H9,V9,V9,C9,W9,1,1)</f>
        <v>0.89608381478414012</v>
      </c>
      <c r="L9" s="68">
        <f ca="1">IF(AND(G9&lt;H9,F$2="no"),"",_xll.EURO(G9,H9,V9,V9,C9,W9,0,0))</f>
        <v>0.23515691895511814</v>
      </c>
      <c r="M9" s="69">
        <f ca="1">IF(AND(F9&lt;H9,F$2="no"),"",_xll.EURO(F9,H9,V9,V9,D9,W9,0,0))</f>
        <v>0.38130284965535566</v>
      </c>
      <c r="N9" s="78">
        <f ca="1">_xll.EURO(F9,H9,V9,V9,C9,W9,0,1)</f>
        <v>-0.10198794556088113</v>
      </c>
      <c r="O9" s="31">
        <f ca="1">_xll.EURO($F9,$H9,$V9,$V9,$C9,$W9,1,2)</f>
        <v>3.6294687087509589E-2</v>
      </c>
      <c r="P9" s="32">
        <f ca="1">_xll.EURO($F9,$H9,$V9,$V9,$C9,$W9,1,3)/100</f>
        <v>1.1631836089505519E-2</v>
      </c>
      <c r="Q9" s="145">
        <f ca="1">_xll.EURO($F9,$H9,$V9,$V9,$C9,$W9,1,5)/365.25*X9*16*$Q$2</f>
        <v>-380.44005884429828</v>
      </c>
      <c r="R9" s="110">
        <f>VLOOKUP(E9,Lookups!$B$6:$H$304,6)</f>
        <v>37151</v>
      </c>
      <c r="S9" s="13"/>
      <c r="T9" s="154" t="str">
        <f t="shared" ref="T9:T24" si="2">IF(F9&gt;H9,"",J9-I9)</f>
        <v/>
      </c>
      <c r="U9" s="174">
        <f t="shared" ref="U9:U24" ca="1" si="3">IF(F9&gt;H9,M9-L9,"")</f>
        <v>0.14614593070023751</v>
      </c>
      <c r="V9" s="15">
        <f>VLOOKUP(E9,Lookups!$B$6:$E$304,4)</f>
        <v>4.1468789860245707E-2</v>
      </c>
      <c r="W9" s="156">
        <f t="shared" ref="W9:W24" ca="1" si="4">R9-$C$1</f>
        <v>17</v>
      </c>
      <c r="X9" s="157">
        <f>VLOOKUP(E9,Lookups!$B$6:$E$304,3)</f>
        <v>19</v>
      </c>
    </row>
    <row r="10" spans="1:24" x14ac:dyDescent="0.25">
      <c r="A10" s="239"/>
      <c r="B10" s="114">
        <v>0.1</v>
      </c>
      <c r="C10" s="11">
        <f t="shared" si="1"/>
        <v>0.79999999999999993</v>
      </c>
      <c r="D10" s="22">
        <f>D$5+B10</f>
        <v>0.9</v>
      </c>
      <c r="E10" s="180">
        <v>37144</v>
      </c>
      <c r="F10" s="70">
        <v>30.3</v>
      </c>
      <c r="G10" s="70">
        <v>30.5</v>
      </c>
      <c r="H10" s="39">
        <v>45</v>
      </c>
      <c r="I10" s="47">
        <f ca="1">IF(AND(F10&gt;H10,F$2="No"),"",_xll.EURO(F10,H10,V10,V10,C10,W10,1,0))</f>
        <v>2.3794959313783337E-2</v>
      </c>
      <c r="J10" s="51">
        <f ca="1">IF(AND(G10&gt;H10,F$2="no"),"",_xll.EURO(G10,H10,V10,V10,D10,W10,1,0))</f>
        <v>6.022846299175022E-2</v>
      </c>
      <c r="K10" s="2">
        <f ca="1">_xll.EURO(F10,H10,V10,V10,C10,W10,1,1)</f>
        <v>1.3689036402997599E-2</v>
      </c>
      <c r="L10" s="47">
        <f ca="1">IF(AND(G10&lt;H10,F$2="no"),"",_xll.EURO(G10,H10,V10,V10,C10,W10,0,0))</f>
        <v>14.49871081663958</v>
      </c>
      <c r="M10" s="51">
        <f ca="1">IF(AND(F10&lt;H10,F$2="no"),"",_xll.EURO(F10,H10,V10,V10,D10,W10,0,0))</f>
        <v>14.726443905022265</v>
      </c>
      <c r="N10" s="76">
        <f ca="1">_xll.EURO(F10,H10,V10,V10,C10,W10,0,1)</f>
        <v>-0.98438272394202364</v>
      </c>
      <c r="O10" s="7">
        <f ca="1">_xll.EURO($F10,$H10,$V10,$V10,$C10,$W10,1,2)</f>
        <v>6.6914478076094174E-3</v>
      </c>
      <c r="P10" s="3">
        <f ca="1">_xll.EURO($F10,$H10,$V10,$V10,$C10,$W10,1,3)/100</f>
        <v>2.2874627767435611E-3</v>
      </c>
      <c r="Q10" s="143">
        <f ca="1">_xll.EURO($F10,$H10,$V10,$V10,$C10,$W10,1,5)/365.25*X10*16*$Q$2</f>
        <v>-81.769369574507365</v>
      </c>
      <c r="R10" s="108">
        <f>VLOOKUP(E10,Lookups!$B$6:$H$304,6)</f>
        <v>37151</v>
      </c>
      <c r="S10" s="13"/>
      <c r="T10" s="154">
        <f t="shared" ca="1" si="2"/>
        <v>3.6433503677966883E-2</v>
      </c>
      <c r="U10" s="174" t="str">
        <f t="shared" si="3"/>
        <v/>
      </c>
      <c r="V10" s="15">
        <f>VLOOKUP(E10,Lookups!$B$6:$E$304,4)</f>
        <v>4.1468789860245707E-2</v>
      </c>
      <c r="W10" s="156">
        <f t="shared" ca="1" si="4"/>
        <v>17</v>
      </c>
      <c r="X10" s="157">
        <f>VLOOKUP(E10,Lookups!$B$6:$E$304,3)</f>
        <v>19</v>
      </c>
    </row>
    <row r="11" spans="1:24" x14ac:dyDescent="0.25">
      <c r="A11" s="239"/>
      <c r="B11" s="114">
        <v>0.05</v>
      </c>
      <c r="C11" s="11">
        <f t="shared" si="1"/>
        <v>0.75</v>
      </c>
      <c r="D11" s="22">
        <f t="shared" ref="D11:D24" si="5">D$5+B11</f>
        <v>0.85000000000000009</v>
      </c>
      <c r="E11" s="180">
        <f t="shared" ref="E11:G14" si="6">E10</f>
        <v>37144</v>
      </c>
      <c r="F11" s="42">
        <f t="shared" si="6"/>
        <v>30.3</v>
      </c>
      <c r="G11" s="42">
        <f t="shared" si="6"/>
        <v>30.5</v>
      </c>
      <c r="H11" s="39">
        <v>40</v>
      </c>
      <c r="I11" s="47">
        <f ca="1">IF(AND(F11&gt;H11,F$2="No"),"",_xll.EURO(F11,H11,V11,V11,C11,W11,1,0))</f>
        <v>9.8521331428073289E-2</v>
      </c>
      <c r="J11" s="51">
        <f ca="1">IF(AND(G11&gt;H11,F$2="no"),"",_xll.EURO(G11,H11,V11,V11,D11,W11,1,0))</f>
        <v>0.19606757555928844</v>
      </c>
      <c r="K11" s="2">
        <f ca="1">_xll.EURO(F11,H11,V11,V11,C11,W11,1,1)</f>
        <v>5.0867298647627686E-2</v>
      </c>
      <c r="L11" s="47">
        <f ca="1">IF(AND(G11&lt;H11,F$2="no"),"",_xll.EURO(G11,H11,V11,V11,C11,W11,0,0))</f>
        <v>9.5908115213046727</v>
      </c>
      <c r="M11" s="51">
        <f ca="1">IF(AND(F11&lt;H11,F$2="no"),"",_xll.EURO(F11,H11,V11,V11,D11,W11,0,0))</f>
        <v>9.8613868039970036</v>
      </c>
      <c r="N11" s="76">
        <f ca="1">_xll.EURO(F11,H11,V11,V11,C11,W11,0,1)</f>
        <v>-0.94720446169739347</v>
      </c>
      <c r="O11" s="7">
        <f ca="1">_xll.EURO($F11,$H11,$V11,$V11,$C11,$W11,1,2)</f>
        <v>2.1318450295027054E-2</v>
      </c>
      <c r="P11" s="3">
        <f ca="1">_xll.EURO($F11,$H11,$V11,$V11,$C11,$W11,1,3)/100</f>
        <v>6.8322043641302586E-3</v>
      </c>
      <c r="Q11" s="143">
        <f ca="1">_xll.EURO($F11,$H11,$V11,$V11,$C11,$W11,1,5)/365.25*X11*16*$Q$2</f>
        <v>-228.90977143366419</v>
      </c>
      <c r="R11" s="108">
        <f>VLOOKUP(E11,Lookups!$B$6:$H$304,6)</f>
        <v>37151</v>
      </c>
      <c r="S11" s="13"/>
      <c r="T11" s="154">
        <f t="shared" ca="1" si="2"/>
        <v>9.7546244131215154E-2</v>
      </c>
      <c r="U11" s="174" t="str">
        <f t="shared" si="3"/>
        <v/>
      </c>
      <c r="V11" s="15">
        <f>VLOOKUP(E11,Lookups!$B$6:$E$304,4)</f>
        <v>4.1468789860245707E-2</v>
      </c>
      <c r="W11" s="156">
        <f t="shared" ca="1" si="4"/>
        <v>17</v>
      </c>
      <c r="X11" s="157">
        <f>VLOOKUP(E11,Lookups!$B$6:$E$304,3)</f>
        <v>19</v>
      </c>
    </row>
    <row r="12" spans="1:24" x14ac:dyDescent="0.25">
      <c r="A12" s="239"/>
      <c r="B12" s="114"/>
      <c r="C12" s="11">
        <f t="shared" si="1"/>
        <v>0.7</v>
      </c>
      <c r="D12" s="22">
        <f t="shared" si="5"/>
        <v>0.8</v>
      </c>
      <c r="E12" s="180">
        <f t="shared" si="6"/>
        <v>37144</v>
      </c>
      <c r="F12" s="42">
        <f t="shared" si="6"/>
        <v>30.3</v>
      </c>
      <c r="G12" s="42">
        <f t="shared" si="6"/>
        <v>30.5</v>
      </c>
      <c r="H12" s="39">
        <v>35</v>
      </c>
      <c r="I12" s="47">
        <f ca="1">IF(AND(F12&gt;H12,F$2="No"),"",_xll.EURO(F12,H12,V12,V12,C12,W12,1,0))</f>
        <v>0.44453769897007867</v>
      </c>
      <c r="J12" s="51">
        <f ca="1">IF(AND(G12&gt;H12,F$2="no"),"",_xll.EURO(G12,H12,V12,V12,D12,W12,1,0))</f>
        <v>0.67817979187935862</v>
      </c>
      <c r="K12" s="2">
        <f ca="1">_xll.EURO(F12,H12,V12,V12,C12,W12,1,1)</f>
        <v>0.18924024964096603</v>
      </c>
      <c r="L12" s="47">
        <f ca="1">IF(AND(G12&lt;H12,F$2="no"),"",_xll.EURO(G12,H12,V12,V12,C12,W12,0,0))</f>
        <v>4.9749035397004491</v>
      </c>
      <c r="M12" s="51">
        <f ca="1">IF(AND(F12&lt;H12,F$2="no"),"",_xll.EURO(F12,H12,V12,V12,D12,W12,0,0))</f>
        <v>5.3226722694171826</v>
      </c>
      <c r="N12" s="76">
        <f ca="1">_xll.EURO(F12,H12,V12,V12,C12,W12,0,1)</f>
        <v>-0.80883151070405523</v>
      </c>
      <c r="O12" s="7">
        <f ca="1">_xll.EURO($F12,$H12,$V12,$V12,$C12,$W12,1,2)</f>
        <v>5.9114157045981677E-2</v>
      </c>
      <c r="P12" s="3">
        <f ca="1">_xll.EURO($F12,$H12,$V12,$V12,$C12,$W12,1,3)/100</f>
        <v>1.768208584979902E-2</v>
      </c>
      <c r="Q12" s="143">
        <f ca="1">_xll.EURO($F12,$H12,$V12,$V12,$C12,$W12,1,5)/365.25*X12*16*$Q$2</f>
        <v>-552.57811947120081</v>
      </c>
      <c r="R12" s="108">
        <f>VLOOKUP(E12,Lookups!$B$6:$H$304,6)</f>
        <v>37151</v>
      </c>
      <c r="S12" s="13"/>
      <c r="T12" s="154">
        <f t="shared" ca="1" si="2"/>
        <v>0.23364209290927995</v>
      </c>
      <c r="U12" s="174" t="str">
        <f t="shared" si="3"/>
        <v/>
      </c>
      <c r="V12" s="15">
        <f>VLOOKUP(E12,Lookups!$B$6:$E$304,4)</f>
        <v>4.1468789860245707E-2</v>
      </c>
      <c r="W12" s="156">
        <f t="shared" ca="1" si="4"/>
        <v>17</v>
      </c>
      <c r="X12" s="157">
        <f>VLOOKUP(E12,Lookups!$B$6:$E$304,3)</f>
        <v>19</v>
      </c>
    </row>
    <row r="13" spans="1:24" x14ac:dyDescent="0.25">
      <c r="A13" s="239"/>
      <c r="B13" s="114">
        <v>0.01</v>
      </c>
      <c r="C13" s="11">
        <f t="shared" si="1"/>
        <v>0.71</v>
      </c>
      <c r="D13" s="22">
        <f t="shared" si="5"/>
        <v>0.81</v>
      </c>
      <c r="E13" s="180">
        <f t="shared" si="6"/>
        <v>37144</v>
      </c>
      <c r="F13" s="42">
        <f t="shared" si="6"/>
        <v>30.3</v>
      </c>
      <c r="G13" s="42">
        <f t="shared" si="6"/>
        <v>30.5</v>
      </c>
      <c r="H13" s="39">
        <v>30</v>
      </c>
      <c r="I13" s="47">
        <f ca="1">IF(AND(F13&gt;H13,F$2="No"),"",_xll.EURO(F13,H13,V13,V13,C13,W13,1,0))</f>
        <v>1.9906356892854333</v>
      </c>
      <c r="J13" s="51">
        <f ca="1">IF(AND(G13&gt;H13,F$2="no"),"",_xll.EURO(G13,H13,V13,V13,D13,W13,1,0))</f>
        <v>2.3610185174557081</v>
      </c>
      <c r="K13" s="2">
        <f ca="1">_xll.EURO(F13,H13,V13,V13,C13,W13,1,1)</f>
        <v>0.55520887561089771</v>
      </c>
      <c r="L13" s="47">
        <f ca="1">IF(AND(G13&lt;H13,F$2="no"),"",_xll.EURO(G13,H13,V13,V13,C13,W13,0,0))</f>
        <v>1.6043293137260068</v>
      </c>
      <c r="M13" s="51">
        <f ca="1">IF(AND(F13&lt;H13,F$2="no"),"",_xll.EURO(F13,H13,V13,V13,D13,W13,0,0))</f>
        <v>1.9488579483794268</v>
      </c>
      <c r="N13" s="76">
        <f ca="1">_xll.EURO(F13,H13,V13,V13,C13,W13,0,1)</f>
        <v>-0.4428628847341235</v>
      </c>
      <c r="O13" s="7">
        <f ca="1">_xll.EURO($F13,$H13,$V13,$V13,$C13,$W13,1,2)</f>
        <v>8.4935799506070192E-2</v>
      </c>
      <c r="P13" s="3">
        <f ca="1">_xll.EURO($F13,$H13,$V13,$V13,$C13,$W13,1,3)/100</f>
        <v>2.5768733951926973E-2</v>
      </c>
      <c r="Q13" s="143">
        <f ca="1">_xll.EURO($F13,$H13,$V13,$V13,$C13,$W13,1,5)/365.25*X13*16*$Q$2</f>
        <v>-814.49461722111141</v>
      </c>
      <c r="R13" s="108">
        <f>VLOOKUP(E13,Lookups!$B$6:$H$304,6)</f>
        <v>37151</v>
      </c>
      <c r="S13" s="13"/>
      <c r="T13" s="154" t="str">
        <f t="shared" si="2"/>
        <v/>
      </c>
      <c r="U13" s="174">
        <f t="shared" ca="1" si="3"/>
        <v>0.34452863465341999</v>
      </c>
      <c r="V13" s="15">
        <f>VLOOKUP(E13,Lookups!$B$6:$E$304,4)</f>
        <v>4.1468789860245707E-2</v>
      </c>
      <c r="W13" s="156">
        <f t="shared" ca="1" si="4"/>
        <v>17</v>
      </c>
      <c r="X13" s="157">
        <f>VLOOKUP(E13,Lookups!$B$6:$E$304,3)</f>
        <v>19</v>
      </c>
    </row>
    <row r="14" spans="1:24" x14ac:dyDescent="0.25">
      <c r="A14" s="239"/>
      <c r="B14" s="181">
        <v>0.05</v>
      </c>
      <c r="C14" s="35">
        <f t="shared" si="1"/>
        <v>0.75</v>
      </c>
      <c r="D14" s="29">
        <f t="shared" si="5"/>
        <v>0.85000000000000009</v>
      </c>
      <c r="E14" s="182">
        <f t="shared" si="6"/>
        <v>37144</v>
      </c>
      <c r="F14" s="66">
        <f t="shared" si="6"/>
        <v>30.3</v>
      </c>
      <c r="G14" s="66">
        <f t="shared" si="6"/>
        <v>30.5</v>
      </c>
      <c r="H14" s="183">
        <v>25</v>
      </c>
      <c r="I14" s="68">
        <f ca="1">IF(AND(F14&gt;H14,F$2="No"),"",_xll.EURO(F14,H14,V14,V14,C14,W14,1,0))</f>
        <v>5.5446226457806773</v>
      </c>
      <c r="J14" s="69">
        <f ca="1">IF(AND(G14&gt;H14,F$2="no"),"",_xll.EURO(G14,H14,V14,V14,D14,W14,1,0))</f>
        <v>5.8460622329338428</v>
      </c>
      <c r="K14" s="30">
        <f ca="1">_xll.EURO(F14,H14,V14,V14,C14,W14,1,1)</f>
        <v>0.89608381478414012</v>
      </c>
      <c r="L14" s="68">
        <f ca="1">IF(AND(G14&lt;H14,F$2="no"),"",_xll.EURO(G14,H14,V14,V14,C14,W14,0,0))</f>
        <v>0.23515691895511814</v>
      </c>
      <c r="M14" s="69">
        <f ca="1">IF(AND(F14&lt;H14,F$2="no"),"",_xll.EURO(F14,H14,V14,V14,D14,W14,0,0))</f>
        <v>0.38130284965535566</v>
      </c>
      <c r="N14" s="78">
        <f ca="1">_xll.EURO(F14,H14,V14,V14,C14,W14,0,1)</f>
        <v>-0.10198794556088113</v>
      </c>
      <c r="O14" s="31">
        <f ca="1">_xll.EURO($F14,$H14,$V14,$V14,$C14,$W14,1,2)</f>
        <v>3.6294687087509589E-2</v>
      </c>
      <c r="P14" s="32">
        <f ca="1">_xll.EURO($F14,$H14,$V14,$V14,$C14,$W14,1,3)/100</f>
        <v>1.1631836089505519E-2</v>
      </c>
      <c r="Q14" s="145">
        <f ca="1">_xll.EURO($F14,$H14,$V14,$V14,$C14,$W14,1,5)/365.25*X14*16*$Q$2</f>
        <v>-380.44005884429828</v>
      </c>
      <c r="R14" s="110">
        <f>VLOOKUP(E14,Lookups!$B$6:$H$304,6)</f>
        <v>37151</v>
      </c>
      <c r="S14" s="13"/>
      <c r="T14" s="154" t="str">
        <f t="shared" si="2"/>
        <v/>
      </c>
      <c r="U14" s="174">
        <f t="shared" ca="1" si="3"/>
        <v>0.14614593070023751</v>
      </c>
      <c r="V14" s="15">
        <f>VLOOKUP(E14,Lookups!$B$6:$E$304,4)</f>
        <v>4.1468789860245707E-2</v>
      </c>
      <c r="W14" s="156">
        <f t="shared" ca="1" si="4"/>
        <v>17</v>
      </c>
      <c r="X14" s="157">
        <f>VLOOKUP(E14,Lookups!$B$6:$E$304,3)</f>
        <v>19</v>
      </c>
    </row>
    <row r="15" spans="1:24" x14ac:dyDescent="0.25">
      <c r="A15" s="239"/>
      <c r="B15" s="114">
        <v>0.1</v>
      </c>
      <c r="C15" s="11">
        <f t="shared" si="1"/>
        <v>0.79999999999999993</v>
      </c>
      <c r="D15" s="22">
        <f t="shared" si="5"/>
        <v>0.9</v>
      </c>
      <c r="E15" s="180">
        <v>37151</v>
      </c>
      <c r="F15" s="70">
        <v>30.3</v>
      </c>
      <c r="G15" s="70">
        <v>30.5</v>
      </c>
      <c r="H15" s="39">
        <v>45</v>
      </c>
      <c r="I15" s="47">
        <f ca="1">IF(AND(F15&gt;H15,F$2="No"),"",_xll.EURO(F15,H15,V15,V15,C15,W15,1,0))</f>
        <v>2.3794959313783337E-2</v>
      </c>
      <c r="J15" s="51">
        <f ca="1">IF(AND(G15&gt;H15,F$2="no"),"",_xll.EURO(G15,H15,V15,V15,D15,W15,1,0))</f>
        <v>6.022846299175022E-2</v>
      </c>
      <c r="K15" s="2">
        <f ca="1">_xll.EURO(F15,H15,V15,V15,C15,W15,1,1)</f>
        <v>1.3689036402997599E-2</v>
      </c>
      <c r="L15" s="47">
        <f ca="1">IF(AND(G15&lt;H15,F$2="no"),"",_xll.EURO(G15,H15,V15,V15,C15,W15,0,0))</f>
        <v>14.49871081663958</v>
      </c>
      <c r="M15" s="51">
        <f ca="1">IF(AND(F15&lt;H15,F$2="no"),"",_xll.EURO(F15,H15,V15,V15,D15,W15,0,0))</f>
        <v>14.726443905022265</v>
      </c>
      <c r="N15" s="76">
        <f ca="1">_xll.EURO(F15,H15,V15,V15,C15,W15,0,1)</f>
        <v>-0.98438272394202364</v>
      </c>
      <c r="O15" s="7">
        <f ca="1">_xll.EURO($F15,$H15,$V15,$V15,$C15,$W15,1,2)</f>
        <v>6.6914478076094174E-3</v>
      </c>
      <c r="P15" s="3">
        <f ca="1">_xll.EURO($F15,$H15,$V15,$V15,$C15,$W15,1,3)/100</f>
        <v>2.2874627767435611E-3</v>
      </c>
      <c r="Q15" s="143">
        <f ca="1">_xll.EURO($F15,$H15,$V15,$V15,$C15,$W15,1,5)/365.25*X15*16*$Q$2</f>
        <v>-81.769369574507365</v>
      </c>
      <c r="R15" s="108">
        <f>VLOOKUP(E15,Lookups!$B$6:$H$304,6)</f>
        <v>37151</v>
      </c>
      <c r="S15" s="13"/>
      <c r="T15" s="154">
        <f t="shared" ca="1" si="2"/>
        <v>3.6433503677966883E-2</v>
      </c>
      <c r="U15" s="174" t="str">
        <f t="shared" si="3"/>
        <v/>
      </c>
      <c r="V15" s="15">
        <f>VLOOKUP(E15,Lookups!$B$6:$E$304,4)</f>
        <v>4.1468789860245707E-2</v>
      </c>
      <c r="W15" s="156">
        <f t="shared" ca="1" si="4"/>
        <v>17</v>
      </c>
      <c r="X15" s="157">
        <f>VLOOKUP(E15,Lookups!$B$6:$E$304,3)</f>
        <v>19</v>
      </c>
    </row>
    <row r="16" spans="1:24" x14ac:dyDescent="0.25">
      <c r="A16" s="239"/>
      <c r="B16" s="114">
        <v>0.05</v>
      </c>
      <c r="C16" s="11">
        <f t="shared" si="1"/>
        <v>0.75</v>
      </c>
      <c r="D16" s="22">
        <f t="shared" si="5"/>
        <v>0.85000000000000009</v>
      </c>
      <c r="E16" s="180">
        <f t="shared" ref="E16:G19" si="7">E15</f>
        <v>37151</v>
      </c>
      <c r="F16" s="42">
        <f t="shared" si="7"/>
        <v>30.3</v>
      </c>
      <c r="G16" s="42">
        <f t="shared" si="7"/>
        <v>30.5</v>
      </c>
      <c r="H16" s="39">
        <v>40</v>
      </c>
      <c r="I16" s="47">
        <f ca="1">IF(AND(F16&gt;H16,F$2="No"),"",_xll.EURO(F16,H16,V16,V16,C16,W16,1,0))</f>
        <v>9.8521331428073289E-2</v>
      </c>
      <c r="J16" s="51">
        <f ca="1">IF(AND(G16&gt;H16,F$2="no"),"",_xll.EURO(G16,H16,V16,V16,D16,W16,1,0))</f>
        <v>0.19606757555928844</v>
      </c>
      <c r="K16" s="2">
        <f ca="1">_xll.EURO(F16,H16,V16,V16,C16,W16,1,1)</f>
        <v>5.0867298647627686E-2</v>
      </c>
      <c r="L16" s="47">
        <f ca="1">IF(AND(G16&lt;H16,F$2="no"),"",_xll.EURO(G16,H16,V16,V16,C16,W16,0,0))</f>
        <v>9.5908115213046727</v>
      </c>
      <c r="M16" s="51">
        <f ca="1">IF(AND(F16&lt;H16,F$2="no"),"",_xll.EURO(F16,H16,V16,V16,D16,W16,0,0))</f>
        <v>9.8613868039970036</v>
      </c>
      <c r="N16" s="76">
        <f ca="1">_xll.EURO(F16,H16,V16,V16,C16,W16,0,1)</f>
        <v>-0.94720446169739347</v>
      </c>
      <c r="O16" s="7">
        <f ca="1">_xll.EURO($F16,$H16,$V16,$V16,$C16,$W16,1,2)</f>
        <v>2.1318450295027054E-2</v>
      </c>
      <c r="P16" s="3">
        <f ca="1">_xll.EURO($F16,$H16,$V16,$V16,$C16,$W16,1,3)/100</f>
        <v>6.8322043641302586E-3</v>
      </c>
      <c r="Q16" s="143">
        <f ca="1">_xll.EURO($F16,$H16,$V16,$V16,$C16,$W16,1,5)/365.25*X16*16*$Q$2</f>
        <v>-228.90977143366419</v>
      </c>
      <c r="R16" s="108">
        <f>VLOOKUP(E16,Lookups!$B$6:$H$304,6)</f>
        <v>37151</v>
      </c>
      <c r="S16" s="13"/>
      <c r="T16" s="154">
        <f t="shared" ca="1" si="2"/>
        <v>9.7546244131215154E-2</v>
      </c>
      <c r="U16" s="174" t="str">
        <f t="shared" si="3"/>
        <v/>
      </c>
      <c r="V16" s="15">
        <f>VLOOKUP(E16,Lookups!$B$6:$E$304,4)</f>
        <v>4.1468789860245707E-2</v>
      </c>
      <c r="W16" s="156">
        <f t="shared" ca="1" si="4"/>
        <v>17</v>
      </c>
      <c r="X16" s="157">
        <f>VLOOKUP(E16,Lookups!$B$6:$E$304,3)</f>
        <v>19</v>
      </c>
    </row>
    <row r="17" spans="1:24" x14ac:dyDescent="0.25">
      <c r="A17" s="239"/>
      <c r="B17" s="114"/>
      <c r="C17" s="11">
        <f t="shared" si="1"/>
        <v>0.7</v>
      </c>
      <c r="D17" s="22">
        <f t="shared" si="5"/>
        <v>0.8</v>
      </c>
      <c r="E17" s="180">
        <f t="shared" si="7"/>
        <v>37151</v>
      </c>
      <c r="F17" s="42">
        <f t="shared" si="7"/>
        <v>30.3</v>
      </c>
      <c r="G17" s="42">
        <f t="shared" si="7"/>
        <v>30.5</v>
      </c>
      <c r="H17" s="39">
        <v>35</v>
      </c>
      <c r="I17" s="47">
        <f ca="1">IF(AND(F17&gt;H17,F$2="No"),"",_xll.EURO(F17,H17,V17,V17,C17,W17,1,0))</f>
        <v>0.44453769897007867</v>
      </c>
      <c r="J17" s="51">
        <f ca="1">IF(AND(G17&gt;H17,F$2="no"),"",_xll.EURO(G17,H17,V17,V17,D17,W17,1,0))</f>
        <v>0.67817979187935862</v>
      </c>
      <c r="K17" s="2">
        <f ca="1">_xll.EURO(F17,H17,V17,V17,C17,W17,1,1)</f>
        <v>0.18924024964096603</v>
      </c>
      <c r="L17" s="47">
        <f ca="1">IF(AND(G17&lt;H17,F$2="no"),"",_xll.EURO(G17,H17,V17,V17,C17,W17,0,0))</f>
        <v>4.9749035397004491</v>
      </c>
      <c r="M17" s="51">
        <f ca="1">IF(AND(F17&lt;H17,F$2="no"),"",_xll.EURO(F17,H17,V17,V17,D17,W17,0,0))</f>
        <v>5.3226722694171826</v>
      </c>
      <c r="N17" s="76">
        <f ca="1">_xll.EURO(F17,H17,V17,V17,C17,W17,0,1)</f>
        <v>-0.80883151070405523</v>
      </c>
      <c r="O17" s="7">
        <f ca="1">_xll.EURO($F17,$H17,$V17,$V17,$C17,$W17,1,2)</f>
        <v>5.9114157045981677E-2</v>
      </c>
      <c r="P17" s="3">
        <f ca="1">_xll.EURO($F17,$H17,$V17,$V17,$C17,$W17,1,3)/100</f>
        <v>1.768208584979902E-2</v>
      </c>
      <c r="Q17" s="143">
        <f ca="1">_xll.EURO($F17,$H17,$V17,$V17,$C17,$W17,1,5)/365.25*X17*16*$Q$2</f>
        <v>-552.57811947120081</v>
      </c>
      <c r="R17" s="108">
        <f>VLOOKUP(E17,Lookups!$B$6:$H$304,6)</f>
        <v>37151</v>
      </c>
      <c r="S17" s="13"/>
      <c r="T17" s="154">
        <f t="shared" ca="1" si="2"/>
        <v>0.23364209290927995</v>
      </c>
      <c r="U17" s="174" t="str">
        <f t="shared" si="3"/>
        <v/>
      </c>
      <c r="V17" s="15">
        <f>VLOOKUP(E17,Lookups!$B$6:$E$304,4)</f>
        <v>4.1468789860245707E-2</v>
      </c>
      <c r="W17" s="156">
        <f t="shared" ca="1" si="4"/>
        <v>17</v>
      </c>
      <c r="X17" s="157">
        <f>VLOOKUP(E17,Lookups!$B$6:$E$304,3)</f>
        <v>19</v>
      </c>
    </row>
    <row r="18" spans="1:24" x14ac:dyDescent="0.25">
      <c r="A18" s="239"/>
      <c r="B18" s="114">
        <v>0.01</v>
      </c>
      <c r="C18" s="11">
        <f t="shared" si="1"/>
        <v>0.71</v>
      </c>
      <c r="D18" s="22">
        <f t="shared" si="5"/>
        <v>0.81</v>
      </c>
      <c r="E18" s="180">
        <f t="shared" si="7"/>
        <v>37151</v>
      </c>
      <c r="F18" s="42">
        <f t="shared" si="7"/>
        <v>30.3</v>
      </c>
      <c r="G18" s="42">
        <f t="shared" si="7"/>
        <v>30.5</v>
      </c>
      <c r="H18" s="39">
        <v>30</v>
      </c>
      <c r="I18" s="47">
        <f ca="1">IF(AND(F18&gt;H18,F$2="No"),"",_xll.EURO(F18,H18,V18,V18,C18,W18,1,0))</f>
        <v>1.9906356892854333</v>
      </c>
      <c r="J18" s="51">
        <f ca="1">IF(AND(G18&gt;H18,F$2="no"),"",_xll.EURO(G18,H18,V18,V18,D18,W18,1,0))</f>
        <v>2.3610185174557081</v>
      </c>
      <c r="K18" s="2">
        <f ca="1">_xll.EURO(F18,H18,V18,V18,C18,W18,1,1)</f>
        <v>0.55520887561089771</v>
      </c>
      <c r="L18" s="47">
        <f ca="1">IF(AND(G18&lt;H18,F$2="no"),"",_xll.EURO(G18,H18,V18,V18,C18,W18,0,0))</f>
        <v>1.6043293137260068</v>
      </c>
      <c r="M18" s="51">
        <f ca="1">IF(AND(F18&lt;H18,F$2="no"),"",_xll.EURO(F18,H18,V18,V18,D18,W18,0,0))</f>
        <v>1.9488579483794268</v>
      </c>
      <c r="N18" s="76">
        <f ca="1">_xll.EURO(F18,H18,V18,V18,C18,W18,0,1)</f>
        <v>-0.4428628847341235</v>
      </c>
      <c r="O18" s="7">
        <f ca="1">_xll.EURO($F18,$H18,$V18,$V18,$C18,$W18,1,2)</f>
        <v>8.4935799506070192E-2</v>
      </c>
      <c r="P18" s="3">
        <f ca="1">_xll.EURO($F18,$H18,$V18,$V18,$C18,$W18,1,3)/100</f>
        <v>2.5768733951926973E-2</v>
      </c>
      <c r="Q18" s="143">
        <f ca="1">_xll.EURO($F18,$H18,$V18,$V18,$C18,$W18,1,5)/365.25*X18*16*$Q$2</f>
        <v>-814.49461722111141</v>
      </c>
      <c r="R18" s="108">
        <f>VLOOKUP(E18,Lookups!$B$6:$H$304,6)</f>
        <v>37151</v>
      </c>
      <c r="S18" s="13"/>
      <c r="T18" s="154" t="str">
        <f t="shared" si="2"/>
        <v/>
      </c>
      <c r="U18" s="174">
        <f t="shared" ca="1" si="3"/>
        <v>0.34452863465341999</v>
      </c>
      <c r="V18" s="15">
        <f>VLOOKUP(E18,Lookups!$B$6:$E$304,4)</f>
        <v>4.1468789860245707E-2</v>
      </c>
      <c r="W18" s="156">
        <f t="shared" ca="1" si="4"/>
        <v>17</v>
      </c>
      <c r="X18" s="157">
        <f>VLOOKUP(E18,Lookups!$B$6:$E$304,3)</f>
        <v>19</v>
      </c>
    </row>
    <row r="19" spans="1:24" x14ac:dyDescent="0.25">
      <c r="A19" s="239"/>
      <c r="B19" s="181">
        <v>0.05</v>
      </c>
      <c r="C19" s="35">
        <f t="shared" si="1"/>
        <v>0.75</v>
      </c>
      <c r="D19" s="29">
        <f t="shared" si="5"/>
        <v>0.85000000000000009</v>
      </c>
      <c r="E19" s="182">
        <f t="shared" si="7"/>
        <v>37151</v>
      </c>
      <c r="F19" s="66">
        <f t="shared" si="7"/>
        <v>30.3</v>
      </c>
      <c r="G19" s="66">
        <f t="shared" si="7"/>
        <v>30.5</v>
      </c>
      <c r="H19" s="183">
        <v>25</v>
      </c>
      <c r="I19" s="68">
        <f ca="1">IF(AND(F19&gt;H19,F$2="No"),"",_xll.EURO(F19,H19,V19,V19,C19,W19,1,0))</f>
        <v>5.5446226457806773</v>
      </c>
      <c r="J19" s="69">
        <f ca="1">IF(AND(G19&gt;H19,F$2="no"),"",_xll.EURO(G19,H19,V19,V19,D19,W19,1,0))</f>
        <v>5.8460622329338428</v>
      </c>
      <c r="K19" s="30">
        <f ca="1">_xll.EURO(F19,H19,V19,V19,C19,W19,1,1)</f>
        <v>0.89608381478414012</v>
      </c>
      <c r="L19" s="68">
        <f ca="1">IF(AND(G19&lt;H19,F$2="no"),"",_xll.EURO(G19,H19,V19,V19,C19,W19,0,0))</f>
        <v>0.23515691895511814</v>
      </c>
      <c r="M19" s="69">
        <f ca="1">IF(AND(F19&lt;H19,F$2="no"),"",_xll.EURO(F19,H19,V19,V19,D19,W19,0,0))</f>
        <v>0.38130284965535566</v>
      </c>
      <c r="N19" s="78">
        <f ca="1">_xll.EURO(F19,H19,V19,V19,C19,W19,0,1)</f>
        <v>-0.10198794556088113</v>
      </c>
      <c r="O19" s="31">
        <f ca="1">_xll.EURO($F19,$H19,$V19,$V19,$C19,$W19,1,2)</f>
        <v>3.6294687087509589E-2</v>
      </c>
      <c r="P19" s="32">
        <f ca="1">_xll.EURO($F19,$H19,$V19,$V19,$C19,$W19,1,3)/100</f>
        <v>1.1631836089505519E-2</v>
      </c>
      <c r="Q19" s="145">
        <f ca="1">_xll.EURO($F19,$H19,$V19,$V19,$C19,$W19,1,5)/365.25*X19*16*$Q$2</f>
        <v>-380.44005884429828</v>
      </c>
      <c r="R19" s="110">
        <f>VLOOKUP(E19,Lookups!$B$6:$H$304,6)</f>
        <v>37151</v>
      </c>
      <c r="S19" s="13"/>
      <c r="T19" s="154" t="str">
        <f t="shared" si="2"/>
        <v/>
      </c>
      <c r="U19" s="174">
        <f t="shared" ca="1" si="3"/>
        <v>0.14614593070023751</v>
      </c>
      <c r="V19" s="15">
        <f>VLOOKUP(E19,Lookups!$B$6:$E$304,4)</f>
        <v>4.1468789860245707E-2</v>
      </c>
      <c r="W19" s="156">
        <f t="shared" ca="1" si="4"/>
        <v>17</v>
      </c>
      <c r="X19" s="157">
        <f>VLOOKUP(E19,Lookups!$B$6:$E$304,3)</f>
        <v>19</v>
      </c>
    </row>
    <row r="20" spans="1:24" x14ac:dyDescent="0.25">
      <c r="A20" s="239"/>
      <c r="B20" s="114">
        <v>0.1</v>
      </c>
      <c r="C20" s="11">
        <f t="shared" si="1"/>
        <v>0.79999999999999993</v>
      </c>
      <c r="D20" s="22">
        <f t="shared" si="5"/>
        <v>0.9</v>
      </c>
      <c r="E20" s="180">
        <v>37158</v>
      </c>
      <c r="F20" s="70">
        <v>30.3</v>
      </c>
      <c r="G20" s="70">
        <v>30.5</v>
      </c>
      <c r="H20" s="39">
        <v>50</v>
      </c>
      <c r="I20" s="47">
        <f ca="1">IF(AND(F20&gt;H20,F$2="No"),"",_xll.EURO(F20,H20,V20,V20,C20,W20,1,0))</f>
        <v>3.592708772458264E-3</v>
      </c>
      <c r="J20" s="51">
        <f ca="1">IF(AND(G20&gt;H20,F$2="no"),"",_xll.EURO(G20,H20,V20,V20,D20,W20,1,0))</f>
        <v>1.3097027890254076E-2</v>
      </c>
      <c r="K20" s="2">
        <f ca="1">_xll.EURO(F20,H20,V20,V20,C20,W20,1,1)</f>
        <v>2.428241590165651E-3</v>
      </c>
      <c r="L20" s="47">
        <f ca="1">IF(AND(G20&lt;H20,F$2="no"),"",_xll.EURO(G20,H20,V20,V20,C20,W20,0,0))</f>
        <v>19.466507507617575</v>
      </c>
      <c r="M20" s="51">
        <f ca="1">IF(AND(F20&lt;H20,F$2="no"),"",_xll.EURO(F20,H20,V20,V20,D20,W20,0,0))</f>
        <v>19.673744976335154</v>
      </c>
      <c r="N20" s="76">
        <f ca="1">_xll.EURO(F20,H20,V20,V20,C20,W20,0,1)</f>
        <v>-0.99564351875485557</v>
      </c>
      <c r="O20" s="7">
        <f ca="1">_xll.EURO($F20,$H20,$V20,$V20,$C20,$W20,1,2)</f>
        <v>1.445173681927373E-3</v>
      </c>
      <c r="P20" s="3">
        <f ca="1">_xll.EURO($F20,$H20,$V20,$V20,$C20,$W20,1,3)/100</f>
        <v>4.940307536403435E-4</v>
      </c>
      <c r="Q20" s="143">
        <f ca="1">_xll.EURO($F20,$H20,$V20,$V20,$C20,$W20,1,5)/365.25*X20*16*$Q$2</f>
        <v>-17.662664528686207</v>
      </c>
      <c r="R20" s="108">
        <f>VLOOKUP(E20,Lookups!$B$6:$H$304,6)</f>
        <v>37151</v>
      </c>
      <c r="S20" s="13"/>
      <c r="T20" s="154">
        <f t="shared" ca="1" si="2"/>
        <v>9.504319117795812E-3</v>
      </c>
      <c r="U20" s="174" t="str">
        <f t="shared" si="3"/>
        <v/>
      </c>
      <c r="V20" s="15">
        <f>VLOOKUP(E20,Lookups!$B$6:$E$304,4)</f>
        <v>4.1468789860245707E-2</v>
      </c>
      <c r="W20" s="156">
        <f t="shared" ca="1" si="4"/>
        <v>17</v>
      </c>
      <c r="X20" s="157">
        <f>VLOOKUP(E20,Lookups!$B$6:$E$304,3)</f>
        <v>19</v>
      </c>
    </row>
    <row r="21" spans="1:24" x14ac:dyDescent="0.25">
      <c r="A21" s="239"/>
      <c r="B21" s="114">
        <v>0.1</v>
      </c>
      <c r="C21" s="11">
        <f t="shared" si="1"/>
        <v>0.79999999999999993</v>
      </c>
      <c r="D21" s="22">
        <f t="shared" si="5"/>
        <v>0.9</v>
      </c>
      <c r="E21" s="180">
        <f t="shared" ref="E21:G24" si="8">E20</f>
        <v>37158</v>
      </c>
      <c r="F21" s="42">
        <f t="shared" si="8"/>
        <v>30.3</v>
      </c>
      <c r="G21" s="42">
        <f t="shared" si="8"/>
        <v>30.5</v>
      </c>
      <c r="H21" s="39">
        <v>45</v>
      </c>
      <c r="I21" s="47">
        <f ca="1">IF(AND(F21&gt;H21,F$2="No"),"",_xll.EURO(F21,H21,V21,V21,C21,W21,1,0))</f>
        <v>2.3794959313783337E-2</v>
      </c>
      <c r="J21" s="51">
        <f ca="1">IF(AND(G21&gt;H21,F$2="no"),"",_xll.EURO(G21,H21,V21,V21,D21,W21,1,0))</f>
        <v>6.022846299175022E-2</v>
      </c>
      <c r="K21" s="2">
        <f ca="1">_xll.EURO(F21,H21,V21,V21,C21,W21,1,1)</f>
        <v>1.3689036402997599E-2</v>
      </c>
      <c r="L21" s="47">
        <f ca="1">IF(AND(G21&lt;H21,F$2="no"),"",_xll.EURO(G21,H21,V21,V21,C21,W21,0,0))</f>
        <v>14.49871081663958</v>
      </c>
      <c r="M21" s="51">
        <f ca="1">IF(AND(F21&lt;H21,F$2="no"),"",_xll.EURO(F21,H21,V21,V21,D21,W21,0,0))</f>
        <v>14.726443905022265</v>
      </c>
      <c r="N21" s="76">
        <f ca="1">_xll.EURO(F21,H21,V21,V21,C21,W21,0,1)</f>
        <v>-0.98438272394202364</v>
      </c>
      <c r="O21" s="7">
        <f ca="1">_xll.EURO($F21,$H21,$V21,$V21,$C21,$W21,1,2)</f>
        <v>6.6914478076094174E-3</v>
      </c>
      <c r="P21" s="3">
        <f ca="1">_xll.EURO($F21,$H21,$V21,$V21,$C21,$W21,1,3)/100</f>
        <v>2.2874627767435611E-3</v>
      </c>
      <c r="Q21" s="143">
        <f ca="1">_xll.EURO($F21,$H21,$V21,$V21,$C21,$W21,1,5)/365.25*X21*16*$Q$2</f>
        <v>-81.769369574507365</v>
      </c>
      <c r="R21" s="108">
        <f>VLOOKUP(E21,Lookups!$B$6:$H$304,6)</f>
        <v>37151</v>
      </c>
      <c r="S21" s="13"/>
      <c r="T21" s="154">
        <f t="shared" ca="1" si="2"/>
        <v>3.6433503677966883E-2</v>
      </c>
      <c r="U21" s="174" t="str">
        <f t="shared" si="3"/>
        <v/>
      </c>
      <c r="V21" s="15">
        <f>VLOOKUP(E21,Lookups!$B$6:$E$304,4)</f>
        <v>4.1468789860245707E-2</v>
      </c>
      <c r="W21" s="156">
        <f t="shared" ca="1" si="4"/>
        <v>17</v>
      </c>
      <c r="X21" s="157">
        <f>VLOOKUP(E21,Lookups!$B$6:$E$304,3)</f>
        <v>19</v>
      </c>
    </row>
    <row r="22" spans="1:24" x14ac:dyDescent="0.25">
      <c r="A22" s="239"/>
      <c r="B22" s="114">
        <v>0.05</v>
      </c>
      <c r="C22" s="11">
        <f t="shared" si="1"/>
        <v>0.75</v>
      </c>
      <c r="D22" s="22">
        <f t="shared" si="5"/>
        <v>0.85000000000000009</v>
      </c>
      <c r="E22" s="180">
        <f t="shared" si="8"/>
        <v>37158</v>
      </c>
      <c r="F22" s="42">
        <f t="shared" si="8"/>
        <v>30.3</v>
      </c>
      <c r="G22" s="42">
        <f t="shared" si="8"/>
        <v>30.5</v>
      </c>
      <c r="H22" s="39">
        <v>40</v>
      </c>
      <c r="I22" s="47">
        <f ca="1">IF(AND(F22&gt;H22,F$2="No"),"",_xll.EURO(F22,H22,V22,V22,C22,W22,1,0))</f>
        <v>9.8521331428073289E-2</v>
      </c>
      <c r="J22" s="51">
        <f ca="1">IF(AND(G22&gt;H22,F$2="no"),"",_xll.EURO(G22,H22,V22,V22,D22,W22,1,0))</f>
        <v>0.19606757555928844</v>
      </c>
      <c r="K22" s="2">
        <f ca="1">_xll.EURO(F22,H22,V22,V22,C22,W22,1,1)</f>
        <v>5.0867298647627686E-2</v>
      </c>
      <c r="L22" s="47">
        <f ca="1">IF(AND(G22&lt;H22,F$2="no"),"",_xll.EURO(G22,H22,V22,V22,C22,W22,0,0))</f>
        <v>9.5908115213046727</v>
      </c>
      <c r="M22" s="51">
        <f ca="1">IF(AND(F22&lt;H22,F$2="no"),"",_xll.EURO(F22,H22,V22,V22,D22,W22,0,0))</f>
        <v>9.8613868039970036</v>
      </c>
      <c r="N22" s="76">
        <f ca="1">_xll.EURO(F22,H22,V22,V22,C22,W22,0,1)</f>
        <v>-0.94720446169739347</v>
      </c>
      <c r="O22" s="7">
        <f ca="1">_xll.EURO($F22,$H22,$V22,$V22,$C22,$W22,1,2)</f>
        <v>2.1318450295027054E-2</v>
      </c>
      <c r="P22" s="3">
        <f ca="1">_xll.EURO($F22,$H22,$V22,$V22,$C22,$W22,1,3)/100</f>
        <v>6.8322043641302586E-3</v>
      </c>
      <c r="Q22" s="143">
        <f ca="1">_xll.EURO($F22,$H22,$V22,$V22,$C22,$W22,1,5)/365.25*X22*16*$Q$2</f>
        <v>-228.90977143366419</v>
      </c>
      <c r="R22" s="108">
        <f>VLOOKUP(E22,Lookups!$B$6:$H$304,6)</f>
        <v>37151</v>
      </c>
      <c r="S22" s="13"/>
      <c r="T22" s="154">
        <f t="shared" ca="1" si="2"/>
        <v>9.7546244131215154E-2</v>
      </c>
      <c r="U22" s="174" t="str">
        <f t="shared" si="3"/>
        <v/>
      </c>
      <c r="V22" s="15">
        <f>VLOOKUP(E22,Lookups!$B$6:$E$304,4)</f>
        <v>4.1468789860245707E-2</v>
      </c>
      <c r="W22" s="156">
        <f t="shared" ca="1" si="4"/>
        <v>17</v>
      </c>
      <c r="X22" s="157">
        <f>VLOOKUP(E22,Lookups!$B$6:$E$304,3)</f>
        <v>19</v>
      </c>
    </row>
    <row r="23" spans="1:24" x14ac:dyDescent="0.25">
      <c r="A23" s="239"/>
      <c r="B23" s="114"/>
      <c r="C23" s="11">
        <f t="shared" si="1"/>
        <v>0.7</v>
      </c>
      <c r="D23" s="22">
        <f t="shared" si="5"/>
        <v>0.8</v>
      </c>
      <c r="E23" s="180">
        <f t="shared" si="8"/>
        <v>37158</v>
      </c>
      <c r="F23" s="42">
        <f t="shared" si="8"/>
        <v>30.3</v>
      </c>
      <c r="G23" s="42">
        <f t="shared" si="8"/>
        <v>30.5</v>
      </c>
      <c r="H23" s="39">
        <v>35</v>
      </c>
      <c r="I23" s="47">
        <f ca="1">IF(AND(F23&gt;H23,F$2="No"),"",_xll.EURO(F23,H23,V23,V23,C23,W23,1,0))</f>
        <v>0.44453769897007867</v>
      </c>
      <c r="J23" s="51">
        <f ca="1">IF(AND(G23&gt;H23,F$2="no"),"",_xll.EURO(G23,H23,V23,V23,D23,W23,1,0))</f>
        <v>0.67817979187935862</v>
      </c>
      <c r="K23" s="2">
        <f ca="1">_xll.EURO(F23,H23,V23,V23,C23,W23,1,1)</f>
        <v>0.18924024964096603</v>
      </c>
      <c r="L23" s="47">
        <f ca="1">IF(AND(G23&lt;H23,F$2="no"),"",_xll.EURO(G23,H23,V23,V23,C23,W23,0,0))</f>
        <v>4.9749035397004491</v>
      </c>
      <c r="M23" s="51">
        <f ca="1">IF(AND(F23&lt;H23,F$2="no"),"",_xll.EURO(F23,H23,V23,V23,D23,W23,0,0))</f>
        <v>5.3226722694171826</v>
      </c>
      <c r="N23" s="76">
        <f ca="1">_xll.EURO(F23,H23,V23,V23,C23,W23,0,1)</f>
        <v>-0.80883151070405523</v>
      </c>
      <c r="O23" s="7">
        <f ca="1">_xll.EURO($F23,$H23,$V23,$V23,$C23,$W23,1,2)</f>
        <v>5.9114157045981677E-2</v>
      </c>
      <c r="P23" s="3">
        <f ca="1">_xll.EURO($F23,$H23,$V23,$V23,$C23,$W23,1,3)/100</f>
        <v>1.768208584979902E-2</v>
      </c>
      <c r="Q23" s="143">
        <f ca="1">_xll.EURO($F23,$H23,$V23,$V23,$C23,$W23,1,5)/365.25*X23*16*$Q$2</f>
        <v>-552.57811947120081</v>
      </c>
      <c r="R23" s="108">
        <f>VLOOKUP(E23,Lookups!$B$6:$H$304,6)</f>
        <v>37151</v>
      </c>
      <c r="S23" s="13"/>
      <c r="T23" s="154">
        <f t="shared" ca="1" si="2"/>
        <v>0.23364209290927995</v>
      </c>
      <c r="U23" s="174" t="str">
        <f t="shared" si="3"/>
        <v/>
      </c>
      <c r="V23" s="15">
        <f>VLOOKUP(E23,Lookups!$B$6:$E$304,4)</f>
        <v>4.1468789860245707E-2</v>
      </c>
      <c r="W23" s="156">
        <f t="shared" ca="1" si="4"/>
        <v>17</v>
      </c>
      <c r="X23" s="157">
        <f>VLOOKUP(E23,Lookups!$B$6:$E$304,3)</f>
        <v>19</v>
      </c>
    </row>
    <row r="24" spans="1:24" x14ac:dyDescent="0.25">
      <c r="A24" s="239"/>
      <c r="B24" s="114">
        <v>0.01</v>
      </c>
      <c r="C24" s="11">
        <f t="shared" si="1"/>
        <v>0.71</v>
      </c>
      <c r="D24" s="22">
        <f t="shared" si="5"/>
        <v>0.81</v>
      </c>
      <c r="E24" s="180">
        <f t="shared" si="8"/>
        <v>37158</v>
      </c>
      <c r="F24" s="42">
        <f t="shared" si="8"/>
        <v>30.3</v>
      </c>
      <c r="G24" s="42">
        <f t="shared" si="8"/>
        <v>30.5</v>
      </c>
      <c r="H24" s="39">
        <v>30</v>
      </c>
      <c r="I24" s="47">
        <f ca="1">IF(AND(F24&gt;H24,F$2="No"),"",_xll.EURO(F24,H24,V24,V24,C24,W24,1,0))</f>
        <v>1.9906356892854333</v>
      </c>
      <c r="J24" s="51">
        <f ca="1">IF(AND(G24&gt;H24,F$2="no"),"",_xll.EURO(G24,H24,V24,V24,D24,W24,1,0))</f>
        <v>2.3610185174557081</v>
      </c>
      <c r="K24" s="2">
        <f ca="1">_xll.EURO(F24,H24,V24,V24,C24,W24,1,1)</f>
        <v>0.55520887561089771</v>
      </c>
      <c r="L24" s="47">
        <f ca="1">IF(AND(G24&lt;H24,F$2="no"),"",_xll.EURO(G24,H24,V24,V24,C24,W24,0,0))</f>
        <v>1.6043293137260068</v>
      </c>
      <c r="M24" s="51">
        <f ca="1">IF(AND(F24&lt;H24,F$2="no"),"",_xll.EURO(F24,H24,V24,V24,D24,W24,0,0))</f>
        <v>1.9488579483794268</v>
      </c>
      <c r="N24" s="76">
        <f ca="1">_xll.EURO(F24,H24,V24,V24,C24,W24,0,1)</f>
        <v>-0.4428628847341235</v>
      </c>
      <c r="O24" s="7">
        <f ca="1">_xll.EURO($F24,$H24,$V24,$V24,$C24,$W24,1,2)</f>
        <v>8.4935799506070192E-2</v>
      </c>
      <c r="P24" s="3">
        <f ca="1">_xll.EURO($F24,$H24,$V24,$V24,$C24,$W24,1,3)/100</f>
        <v>2.5768733951926973E-2</v>
      </c>
      <c r="Q24" s="143">
        <f ca="1">_xll.EURO($F24,$H24,$V24,$V24,$C24,$W24,1,5)/365.25*X24*16*$Q$2</f>
        <v>-814.49461722111141</v>
      </c>
      <c r="R24" s="108">
        <f>VLOOKUP(E24,Lookups!$B$6:$H$304,6)</f>
        <v>37151</v>
      </c>
      <c r="S24" s="13"/>
      <c r="T24" s="154" t="str">
        <f t="shared" si="2"/>
        <v/>
      </c>
      <c r="U24" s="174">
        <f t="shared" ca="1" si="3"/>
        <v>0.34452863465341999</v>
      </c>
      <c r="V24" s="15">
        <f>VLOOKUP(E24,Lookups!$B$6:$E$304,4)</f>
        <v>4.1468789860245707E-2</v>
      </c>
      <c r="W24" s="156">
        <f t="shared" ca="1" si="4"/>
        <v>17</v>
      </c>
      <c r="X24" s="157">
        <f>VLOOKUP(E24,Lookups!$B$6:$E$304,3)</f>
        <v>19</v>
      </c>
    </row>
    <row r="25" spans="1:24" ht="13.8" thickBot="1" x14ac:dyDescent="0.3">
      <c r="A25" s="239"/>
      <c r="B25" s="181">
        <v>0.05</v>
      </c>
      <c r="C25" s="11">
        <f>C$5+B25</f>
        <v>0.75</v>
      </c>
      <c r="D25" s="22">
        <f>D$5+B25</f>
        <v>0.85000000000000009</v>
      </c>
      <c r="E25" s="25">
        <v>37135</v>
      </c>
      <c r="F25" s="42">
        <f>F8</f>
        <v>30.3</v>
      </c>
      <c r="G25" s="42">
        <f>G8</f>
        <v>30.5</v>
      </c>
      <c r="H25" s="183">
        <v>25</v>
      </c>
      <c r="I25" s="47">
        <f ca="1">IF(AND(F25&gt;H25,F$2="No"),"",_xll.EURO(F25,H25,V25,V25,C25,W25,1,0))</f>
        <v>5.5446226457806773</v>
      </c>
      <c r="J25" s="51">
        <f ca="1">IF(AND(G25&gt;H25,F$2="no"),"",_xll.EURO(G25,H25,V25,V25,D25,W25,1,0))</f>
        <v>5.8460622329338428</v>
      </c>
      <c r="K25" s="2">
        <f ca="1">_xll.EURO(F25,H25,V25,V25,C25,W25,1,1)</f>
        <v>0.89608381478414012</v>
      </c>
      <c r="L25" s="47">
        <f ca="1">IF(AND(G25&lt;H25,F$2="no"),"",_xll.EURO(G25,H25,V25,V25,C25,W25,0,0))</f>
        <v>0.23515691895511814</v>
      </c>
      <c r="M25" s="51">
        <f ca="1">IF(AND(F25&lt;H25,F$2="no"),"",_xll.EURO(F25,H25,V25,V25,D25,W25,0,0))</f>
        <v>0.38130284965535566</v>
      </c>
      <c r="N25" s="76">
        <f ca="1">_xll.EURO(F25,H25,V25,V25,C25,W25,0,1)</f>
        <v>-0.10198794556088113</v>
      </c>
      <c r="O25" s="7">
        <f ca="1">_xll.EURO($F25,$H25,$V25,$V25,$C25,$W25,1,2)</f>
        <v>3.6294687087509589E-2</v>
      </c>
      <c r="P25" s="3">
        <f ca="1">_xll.EURO($F25,$H25,$V25,$V25,$C25,$W25,1,3)/100</f>
        <v>1.1631836089505519E-2</v>
      </c>
      <c r="Q25" s="143">
        <f ca="1">_xll.EURO($F25,$H25,$V25,$V25,$C25,$W25,1,5)/365.25*X25*16*$Q$2</f>
        <v>-380.44005884429828</v>
      </c>
      <c r="R25" s="108">
        <f>VLOOKUP(E25,Lookups!$B$6:$H$304,6)</f>
        <v>37151</v>
      </c>
      <c r="S25" s="13"/>
      <c r="T25" s="158" t="str">
        <f>IF(F25&gt;H25,"",J25-I25)</f>
        <v/>
      </c>
      <c r="U25" s="175">
        <f ca="1">IF(F25&gt;H25,M25-L25,"")</f>
        <v>0.14614593070023751</v>
      </c>
      <c r="V25" s="17">
        <f>VLOOKUP(E25,Lookups!$B$6:$E$304,4)</f>
        <v>4.1468789860245707E-2</v>
      </c>
      <c r="W25" s="137">
        <f ca="1">R25-$C$1</f>
        <v>17</v>
      </c>
      <c r="X25" s="159">
        <f>VLOOKUP(E25,Lookups!$B$6:$E$304,3)</f>
        <v>19</v>
      </c>
    </row>
    <row r="26" spans="1:24" ht="13.8" thickBot="1" x14ac:dyDescent="0.3">
      <c r="A26" s="118"/>
      <c r="B26" s="119"/>
      <c r="C26" s="120"/>
      <c r="D26" s="120"/>
      <c r="E26" s="121"/>
      <c r="F26" s="122"/>
      <c r="G26" s="122"/>
      <c r="H26" s="132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76"/>
      <c r="V26" s="130"/>
      <c r="W26" s="131"/>
    </row>
    <row r="27" spans="1:24" ht="12.75" customHeight="1" x14ac:dyDescent="0.25">
      <c r="A27" s="228" t="s">
        <v>22</v>
      </c>
      <c r="B27" s="114"/>
      <c r="C27" s="20">
        <v>0.7</v>
      </c>
      <c r="D27" s="24">
        <v>0.76</v>
      </c>
      <c r="E27" s="25">
        <v>37165</v>
      </c>
      <c r="F27" s="70">
        <v>49</v>
      </c>
      <c r="G27" s="70">
        <f>F27</f>
        <v>49</v>
      </c>
      <c r="H27" s="39">
        <v>40</v>
      </c>
      <c r="I27" s="47">
        <f ca="1">IF(AND(F27&gt;H27,F$2="No"),"",_xll.EURO(F27,H27,V27,V27,C27,W27,1,0))</f>
        <v>10.223840148106877</v>
      </c>
      <c r="J27" s="51">
        <f ca="1">IF(AND(G27&gt;H27,F$2="no"),"",_xll.EURO(G27,H27,V27,V27,D27,W27,1,0))</f>
        <v>10.496697504538862</v>
      </c>
      <c r="K27" s="2">
        <f ca="1">_xll.EURO(F27,H27,V27,V27,C27,W27,1,1)</f>
        <v>0.82239558515813438</v>
      </c>
      <c r="L27" s="47">
        <f ca="1">IF(AND(G27&lt;H27,F$2="no"),"",_xll.EURO(G27,H27,V27,V27,C27,W27,0,0))</f>
        <v>1.2705324242188851</v>
      </c>
      <c r="M27" s="51">
        <f ca="1">IF(AND(F27&lt;H27,F$2="no"),"",_xll.EURO(F27,H27,V27,V27,D27,W27,0,0))</f>
        <v>1.5433897806508767</v>
      </c>
      <c r="N27" s="76">
        <f ca="1">_xll.EURO(F27,H27,V27,V27,C27,W27,0,1)</f>
        <v>-0.17241638416275271</v>
      </c>
      <c r="O27" s="7">
        <f ca="1">_xll.EURO($F27,$H27,$V27,$V27,$C27,$W27,1,2)</f>
        <v>2.0937970730101476E-2</v>
      </c>
      <c r="P27" s="3">
        <f ca="1">_xll.EURO($F27,$H27,$V27,$V27,$C27,$W27,1,3)/100</f>
        <v>4.4319249299924736E-2</v>
      </c>
      <c r="Q27" s="143">
        <f ca="1">_xll.EURO($F27,$H27,$V27,$V27,$C27,$W27,1,5)/365.25*X27*16*$Q$2</f>
        <v>-599.19762427738362</v>
      </c>
      <c r="R27" s="108">
        <f>VLOOKUP(E27,Lookups!$B$6:$H$304,6)</f>
        <v>37180</v>
      </c>
      <c r="S27" s="13"/>
      <c r="T27" s="153" t="str">
        <f>IF(F27&gt;H27,"",J27-I27)</f>
        <v/>
      </c>
      <c r="U27" s="173">
        <f ca="1">IF(F27&gt;H27,M27-L27,"")</f>
        <v>0.2728573564319916</v>
      </c>
      <c r="V27" s="134">
        <f>VLOOKUP(E27,Lookups!$B$6:$E$304,4)</f>
        <v>4.1301320562793002E-2</v>
      </c>
      <c r="W27" s="135">
        <f ca="1">R27-$C$1</f>
        <v>46</v>
      </c>
      <c r="X27" s="160">
        <f>VLOOKUP(E27,Lookups!$B$6:$E$304,3)</f>
        <v>23</v>
      </c>
    </row>
    <row r="28" spans="1:24" x14ac:dyDescent="0.25">
      <c r="A28" s="228"/>
      <c r="B28" s="114">
        <v>0</v>
      </c>
      <c r="C28" s="11">
        <f>C$27+B28</f>
        <v>0.7</v>
      </c>
      <c r="D28" s="22">
        <f>D$27+B28</f>
        <v>0.76</v>
      </c>
      <c r="E28" s="25">
        <v>37165</v>
      </c>
      <c r="F28" s="42">
        <f t="shared" ref="F28:G31" si="9">F27</f>
        <v>49</v>
      </c>
      <c r="G28" s="42">
        <f t="shared" si="9"/>
        <v>49</v>
      </c>
      <c r="H28" s="39">
        <v>45</v>
      </c>
      <c r="I28" s="47">
        <f ca="1">IF(AND(F28&gt;H28,F$2="No"),"",_xll.EURO(F28,H28,V28,V28,C28,W28,1,0))</f>
        <v>6.8788208298973856</v>
      </c>
      <c r="J28" s="51">
        <f ca="1">IF(AND(G28&gt;H28,F$2="no"),"",_xll.EURO(G28,H28,V28,V28,D28,W28,1,0))</f>
        <v>7.2515908675213616</v>
      </c>
      <c r="K28" s="2">
        <f ca="1">_xll.EURO(F28,H28,V28,V28,C28,W28,1,1)</f>
        <v>0.67622707536221227</v>
      </c>
      <c r="L28" s="47">
        <f ca="1">IF(AND(G28&lt;H28,F$2="no"),"",_xll.EURO(G28,H28,V28,V28,C28,W28,0,0))</f>
        <v>2.8995729526138412</v>
      </c>
      <c r="M28" s="51">
        <f ca="1">IF(AND(F28&lt;H28,F$2="no"),"",_xll.EURO(F28,H28,V28,V28,D28,W28,0,0))</f>
        <v>3.2723429902378118</v>
      </c>
      <c r="N28" s="76">
        <f ca="1">_xll.EURO(F28,H28,V28,V28,C28,W28,0,1)</f>
        <v>-0.31858489395867473</v>
      </c>
      <c r="O28" s="7">
        <f ca="1">_xll.EURO($F28,$H28,$V28,$V28,$C28,$W28,1,2)</f>
        <v>2.9235711906734799E-2</v>
      </c>
      <c r="P28" s="3">
        <f ca="1">_xll.EURO($F28,$H28,$V28,$V28,$C28,$W28,1,3)/100</f>
        <v>6.1883017277915446E-2</v>
      </c>
      <c r="Q28" s="143">
        <f ca="1">_xll.EURO($F28,$H28,$V28,$V28,$C28,$W28,1,5)/365.25*X28*16*$Q$2</f>
        <v>-852.05007031220248</v>
      </c>
      <c r="R28" s="108">
        <f>VLOOKUP(E28,Lookups!$B$6:$H$304,6)</f>
        <v>37180</v>
      </c>
      <c r="S28" s="13"/>
      <c r="T28" s="154" t="str">
        <f>IF(F28&gt;H28,"",J28-I28)</f>
        <v/>
      </c>
      <c r="U28" s="174">
        <f ca="1">IF(F28&gt;H28,M28-L28,"")</f>
        <v>0.37277003762397065</v>
      </c>
      <c r="V28" s="15">
        <f>VLOOKUP(E28,Lookups!$B$6:$E$304,4)</f>
        <v>4.1301320562793002E-2</v>
      </c>
      <c r="W28" s="156">
        <f ca="1">R28-$C$1</f>
        <v>46</v>
      </c>
      <c r="X28" s="157">
        <f>VLOOKUP(E28,Lookups!$B$6:$E$304,3)</f>
        <v>23</v>
      </c>
    </row>
    <row r="29" spans="1:24" x14ac:dyDescent="0.25">
      <c r="A29" s="228"/>
      <c r="B29" s="114">
        <v>0</v>
      </c>
      <c r="C29" s="11">
        <f>C$27+B29</f>
        <v>0.7</v>
      </c>
      <c r="D29" s="22">
        <f>D$27+B29</f>
        <v>0.76</v>
      </c>
      <c r="E29" s="25">
        <v>37165</v>
      </c>
      <c r="F29" s="42">
        <f t="shared" si="9"/>
        <v>49</v>
      </c>
      <c r="G29" s="42">
        <f t="shared" si="9"/>
        <v>49</v>
      </c>
      <c r="H29" s="39">
        <f>H28</f>
        <v>45</v>
      </c>
      <c r="I29" s="47">
        <f ca="1">IF(AND(F29&gt;H29,F$2="No"),"",_xll.EURO(F29,H29,V29,V29,C29,W29,1,0))</f>
        <v>6.8788208298973856</v>
      </c>
      <c r="J29" s="51">
        <f ca="1">IF(AND(G29&gt;H29,F$2="no"),"",_xll.EURO(G29,H29,V29,V29,D29,W29,1,0))</f>
        <v>7.2515908675213616</v>
      </c>
      <c r="K29" s="2">
        <f ca="1">_xll.EURO(F29,H29,V29,V29,C29,W29,1,1)</f>
        <v>0.67622707536221227</v>
      </c>
      <c r="L29" s="47">
        <f ca="1">IF(AND(G29&lt;H29,F$2="no"),"",_xll.EURO(G29,H29,V29,V29,C29,W29,0,0))</f>
        <v>2.8995729526138412</v>
      </c>
      <c r="M29" s="51">
        <f ca="1">IF(AND(F29&lt;H29,F$2="no"),"",_xll.EURO(F29,H29,V29,V29,D29,W29,0,0))</f>
        <v>3.2723429902378118</v>
      </c>
      <c r="N29" s="76">
        <f ca="1">_xll.EURO(F29,H29,V29,V29,C29,W29,0,1)</f>
        <v>-0.31858489395867473</v>
      </c>
      <c r="O29" s="7">
        <f ca="1">_xll.EURO($F29,$H29,$V29,$V29,$C29,$W29,1,2)</f>
        <v>2.9235711906734799E-2</v>
      </c>
      <c r="P29" s="3">
        <f ca="1">_xll.EURO($F29,$H29,$V29,$V29,$C29,$W29,1,3)/100</f>
        <v>6.1883017277915446E-2</v>
      </c>
      <c r="Q29" s="143">
        <f ca="1">_xll.EURO($F29,$H29,$V29,$V29,$C29,$W29,1,5)/365.25*X29*16*$Q$2</f>
        <v>-852.05007031220248</v>
      </c>
      <c r="R29" s="108">
        <f>VLOOKUP(E29,Lookups!$B$6:$H$304,6)</f>
        <v>37180</v>
      </c>
      <c r="S29" s="13"/>
      <c r="T29" s="154" t="str">
        <f>IF(F29&gt;H29,"",J29-I29)</f>
        <v/>
      </c>
      <c r="U29" s="174">
        <f ca="1">IF(F29&gt;H29,M29-L29,"")</f>
        <v>0.37277003762397065</v>
      </c>
      <c r="V29" s="15">
        <f>VLOOKUP(E29,Lookups!$B$6:$E$304,4)</f>
        <v>4.1301320562793002E-2</v>
      </c>
      <c r="W29" s="156">
        <f ca="1">R29-$C$1</f>
        <v>46</v>
      </c>
      <c r="X29" s="157">
        <f>VLOOKUP(E29,Lookups!$B$6:$E$304,3)</f>
        <v>23</v>
      </c>
    </row>
    <row r="30" spans="1:24" x14ac:dyDescent="0.25">
      <c r="A30" s="228"/>
      <c r="B30" s="114">
        <v>3.7999999999999999E-2</v>
      </c>
      <c r="C30" s="11">
        <f>C$27+B30</f>
        <v>0.73799999999999999</v>
      </c>
      <c r="D30" s="22">
        <f>D$27+B30</f>
        <v>0.79800000000000004</v>
      </c>
      <c r="E30" s="25">
        <v>37165</v>
      </c>
      <c r="F30" s="42">
        <f t="shared" si="9"/>
        <v>49</v>
      </c>
      <c r="G30" s="42">
        <f t="shared" si="9"/>
        <v>49</v>
      </c>
      <c r="H30" s="39">
        <v>55</v>
      </c>
      <c r="I30" s="47">
        <f ca="1">IF(AND(F30&gt;H30,F$2="No"),"",_xll.EURO(F30,H30,V30,V30,C30,W30,1,0))</f>
        <v>2.9173696329428935</v>
      </c>
      <c r="J30" s="51">
        <f ca="1">IF(AND(G30&gt;H30,F$2="no"),"",_xll.EURO(G30,H30,V30,V30,D30,W30,1,0))</f>
        <v>3.3146231013729412</v>
      </c>
      <c r="K30" s="2">
        <f ca="1">_xll.EURO(F30,H30,V30,V30,C30,W30,1,1)</f>
        <v>0.37627977930417617</v>
      </c>
      <c r="L30" s="47">
        <f ca="1">IF(AND(G30&lt;H30,F$2="no"),"",_xll.EURO(G30,H30,V30,V30,C30,W30,0,0))</f>
        <v>8.886241448868212</v>
      </c>
      <c r="M30" s="51">
        <f ca="1">IF(AND(F30&lt;H30,F$2="no"),"",_xll.EURO(F30,H30,V30,V30,D30,W30,0,0))</f>
        <v>9.2834949172982562</v>
      </c>
      <c r="N30" s="76">
        <f ca="1">_xll.EURO(F30,H30,V30,V30,C30,W30,0,1)</f>
        <v>-0.61853219001671078</v>
      </c>
      <c r="O30" s="7">
        <f ca="1">_xll.EURO($F30,$H30,$V30,$V30,$C30,$W30,1,2)</f>
        <v>2.9473612002646626E-2</v>
      </c>
      <c r="P30" s="3">
        <f ca="1">_xll.EURO($F30,$H30,$V30,$V30,$C30,$W30,1,3)/100</f>
        <v>6.5773278653478429E-2</v>
      </c>
      <c r="Q30" s="143">
        <f ca="1">_xll.EURO($F30,$H30,$V30,$V30,$C30,$W30,1,5)/365.25*X30*16*$Q$2</f>
        <v>-964.74367254546462</v>
      </c>
      <c r="R30" s="108">
        <f>VLOOKUP(E30,Lookups!$B$6:$H$304,6)</f>
        <v>37180</v>
      </c>
      <c r="S30" s="13"/>
      <c r="T30" s="154">
        <f ca="1">IF(F30&gt;H30,"",J30-I30)</f>
        <v>0.39725346843004772</v>
      </c>
      <c r="U30" s="174" t="str">
        <f>IF(F30&gt;H30,M30-L30,"")</f>
        <v/>
      </c>
      <c r="V30" s="15">
        <f>VLOOKUP(E30,Lookups!$B$6:$E$304,4)</f>
        <v>4.1301320562793002E-2</v>
      </c>
      <c r="W30" s="156">
        <f ca="1">R30-$C$1</f>
        <v>46</v>
      </c>
      <c r="X30" s="157">
        <f>VLOOKUP(E30,Lookups!$B$6:$E$304,3)</f>
        <v>23</v>
      </c>
    </row>
    <row r="31" spans="1:24" ht="13.8" thickBot="1" x14ac:dyDescent="0.3">
      <c r="A31" s="228"/>
      <c r="B31" s="114">
        <v>8.1000000000000003E-2</v>
      </c>
      <c r="C31" s="11">
        <f>C$27+B31</f>
        <v>0.78099999999999992</v>
      </c>
      <c r="D31" s="22">
        <f>D$27+B31</f>
        <v>0.84099999999999997</v>
      </c>
      <c r="E31" s="25">
        <v>37165</v>
      </c>
      <c r="F31" s="42">
        <f t="shared" si="9"/>
        <v>49</v>
      </c>
      <c r="G31" s="42">
        <f t="shared" si="9"/>
        <v>49</v>
      </c>
      <c r="H31" s="39">
        <v>60</v>
      </c>
      <c r="I31" s="47">
        <f ca="1">IF(AND(F31&gt;H31,F$2="No"),"",_xll.EURO(F31,H31,V31,V31,C31,W31,1,0))</f>
        <v>2.016081828422406</v>
      </c>
      <c r="J31" s="51">
        <f ca="1">IF(AND(G31&gt;H31,F$2="no"),"",_xll.EURO(G31,H31,V31,V31,D31,W31,1,0))</f>
        <v>2.3700108633693908</v>
      </c>
      <c r="K31" s="2">
        <f ca="1">_xll.EURO(F31,H31,V31,V31,C31,W31,1,1)</f>
        <v>0.27544728713360783</v>
      </c>
      <c r="L31" s="47">
        <f ca="1">IF(AND(G31&lt;H31,F$2="no"),"",_xll.EURO(G31,H31,V31,V31,C31,W31,0,0))</f>
        <v>12.959013490952159</v>
      </c>
      <c r="M31" s="51">
        <f ca="1">IF(AND(F31&lt;H31,F$2="no"),"",_xll.EURO(F31,H31,V31,V31,D31,W31,0,0))</f>
        <v>13.312942525899139</v>
      </c>
      <c r="N31" s="76">
        <f ca="1">_xll.EURO(F31,H31,V31,V31,C31,W31,0,1)</f>
        <v>-0.71936468218727911</v>
      </c>
      <c r="O31" s="7">
        <f ca="1">_xll.EURO($F31,$H31,$V31,$V31,$C31,$W31,1,2)</f>
        <v>2.4523700680752089E-2</v>
      </c>
      <c r="P31" s="3">
        <f ca="1">_xll.EURO($F31,$H31,$V31,$V31,$C31,$W31,1,3)/100</f>
        <v>5.7915766407850365E-2</v>
      </c>
      <c r="Q31" s="143">
        <f ca="1">_xll.EURO($F31,$H31,$V31,$V31,$C31,$W31,1,5)/365.25*X31*16*$Q$2</f>
        <v>-900.449583020869</v>
      </c>
      <c r="R31" s="108">
        <f>VLOOKUP(E31,Lookups!$B$6:$H$304,6)</f>
        <v>37180</v>
      </c>
      <c r="S31" s="13"/>
      <c r="T31" s="158">
        <f ca="1">IF(F31&gt;H31,"",J31-I31)</f>
        <v>0.3539290349469848</v>
      </c>
      <c r="U31" s="175" t="str">
        <f>IF(F31&gt;H31,M31-L31,"")</f>
        <v/>
      </c>
      <c r="V31" s="17">
        <f>VLOOKUP(E31,Lookups!$B$6:$E$304,4)</f>
        <v>4.1301320562793002E-2</v>
      </c>
      <c r="W31" s="137">
        <f ca="1">R31-$C$1</f>
        <v>46</v>
      </c>
      <c r="X31" s="159">
        <f>VLOOKUP(E31,Lookups!$B$6:$E$304,3)</f>
        <v>23</v>
      </c>
    </row>
    <row r="32" spans="1:24" ht="13.8" thickBot="1" x14ac:dyDescent="0.3">
      <c r="A32" s="118"/>
      <c r="B32" s="119"/>
      <c r="C32" s="120"/>
      <c r="D32" s="120"/>
      <c r="E32" s="121"/>
      <c r="F32" s="122"/>
      <c r="G32" s="122"/>
      <c r="H32" s="132"/>
      <c r="I32" s="127"/>
      <c r="J32" s="127"/>
      <c r="K32" s="124"/>
      <c r="L32" s="127"/>
      <c r="M32" s="127"/>
      <c r="N32" s="125"/>
      <c r="O32" s="126"/>
      <c r="P32" s="127"/>
      <c r="Q32" s="147"/>
      <c r="R32" s="128"/>
      <c r="S32" s="13"/>
      <c r="T32" s="127"/>
      <c r="U32" s="176"/>
      <c r="V32" s="130"/>
      <c r="W32" s="131"/>
    </row>
    <row r="33" spans="1:24" ht="12.75" customHeight="1" x14ac:dyDescent="0.25">
      <c r="A33" s="228" t="s">
        <v>23</v>
      </c>
      <c r="B33" s="114"/>
      <c r="C33" s="20">
        <v>0.7</v>
      </c>
      <c r="D33" s="24">
        <v>0.76</v>
      </c>
      <c r="E33" s="6">
        <v>37165</v>
      </c>
      <c r="F33" s="70">
        <v>40.5</v>
      </c>
      <c r="G33" s="70">
        <v>41</v>
      </c>
      <c r="H33" s="39">
        <v>40</v>
      </c>
      <c r="I33" s="47">
        <f ca="1">IF(AND(F33&gt;H33,F$2="No"),"",_xll.EURO(F33,H33,V33,V33,C33,W33,1,0))</f>
        <v>4.2116960623223711</v>
      </c>
      <c r="J33" s="51">
        <f ca="1">IF(AND(G33&gt;H33,F$2="no"),"",_xll.EURO(G33,H33,V33,V33,D33,W33,1,0))</f>
        <v>4.8374366534698616</v>
      </c>
      <c r="K33" s="2">
        <f ca="1">_xll.EURO(F33,H33,V33,V33,C33,W33,1,1)</f>
        <v>0.56619909588134687</v>
      </c>
      <c r="L33" s="47">
        <f ca="1">IF(AND(G33&lt;H33,F$2="no"),"",_xll.EURO(G33,H33,V33,V33,C33,W33,0,0))</f>
        <v>3.5048031806307556</v>
      </c>
      <c r="M33" s="48">
        <f ca="1">IF(AND(F33&lt;H33,F$2="no"),"",_xll.EURO(F33,H33,V33,V33,D33,W33,0,0))</f>
        <v>4.0511873614424161</v>
      </c>
      <c r="N33" s="76">
        <f ca="1">_xll.EURO(F33,H33,V33,V33,C33,W33,0,1)</f>
        <v>-0.42861287343954019</v>
      </c>
      <c r="O33" s="7">
        <f ca="1">_xll.EURO($F33,$H33,$V33,$V33,$C33,$W33,1,2)</f>
        <v>3.8852911642169051E-2</v>
      </c>
      <c r="P33" s="3">
        <f ca="1">_xll.EURO($F33,$H33,$V33,$V33,$C33,$W33,1,3)/100</f>
        <v>5.6182267595848934E-2</v>
      </c>
      <c r="Q33" s="143">
        <f ca="1">_xll.EURO($F33,$H33,$V33,$V33,$C33,$W33,1,5)/365.25*X33*16*$Q$2</f>
        <v>-777.78883214895507</v>
      </c>
      <c r="R33" s="108">
        <f>VLOOKUP(E33,Lookups!$B$6:$H$304,6)</f>
        <v>37180</v>
      </c>
      <c r="S33" s="13"/>
      <c r="T33" s="153" t="str">
        <f t="shared" ref="T33:T41" si="10">IF(F33&gt;H33,"",J33-I33)</f>
        <v/>
      </c>
      <c r="U33" s="173">
        <f t="shared" ref="U33:U41" ca="1" si="11">IF(F33&gt;H33,M33-L33,"")</f>
        <v>0.54638418081166051</v>
      </c>
      <c r="V33" s="134">
        <f>VLOOKUP(E33,Lookups!$B$6:$E$304,4)</f>
        <v>4.1301320562793002E-2</v>
      </c>
      <c r="W33" s="135">
        <f t="shared" ref="W33:W41" ca="1" si="12">R33-$C$1</f>
        <v>46</v>
      </c>
      <c r="X33" s="160">
        <f>VLOOKUP(E33,Lookups!$B$6:$E$304,3)</f>
        <v>23</v>
      </c>
    </row>
    <row r="34" spans="1:24" x14ac:dyDescent="0.25">
      <c r="A34" s="228"/>
      <c r="B34" s="114"/>
      <c r="C34" s="11">
        <f>C33</f>
        <v>0.7</v>
      </c>
      <c r="D34" s="22">
        <f>D33</f>
        <v>0.76</v>
      </c>
      <c r="E34" s="6">
        <v>37196</v>
      </c>
      <c r="F34" s="42">
        <f t="shared" ref="F34:H35" si="13">F33</f>
        <v>40.5</v>
      </c>
      <c r="G34" s="42">
        <f t="shared" si="13"/>
        <v>41</v>
      </c>
      <c r="H34" s="44">
        <f t="shared" si="13"/>
        <v>40</v>
      </c>
      <c r="I34" s="47">
        <f ca="1">IF(AND(F34&gt;H34,F$2="No"),"",_xll.EURO(F34,H34,V34,V34,C34,W34,1,0))</f>
        <v>5.3134999766854598</v>
      </c>
      <c r="J34" s="51">
        <f ca="1">IF(AND(G34&gt;H34,F$2="no"),"",_xll.EURO(G34,H34,V34,V34,D34,W34,1,0))</f>
        <v>6.0352549328233991</v>
      </c>
      <c r="K34" s="2">
        <f ca="1">_xll.EURO(F34,H34,V34,V34,C34,W34,1,1)</f>
        <v>0.57374009298201745</v>
      </c>
      <c r="L34" s="47">
        <f ca="1">IF(AND(G34&lt;H34,F$2="no"),"",_xll.EURO(G34,H34,V34,V34,C34,W34,0,0))</f>
        <v>4.6126569564533142</v>
      </c>
      <c r="M34" s="48">
        <f ca="1">IF(AND(F34&lt;H34,F$2="no"),"",_xll.EURO(F34,H34,V34,V34,D34,W34,0,0))</f>
        <v>5.247188610571591</v>
      </c>
      <c r="N34" s="76">
        <f ca="1">_xll.EURO(F34,H34,V34,V34,C34,W34,0,1)</f>
        <v>-0.41769613318730237</v>
      </c>
      <c r="O34" s="7">
        <f ca="1">_xll.EURO($F34,$H34,$V34,$V34,$C34,$W34,1,2)</f>
        <v>2.9988101345168282E-2</v>
      </c>
      <c r="P34" s="3">
        <f ca="1">_xll.EURO($F34,$H34,$V34,$V34,$C34,$W34,1,3)/100</f>
        <v>7.1644098779223356E-2</v>
      </c>
      <c r="Q34" s="143">
        <f ca="1">_xll.EURO($F34,$H34,$V34,$V34,$C34,$W34,1,5)/365.25*X34*16*$Q$2</f>
        <v>-544.19706916624591</v>
      </c>
      <c r="R34" s="108">
        <f>VLOOKUP(E34,Lookups!$B$6:$H$304,6)</f>
        <v>37210</v>
      </c>
      <c r="S34" s="13"/>
      <c r="T34" s="154" t="str">
        <f t="shared" si="10"/>
        <v/>
      </c>
      <c r="U34" s="174">
        <f t="shared" ca="1" si="11"/>
        <v>0.63453165411827683</v>
      </c>
      <c r="V34" s="15">
        <f>VLOOKUP(E34,Lookups!$B$6:$E$304,4)</f>
        <v>4.1334062425352897E-2</v>
      </c>
      <c r="W34" s="156">
        <f t="shared" ca="1" si="12"/>
        <v>76</v>
      </c>
      <c r="X34" s="157">
        <f>VLOOKUP(E34,Lookups!$B$6:$E$304,3)</f>
        <v>21</v>
      </c>
    </row>
    <row r="35" spans="1:24" x14ac:dyDescent="0.25">
      <c r="A35" s="228"/>
      <c r="B35" s="114"/>
      <c r="C35" s="35">
        <f>C34</f>
        <v>0.7</v>
      </c>
      <c r="D35" s="29">
        <f>D34</f>
        <v>0.76</v>
      </c>
      <c r="E35" s="73">
        <v>37226</v>
      </c>
      <c r="F35" s="66">
        <f t="shared" si="13"/>
        <v>40.5</v>
      </c>
      <c r="G35" s="66">
        <f t="shared" si="13"/>
        <v>41</v>
      </c>
      <c r="H35" s="67">
        <f t="shared" si="13"/>
        <v>40</v>
      </c>
      <c r="I35" s="68">
        <f ca="1">IF(AND(F35&gt;H35,F$2="No"),"",_xll.EURO(F35,H35,V35,V35,C35,W35,1,0))</f>
        <v>6.197931311600577</v>
      </c>
      <c r="J35" s="69">
        <f ca="1">IF(AND(G35&gt;H35,F$2="no"),"",_xll.EURO(G35,H35,V35,V35,D35,W35,1,0))</f>
        <v>6.9964656544517823</v>
      </c>
      <c r="K35" s="30">
        <f ca="1">_xll.EURO(F35,H35,V35,V35,C35,W35,1,1)</f>
        <v>0.58063286797037672</v>
      </c>
      <c r="L35" s="68">
        <f ca="1">IF(AND(G35&lt;H35,F$2="no"),"",_xll.EURO(G35,H35,V35,V35,C35,W35,0,0))</f>
        <v>5.5033086153623856</v>
      </c>
      <c r="M35" s="80">
        <f ca="1">IF(AND(F35&lt;H35,F$2="no"),"",_xll.EURO(F35,H35,V35,V35,D35,W35,0,0))</f>
        <v>6.206639551638915</v>
      </c>
      <c r="N35" s="78">
        <f ca="1">_xll.EURO(F35,H35,V35,V35,C35,W35,0,1)</f>
        <v>-0.40743405860935239</v>
      </c>
      <c r="O35" s="31">
        <f ca="1">_xll.EURO($F35,$H35,$V35,$V35,$C35,$W35,1,2)</f>
        <v>2.5184456437378724E-2</v>
      </c>
      <c r="P35" s="32">
        <f ca="1">_xll.EURO($F35,$H35,$V35,$V35,$C35,$W35,1,3)/100</f>
        <v>8.3918228791749636E-2</v>
      </c>
      <c r="Q35" s="145">
        <f ca="1">_xll.EURO($F35,$H35,$V35,$V35,$C35,$W35,1,5)/365.25*X35*16*$Q$2</f>
        <v>-432.11061263788054</v>
      </c>
      <c r="R35" s="110">
        <f>VLOOKUP(E35,Lookups!$B$6:$H$304,6)</f>
        <v>37240</v>
      </c>
      <c r="S35" s="13"/>
      <c r="T35" s="154" t="str">
        <f t="shared" si="10"/>
        <v/>
      </c>
      <c r="U35" s="174">
        <f t="shared" ca="1" si="11"/>
        <v>0.70333093627652943</v>
      </c>
      <c r="V35" s="15">
        <f>VLOOKUP(E35,Lookups!$B$6:$E$304,4)</f>
        <v>4.1365748099140301E-2</v>
      </c>
      <c r="W35" s="156">
        <f t="shared" ca="1" si="12"/>
        <v>106</v>
      </c>
      <c r="X35" s="157">
        <f>VLOOKUP(E35,Lookups!$B$6:$E$304,3)</f>
        <v>20</v>
      </c>
    </row>
    <row r="36" spans="1:24" x14ac:dyDescent="0.25">
      <c r="A36" s="236"/>
      <c r="B36" s="114">
        <v>2.3333333333333334E-2</v>
      </c>
      <c r="C36" s="34">
        <f t="shared" ref="C36:C41" si="14">C$33+B36</f>
        <v>0.72333333333333327</v>
      </c>
      <c r="D36" s="33">
        <f t="shared" ref="D36:D41" si="15">D$33+B36</f>
        <v>0.78333333333333333</v>
      </c>
      <c r="E36" s="72">
        <v>37165</v>
      </c>
      <c r="F36" s="71">
        <f t="shared" ref="F36:G41" si="16">F35</f>
        <v>40.5</v>
      </c>
      <c r="G36" s="71">
        <f t="shared" si="16"/>
        <v>41</v>
      </c>
      <c r="H36" s="63">
        <v>45</v>
      </c>
      <c r="I36" s="64">
        <f ca="1">IF(AND(F36&gt;H36,F$2="No"),"",_xll.EURO(F36,H36,V36,V36,C36,W36,1,0))</f>
        <v>2.4633680479428204</v>
      </c>
      <c r="J36" s="65">
        <f ca="1">IF(AND(G36&gt;H36,F$2="no"),"",_xll.EURO(G36,H36,V36,V36,D36,W36,1,0))</f>
        <v>2.9999681090009851</v>
      </c>
      <c r="K36" s="26">
        <f ca="1">_xll.EURO(F36,H36,V36,V36,C36,W36,1,1)</f>
        <v>0.38691695306155388</v>
      </c>
      <c r="L36" s="64">
        <f ca="1">IF(AND(G36&lt;H36,F$2="no"),"",_xll.EURO(G36,H36,V36,V36,C36,W36,0,0))</f>
        <v>6.6406592133816709</v>
      </c>
      <c r="M36" s="74">
        <f ca="1">IF(AND(F36&lt;H36,F$2="no"),"",_xll.EURO(F36,H36,V36,V36,D36,W36,0,0))</f>
        <v>7.2708167622459996</v>
      </c>
      <c r="N36" s="79">
        <f ca="1">_xll.EURO(F36,H36,V36,V36,C36,W36,0,1)</f>
        <v>-0.60789501625933307</v>
      </c>
      <c r="O36" s="27">
        <f ca="1">_xll.EURO($F36,$H36,$V36,$V36,$C36,$W36,1,2)</f>
        <v>3.6685420764369016E-2</v>
      </c>
      <c r="P36" s="28">
        <f ca="1">_xll.EURO($F36,$H36,$V36,$V36,$C36,$W36,1,3)/100</f>
        <v>5.4816289790755653E-2</v>
      </c>
      <c r="Q36" s="146">
        <f ca="1">_xll.EURO($F36,$H36,$V36,$V36,$C36,$W36,1,5)/365.25*X36*16*$Q$2</f>
        <v>-787.88367402348626</v>
      </c>
      <c r="R36" s="111">
        <f>VLOOKUP(E36,Lookups!$B$6:$H$304,6)</f>
        <v>37180</v>
      </c>
      <c r="S36" s="13"/>
      <c r="T36" s="164">
        <f t="shared" ca="1" si="10"/>
        <v>0.53660006105816471</v>
      </c>
      <c r="U36" s="177" t="str">
        <f t="shared" si="11"/>
        <v/>
      </c>
      <c r="V36" s="166">
        <f>VLOOKUP(E36,Lookups!$B$6:$E$304,4)</f>
        <v>4.1301320562793002E-2</v>
      </c>
      <c r="W36" s="167">
        <f t="shared" ca="1" si="12"/>
        <v>46</v>
      </c>
      <c r="X36" s="169">
        <f>VLOOKUP(E36,Lookups!$B$6:$E$304,3)</f>
        <v>23</v>
      </c>
    </row>
    <row r="37" spans="1:24" x14ac:dyDescent="0.25">
      <c r="A37" s="236"/>
      <c r="B37" s="114">
        <v>2.3333333333333334E-2</v>
      </c>
      <c r="C37" s="11">
        <f t="shared" si="14"/>
        <v>0.72333333333333327</v>
      </c>
      <c r="D37" s="22">
        <f t="shared" si="15"/>
        <v>0.78333333333333333</v>
      </c>
      <c r="E37" s="6">
        <v>37196</v>
      </c>
      <c r="F37" s="42">
        <f t="shared" si="16"/>
        <v>40.5</v>
      </c>
      <c r="G37" s="42">
        <f t="shared" si="16"/>
        <v>41</v>
      </c>
      <c r="H37" s="44">
        <f>H36</f>
        <v>45</v>
      </c>
      <c r="I37" s="47">
        <f ca="1">IF(AND(F37&gt;H37,F$2="No"),"",_xll.EURO(F37,H37,V37,V37,C37,W37,1,0))</f>
        <v>3.6010360476532135</v>
      </c>
      <c r="J37" s="51">
        <f ca="1">IF(AND(G37&gt;H37,F$2="no"),"",_xll.EURO(G37,H37,V37,V37,D37,W37,1,0))</f>
        <v>4.263769430442709</v>
      </c>
      <c r="K37" s="2">
        <f ca="1">_xll.EURO(F37,H37,V37,V37,C37,W37,1,1)</f>
        <v>0.43491202246720628</v>
      </c>
      <c r="L37" s="47">
        <f ca="1">IF(AND(G37&lt;H37,F$2="no"),"",_xll.EURO(G37,H37,V37,V37,C37,W37,0,0))</f>
        <v>7.7878824181496356</v>
      </c>
      <c r="M37" s="48">
        <f ca="1">IF(AND(F37&lt;H37,F$2="no"),"",_xll.EURO(F37,H37,V37,V37,D37,W37,0,0))</f>
        <v>8.4969201723191006</v>
      </c>
      <c r="N37" s="76">
        <f ca="1">_xll.EURO(F37,H37,V37,V37,C37,W37,0,1)</f>
        <v>-0.55652420370211353</v>
      </c>
      <c r="O37" s="7">
        <f ca="1">_xll.EURO($F37,$H37,$V37,$V37,$C37,$W37,1,2)</f>
        <v>2.9248033533980006E-2</v>
      </c>
      <c r="P37" s="3">
        <f ca="1">_xll.EURO($F37,$H37,$V37,$V37,$C37,$W37,1,3)/100</f>
        <v>7.2205214955217326E-2</v>
      </c>
      <c r="Q37" s="143">
        <f ca="1">_xll.EURO($F37,$H37,$V37,$V37,$C37,$W37,1,5)/365.25*X37*16*$Q$2</f>
        <v>-570.41541282522599</v>
      </c>
      <c r="R37" s="108">
        <f>VLOOKUP(E37,Lookups!$B$6:$H$304,6)</f>
        <v>37210</v>
      </c>
      <c r="S37" s="13"/>
      <c r="T37" s="154">
        <f t="shared" ca="1" si="10"/>
        <v>0.66273338278949545</v>
      </c>
      <c r="U37" s="174" t="str">
        <f t="shared" si="11"/>
        <v/>
      </c>
      <c r="V37" s="15">
        <f>VLOOKUP(E37,Lookups!$B$6:$E$304,4)</f>
        <v>4.1334062425352897E-2</v>
      </c>
      <c r="W37" s="156">
        <f t="shared" ca="1" si="12"/>
        <v>76</v>
      </c>
      <c r="X37" s="157">
        <f>VLOOKUP(E37,Lookups!$B$6:$E$304,3)</f>
        <v>21</v>
      </c>
    </row>
    <row r="38" spans="1:24" x14ac:dyDescent="0.25">
      <c r="A38" s="236"/>
      <c r="B38" s="114">
        <v>2.3333333333333334E-2</v>
      </c>
      <c r="C38" s="35">
        <f t="shared" si="14"/>
        <v>0.72333333333333327</v>
      </c>
      <c r="D38" s="29">
        <f t="shared" si="15"/>
        <v>0.78333333333333333</v>
      </c>
      <c r="E38" s="73">
        <v>37226</v>
      </c>
      <c r="F38" s="66">
        <f t="shared" si="16"/>
        <v>40.5</v>
      </c>
      <c r="G38" s="66">
        <f t="shared" si="16"/>
        <v>41</v>
      </c>
      <c r="H38" s="67">
        <f>H37</f>
        <v>45</v>
      </c>
      <c r="I38" s="68">
        <f ca="1">IF(AND(F38&gt;H38,F$2="No"),"",_xll.EURO(F38,H38,V38,V38,C38,W38,1,0))</f>
        <v>4.535780885773006</v>
      </c>
      <c r="J38" s="69">
        <f ca="1">IF(AND(G38&gt;H38,F$2="no"),"",_xll.EURO(G38,H38,V38,V38,D38,W38,1,0))</f>
        <v>5.2931984155018696</v>
      </c>
      <c r="K38" s="30">
        <f ca="1">_xll.EURO(F38,H38,V38,V38,C38,W38,1,1)</f>
        <v>0.46428140283950997</v>
      </c>
      <c r="L38" s="68">
        <f ca="1">IF(AND(G38&lt;H38,F$2="no"),"",_xll.EURO(G38,H38,V38,V38,C38,W38,0,0))</f>
        <v>8.7232914655915543</v>
      </c>
      <c r="M38" s="80">
        <f ca="1">IF(AND(F38&lt;H38,F$2="no"),"",_xll.EURO(F38,H38,V38,V38,D38,W38,0,0))</f>
        <v>9.4972331890244597</v>
      </c>
      <c r="N38" s="78">
        <f ca="1">_xll.EURO(F38,H38,V38,V38,C38,W38,0,1)</f>
        <v>-0.52378552374021925</v>
      </c>
      <c r="O38" s="31">
        <f ca="1">_xll.EURO($F38,$H38,$V38,$V38,$C38,$W38,1,2)</f>
        <v>2.490609743227909E-2</v>
      </c>
      <c r="P38" s="32">
        <f ca="1">_xll.EURO($F38,$H38,$V38,$V38,$C38,$W38,1,3)/100</f>
        <v>8.5757053128763819E-2</v>
      </c>
      <c r="Q38" s="145">
        <f ca="1">_xll.EURO($F38,$H38,$V38,$V38,$C38,$W38,1,5)/365.25*X38*16*$Q$2</f>
        <v>-459.93893019322627</v>
      </c>
      <c r="R38" s="108">
        <f>VLOOKUP(E38,Lookups!$B$6:$H$304,6)</f>
        <v>37240</v>
      </c>
      <c r="S38" s="13"/>
      <c r="T38" s="161">
        <f t="shared" ca="1" si="10"/>
        <v>0.75741752972886367</v>
      </c>
      <c r="U38" s="178" t="str">
        <f t="shared" si="11"/>
        <v/>
      </c>
      <c r="V38" s="163">
        <f>VLOOKUP(E38,Lookups!$B$6:$E$304,4)</f>
        <v>4.1365748099140301E-2</v>
      </c>
      <c r="W38" s="168">
        <f t="shared" ca="1" si="12"/>
        <v>106</v>
      </c>
      <c r="X38" s="170">
        <f>VLOOKUP(E38,Lookups!$B$6:$E$304,3)</f>
        <v>20</v>
      </c>
    </row>
    <row r="39" spans="1:24" x14ac:dyDescent="0.25">
      <c r="A39" s="236"/>
      <c r="B39" s="114">
        <v>6.2000000000000006E-2</v>
      </c>
      <c r="C39" s="11">
        <f t="shared" si="14"/>
        <v>0.76200000000000001</v>
      </c>
      <c r="D39" s="22">
        <f t="shared" si="15"/>
        <v>0.82200000000000006</v>
      </c>
      <c r="E39" s="6">
        <v>37165</v>
      </c>
      <c r="F39" s="42">
        <f t="shared" si="16"/>
        <v>40.5</v>
      </c>
      <c r="G39" s="42">
        <f t="shared" si="16"/>
        <v>41</v>
      </c>
      <c r="H39" s="39">
        <v>50</v>
      </c>
      <c r="I39" s="47">
        <f ca="1">IF(AND(F39&gt;H39,F$2="No"),"",_xll.EURO(F39,H39,V39,V39,C39,W39,1,0))</f>
        <v>1.5011673672360057</v>
      </c>
      <c r="J39" s="51">
        <f ca="1">IF(AND(G39&gt;H39,F$2="no"),"",_xll.EURO(G39,H39,V39,V39,D39,W39,1,0))</f>
        <v>1.9292680108062541</v>
      </c>
      <c r="K39" s="2">
        <f ca="1">_xll.EURO(F39,H39,V39,V39,C39,W39,1,1)</f>
        <v>0.25843141715245233</v>
      </c>
      <c r="L39" s="47">
        <f ca="1">IF(AND(G39&lt;H39,F$2="no"),"",_xll.EURO(G39,H39,V39,V39,C39,W39,0,0))</f>
        <v>10.58739379269705</v>
      </c>
      <c r="M39" s="48">
        <f ca="1">IF(AND(F39&lt;H39,F$2="no"),"",_xll.EURO(F39,H39,V39,V39,D39,W39,0,0))</f>
        <v>11.236073137011211</v>
      </c>
      <c r="N39" s="76">
        <f ca="1">_xll.EURO(F39,H39,V39,V39,C39,W39,0,1)</f>
        <v>-0.73638055216843479</v>
      </c>
      <c r="O39" s="7">
        <f ca="1">_xll.EURO($F39,$H39,$V39,$V39,$C39,$W39,1,2)</f>
        <v>2.945039787654392E-2</v>
      </c>
      <c r="P39" s="3">
        <f ca="1">_xll.EURO($F39,$H39,$V39,$V39,$C39,$W39,1,3)/100</f>
        <v>4.6357903952939754E-2</v>
      </c>
      <c r="Q39" s="143">
        <f ca="1">_xll.EURO($F39,$H39,$V39,$V39,$C39,$W39,1,5)/365.25*X39*16*$Q$2</f>
        <v>-703.37110625893308</v>
      </c>
      <c r="R39" s="108">
        <f>VLOOKUP(E39,Lookups!$B$6:$H$304,6)</f>
        <v>37180</v>
      </c>
      <c r="S39" s="13"/>
      <c r="T39" s="154">
        <f t="shared" ca="1" si="10"/>
        <v>0.42810064357024835</v>
      </c>
      <c r="U39" s="174" t="str">
        <f t="shared" si="11"/>
        <v/>
      </c>
      <c r="V39" s="15">
        <f>VLOOKUP(E39,Lookups!$B$6:$E$304,4)</f>
        <v>4.1301320562793002E-2</v>
      </c>
      <c r="W39" s="156">
        <f t="shared" ca="1" si="12"/>
        <v>46</v>
      </c>
      <c r="X39" s="157">
        <f>VLOOKUP(E39,Lookups!$B$6:$E$304,3)</f>
        <v>23</v>
      </c>
    </row>
    <row r="40" spans="1:24" x14ac:dyDescent="0.25">
      <c r="A40" s="236"/>
      <c r="B40" s="114">
        <v>6.2000000000000006E-2</v>
      </c>
      <c r="C40" s="11">
        <f t="shared" si="14"/>
        <v>0.76200000000000001</v>
      </c>
      <c r="D40" s="22">
        <f t="shared" si="15"/>
        <v>0.82200000000000006</v>
      </c>
      <c r="E40" s="6">
        <v>37196</v>
      </c>
      <c r="F40" s="42">
        <f t="shared" si="16"/>
        <v>40.5</v>
      </c>
      <c r="G40" s="42">
        <f t="shared" si="16"/>
        <v>41</v>
      </c>
      <c r="H40" s="44">
        <f>H39</f>
        <v>50</v>
      </c>
      <c r="I40" s="47">
        <f ca="1">IF(AND(F40&gt;H40,F$2="No"),"",_xll.EURO(F40,H40,V40,V40,C40,W40,1,0))</f>
        <v>2.5682712961697014</v>
      </c>
      <c r="J40" s="51">
        <f ca="1">IF(AND(G40&gt;H40,F$2="no"),"",_xll.EURO(G40,H40,V40,V40,D40,W40,1,0))</f>
        <v>3.1509936037897699</v>
      </c>
      <c r="K40" s="2">
        <f ca="1">_xll.EURO(F40,H40,V40,V40,C40,W40,1,1)</f>
        <v>0.32986139391162111</v>
      </c>
      <c r="L40" s="47">
        <f ca="1">IF(AND(G40&lt;H40,F$2="no"),"",_xll.EURO(G40,H40,V40,V40,C40,W40,0,0))</f>
        <v>11.659330351737797</v>
      </c>
      <c r="M40" s="48">
        <f ca="1">IF(AND(F40&lt;H40,F$2="no"),"",_xll.EURO(F40,H40,V40,V40,D40,W40,0,0))</f>
        <v>12.391111104862208</v>
      </c>
      <c r="N40" s="76">
        <f ca="1">_xll.EURO(F40,H40,V40,V40,C40,W40,0,1)</f>
        <v>-0.66157483225769875</v>
      </c>
      <c r="O40" s="7">
        <f ca="1">_xll.EURO($F40,$H40,$V40,$V40,$C40,$W40,1,2)</f>
        <v>2.5588544700752936E-2</v>
      </c>
      <c r="P40" s="3">
        <f ca="1">_xll.EURO($F40,$H40,$V40,$V40,$C40,$W40,1,3)/100</f>
        <v>6.6547841317305539E-2</v>
      </c>
      <c r="Q40" s="143">
        <f ca="1">_xll.EURO($F40,$H40,$V40,$V40,$C40,$W40,1,5)/365.25*X40*16*$Q$2</f>
        <v>-555.59013461393636</v>
      </c>
      <c r="R40" s="108">
        <f>VLOOKUP(E40,Lookups!$B$6:$H$304,6)</f>
        <v>37210</v>
      </c>
      <c r="S40" s="13"/>
      <c r="T40" s="154">
        <f t="shared" ca="1" si="10"/>
        <v>0.58272230762006849</v>
      </c>
      <c r="U40" s="174" t="str">
        <f t="shared" si="11"/>
        <v/>
      </c>
      <c r="V40" s="15">
        <f>VLOOKUP(E40,Lookups!$B$6:$E$304,4)</f>
        <v>4.1334062425352897E-2</v>
      </c>
      <c r="W40" s="156">
        <f t="shared" ca="1" si="12"/>
        <v>76</v>
      </c>
      <c r="X40" s="157">
        <f>VLOOKUP(E40,Lookups!$B$6:$E$304,3)</f>
        <v>21</v>
      </c>
    </row>
    <row r="41" spans="1:24" ht="13.8" thickBot="1" x14ac:dyDescent="0.3">
      <c r="A41" s="236"/>
      <c r="B41" s="114">
        <v>6.2000000000000006E-2</v>
      </c>
      <c r="C41" s="11">
        <f t="shared" si="14"/>
        <v>0.76200000000000001</v>
      </c>
      <c r="D41" s="22">
        <f t="shared" si="15"/>
        <v>0.82200000000000006</v>
      </c>
      <c r="E41" s="6">
        <v>37226</v>
      </c>
      <c r="F41" s="42">
        <f t="shared" si="16"/>
        <v>40.5</v>
      </c>
      <c r="G41" s="42">
        <f t="shared" si="16"/>
        <v>41</v>
      </c>
      <c r="H41" s="44">
        <f>H40</f>
        <v>50</v>
      </c>
      <c r="I41" s="47">
        <f ca="1">IF(AND(F41&gt;H41,F$2="No"),"",_xll.EURO(F41,H41,V41,V41,C41,W41,1,0))</f>
        <v>3.4976996217384304</v>
      </c>
      <c r="J41" s="51">
        <f ca="1">IF(AND(G41&gt;H41,F$2="no"),"",_xll.EURO(G41,H41,V41,V41,D41,W41,1,0))</f>
        <v>4.1937687830282648</v>
      </c>
      <c r="K41" s="2">
        <f ca="1">_xll.EURO(F41,H41,V41,V41,C41,W41,1,1)</f>
        <v>0.37448865560742667</v>
      </c>
      <c r="L41" s="47">
        <f ca="1">IF(AND(G41&lt;H41,F$2="no"),"",_xll.EURO(G41,H41,V41,V41,C41,W41,0,0))</f>
        <v>12.580369332393111</v>
      </c>
      <c r="M41" s="48">
        <f ca="1">IF(AND(F41&lt;H41,F$2="no"),"",_xll.EURO(F41,H41,V41,V41,D41,W41,0,0))</f>
        <v>13.380346836340109</v>
      </c>
      <c r="N41" s="76">
        <f ca="1">_xll.EURO(F41,H41,V41,V41,C41,W41,0,1)</f>
        <v>-0.61357827097230255</v>
      </c>
      <c r="O41" s="7">
        <f ca="1">_xll.EURO($F41,$H41,$V41,$V41,$C41,$W41,1,2)</f>
        <v>2.2610943125409327E-2</v>
      </c>
      <c r="P41" s="3">
        <f ca="1">_xll.EURO($F41,$H41,$V41,$V41,$C41,$W41,1,3)/100</f>
        <v>8.2016141921983685E-2</v>
      </c>
      <c r="Q41" s="143">
        <f ca="1">_xll.EURO($F41,$H41,$V41,$V41,$C41,$W41,1,5)/365.25*X41*16*$Q$2</f>
        <v>-465.33217639944428</v>
      </c>
      <c r="R41" s="108">
        <f>VLOOKUP(E41,Lookups!$B$6:$H$304,6)</f>
        <v>37240</v>
      </c>
      <c r="S41" s="13"/>
      <c r="T41" s="158">
        <f t="shared" ca="1" si="10"/>
        <v>0.69606916128983443</v>
      </c>
      <c r="U41" s="175" t="str">
        <f t="shared" si="11"/>
        <v/>
      </c>
      <c r="V41" s="17">
        <f>VLOOKUP(E41,Lookups!$B$6:$E$304,4)</f>
        <v>4.1365748099140301E-2</v>
      </c>
      <c r="W41" s="137">
        <f t="shared" ca="1" si="12"/>
        <v>106</v>
      </c>
      <c r="X41" s="159">
        <f>VLOOKUP(E41,Lookups!$B$6:$E$304,3)</f>
        <v>20</v>
      </c>
    </row>
    <row r="42" spans="1:24" ht="13.8" thickBot="1" x14ac:dyDescent="0.3">
      <c r="A42" s="138"/>
      <c r="B42" s="119"/>
      <c r="C42" s="120"/>
      <c r="D42" s="120"/>
      <c r="E42" s="121"/>
      <c r="F42" s="122"/>
      <c r="G42" s="122"/>
      <c r="H42" s="123"/>
      <c r="I42" s="127"/>
      <c r="J42" s="127"/>
      <c r="K42" s="124"/>
      <c r="L42" s="127"/>
      <c r="M42" s="127"/>
      <c r="N42" s="125"/>
      <c r="O42" s="126"/>
      <c r="P42" s="127"/>
      <c r="Q42" s="147"/>
      <c r="R42" s="128"/>
      <c r="S42" s="13"/>
      <c r="T42" s="127"/>
      <c r="U42" s="176"/>
      <c r="V42" s="130"/>
      <c r="W42" s="131"/>
    </row>
    <row r="43" spans="1:24" ht="12.75" customHeight="1" x14ac:dyDescent="0.25">
      <c r="A43" s="237" t="s">
        <v>40</v>
      </c>
      <c r="B43" s="114"/>
      <c r="C43" s="20">
        <v>0.42</v>
      </c>
      <c r="D43" s="24">
        <v>0.48</v>
      </c>
      <c r="E43" s="6">
        <v>37257</v>
      </c>
      <c r="F43" s="70">
        <v>39.5</v>
      </c>
      <c r="G43" s="70">
        <v>40</v>
      </c>
      <c r="H43" s="39">
        <v>40</v>
      </c>
      <c r="I43" s="47">
        <f ca="1">IF(AND(F43&gt;H43,F$2="No"),"",_xll.EURO(F43,H43,V43,V43,C43,W43,1,0))</f>
        <v>3.7776406030204193</v>
      </c>
      <c r="J43" s="51">
        <f ca="1">IF(AND(G43&gt;H43,F$2="no"),"",_xll.EURO(G43,H43,V43,V43,D43,W43,1,0))</f>
        <v>4.6181156248265083</v>
      </c>
      <c r="K43" s="117">
        <f ca="1">_xll.EURO(F43,H43,V43,V43,C43,W43,1,1)</f>
        <v>0.52373628744749778</v>
      </c>
      <c r="L43" s="47">
        <f ca="1">IF(AND(G43&lt;H43,F$2="no"),"",_xll.EURO(G43,H43,V43,V43,C43,W43,0,0))</f>
        <v>4.0442804252329694</v>
      </c>
      <c r="M43" s="51">
        <f ca="1">IF(AND(F43&lt;H43,F$2="no"),"",_xll.EURO(F43,H43,V43,V43,D43,W43,0,0))</f>
        <v>4.8394980326343564</v>
      </c>
      <c r="N43" s="76">
        <f ca="1">_xll.EURO(F43,H43,V43,V43,C43,W43,0,1)</f>
        <v>-0.46068696114828495</v>
      </c>
      <c r="O43" s="7">
        <f ca="1">_xll.EURO($F43,$H43,$V43,$V43,$C43,$W43,1,2)</f>
        <v>3.8388304420887656E-2</v>
      </c>
      <c r="P43" s="3">
        <f ca="1">_xll.EURO($F43,$H43,$V43,$V43,$C43,$W43,1,3)/100</f>
        <v>9.50454373808928E-2</v>
      </c>
      <c r="Q43" s="143">
        <f ca="1">_xll.EURO($F43,$H43,$V43,$V43,$C43,$W43,1,5)/365.25*X43*16*$Q$2</f>
        <v>-246.99275100078904</v>
      </c>
      <c r="R43" s="108">
        <f>VLOOKUP(E43,Lookups!$B$6:$H$304,6)</f>
        <v>37272</v>
      </c>
      <c r="S43" s="13"/>
      <c r="T43" s="153">
        <f t="shared" ref="T43:T50" ca="1" si="17">IF(F43&gt;H43,"",J43-I43)</f>
        <v>0.84047502180608902</v>
      </c>
      <c r="U43" s="173" t="str">
        <f t="shared" ref="U43:U50" si="18">IF(F43&gt;H43,M43-L43,"")</f>
        <v/>
      </c>
      <c r="V43" s="134">
        <f>VLOOKUP(E43,Lookups!$B$6:$E$304,4)</f>
        <v>4.1552067353276101E-2</v>
      </c>
      <c r="W43" s="135">
        <f t="shared" ref="W43:W50" ca="1" si="19">R43-$C$1</f>
        <v>138</v>
      </c>
      <c r="X43" s="160">
        <f>VLOOKUP(E43,Lookups!$B$6:$E$304,3)</f>
        <v>22</v>
      </c>
    </row>
    <row r="44" spans="1:24" x14ac:dyDescent="0.25">
      <c r="A44" s="238"/>
      <c r="B44" s="114"/>
      <c r="C44" s="35">
        <f>C43</f>
        <v>0.42</v>
      </c>
      <c r="D44" s="29">
        <f>D43</f>
        <v>0.48</v>
      </c>
      <c r="E44" s="73">
        <v>37288</v>
      </c>
      <c r="F44" s="66">
        <f>F43</f>
        <v>39.5</v>
      </c>
      <c r="G44" s="66">
        <f>G43</f>
        <v>40</v>
      </c>
      <c r="H44" s="67">
        <f>H43</f>
        <v>40</v>
      </c>
      <c r="I44" s="68">
        <f ca="1">IF(AND(F44&gt;H44,F$2="No"),"",_xll.EURO(F44,H44,V44,V44,C44,W44,1,0))</f>
        <v>4.174858991417107</v>
      </c>
      <c r="J44" s="69">
        <f ca="1">IF(AND(G44&gt;H44,F$2="no"),"",_xll.EURO(G44,H44,V44,V44,D44,W44,1,0))</f>
        <v>5.0731365729337341</v>
      </c>
      <c r="K44" s="84">
        <f ca="1">_xll.EURO(F44,H44,V44,V44,C44,W44,1,1)</f>
        <v>0.52883478173316101</v>
      </c>
      <c r="L44" s="68">
        <f ca="1">IF(AND(G44&lt;H44,F$2="no"),"",_xll.EURO(G44,H44,V44,V44,C44,W44,0,0))</f>
        <v>4.4435779774336339</v>
      </c>
      <c r="M44" s="69">
        <f ca="1">IF(AND(F44&lt;H44,F$2="no"),"",_xll.EURO(F44,H44,V44,V44,D44,W44,0,0))</f>
        <v>5.2903817425723858</v>
      </c>
      <c r="N44" s="78">
        <f ca="1">_xll.EURO(F44,H44,V44,V44,C44,W44,0,1)</f>
        <v>-0.45205443765208564</v>
      </c>
      <c r="O44" s="31">
        <f ca="1">_xll.EURO($F44,$H44,$V44,$V44,$C44,$W44,1,2)</f>
        <v>3.4612059639286617E-2</v>
      </c>
      <c r="P44" s="32">
        <f ca="1">_xll.EURO($F44,$H44,$V44,$V44,$C44,$W44,1,3)/100</f>
        <v>0.10432538164662604</v>
      </c>
      <c r="Q44" s="145">
        <f ca="1">_xll.EURO($F44,$H44,$V44,$V44,$C44,$W44,1,5)/365.25*X44*16*$Q$2</f>
        <v>-200.97866388760428</v>
      </c>
      <c r="R44" s="110">
        <f>VLOOKUP(E44,Lookups!$B$6:$H$304,6)</f>
        <v>37302</v>
      </c>
      <c r="S44" s="13"/>
      <c r="T44" s="154">
        <f t="shared" ca="1" si="17"/>
        <v>0.89827758151662707</v>
      </c>
      <c r="U44" s="174" t="str">
        <f t="shared" si="18"/>
        <v/>
      </c>
      <c r="V44" s="15">
        <f>VLOOKUP(E44,Lookups!$B$6:$E$304,4)</f>
        <v>4.1951032263512801E-2</v>
      </c>
      <c r="W44" s="156">
        <f t="shared" ca="1" si="19"/>
        <v>168</v>
      </c>
      <c r="X44" s="157">
        <f>VLOOKUP(E44,Lookups!$B$6:$E$304,3)</f>
        <v>20</v>
      </c>
    </row>
    <row r="45" spans="1:24" x14ac:dyDescent="0.25">
      <c r="A45" s="238"/>
      <c r="B45" s="114">
        <v>7.0000000000000007E-2</v>
      </c>
      <c r="C45" s="34">
        <f t="shared" ref="C45:C50" si="20">C$43+B45</f>
        <v>0.49</v>
      </c>
      <c r="D45" s="33">
        <f t="shared" ref="D45:D50" si="21">D$43+B45</f>
        <v>0.55000000000000004</v>
      </c>
      <c r="E45" s="72">
        <v>37257</v>
      </c>
      <c r="F45" s="71">
        <f t="shared" ref="F45:G50" si="22">F43</f>
        <v>39.5</v>
      </c>
      <c r="G45" s="71">
        <f t="shared" si="22"/>
        <v>40</v>
      </c>
      <c r="H45" s="63">
        <v>50</v>
      </c>
      <c r="I45" s="64">
        <f ca="1">IF(AND(F45&gt;H45,F$2="No"),"",_xll.EURO(F45,H45,V45,V45,C45,W45,1,0))</f>
        <v>1.6221740927529211</v>
      </c>
      <c r="J45" s="65">
        <f ca="1">IF(AND(G45&gt;H45,F$2="no"),"",_xll.EURO(G45,H45,V45,V45,D45,W45,1,0))</f>
        <v>2.2562165432564374</v>
      </c>
      <c r="K45" s="83">
        <f ca="1">_xll.EURO(F45,H45,V45,V45,C45,W45,1,1)</f>
        <v>0.25957246653401095</v>
      </c>
      <c r="L45" s="64">
        <f ca="1">IF(AND(G45&lt;H45,F$2="no"),"",_xll.EURO(G45,H45,V45,V45,C45,W45,0,0))</f>
        <v>11.59958854940102</v>
      </c>
      <c r="M45" s="65">
        <f ca="1">IF(AND(F45&lt;H45,F$2="no"),"",_xll.EURO(F45,H45,V45,V45,D45,W45,0,0))</f>
        <v>12.442444644289466</v>
      </c>
      <c r="N45" s="79">
        <f ca="1">_xll.EURO(F45,H45,V45,V45,C45,W45,0,1)</f>
        <v>-0.72485078206177178</v>
      </c>
      <c r="O45" s="27">
        <f ca="1">_xll.EURO($F45,$H45,$V45,$V45,$C45,$W45,1,2)</f>
        <v>2.7033921361493303E-2</v>
      </c>
      <c r="P45" s="28">
        <f ca="1">_xll.EURO($F45,$H45,$V45,$V45,$C45,$W45,1,3)/100</f>
        <v>7.8088697546467689E-2</v>
      </c>
      <c r="Q45" s="146">
        <f ca="1">_xll.EURO($F45,$H45,$V45,$V45,$C45,$W45,1,5)/365.25*X45*16*$Q$2</f>
        <v>-240.75091285228095</v>
      </c>
      <c r="R45" s="111">
        <f>VLOOKUP(E45,Lookups!$B$6:$H$304,6)</f>
        <v>37272</v>
      </c>
      <c r="S45" s="13"/>
      <c r="T45" s="164">
        <f t="shared" ca="1" si="17"/>
        <v>0.63404245050351626</v>
      </c>
      <c r="U45" s="177" t="str">
        <f t="shared" si="18"/>
        <v/>
      </c>
      <c r="V45" s="166">
        <f>VLOOKUP(E45,Lookups!$B$6:$E$304,4)</f>
        <v>4.1552067353276101E-2</v>
      </c>
      <c r="W45" s="167">
        <f t="shared" ca="1" si="19"/>
        <v>138</v>
      </c>
      <c r="X45" s="169">
        <f>VLOOKUP(E45,Lookups!$B$6:$E$304,3)</f>
        <v>22</v>
      </c>
    </row>
    <row r="46" spans="1:24" x14ac:dyDescent="0.25">
      <c r="A46" s="238"/>
      <c r="B46" s="114">
        <v>7.0000000000000007E-2</v>
      </c>
      <c r="C46" s="35">
        <f t="shared" si="20"/>
        <v>0.49</v>
      </c>
      <c r="D46" s="29">
        <f t="shared" si="21"/>
        <v>0.55000000000000004</v>
      </c>
      <c r="E46" s="73">
        <v>37288</v>
      </c>
      <c r="F46" s="66">
        <f t="shared" si="22"/>
        <v>39.5</v>
      </c>
      <c r="G46" s="66">
        <f t="shared" si="22"/>
        <v>40</v>
      </c>
      <c r="H46" s="67">
        <f>H45</f>
        <v>50</v>
      </c>
      <c r="I46" s="68">
        <f ca="1">IF(AND(F46&gt;H46,F$2="No"),"",_xll.EURO(F46,H46,V46,V46,C46,W46,1,0))</f>
        <v>2.021426535249228</v>
      </c>
      <c r="J46" s="69">
        <f ca="1">IF(AND(G46&gt;H46,F$2="no"),"",_xll.EURO(G46,H46,V46,V46,D46,W46,1,0))</f>
        <v>2.7421964331941275</v>
      </c>
      <c r="K46" s="84">
        <f ca="1">_xll.EURO(F46,H46,V46,V46,C46,W46,1,1)</f>
        <v>0.28789887058026942</v>
      </c>
      <c r="L46" s="68">
        <f ca="1">IF(AND(G46&lt;H46,F$2="no"),"",_xll.EURO(G46,H46,V46,V46,C46,W46,0,0))</f>
        <v>11.977493053247233</v>
      </c>
      <c r="M46" s="69">
        <f ca="1">IF(AND(F46&lt;H46,F$2="no"),"",_xll.EURO(F46,H46,V46,V46,D46,W46,0,0))</f>
        <v>12.877657106941797</v>
      </c>
      <c r="N46" s="78">
        <f ca="1">_xll.EURO(F46,H46,V46,V46,C46,W46,0,1)</f>
        <v>-0.69299034880497723</v>
      </c>
      <c r="O46" s="31">
        <f ca="1">_xll.EURO($F46,$H46,$V46,$V46,$C46,$W46,1,2)</f>
        <v>2.5722473967390812E-2</v>
      </c>
      <c r="P46" s="32">
        <f ca="1">_xll.EURO($F46,$H46,$V46,$V46,$C46,$W46,1,3)/100</f>
        <v>9.0452810333399136E-2</v>
      </c>
      <c r="Q46" s="145">
        <f ca="1">_xll.EURO($F46,$H46,$V46,$V46,$C46,$W46,1,5)/365.25*X46*16*$Q$2</f>
        <v>-207.34180076622158</v>
      </c>
      <c r="R46" s="110">
        <f>VLOOKUP(E46,Lookups!$B$6:$H$304,6)</f>
        <v>37302</v>
      </c>
      <c r="S46" s="13"/>
      <c r="T46" s="161">
        <f t="shared" ca="1" si="17"/>
        <v>0.72076989794489954</v>
      </c>
      <c r="U46" s="178" t="str">
        <f t="shared" si="18"/>
        <v/>
      </c>
      <c r="V46" s="163">
        <f>VLOOKUP(E46,Lookups!$B$6:$E$304,4)</f>
        <v>4.1951032263512801E-2</v>
      </c>
      <c r="W46" s="168">
        <f t="shared" ca="1" si="19"/>
        <v>168</v>
      </c>
      <c r="X46" s="170">
        <f>VLOOKUP(E46,Lookups!$B$6:$E$304,3)</f>
        <v>20</v>
      </c>
    </row>
    <row r="47" spans="1:24" x14ac:dyDescent="0.25">
      <c r="A47" s="238"/>
      <c r="B47" s="114">
        <v>7.0000000000000007E-2</v>
      </c>
      <c r="C47" s="34">
        <f t="shared" si="20"/>
        <v>0.49</v>
      </c>
      <c r="D47" s="33">
        <f t="shared" si="21"/>
        <v>0.55000000000000004</v>
      </c>
      <c r="E47" s="72">
        <v>37257</v>
      </c>
      <c r="F47" s="71">
        <f t="shared" si="22"/>
        <v>39.5</v>
      </c>
      <c r="G47" s="71">
        <f t="shared" si="22"/>
        <v>40</v>
      </c>
      <c r="H47" s="63">
        <v>50</v>
      </c>
      <c r="I47" s="64">
        <f ca="1">IF(AND(F47&gt;H47,F$2="No"),"",_xll.EURO(F47,H47,V47,V47,C47,W47,1,0))</f>
        <v>1.6221740927529211</v>
      </c>
      <c r="J47" s="65">
        <f ca="1">IF(AND(G47&gt;H47,F$2="no"),"",_xll.EURO(G47,H47,V47,V47,D47,W47,1,0))</f>
        <v>2.2562165432564374</v>
      </c>
      <c r="K47" s="83">
        <f ca="1">_xll.EURO(F47,H47,V47,V47,C47,W47,1,1)</f>
        <v>0.25957246653401095</v>
      </c>
      <c r="L47" s="64">
        <f ca="1">IF(AND(G47&lt;H47,F$2="no"),"",_xll.EURO(G47,H47,V47,V47,C47,W47,0,0))</f>
        <v>11.59958854940102</v>
      </c>
      <c r="M47" s="65">
        <f ca="1">IF(AND(F47&lt;H47,F$2="no"),"",_xll.EURO(F47,H47,V47,V47,D47,W47,0,0))</f>
        <v>12.442444644289466</v>
      </c>
      <c r="N47" s="79">
        <f ca="1">_xll.EURO(F47,H47,V47,V47,C47,W47,0,1)</f>
        <v>-0.72485078206177178</v>
      </c>
      <c r="O47" s="27">
        <f ca="1">_xll.EURO($F47,$H47,$V47,$V47,$C47,$W47,1,2)</f>
        <v>2.7033921361493303E-2</v>
      </c>
      <c r="P47" s="28">
        <f ca="1">_xll.EURO($F47,$H47,$V47,$V47,$C47,$W47,1,3)/100</f>
        <v>7.8088697546467689E-2</v>
      </c>
      <c r="Q47" s="146">
        <f ca="1">_xll.EURO($F47,$H47,$V47,$V47,$C47,$W47,1,5)/365.25*X47*16*$Q$2</f>
        <v>-240.75091285228095</v>
      </c>
      <c r="R47" s="111">
        <f>VLOOKUP(E47,Lookups!$B$6:$H$304,6)</f>
        <v>37272</v>
      </c>
      <c r="S47" s="13"/>
      <c r="T47" s="164">
        <f t="shared" ca="1" si="17"/>
        <v>0.63404245050351626</v>
      </c>
      <c r="U47" s="177" t="str">
        <f t="shared" si="18"/>
        <v/>
      </c>
      <c r="V47" s="166">
        <f>VLOOKUP(E47,Lookups!$B$6:$E$304,4)</f>
        <v>4.1552067353276101E-2</v>
      </c>
      <c r="W47" s="167">
        <f t="shared" ca="1" si="19"/>
        <v>138</v>
      </c>
      <c r="X47" s="169">
        <f>VLOOKUP(E47,Lookups!$B$6:$E$304,3)</f>
        <v>22</v>
      </c>
    </row>
    <row r="48" spans="1:24" x14ac:dyDescent="0.25">
      <c r="A48" s="238"/>
      <c r="B48" s="114">
        <v>7.0000000000000007E-2</v>
      </c>
      <c r="C48" s="35">
        <f t="shared" si="20"/>
        <v>0.49</v>
      </c>
      <c r="D48" s="29">
        <f t="shared" si="21"/>
        <v>0.55000000000000004</v>
      </c>
      <c r="E48" s="73">
        <v>37288</v>
      </c>
      <c r="F48" s="66">
        <f t="shared" si="22"/>
        <v>39.5</v>
      </c>
      <c r="G48" s="66">
        <f t="shared" si="22"/>
        <v>40</v>
      </c>
      <c r="H48" s="67">
        <f>H47</f>
        <v>50</v>
      </c>
      <c r="I48" s="68">
        <f ca="1">IF(AND(F48&gt;H48,F$2="No"),"",_xll.EURO(F48,H48,V48,V48,C48,W48,1,0))</f>
        <v>2.021426535249228</v>
      </c>
      <c r="J48" s="69">
        <f ca="1">IF(AND(G48&gt;H48,F$2="no"),"",_xll.EURO(G48,H48,V48,V48,D48,W48,1,0))</f>
        <v>2.7421964331941275</v>
      </c>
      <c r="K48" s="84">
        <f ca="1">_xll.EURO(F48,H48,V48,V48,C48,W48,1,1)</f>
        <v>0.28789887058026942</v>
      </c>
      <c r="L48" s="68">
        <f ca="1">IF(AND(G48&lt;H48,F$2="no"),"",_xll.EURO(G48,H48,V48,V48,C48,W48,0,0))</f>
        <v>11.977493053247233</v>
      </c>
      <c r="M48" s="69">
        <f ca="1">IF(AND(F48&lt;H48,F$2="no"),"",_xll.EURO(F48,H48,V48,V48,D48,W48,0,0))</f>
        <v>12.877657106941797</v>
      </c>
      <c r="N48" s="78">
        <f ca="1">_xll.EURO(F48,H48,V48,V48,C48,W48,0,1)</f>
        <v>-0.69299034880497723</v>
      </c>
      <c r="O48" s="31">
        <f ca="1">_xll.EURO($F48,$H48,$V48,$V48,$C48,$W48,1,2)</f>
        <v>2.5722473967390812E-2</v>
      </c>
      <c r="P48" s="32">
        <f ca="1">_xll.EURO($F48,$H48,$V48,$V48,$C48,$W48,1,3)/100</f>
        <v>9.0452810333399136E-2</v>
      </c>
      <c r="Q48" s="145">
        <f ca="1">_xll.EURO($F48,$H48,$V48,$V48,$C48,$W48,1,5)/365.25*X48*16*$Q$2</f>
        <v>-207.34180076622158</v>
      </c>
      <c r="R48" s="110">
        <f>VLOOKUP(E48,Lookups!$B$6:$H$304,6)</f>
        <v>37302</v>
      </c>
      <c r="S48" s="13"/>
      <c r="T48" s="161">
        <f t="shared" ca="1" si="17"/>
        <v>0.72076989794489954</v>
      </c>
      <c r="U48" s="178" t="str">
        <f t="shared" si="18"/>
        <v/>
      </c>
      <c r="V48" s="163">
        <f>VLOOKUP(E48,Lookups!$B$6:$E$304,4)</f>
        <v>4.1951032263512801E-2</v>
      </c>
      <c r="W48" s="168">
        <f t="shared" ca="1" si="19"/>
        <v>168</v>
      </c>
      <c r="X48" s="170">
        <f>VLOOKUP(E48,Lookups!$B$6:$E$304,3)</f>
        <v>20</v>
      </c>
    </row>
    <row r="49" spans="1:24" x14ac:dyDescent="0.25">
      <c r="A49" s="238"/>
      <c r="B49" s="114">
        <v>7.0000000000000007E-2</v>
      </c>
      <c r="C49" s="34">
        <f t="shared" si="20"/>
        <v>0.49</v>
      </c>
      <c r="D49" s="33">
        <f t="shared" si="21"/>
        <v>0.55000000000000004</v>
      </c>
      <c r="E49" s="72">
        <v>37257</v>
      </c>
      <c r="F49" s="71">
        <f t="shared" si="22"/>
        <v>39.5</v>
      </c>
      <c r="G49" s="71">
        <f t="shared" si="22"/>
        <v>40</v>
      </c>
      <c r="H49" s="63">
        <v>50</v>
      </c>
      <c r="I49" s="64">
        <f ca="1">IF(AND(F49&gt;H49,F$2="No"),"",_xll.EURO(F49,H49,V49,V49,C49,W49,1,0))</f>
        <v>1.6221740927529211</v>
      </c>
      <c r="J49" s="65">
        <f ca="1">IF(AND(G49&gt;H49,F$2="no"),"",_xll.EURO(G49,H49,V49,V49,D49,W49,1,0))</f>
        <v>2.2562165432564374</v>
      </c>
      <c r="K49" s="83">
        <f ca="1">_xll.EURO(F49,H49,V49,V49,C49,W49,1,1)</f>
        <v>0.25957246653401095</v>
      </c>
      <c r="L49" s="64">
        <f ca="1">IF(AND(G49&lt;H49,F$2="no"),"",_xll.EURO(G49,H49,V49,V49,C49,W49,0,0))</f>
        <v>11.59958854940102</v>
      </c>
      <c r="M49" s="65">
        <f ca="1">IF(AND(F49&lt;H49,F$2="no"),"",_xll.EURO(F49,H49,V49,V49,D49,W49,0,0))</f>
        <v>12.442444644289466</v>
      </c>
      <c r="N49" s="79">
        <f ca="1">_xll.EURO(F49,H49,V49,V49,C49,W49,0,1)</f>
        <v>-0.72485078206177178</v>
      </c>
      <c r="O49" s="27">
        <f ca="1">_xll.EURO($F49,$H49,$V49,$V49,$C49,$W49,1,2)</f>
        <v>2.7033921361493303E-2</v>
      </c>
      <c r="P49" s="28">
        <f ca="1">_xll.EURO($F49,$H49,$V49,$V49,$C49,$W49,1,3)/100</f>
        <v>7.8088697546467689E-2</v>
      </c>
      <c r="Q49" s="146">
        <f ca="1">_xll.EURO($F49,$H49,$V49,$V49,$C49,$W49,1,5)/365.25*X49*16*$Q$2</f>
        <v>-240.75091285228095</v>
      </c>
      <c r="R49" s="111">
        <f>VLOOKUP(E49,Lookups!$B$6:$H$304,6)</f>
        <v>37272</v>
      </c>
      <c r="S49" s="13"/>
      <c r="T49" s="154">
        <f t="shared" ca="1" si="17"/>
        <v>0.63404245050351626</v>
      </c>
      <c r="U49" s="174" t="str">
        <f t="shared" si="18"/>
        <v/>
      </c>
      <c r="V49" s="15">
        <f>VLOOKUP(E49,Lookups!$B$6:$E$304,4)</f>
        <v>4.1552067353276101E-2</v>
      </c>
      <c r="W49" s="156">
        <f t="shared" ca="1" si="19"/>
        <v>138</v>
      </c>
      <c r="X49" s="157">
        <f>VLOOKUP(E49,Lookups!$B$6:$E$304,3)</f>
        <v>22</v>
      </c>
    </row>
    <row r="50" spans="1:24" ht="13.8" thickBot="1" x14ac:dyDescent="0.3">
      <c r="A50" s="238"/>
      <c r="B50" s="114">
        <v>7.0000000000000007E-2</v>
      </c>
      <c r="C50" s="11">
        <f t="shared" si="20"/>
        <v>0.49</v>
      </c>
      <c r="D50" s="22">
        <f t="shared" si="21"/>
        <v>0.55000000000000004</v>
      </c>
      <c r="E50" s="6">
        <v>37288</v>
      </c>
      <c r="F50" s="42">
        <f t="shared" si="22"/>
        <v>39.5</v>
      </c>
      <c r="G50" s="42">
        <f t="shared" si="22"/>
        <v>40</v>
      </c>
      <c r="H50" s="44">
        <f>H49</f>
        <v>50</v>
      </c>
      <c r="I50" s="47">
        <f ca="1">IF(AND(F50&gt;H50,F$2="No"),"",_xll.EURO(F50,H50,V50,V50,C50,W50,1,0))</f>
        <v>2.021426535249228</v>
      </c>
      <c r="J50" s="51">
        <f ca="1">IF(AND(G50&gt;H50,F$2="no"),"",_xll.EURO(G50,H50,V50,V50,D50,W50,1,0))</f>
        <v>2.7421964331941275</v>
      </c>
      <c r="K50" s="117">
        <f ca="1">_xll.EURO(F50,H50,V50,V50,C50,W50,1,1)</f>
        <v>0.28789887058026942</v>
      </c>
      <c r="L50" s="47">
        <f ca="1">IF(AND(G50&lt;H50,F$2="no"),"",_xll.EURO(G50,H50,V50,V50,C50,W50,0,0))</f>
        <v>11.977493053247233</v>
      </c>
      <c r="M50" s="51">
        <f ca="1">IF(AND(F50&lt;H50,F$2="no"),"",_xll.EURO(F50,H50,V50,V50,D50,W50,0,0))</f>
        <v>12.877657106941797</v>
      </c>
      <c r="N50" s="76">
        <f ca="1">_xll.EURO(F50,H50,V50,V50,C50,W50,0,1)</f>
        <v>-0.69299034880497723</v>
      </c>
      <c r="O50" s="7">
        <f ca="1">_xll.EURO($F50,$H50,$V50,$V50,$C50,$W50,1,2)</f>
        <v>2.5722473967390812E-2</v>
      </c>
      <c r="P50" s="3">
        <f ca="1">_xll.EURO($F50,$H50,$V50,$V50,$C50,$W50,1,3)/100</f>
        <v>9.0452810333399136E-2</v>
      </c>
      <c r="Q50" s="143">
        <f ca="1">_xll.EURO($F50,$H50,$V50,$V50,$C50,$W50,1,5)/365.25*X50*16*$Q$2</f>
        <v>-207.34180076622158</v>
      </c>
      <c r="R50" s="108">
        <f>VLOOKUP(E50,Lookups!$B$6:$H$304,6)</f>
        <v>37302</v>
      </c>
      <c r="S50" s="13"/>
      <c r="T50" s="158">
        <f t="shared" ca="1" si="17"/>
        <v>0.72076989794489954</v>
      </c>
      <c r="U50" s="175" t="str">
        <f t="shared" si="18"/>
        <v/>
      </c>
      <c r="V50" s="17">
        <f>VLOOKUP(E50,Lookups!$B$6:$E$304,4)</f>
        <v>4.1951032263512801E-2</v>
      </c>
      <c r="W50" s="137">
        <f t="shared" ca="1" si="19"/>
        <v>168</v>
      </c>
      <c r="X50" s="159">
        <f>VLOOKUP(E50,Lookups!$B$6:$E$304,3)</f>
        <v>20</v>
      </c>
    </row>
    <row r="51" spans="1:24" ht="13.8" thickBot="1" x14ac:dyDescent="0.3">
      <c r="A51" s="140"/>
      <c r="B51" s="119"/>
      <c r="C51" s="120"/>
      <c r="D51" s="120"/>
      <c r="E51" s="121"/>
      <c r="F51" s="122"/>
      <c r="G51" s="122"/>
      <c r="H51" s="123"/>
      <c r="I51" s="127"/>
      <c r="J51" s="127"/>
      <c r="K51" s="124"/>
      <c r="L51" s="127"/>
      <c r="M51" s="127"/>
      <c r="N51" s="125"/>
      <c r="O51" s="126"/>
      <c r="P51" s="127"/>
      <c r="Q51" s="147"/>
      <c r="R51" s="128"/>
      <c r="S51" s="13"/>
      <c r="T51" s="127"/>
      <c r="U51" s="176"/>
      <c r="V51" s="130"/>
      <c r="W51" s="131"/>
    </row>
    <row r="52" spans="1:24" ht="12.75" customHeight="1" x14ac:dyDescent="0.25">
      <c r="A52" s="230" t="s">
        <v>42</v>
      </c>
      <c r="B52" s="114"/>
      <c r="C52" s="20">
        <v>0.32</v>
      </c>
      <c r="D52" s="24">
        <v>0.42</v>
      </c>
      <c r="E52" s="25">
        <v>37316</v>
      </c>
      <c r="F52" s="70">
        <v>40</v>
      </c>
      <c r="G52" s="70">
        <v>40</v>
      </c>
      <c r="H52" s="39">
        <v>50</v>
      </c>
      <c r="I52" s="47">
        <f ca="1">IF(AND(F52&gt;H52,F$2="No"),"",_xll.EURO(F52,H52,V52,V52,C52,W52,1,0))</f>
        <v>0.93088983441203599</v>
      </c>
      <c r="J52" s="51">
        <f ca="1">IF(AND(G52&gt;H52,F$2="no"),"",_xll.EURO(G52,H52,V52,V52,D52,W52,1,0))</f>
        <v>1.8284692656385939</v>
      </c>
      <c r="K52" s="2">
        <f ca="1">_xll.EURO(F52,H52,V52,V52,C52,W52,1,1)</f>
        <v>0.19740556521339725</v>
      </c>
      <c r="L52" s="47">
        <f ca="1">IF(AND(G52&lt;H52,F$2="no"),"",_xll.EURO(G52,H52,V52,V52,C52,W52,0,0))</f>
        <v>10.706397198980948</v>
      </c>
      <c r="M52" s="51">
        <f ca="1">IF(AND(F52&lt;H52,F$2="no"),"",_xll.EURO(F52,H52,V52,V52,D52,W52,0,0))</f>
        <v>11.603976630207512</v>
      </c>
      <c r="N52" s="76">
        <f ca="1">_xll.EURO(F52,H52,V52,V52,C52,W52,0,1)</f>
        <v>-0.7801451712434947</v>
      </c>
      <c r="O52" s="7">
        <f ca="1">_xll.EURO($F52,$H52,$V52,$V52,$C52,$W52,1,2)</f>
        <v>2.9356833252457974E-2</v>
      </c>
      <c r="P52" s="3">
        <f ca="1">_xll.EURO($F52,$H52,$V52,$V52,$C52,$W52,1,3)/100</f>
        <v>8.0657547722126313E-2</v>
      </c>
      <c r="Q52" s="143">
        <f ca="1">_xll.EURO($F52,$H52,$V52,$V52,$C52,$W52,1,5)/365.25*X52*16*$Q$2</f>
        <v>-108.80441412981776</v>
      </c>
      <c r="R52" s="108">
        <f>VLOOKUP(E52,Lookups!$B$6:$H$304,6)</f>
        <v>37330</v>
      </c>
      <c r="S52" s="13"/>
      <c r="T52" s="153">
        <f ca="1">IF(F52&gt;H52,"",J52-I52)</f>
        <v>0.89757943122655792</v>
      </c>
      <c r="U52" s="173" t="str">
        <f>IF(F52&gt;H52,M52-L52,"")</f>
        <v/>
      </c>
      <c r="V52" s="134">
        <f>VLOOKUP(E52,Lookups!$B$6:$E$304,4)</f>
        <v>4.2311387712167504E-2</v>
      </c>
      <c r="W52" s="135">
        <f ca="1">R52-$C$1</f>
        <v>196</v>
      </c>
      <c r="X52" s="160">
        <f>VLOOKUP(E52,Lookups!$B$6:$E$304,3)</f>
        <v>21</v>
      </c>
    </row>
    <row r="53" spans="1:24" ht="12.75" customHeight="1" x14ac:dyDescent="0.25">
      <c r="A53" s="228"/>
      <c r="B53" s="114">
        <v>7.0000000000000007E-2</v>
      </c>
      <c r="C53" s="11">
        <f>C$52+B53</f>
        <v>0.39</v>
      </c>
      <c r="D53" s="22">
        <f>D$52+B53</f>
        <v>0.49</v>
      </c>
      <c r="E53" s="25">
        <v>37316</v>
      </c>
      <c r="F53" s="42">
        <f t="shared" ref="F53:G56" si="23">F52</f>
        <v>40</v>
      </c>
      <c r="G53" s="42">
        <f t="shared" si="23"/>
        <v>40</v>
      </c>
      <c r="H53" s="39">
        <v>50</v>
      </c>
      <c r="I53" s="47">
        <f ca="1">IF(AND(F53&gt;H53,F$2="No"),"",_xll.EURO(F53,H53,V53,V53,C53,W53,1,0))</f>
        <v>1.5428684908936141</v>
      </c>
      <c r="J53" s="51">
        <f ca="1">IF(AND(G53&gt;H53,F$2="no"),"",_xll.EURO(G53,H53,V53,V53,D53,W53,1,0))</f>
        <v>2.5325547230409331</v>
      </c>
      <c r="K53" s="2">
        <f ca="1">_xll.EURO(F53,H53,V53,V53,C53,W53,1,1)</f>
        <v>0.25579145533043163</v>
      </c>
      <c r="L53" s="47">
        <f ca="1">IF(AND(G53&lt;H53,F$2="no"),"",_xll.EURO(G53,H53,V53,V53,C53,W53,0,0))</f>
        <v>11.318375855462527</v>
      </c>
      <c r="M53" s="51">
        <f ca="1">IF(AND(F53&lt;H53,F$2="no"),"",_xll.EURO(F53,H53,V53,V53,D53,W53,0,0))</f>
        <v>12.308062087609855</v>
      </c>
      <c r="N53" s="76">
        <f ca="1">_xll.EURO(F53,H53,V53,V53,C53,W53,0,1)</f>
        <v>-0.72175928112646026</v>
      </c>
      <c r="O53" s="7">
        <f ca="1">_xll.EURO($F53,$H53,$V53,$V53,$C53,$W53,1,2)</f>
        <v>2.7838306480566549E-2</v>
      </c>
      <c r="P53" s="3">
        <f ca="1">_xll.EURO($F53,$H53,$V53,$V53,$C53,$W53,1,3)/100</f>
        <v>9.3216597831600578E-2</v>
      </c>
      <c r="Q53" s="143">
        <f ca="1">_xll.EURO($F53,$H53,$V53,$V53,$C53,$W53,1,5)/365.25*X53*16*$Q$2</f>
        <v>-152.80223132345137</v>
      </c>
      <c r="R53" s="108">
        <f>VLOOKUP(E53,Lookups!$B$6:$H$304,6)</f>
        <v>37330</v>
      </c>
      <c r="S53" s="13"/>
      <c r="T53" s="154">
        <f ca="1">IF(F53&gt;H53,"",J53-I53)</f>
        <v>0.98968623214731899</v>
      </c>
      <c r="U53" s="174" t="str">
        <f>IF(F53&gt;H53,M53-L53,"")</f>
        <v/>
      </c>
      <c r="V53" s="15">
        <f>VLOOKUP(E53,Lookups!$B$6:$E$304,4)</f>
        <v>4.2311387712167504E-2</v>
      </c>
      <c r="W53" s="156">
        <f ca="1">R53-$C$1</f>
        <v>196</v>
      </c>
      <c r="X53" s="157">
        <f>VLOOKUP(E53,Lookups!$B$6:$E$304,3)</f>
        <v>21</v>
      </c>
    </row>
    <row r="54" spans="1:24" ht="12.75" customHeight="1" x14ac:dyDescent="0.25">
      <c r="A54" s="228"/>
      <c r="B54" s="114">
        <v>7.0000000000000007E-2</v>
      </c>
      <c r="C54" s="11">
        <f>C$52+B54</f>
        <v>0.39</v>
      </c>
      <c r="D54" s="22">
        <f>D$52+B54</f>
        <v>0.49</v>
      </c>
      <c r="E54" s="25">
        <v>37316</v>
      </c>
      <c r="F54" s="42">
        <f t="shared" si="23"/>
        <v>40</v>
      </c>
      <c r="G54" s="42">
        <f t="shared" si="23"/>
        <v>40</v>
      </c>
      <c r="H54" s="39">
        <v>50</v>
      </c>
      <c r="I54" s="47">
        <f ca="1">IF(AND(F54&gt;H54,F$2="No"),"",_xll.EURO(F54,H54,V54,V54,C54,W54,1,0))</f>
        <v>1.5428684908936141</v>
      </c>
      <c r="J54" s="51">
        <f ca="1">IF(AND(G54&gt;H54,F$2="no"),"",_xll.EURO(G54,H54,V54,V54,D54,W54,1,0))</f>
        <v>2.5325547230409331</v>
      </c>
      <c r="K54" s="2">
        <f ca="1">_xll.EURO(F54,H54,V54,V54,C54,W54,1,1)</f>
        <v>0.25579145533043163</v>
      </c>
      <c r="L54" s="47">
        <f ca="1">IF(AND(G54&lt;H54,F$2="no"),"",_xll.EURO(G54,H54,V54,V54,C54,W54,0,0))</f>
        <v>11.318375855462527</v>
      </c>
      <c r="M54" s="51">
        <f ca="1">IF(AND(F54&lt;H54,F$2="no"),"",_xll.EURO(F54,H54,V54,V54,D54,W54,0,0))</f>
        <v>12.308062087609855</v>
      </c>
      <c r="N54" s="76">
        <f ca="1">_xll.EURO(F54,H54,V54,V54,C54,W54,0,1)</f>
        <v>-0.72175928112646026</v>
      </c>
      <c r="O54" s="7">
        <f ca="1">_xll.EURO($F54,$H54,$V54,$V54,$C54,$W54,1,2)</f>
        <v>2.7838306480566549E-2</v>
      </c>
      <c r="P54" s="3">
        <f ca="1">_xll.EURO($F54,$H54,$V54,$V54,$C54,$W54,1,3)/100</f>
        <v>9.3216597831600578E-2</v>
      </c>
      <c r="Q54" s="143">
        <f ca="1">_xll.EURO($F54,$H54,$V54,$V54,$C54,$W54,1,5)/365.25*X54*16*$Q$2</f>
        <v>-152.80223132345137</v>
      </c>
      <c r="R54" s="108">
        <f>VLOOKUP(E54,Lookups!$B$6:$H$304,6)</f>
        <v>37330</v>
      </c>
      <c r="S54" s="13"/>
      <c r="T54" s="154">
        <f ca="1">IF(F54&gt;H54,"",J54-I54)</f>
        <v>0.98968623214731899</v>
      </c>
      <c r="U54" s="174" t="str">
        <f>IF(F54&gt;H54,M54-L54,"")</f>
        <v/>
      </c>
      <c r="V54" s="15">
        <f>VLOOKUP(E54,Lookups!$B$6:$E$304,4)</f>
        <v>4.2311387712167504E-2</v>
      </c>
      <c r="W54" s="156">
        <f ca="1">R54-$C$1</f>
        <v>196</v>
      </c>
      <c r="X54" s="157">
        <f>VLOOKUP(E54,Lookups!$B$6:$E$304,3)</f>
        <v>21</v>
      </c>
    </row>
    <row r="55" spans="1:24" ht="12.75" customHeight="1" x14ac:dyDescent="0.25">
      <c r="A55" s="228"/>
      <c r="B55" s="114">
        <v>7.0000000000000007E-2</v>
      </c>
      <c r="C55" s="11">
        <f>C$52+B55</f>
        <v>0.39</v>
      </c>
      <c r="D55" s="22">
        <f>D$52+B55</f>
        <v>0.49</v>
      </c>
      <c r="E55" s="25">
        <v>37316</v>
      </c>
      <c r="F55" s="42">
        <f t="shared" si="23"/>
        <v>40</v>
      </c>
      <c r="G55" s="42">
        <f t="shared" si="23"/>
        <v>40</v>
      </c>
      <c r="H55" s="39">
        <v>50</v>
      </c>
      <c r="I55" s="47">
        <f ca="1">IF(AND(F55&gt;H55,F$2="No"),"",_xll.EURO(F55,H55,V55,V55,C55,W55,1,0))</f>
        <v>1.5428684908936141</v>
      </c>
      <c r="J55" s="51">
        <f ca="1">IF(AND(G55&gt;H55,F$2="no"),"",_xll.EURO(G55,H55,V55,V55,D55,W55,1,0))</f>
        <v>2.5325547230409331</v>
      </c>
      <c r="K55" s="2">
        <f ca="1">_xll.EURO(F55,H55,V55,V55,C55,W55,1,1)</f>
        <v>0.25579145533043163</v>
      </c>
      <c r="L55" s="47">
        <f ca="1">IF(AND(G55&lt;H55,F$2="no"),"",_xll.EURO(G55,H55,V55,V55,C55,W55,0,0))</f>
        <v>11.318375855462527</v>
      </c>
      <c r="M55" s="51">
        <f ca="1">IF(AND(F55&lt;H55,F$2="no"),"",_xll.EURO(F55,H55,V55,V55,D55,W55,0,0))</f>
        <v>12.308062087609855</v>
      </c>
      <c r="N55" s="76">
        <f ca="1">_xll.EURO(F55,H55,V55,V55,C55,W55,0,1)</f>
        <v>-0.72175928112646026</v>
      </c>
      <c r="O55" s="7">
        <f ca="1">_xll.EURO($F55,$H55,$V55,$V55,$C55,$W55,1,2)</f>
        <v>2.7838306480566549E-2</v>
      </c>
      <c r="P55" s="3">
        <f ca="1">_xll.EURO($F55,$H55,$V55,$V55,$C55,$W55,1,3)/100</f>
        <v>9.3216597831600578E-2</v>
      </c>
      <c r="Q55" s="143">
        <f ca="1">_xll.EURO($F55,$H55,$V55,$V55,$C55,$W55,1,5)/365.25*X55*16*$Q$2</f>
        <v>-152.80223132345137</v>
      </c>
      <c r="R55" s="108">
        <f>VLOOKUP(E55,Lookups!$B$6:$H$304,6)</f>
        <v>37330</v>
      </c>
      <c r="S55" s="13"/>
      <c r="T55" s="154">
        <f ca="1">IF(F55&gt;H55,"",J55-I55)</f>
        <v>0.98968623214731899</v>
      </c>
      <c r="U55" s="174" t="str">
        <f>IF(F55&gt;H55,M55-L55,"")</f>
        <v/>
      </c>
      <c r="V55" s="15">
        <f>VLOOKUP(E55,Lookups!$B$6:$E$304,4)</f>
        <v>4.2311387712167504E-2</v>
      </c>
      <c r="W55" s="156">
        <f ca="1">R55-$C$1</f>
        <v>196</v>
      </c>
      <c r="X55" s="157">
        <f>VLOOKUP(E55,Lookups!$B$6:$E$304,3)</f>
        <v>21</v>
      </c>
    </row>
    <row r="56" spans="1:24" ht="12.75" customHeight="1" thickBot="1" x14ac:dyDescent="0.3">
      <c r="A56" s="228"/>
      <c r="B56" s="114">
        <v>7.0000000000000007E-2</v>
      </c>
      <c r="C56" s="11">
        <f>C$52+B56</f>
        <v>0.39</v>
      </c>
      <c r="D56" s="22">
        <f>D$52+B56</f>
        <v>0.49</v>
      </c>
      <c r="E56" s="25">
        <v>37316</v>
      </c>
      <c r="F56" s="42">
        <f t="shared" si="23"/>
        <v>40</v>
      </c>
      <c r="G56" s="42">
        <f t="shared" si="23"/>
        <v>40</v>
      </c>
      <c r="H56" s="39">
        <v>50</v>
      </c>
      <c r="I56" s="47">
        <f ca="1">IF(AND(F56&gt;H56,F$2="No"),"",_xll.EURO(F56,H56,V56,V56,C56,W56,1,0))</f>
        <v>1.5428684908936141</v>
      </c>
      <c r="J56" s="51">
        <f ca="1">IF(AND(G56&gt;H56,F$2="no"),"",_xll.EURO(G56,H56,V56,V56,D56,W56,1,0))</f>
        <v>2.5325547230409331</v>
      </c>
      <c r="K56" s="2">
        <f ca="1">_xll.EURO(F56,H56,V56,V56,C56,W56,1,1)</f>
        <v>0.25579145533043163</v>
      </c>
      <c r="L56" s="47">
        <f ca="1">IF(AND(G56&lt;H56,F$2="no"),"",_xll.EURO(G56,H56,V56,V56,C56,W56,0,0))</f>
        <v>11.318375855462527</v>
      </c>
      <c r="M56" s="51">
        <f ca="1">IF(AND(F56&lt;H56,F$2="no"),"",_xll.EURO(F56,H56,V56,V56,D56,W56,0,0))</f>
        <v>12.308062087609855</v>
      </c>
      <c r="N56" s="76">
        <f ca="1">_xll.EURO(F56,H56,V56,V56,C56,W56,0,1)</f>
        <v>-0.72175928112646026</v>
      </c>
      <c r="O56" s="7">
        <f ca="1">_xll.EURO($F56,$H56,$V56,$V56,$C56,$W56,1,2)</f>
        <v>2.7838306480566549E-2</v>
      </c>
      <c r="P56" s="3">
        <f ca="1">_xll.EURO($F56,$H56,$V56,$V56,$C56,$W56,1,3)/100</f>
        <v>9.3216597831600578E-2</v>
      </c>
      <c r="Q56" s="143">
        <f ca="1">_xll.EURO($F56,$H56,$V56,$V56,$C56,$W56,1,5)/365.25*X56*16*$Q$2</f>
        <v>-152.80223132345137</v>
      </c>
      <c r="R56" s="108">
        <f>VLOOKUP(E56,Lookups!$B$6:$H$304,6)</f>
        <v>37330</v>
      </c>
      <c r="S56" s="13"/>
      <c r="T56" s="158">
        <f ca="1">IF(F56&gt;H56,"",J56-I56)</f>
        <v>0.98968623214731899</v>
      </c>
      <c r="U56" s="175" t="str">
        <f>IF(F56&gt;H56,M56-L56,"")</f>
        <v/>
      </c>
      <c r="V56" s="17">
        <f>VLOOKUP(E56,Lookups!$B$6:$E$304,4)</f>
        <v>4.2311387712167504E-2</v>
      </c>
      <c r="W56" s="137">
        <f ca="1">R56-$C$1</f>
        <v>196</v>
      </c>
      <c r="X56" s="159">
        <f>VLOOKUP(E56,Lookups!$B$6:$E$304,3)</f>
        <v>21</v>
      </c>
    </row>
    <row r="57" spans="1:24" ht="12.75" customHeight="1" thickBot="1" x14ac:dyDescent="0.3">
      <c r="A57" s="118"/>
      <c r="B57" s="119"/>
      <c r="C57" s="120"/>
      <c r="D57" s="120"/>
      <c r="E57" s="121"/>
      <c r="F57" s="122"/>
      <c r="G57" s="122"/>
      <c r="H57" s="132"/>
      <c r="I57" s="127"/>
      <c r="J57" s="127"/>
      <c r="K57" s="124"/>
      <c r="L57" s="127"/>
      <c r="M57" s="127"/>
      <c r="N57" s="125"/>
      <c r="O57" s="126"/>
      <c r="P57" s="127"/>
      <c r="Q57" s="147"/>
      <c r="R57" s="128"/>
      <c r="S57" s="13"/>
      <c r="T57" s="127"/>
      <c r="U57" s="176"/>
      <c r="V57" s="130"/>
      <c r="W57" s="131"/>
    </row>
    <row r="58" spans="1:24" ht="12.75" customHeight="1" x14ac:dyDescent="0.25">
      <c r="A58" s="230" t="s">
        <v>43</v>
      </c>
      <c r="B58" s="114"/>
      <c r="C58" s="20">
        <f>C56</f>
        <v>0.39</v>
      </c>
      <c r="D58" s="24">
        <f>D56</f>
        <v>0.49</v>
      </c>
      <c r="E58" s="25">
        <v>37347</v>
      </c>
      <c r="F58" s="70">
        <f>F56</f>
        <v>40</v>
      </c>
      <c r="G58" s="70">
        <f>G56</f>
        <v>40</v>
      </c>
      <c r="H58" s="39">
        <v>50</v>
      </c>
      <c r="I58" s="47">
        <f ca="1">IF(AND(F58&gt;H58,F$2="No"),"",_xll.EURO(F58,H58,V58,V58,C58,W58,1,0))</f>
        <v>1.8186409451551935</v>
      </c>
      <c r="J58" s="51">
        <f ca="1">IF(AND(G58&gt;H58,F$2="no"),"",_xll.EURO(G58,H58,V58,V58,D58,W58,1,0))</f>
        <v>2.9129918817494769</v>
      </c>
      <c r="K58" s="2">
        <f ca="1">_xll.EURO(F58,H58,V58,V58,C58,W58,1,1)</f>
        <v>0.27621183859475995</v>
      </c>
      <c r="L58" s="47">
        <f ca="1">IF(AND(G58&lt;H58,F$2="no"),"",_xll.EURO(G58,H58,V58,V58,C58,W58,0,0))</f>
        <v>11.556582055480433</v>
      </c>
      <c r="M58" s="51">
        <f ca="1">IF(AND(F58&lt;H58,F$2="no"),"",_xll.EURO(F58,H58,V58,V58,D58,W58,0,0))</f>
        <v>12.650932992074711</v>
      </c>
      <c r="N58" s="76">
        <f ca="1">_xll.EURO(F58,H58,V58,V58,C58,W58,0,1)</f>
        <v>-0.69758227243776416</v>
      </c>
      <c r="O58" s="7">
        <f ca="1">_xll.EURO($F58,$H58,$V58,$V58,$C58,$W58,1,2)</f>
        <v>2.6821064093617189E-2</v>
      </c>
      <c r="P58" s="3">
        <f ca="1">_xll.EURO($F58,$H58,$V58,$V58,$C58,$W58,1,3)/100</f>
        <v>0.10401506055394082</v>
      </c>
      <c r="Q58" s="143">
        <f ca="1">_xll.EURO($F58,$H58,$V58,$V58,$C58,$W58,1,5)/365.25*X58*16*$Q$2</f>
        <v>-153.51533899823474</v>
      </c>
      <c r="R58" s="108">
        <f>VLOOKUP(E58,Lookups!$B$6:$H$304,6)</f>
        <v>37361</v>
      </c>
      <c r="S58" s="13"/>
      <c r="T58" s="153">
        <f ca="1">IF(F58&gt;H58,"",J58-I58)</f>
        <v>1.0943509365942834</v>
      </c>
      <c r="U58" s="173" t="str">
        <f>IF(F58&gt;H58,M58-L58,"")</f>
        <v/>
      </c>
      <c r="V58" s="134">
        <f>VLOOKUP(E58,Lookups!$B$6:$E$304,4)</f>
        <v>4.2728429590692701E-2</v>
      </c>
      <c r="W58" s="135">
        <f ca="1">R58-$C$1</f>
        <v>227</v>
      </c>
      <c r="X58" s="160">
        <f>VLOOKUP(E58,Lookups!$B$6:$E$304,3)</f>
        <v>22</v>
      </c>
    </row>
    <row r="59" spans="1:24" ht="12.75" customHeight="1" x14ac:dyDescent="0.25">
      <c r="A59" s="228"/>
      <c r="B59" s="114">
        <v>7.0000000000000007E-2</v>
      </c>
      <c r="C59" s="11">
        <f>C$58+B59</f>
        <v>0.46</v>
      </c>
      <c r="D59" s="22">
        <f>D$58+B59</f>
        <v>0.56000000000000005</v>
      </c>
      <c r="E59" s="25">
        <v>37347</v>
      </c>
      <c r="F59" s="42">
        <f>F58</f>
        <v>40</v>
      </c>
      <c r="G59" s="42">
        <f>G58</f>
        <v>40</v>
      </c>
      <c r="H59" s="39">
        <v>50</v>
      </c>
      <c r="I59" s="47">
        <f ca="1">IF(AND(F59&gt;H59,F$2="No"),"",_xll.EURO(F59,H59,V59,V59,C59,W59,1,0))</f>
        <v>2.5749736397342282</v>
      </c>
      <c r="J59" s="51">
        <f ca="1">IF(AND(G59&gt;H59,F$2="no"),"",_xll.EURO(G59,H59,V59,V59,D59,W59,1,0))</f>
        <v>3.7239779710233396</v>
      </c>
      <c r="K59" s="2">
        <f ca="1">_xll.EURO(F59,H59,V59,V59,C59,W59,1,1)</f>
        <v>0.32343626741577863</v>
      </c>
      <c r="L59" s="47">
        <f ca="1">IF(AND(G59&lt;H59,F$2="no"),"",_xll.EURO(G59,H59,V59,V59,C59,W59,0,0))</f>
        <v>12.312914750059466</v>
      </c>
      <c r="M59" s="51">
        <f ca="1">IF(AND(F59&lt;H59,F$2="no"),"",_xll.EURO(F59,H59,V59,V59,D59,W59,0,0))</f>
        <v>13.461919081348579</v>
      </c>
      <c r="N59" s="76">
        <f ca="1">_xll.EURO(F59,H59,V59,V59,C59,W59,0,1)</f>
        <v>-0.65035784361674553</v>
      </c>
      <c r="O59" s="7">
        <f ca="1">_xll.EURO($F59,$H59,$V59,$V59,$C59,$W59,1,2)</f>
        <v>2.4374658183562357E-2</v>
      </c>
      <c r="P59" s="3">
        <f ca="1">_xll.EURO($F59,$H59,$V59,$V59,$C59,$W59,1,3)/100</f>
        <v>0.11149412435439097</v>
      </c>
      <c r="Q59" s="143">
        <f ca="1">_xll.EURO($F59,$H59,$V59,$V59,$C59,$W59,1,5)/365.25*X59*16*$Q$2</f>
        <v>-193.52133883948767</v>
      </c>
      <c r="R59" s="108">
        <f>VLOOKUP(E59,Lookups!$B$6:$H$304,6)</f>
        <v>37361</v>
      </c>
      <c r="S59" s="13"/>
      <c r="T59" s="154">
        <f ca="1">IF(F59&gt;H59,"",J59-I59)</f>
        <v>1.1490043312891114</v>
      </c>
      <c r="U59" s="174" t="str">
        <f>IF(F59&gt;H59,M59-L59,"")</f>
        <v/>
      </c>
      <c r="V59" s="15">
        <f>VLOOKUP(E59,Lookups!$B$6:$E$304,4)</f>
        <v>4.2728429590692701E-2</v>
      </c>
      <c r="W59" s="156">
        <f ca="1">R59-$C$1</f>
        <v>227</v>
      </c>
      <c r="X59" s="157">
        <f>VLOOKUP(E59,Lookups!$B$6:$E$304,3)</f>
        <v>22</v>
      </c>
    </row>
    <row r="60" spans="1:24" ht="12.75" customHeight="1" x14ac:dyDescent="0.25">
      <c r="A60" s="228"/>
      <c r="B60" s="114">
        <v>7.0000000000000007E-2</v>
      </c>
      <c r="C60" s="11">
        <f>C$58+B60</f>
        <v>0.46</v>
      </c>
      <c r="D60" s="22">
        <f>D$58+B60</f>
        <v>0.56000000000000005</v>
      </c>
      <c r="E60" s="25">
        <v>37347</v>
      </c>
      <c r="F60" s="42">
        <f>F59</f>
        <v>40</v>
      </c>
      <c r="G60" s="42">
        <f>G59</f>
        <v>40</v>
      </c>
      <c r="H60" s="39">
        <v>50</v>
      </c>
      <c r="I60" s="47">
        <f ca="1">IF(AND(F60&gt;H60,F$2="No"),"",_xll.EURO(F60,H60,V60,V60,C60,W60,1,0))</f>
        <v>2.5749736397342282</v>
      </c>
      <c r="J60" s="51">
        <f ca="1">IF(AND(G60&gt;H60,F$2="no"),"",_xll.EURO(G60,H60,V60,V60,D60,W60,1,0))</f>
        <v>3.7239779710233396</v>
      </c>
      <c r="K60" s="2">
        <f ca="1">_xll.EURO(F60,H60,V60,V60,C60,W60,1,1)</f>
        <v>0.32343626741577863</v>
      </c>
      <c r="L60" s="47">
        <f ca="1">IF(AND(G60&lt;H60,F$2="no"),"",_xll.EURO(G60,H60,V60,V60,C60,W60,0,0))</f>
        <v>12.312914750059466</v>
      </c>
      <c r="M60" s="51">
        <f ca="1">IF(AND(F60&lt;H60,F$2="no"),"",_xll.EURO(F60,H60,V60,V60,D60,W60,0,0))</f>
        <v>13.461919081348579</v>
      </c>
      <c r="N60" s="76">
        <f ca="1">_xll.EURO(F60,H60,V60,V60,C60,W60,0,1)</f>
        <v>-0.65035784361674553</v>
      </c>
      <c r="O60" s="7">
        <f ca="1">_xll.EURO($F60,$H60,$V60,$V60,$C60,$W60,1,2)</f>
        <v>2.4374658183562357E-2</v>
      </c>
      <c r="P60" s="3">
        <f ca="1">_xll.EURO($F60,$H60,$V60,$V60,$C60,$W60,1,3)/100</f>
        <v>0.11149412435439097</v>
      </c>
      <c r="Q60" s="143">
        <f ca="1">_xll.EURO($F60,$H60,$V60,$V60,$C60,$W60,1,5)/365.25*X60*16*$Q$2</f>
        <v>-193.52133883948767</v>
      </c>
      <c r="R60" s="108">
        <f>VLOOKUP(E60,Lookups!$B$6:$H$304,6)</f>
        <v>37361</v>
      </c>
      <c r="S60" s="13"/>
      <c r="T60" s="154">
        <f ca="1">IF(F60&gt;H60,"",J60-I60)</f>
        <v>1.1490043312891114</v>
      </c>
      <c r="U60" s="174" t="str">
        <f>IF(F60&gt;H60,M60-L60,"")</f>
        <v/>
      </c>
      <c r="V60" s="15">
        <f>VLOOKUP(E60,Lookups!$B$6:$E$304,4)</f>
        <v>4.2728429590692701E-2</v>
      </c>
      <c r="W60" s="156">
        <f ca="1">R60-$C$1</f>
        <v>227</v>
      </c>
      <c r="X60" s="157">
        <f>VLOOKUP(E60,Lookups!$B$6:$E$304,3)</f>
        <v>22</v>
      </c>
    </row>
    <row r="61" spans="1:24" x14ac:dyDescent="0.25">
      <c r="A61" s="228"/>
      <c r="B61" s="114">
        <v>7.0000000000000007E-2</v>
      </c>
      <c r="C61" s="11">
        <f>C$58+B61</f>
        <v>0.46</v>
      </c>
      <c r="D61" s="22">
        <f>D$58+B61</f>
        <v>0.56000000000000005</v>
      </c>
      <c r="E61" s="25">
        <v>37347</v>
      </c>
      <c r="F61" s="42">
        <f>F60</f>
        <v>40</v>
      </c>
      <c r="G61" s="42">
        <f>F61</f>
        <v>40</v>
      </c>
      <c r="H61" s="39">
        <v>50</v>
      </c>
      <c r="I61" s="47">
        <f ca="1">IF(AND(F61&gt;H61,F$2="No"),"",_xll.EURO(F61,H61,V61,V61,C61,W61,1,0))</f>
        <v>2.5749736397342282</v>
      </c>
      <c r="J61" s="51">
        <f ca="1">IF(AND(G61&gt;H61,F$2="no"),"",_xll.EURO(G61,H61,V61,V61,D61,W61,1,0))</f>
        <v>3.7239779710233396</v>
      </c>
      <c r="K61" s="2">
        <f ca="1">_xll.EURO(F61,H61,V61,V61,C61,W61,1,1)</f>
        <v>0.32343626741577863</v>
      </c>
      <c r="L61" s="47">
        <f ca="1">IF(AND(G61&lt;H61,F$2="no"),"",_xll.EURO(G61,H61,V61,V61,C61,W61,0,0))</f>
        <v>12.312914750059466</v>
      </c>
      <c r="M61" s="51">
        <f ca="1">IF(AND(F61&lt;H61,F$2="no"),"",_xll.EURO(F61,H61,V61,V61,D61,W61,0,0))</f>
        <v>13.461919081348579</v>
      </c>
      <c r="N61" s="76">
        <f ca="1">_xll.EURO(F61,H61,V61,V61,C61,W61,0,1)</f>
        <v>-0.65035784361674553</v>
      </c>
      <c r="O61" s="7">
        <f ca="1">_xll.EURO($F61,$H61,$V61,$V61,$C61,$W61,1,2)</f>
        <v>2.4374658183562357E-2</v>
      </c>
      <c r="P61" s="3">
        <f ca="1">_xll.EURO($F61,$H61,$V61,$V61,$C61,$W61,1,3)/100</f>
        <v>0.11149412435439097</v>
      </c>
      <c r="Q61" s="143">
        <f ca="1">_xll.EURO($F61,$H61,$V61,$V61,$C61,$W61,1,5)/365.25*X61*16*$Q$2</f>
        <v>-193.52133883948767</v>
      </c>
      <c r="R61" s="108">
        <f>VLOOKUP(E61,Lookups!$B$6:$H$304,6)</f>
        <v>37361</v>
      </c>
      <c r="S61" s="13"/>
      <c r="T61" s="154">
        <f ca="1">IF(F61&gt;H61,"",J61-I61)</f>
        <v>1.1490043312891114</v>
      </c>
      <c r="U61" s="174" t="str">
        <f>IF(F61&gt;H61,M61-L61,"")</f>
        <v/>
      </c>
      <c r="V61" s="15">
        <f>VLOOKUP(E61,Lookups!$B$6:$E$304,4)</f>
        <v>4.2728429590692701E-2</v>
      </c>
      <c r="W61" s="156">
        <f ca="1">R61-$C$1</f>
        <v>227</v>
      </c>
      <c r="X61" s="157">
        <f>VLOOKUP(E61,Lookups!$B$6:$E$304,3)</f>
        <v>22</v>
      </c>
    </row>
    <row r="62" spans="1:24" ht="13.8" thickBot="1" x14ac:dyDescent="0.3">
      <c r="A62" s="228"/>
      <c r="B62" s="114">
        <v>7.0000000000000007E-2</v>
      </c>
      <c r="C62" s="11">
        <f>C$58+B62</f>
        <v>0.46</v>
      </c>
      <c r="D62" s="22">
        <f>D$58+B62</f>
        <v>0.56000000000000005</v>
      </c>
      <c r="E62" s="25">
        <v>37347</v>
      </c>
      <c r="F62" s="42">
        <f>F61</f>
        <v>40</v>
      </c>
      <c r="G62" s="42">
        <f>F62</f>
        <v>40</v>
      </c>
      <c r="H62" s="39">
        <v>50</v>
      </c>
      <c r="I62" s="47">
        <f ca="1">IF(AND(F62&gt;H62,F$2="No"),"",_xll.EURO(F62,H62,V62,V62,C62,W62,1,0))</f>
        <v>2.5749736397342282</v>
      </c>
      <c r="J62" s="51">
        <f ca="1">IF(AND(G62&gt;H62,F$2="no"),"",_xll.EURO(G62,H62,V62,V62,D62,W62,1,0))</f>
        <v>3.7239779710233396</v>
      </c>
      <c r="K62" s="2">
        <f ca="1">_xll.EURO(F62,H62,V62,V62,C62,W62,1,1)</f>
        <v>0.32343626741577863</v>
      </c>
      <c r="L62" s="47">
        <f ca="1">IF(AND(G62&lt;H62,F$2="no"),"",_xll.EURO(G62,H62,V62,V62,C62,W62,0,0))</f>
        <v>12.312914750059466</v>
      </c>
      <c r="M62" s="51">
        <f ca="1">IF(AND(F62&lt;H62,F$2="no"),"",_xll.EURO(F62,H62,V62,V62,D62,W62,0,0))</f>
        <v>13.461919081348579</v>
      </c>
      <c r="N62" s="76">
        <f ca="1">_xll.EURO(F62,H62,V62,V62,C62,W62,0,1)</f>
        <v>-0.65035784361674553</v>
      </c>
      <c r="O62" s="7">
        <f ca="1">_xll.EURO($F62,$H62,$V62,$V62,$C62,$W62,1,2)</f>
        <v>2.4374658183562357E-2</v>
      </c>
      <c r="P62" s="3">
        <f ca="1">_xll.EURO($F62,$H62,$V62,$V62,$C62,$W62,1,3)/100</f>
        <v>0.11149412435439097</v>
      </c>
      <c r="Q62" s="143">
        <f ca="1">_xll.EURO($F62,$H62,$V62,$V62,$C62,$W62,1,5)/365.25*X62*16*$Q$2</f>
        <v>-193.52133883948767</v>
      </c>
      <c r="R62" s="108">
        <f>VLOOKUP(E62,Lookups!$B$6:$H$304,6)</f>
        <v>37361</v>
      </c>
      <c r="S62" s="13"/>
      <c r="T62" s="158">
        <f ca="1">IF(F62&gt;H62,"",J62-I62)</f>
        <v>1.1490043312891114</v>
      </c>
      <c r="U62" s="175" t="str">
        <f>IF(F62&gt;H62,M62-L62,"")</f>
        <v/>
      </c>
      <c r="V62" s="17">
        <f>VLOOKUP(E62,Lookups!$B$6:$E$304,4)</f>
        <v>4.2728429590692701E-2</v>
      </c>
      <c r="W62" s="137">
        <f ca="1">R62-$C$1</f>
        <v>227</v>
      </c>
      <c r="X62" s="159">
        <f>VLOOKUP(E62,Lookups!$B$6:$E$304,3)</f>
        <v>22</v>
      </c>
    </row>
    <row r="63" spans="1:24" ht="13.8" thickBot="1" x14ac:dyDescent="0.3">
      <c r="A63" s="118"/>
      <c r="B63" s="119"/>
      <c r="C63" s="120"/>
      <c r="D63" s="120"/>
      <c r="E63" s="121"/>
      <c r="F63" s="122"/>
      <c r="G63" s="122"/>
      <c r="H63" s="132"/>
      <c r="I63" s="127"/>
      <c r="J63" s="127"/>
      <c r="K63" s="124"/>
      <c r="L63" s="127"/>
      <c r="M63" s="127"/>
      <c r="N63" s="125"/>
      <c r="O63" s="126"/>
      <c r="P63" s="127"/>
      <c r="Q63" s="147"/>
      <c r="R63" s="128"/>
      <c r="S63" s="13"/>
      <c r="T63" s="127"/>
      <c r="U63" s="176"/>
      <c r="V63" s="130"/>
      <c r="W63" s="131"/>
    </row>
    <row r="64" spans="1:24" ht="12.75" customHeight="1" x14ac:dyDescent="0.25">
      <c r="A64" s="230" t="s">
        <v>37</v>
      </c>
      <c r="B64" s="114"/>
      <c r="C64" s="20">
        <f>C62</f>
        <v>0.46</v>
      </c>
      <c r="D64" s="24">
        <f>D62</f>
        <v>0.56000000000000005</v>
      </c>
      <c r="E64" s="25">
        <v>37377</v>
      </c>
      <c r="F64" s="70">
        <f>F62</f>
        <v>40</v>
      </c>
      <c r="G64" s="70">
        <f>F64</f>
        <v>40</v>
      </c>
      <c r="H64" s="39">
        <v>50</v>
      </c>
      <c r="I64" s="47">
        <f ca="1">IF(AND(F64&gt;H64,F$2="No"),"",_xll.EURO(F64,H64,V64,V64,C64,W64,1,0))</f>
        <v>2.8957443351976782</v>
      </c>
      <c r="J64" s="51">
        <f ca="1">IF(AND(G64&gt;H64,F$2="no"),"",_xll.EURO(G64,H64,V64,V64,D64,W64,1,0))</f>
        <v>4.1326285254188697</v>
      </c>
      <c r="K64" s="2">
        <f ca="1">_xll.EURO(F64,H64,V64,V64,C64,W64,1,1)</f>
        <v>0.3395157963287363</v>
      </c>
      <c r="L64" s="47">
        <f ca="1">IF(AND(G64&lt;H64,F$2="no"),"",_xll.EURO(G64,H64,V64,V64,C64,W64,0,0))</f>
        <v>12.596730501526864</v>
      </c>
      <c r="M64" s="51">
        <f ca="1">IF(AND(F64&lt;H64,F$2="no"),"",_xll.EURO(F64,H64,V64,V64,D64,W64,0,0))</f>
        <v>13.833614691748057</v>
      </c>
      <c r="N64" s="76">
        <f ca="1">_xll.EURO(F64,H64,V64,V64,C64,W64,0,1)</f>
        <v>-0.63058282030418245</v>
      </c>
      <c r="O64" s="7">
        <f ca="1">_xll.EURO($F64,$H64,$V64,$V64,$C64,$W64,1,2)</f>
        <v>2.3280252275871698E-2</v>
      </c>
      <c r="P64" s="3">
        <f ca="1">_xll.EURO($F64,$H64,$V64,$V64,$C64,$W64,1,3)/100</f>
        <v>0.1205614313069318</v>
      </c>
      <c r="Q64" s="143">
        <f ca="1">_xll.EURO($F64,$H64,$V64,$V64,$C64,$W64,1,5)/365.25*X64*16*$Q$2</f>
        <v>-183.87584441736718</v>
      </c>
      <c r="R64" s="108">
        <f>VLOOKUP(E64,Lookups!$B$6:$H$304,6)</f>
        <v>37391</v>
      </c>
      <c r="S64" s="13"/>
      <c r="T64" s="153">
        <f ca="1">IF(F64&gt;H64,"",J64-I64)</f>
        <v>1.2368841902211916</v>
      </c>
      <c r="U64" s="173" t="str">
        <f>IF(F64&gt;H64,M64-L64,"")</f>
        <v/>
      </c>
      <c r="V64" s="134">
        <f>VLOOKUP(E64,Lookups!$B$6:$E$304,4)</f>
        <v>4.3144333400780201E-2</v>
      </c>
      <c r="W64" s="135">
        <f ca="1">R64-$C$1</f>
        <v>257</v>
      </c>
      <c r="X64" s="160">
        <f>VLOOKUP(E64,Lookups!$B$6:$E$304,3)</f>
        <v>22</v>
      </c>
    </row>
    <row r="65" spans="1:24" x14ac:dyDescent="0.25">
      <c r="A65" s="228"/>
      <c r="B65" s="114">
        <v>7.0000000000000007E-2</v>
      </c>
      <c r="C65" s="11">
        <f>C$64+B65</f>
        <v>0.53</v>
      </c>
      <c r="D65" s="22">
        <f>D$64+B65</f>
        <v>0.63000000000000012</v>
      </c>
      <c r="E65" s="25">
        <v>37377</v>
      </c>
      <c r="F65" s="42">
        <f>F64</f>
        <v>40</v>
      </c>
      <c r="G65" s="42">
        <f>F65</f>
        <v>40</v>
      </c>
      <c r="H65" s="39">
        <v>50</v>
      </c>
      <c r="I65" s="47">
        <f ca="1">IF(AND(F65&gt;H65,F$2="No"),"",_xll.EURO(F65,H65,V65,V65,C65,W65,1,0))</f>
        <v>3.7560011834148863</v>
      </c>
      <c r="J65" s="51">
        <f ca="1">IF(AND(G65&gt;H65,F$2="no"),"",_xll.EURO(G65,H65,V65,V65,D65,W65,1,0))</f>
        <v>5.0237136869482377</v>
      </c>
      <c r="K65" s="2">
        <f ca="1">_xll.EURO(F65,H65,V65,V65,C65,W65,1,1)</f>
        <v>0.37822120137132681</v>
      </c>
      <c r="L65" s="47">
        <f ca="1">IF(AND(G65&lt;H65,F$2="no"),"",_xll.EURO(G65,H65,V65,V65,C65,W65,0,0))</f>
        <v>13.456987349744075</v>
      </c>
      <c r="M65" s="51">
        <f ca="1">IF(AND(F65&lt;H65,F$2="no"),"",_xll.EURO(F65,H65,V65,V65,D65,W65,0,0))</f>
        <v>14.724699853277428</v>
      </c>
      <c r="N65" s="76">
        <f ca="1">_xll.EURO(F65,H65,V65,V65,C65,W65,0,1)</f>
        <v>-0.59187741526159199</v>
      </c>
      <c r="O65" s="7">
        <f ca="1">_xll.EURO($F65,$H65,$V65,$V65,$C65,$W65,1,2)</f>
        <v>2.0928530955225393E-2</v>
      </c>
      <c r="P65" s="3">
        <f ca="1">_xll.EURO($F65,$H65,$V65,$V65,$C65,$W65,1,3)/100</f>
        <v>0.12487557350466809</v>
      </c>
      <c r="Q65" s="143">
        <f ca="1">_xll.EURO($F65,$H65,$V65,$V65,$C65,$W65,1,5)/365.25*X65*16*$Q$2</f>
        <v>-218.81386403140874</v>
      </c>
      <c r="R65" s="108">
        <f>VLOOKUP(E65,Lookups!$B$6:$H$304,6)</f>
        <v>37391</v>
      </c>
      <c r="S65" s="13"/>
      <c r="T65" s="154">
        <f ca="1">IF(F65&gt;H65,"",J65-I65)</f>
        <v>1.2677125035333514</v>
      </c>
      <c r="U65" s="174" t="str">
        <f>IF(F65&gt;H65,M65-L65,"")</f>
        <v/>
      </c>
      <c r="V65" s="15">
        <f>VLOOKUP(E65,Lookups!$B$6:$E$304,4)</f>
        <v>4.3144333400780201E-2</v>
      </c>
      <c r="W65" s="156">
        <f ca="1">R65-$C$1</f>
        <v>257</v>
      </c>
      <c r="X65" s="157">
        <f>VLOOKUP(E65,Lookups!$B$6:$E$304,3)</f>
        <v>22</v>
      </c>
    </row>
    <row r="66" spans="1:24" x14ac:dyDescent="0.25">
      <c r="A66" s="228"/>
      <c r="B66" s="114">
        <v>7.0000000000000007E-2</v>
      </c>
      <c r="C66" s="11">
        <f>C$64+B66</f>
        <v>0.53</v>
      </c>
      <c r="D66" s="22">
        <f>D$64+B66</f>
        <v>0.63000000000000012</v>
      </c>
      <c r="E66" s="25">
        <v>37377</v>
      </c>
      <c r="F66" s="42">
        <f>F65</f>
        <v>40</v>
      </c>
      <c r="G66" s="42">
        <f>F66</f>
        <v>40</v>
      </c>
      <c r="H66" s="39">
        <v>50</v>
      </c>
      <c r="I66" s="47">
        <f ca="1">IF(AND(F66&gt;H66,F$2="No"),"",_xll.EURO(F66,H66,V66,V66,C66,W66,1,0))</f>
        <v>3.7560011834148863</v>
      </c>
      <c r="J66" s="51">
        <f ca="1">IF(AND(G66&gt;H66,F$2="no"),"",_xll.EURO(G66,H66,V66,V66,D66,W66,1,0))</f>
        <v>5.0237136869482377</v>
      </c>
      <c r="K66" s="2">
        <f ca="1">_xll.EURO(F66,H66,V66,V66,C66,W66,1,1)</f>
        <v>0.37822120137132681</v>
      </c>
      <c r="L66" s="47">
        <f ca="1">IF(AND(G66&lt;H66,F$2="no"),"",_xll.EURO(G66,H66,V66,V66,C66,W66,0,0))</f>
        <v>13.456987349744075</v>
      </c>
      <c r="M66" s="51">
        <f ca="1">IF(AND(F66&lt;H66,F$2="no"),"",_xll.EURO(F66,H66,V66,V66,D66,W66,0,0))</f>
        <v>14.724699853277428</v>
      </c>
      <c r="N66" s="76">
        <f ca="1">_xll.EURO(F66,H66,V66,V66,C66,W66,0,1)</f>
        <v>-0.59187741526159199</v>
      </c>
      <c r="O66" s="7">
        <f ca="1">_xll.EURO($F66,$H66,$V66,$V66,$C66,$W66,1,2)</f>
        <v>2.0928530955225393E-2</v>
      </c>
      <c r="P66" s="3">
        <f ca="1">_xll.EURO($F66,$H66,$V66,$V66,$C66,$W66,1,3)/100</f>
        <v>0.12487557350466809</v>
      </c>
      <c r="Q66" s="143">
        <f ca="1">_xll.EURO($F66,$H66,$V66,$V66,$C66,$W66,1,5)/365.25*X66*16*$Q$2</f>
        <v>-218.81386403140874</v>
      </c>
      <c r="R66" s="108">
        <f>VLOOKUP(E66,Lookups!$B$6:$H$304,6)</f>
        <v>37391</v>
      </c>
      <c r="S66" s="13"/>
      <c r="T66" s="154">
        <f ca="1">IF(F66&gt;H66,"",J66-I66)</f>
        <v>1.2677125035333514</v>
      </c>
      <c r="U66" s="174" t="str">
        <f>IF(F66&gt;H66,M66-L66,"")</f>
        <v/>
      </c>
      <c r="V66" s="15">
        <f>VLOOKUP(E66,Lookups!$B$6:$E$304,4)</f>
        <v>4.3144333400780201E-2</v>
      </c>
      <c r="W66" s="156">
        <f ca="1">R66-$C$1</f>
        <v>257</v>
      </c>
      <c r="X66" s="157">
        <f>VLOOKUP(E66,Lookups!$B$6:$E$304,3)</f>
        <v>22</v>
      </c>
    </row>
    <row r="67" spans="1:24" x14ac:dyDescent="0.25">
      <c r="A67" s="228"/>
      <c r="B67" s="114">
        <v>7.0000000000000007E-2</v>
      </c>
      <c r="C67" s="11">
        <f>C$64+B67</f>
        <v>0.53</v>
      </c>
      <c r="D67" s="22">
        <f>D$64+B67</f>
        <v>0.63000000000000012</v>
      </c>
      <c r="E67" s="25">
        <v>37377</v>
      </c>
      <c r="F67" s="42">
        <f>F66</f>
        <v>40</v>
      </c>
      <c r="G67" s="42">
        <f>F67</f>
        <v>40</v>
      </c>
      <c r="H67" s="39">
        <v>50</v>
      </c>
      <c r="I67" s="47">
        <f ca="1">IF(AND(F67&gt;H67,F$2="No"),"",_xll.EURO(F67,H67,V67,V67,C67,W67,1,0))</f>
        <v>3.7560011834148863</v>
      </c>
      <c r="J67" s="51">
        <f ca="1">IF(AND(G67&gt;H67,F$2="no"),"",_xll.EURO(G67,H67,V67,V67,D67,W67,1,0))</f>
        <v>5.0237136869482377</v>
      </c>
      <c r="K67" s="2">
        <f ca="1">_xll.EURO(F67,H67,V67,V67,C67,W67,1,1)</f>
        <v>0.37822120137132681</v>
      </c>
      <c r="L67" s="47">
        <f ca="1">IF(AND(G67&lt;H67,F$2="no"),"",_xll.EURO(G67,H67,V67,V67,C67,W67,0,0))</f>
        <v>13.456987349744075</v>
      </c>
      <c r="M67" s="51">
        <f ca="1">IF(AND(F67&lt;H67,F$2="no"),"",_xll.EURO(F67,H67,V67,V67,D67,W67,0,0))</f>
        <v>14.724699853277428</v>
      </c>
      <c r="N67" s="76">
        <f ca="1">_xll.EURO(F67,H67,V67,V67,C67,W67,0,1)</f>
        <v>-0.59187741526159199</v>
      </c>
      <c r="O67" s="7">
        <f ca="1">_xll.EURO($F67,$H67,$V67,$V67,$C67,$W67,1,2)</f>
        <v>2.0928530955225393E-2</v>
      </c>
      <c r="P67" s="3">
        <f ca="1">_xll.EURO($F67,$H67,$V67,$V67,$C67,$W67,1,3)/100</f>
        <v>0.12487557350466809</v>
      </c>
      <c r="Q67" s="143">
        <f ca="1">_xll.EURO($F67,$H67,$V67,$V67,$C67,$W67,1,5)/365.25*X67*16*$Q$2</f>
        <v>-218.81386403140874</v>
      </c>
      <c r="R67" s="108">
        <f>VLOOKUP(E67,Lookups!$B$6:$H$304,6)</f>
        <v>37391</v>
      </c>
      <c r="S67" s="13"/>
      <c r="T67" s="154">
        <f ca="1">IF(F67&gt;H67,"",J67-I67)</f>
        <v>1.2677125035333514</v>
      </c>
      <c r="U67" s="174" t="str">
        <f>IF(F67&gt;H67,M67-L67,"")</f>
        <v/>
      </c>
      <c r="V67" s="15">
        <f>VLOOKUP(E67,Lookups!$B$6:$E$304,4)</f>
        <v>4.3144333400780201E-2</v>
      </c>
      <c r="W67" s="156">
        <f ca="1">R67-$C$1</f>
        <v>257</v>
      </c>
      <c r="X67" s="157">
        <f>VLOOKUP(E67,Lookups!$B$6:$E$304,3)</f>
        <v>22</v>
      </c>
    </row>
    <row r="68" spans="1:24" ht="13.8" thickBot="1" x14ac:dyDescent="0.3">
      <c r="A68" s="228"/>
      <c r="B68" s="114">
        <v>7.0000000000000007E-2</v>
      </c>
      <c r="C68" s="11">
        <f>C$64+B68</f>
        <v>0.53</v>
      </c>
      <c r="D68" s="22">
        <f>D$64+B68</f>
        <v>0.63000000000000012</v>
      </c>
      <c r="E68" s="25">
        <v>37377</v>
      </c>
      <c r="F68" s="42">
        <f>F67</f>
        <v>40</v>
      </c>
      <c r="G68" s="42">
        <f>F68</f>
        <v>40</v>
      </c>
      <c r="H68" s="39">
        <v>50</v>
      </c>
      <c r="I68" s="47">
        <f ca="1">IF(AND(F68&gt;H68,F$2="No"),"",_xll.EURO(F68,H68,V68,V68,C68,W68,1,0))</f>
        <v>3.7560011834148863</v>
      </c>
      <c r="J68" s="51">
        <f ca="1">IF(AND(G68&gt;H68,F$2="no"),"",_xll.EURO(G68,H68,V68,V68,D68,W68,1,0))</f>
        <v>5.0237136869482377</v>
      </c>
      <c r="K68" s="2">
        <f ca="1">_xll.EURO(F68,H68,V68,V68,C68,W68,1,1)</f>
        <v>0.37822120137132681</v>
      </c>
      <c r="L68" s="47">
        <f ca="1">IF(AND(G68&lt;H68,F$2="no"),"",_xll.EURO(G68,H68,V68,V68,C68,W68,0,0))</f>
        <v>13.456987349744075</v>
      </c>
      <c r="M68" s="51">
        <f ca="1">IF(AND(F68&lt;H68,F$2="no"),"",_xll.EURO(F68,H68,V68,V68,D68,W68,0,0))</f>
        <v>14.724699853277428</v>
      </c>
      <c r="N68" s="76">
        <f ca="1">_xll.EURO(F68,H68,V68,V68,C68,W68,0,1)</f>
        <v>-0.59187741526159199</v>
      </c>
      <c r="O68" s="7">
        <f ca="1">_xll.EURO($F68,$H68,$V68,$V68,$C68,$W68,1,2)</f>
        <v>2.0928530955225393E-2</v>
      </c>
      <c r="P68" s="3">
        <f ca="1">_xll.EURO($F68,$H68,$V68,$V68,$C68,$W68,1,3)/100</f>
        <v>0.12487557350466809</v>
      </c>
      <c r="Q68" s="143">
        <f ca="1">_xll.EURO($F68,$H68,$V68,$V68,$C68,$W68,1,5)/365.25*X68*16*$Q$2</f>
        <v>-218.81386403140874</v>
      </c>
      <c r="R68" s="108">
        <f>VLOOKUP(E68,Lookups!$B$6:$H$304,6)</f>
        <v>37391</v>
      </c>
      <c r="S68" s="13"/>
      <c r="T68" s="158">
        <f ca="1">IF(F68&gt;H68,"",J68-I68)</f>
        <v>1.2677125035333514</v>
      </c>
      <c r="U68" s="175" t="str">
        <f>IF(F68&gt;H68,M68-L68,"")</f>
        <v/>
      </c>
      <c r="V68" s="17">
        <f>VLOOKUP(E68,Lookups!$B$6:$E$304,4)</f>
        <v>4.3144333400780201E-2</v>
      </c>
      <c r="W68" s="137">
        <f ca="1">R68-$C$1</f>
        <v>257</v>
      </c>
      <c r="X68" s="159">
        <f>VLOOKUP(E68,Lookups!$B$6:$E$304,3)</f>
        <v>22</v>
      </c>
    </row>
    <row r="69" spans="1:24" ht="13.8" thickBot="1" x14ac:dyDescent="0.3">
      <c r="A69" s="118"/>
      <c r="B69" s="119"/>
      <c r="C69" s="120"/>
      <c r="D69" s="120"/>
      <c r="E69" s="121"/>
      <c r="F69" s="122"/>
      <c r="G69" s="122"/>
      <c r="H69" s="132"/>
      <c r="I69" s="127"/>
      <c r="J69" s="127"/>
      <c r="K69" s="124"/>
      <c r="L69" s="127"/>
      <c r="M69" s="127"/>
      <c r="N69" s="125"/>
      <c r="O69" s="126"/>
      <c r="P69" s="127"/>
      <c r="Q69" s="147"/>
      <c r="R69" s="128"/>
      <c r="S69" s="13"/>
      <c r="T69" s="127"/>
      <c r="U69" s="176"/>
      <c r="V69" s="130"/>
      <c r="W69" s="131"/>
    </row>
    <row r="70" spans="1:24" ht="12.75" customHeight="1" x14ac:dyDescent="0.25">
      <c r="A70" s="231" t="s">
        <v>38</v>
      </c>
      <c r="B70" s="114"/>
      <c r="C70" s="20">
        <f>C68</f>
        <v>0.53</v>
      </c>
      <c r="D70" s="24">
        <f>D68</f>
        <v>0.63000000000000012</v>
      </c>
      <c r="E70" s="25">
        <v>37408</v>
      </c>
      <c r="F70" s="70">
        <f>F68</f>
        <v>40</v>
      </c>
      <c r="G70" s="70">
        <f>F70</f>
        <v>40</v>
      </c>
      <c r="H70" s="39">
        <v>50</v>
      </c>
      <c r="I70" s="47">
        <f ca="1">IF(AND(F70&gt;H70,F$2="No"),"",_xll.EURO(F70,H70,V70,V70,C70,W70,1,0))</f>
        <v>4.1293892759392659</v>
      </c>
      <c r="J70" s="51">
        <f ca="1">IF(AND(G70&gt;H70,F$2="no"),"",_xll.EURO(G70,H70,V70,V70,D70,W70,1,0))</f>
        <v>5.4765154389382786</v>
      </c>
      <c r="K70" s="2">
        <f ca="1">_xll.EURO(F70,H70,V70,V70,C70,W70,1,1)</f>
        <v>0.39192014500279287</v>
      </c>
      <c r="L70" s="47">
        <f ca="1">IF(AND(G70&lt;H70,F$2="no"),"",_xll.EURO(G70,H70,V70,V70,C70,W70,0,0))</f>
        <v>13.791642459379887</v>
      </c>
      <c r="M70" s="51">
        <f ca="1">IF(AND(F70&lt;H70,F$2="no"),"",_xll.EURO(F70,H70,V70,V70,D70,W70,0,0))</f>
        <v>15.138768622378901</v>
      </c>
      <c r="N70" s="76">
        <f ca="1">_xll.EURO(F70,H70,V70,V70,C70,W70,0,1)</f>
        <v>-0.57430517334126896</v>
      </c>
      <c r="O70" s="7">
        <f ca="1">_xll.EURO($F70,$H70,$V70,$V70,$C70,$W70,1,2)</f>
        <v>1.9900580548637185E-2</v>
      </c>
      <c r="P70" s="3">
        <f ca="1">_xll.EURO($F70,$H70,$V70,$V70,$C70,$W70,1,3)/100</f>
        <v>0.13306500708857955</v>
      </c>
      <c r="Q70" s="143">
        <f ca="1">_xll.EURO($F70,$H70,$V70,$V70,$C70,$W70,1,5)/365.25*X70*16*$Q$2</f>
        <v>-188.0191227539712</v>
      </c>
      <c r="R70" s="108">
        <f>VLOOKUP(E70,Lookups!$B$6:$H$304,6)</f>
        <v>37422</v>
      </c>
      <c r="S70" s="13"/>
      <c r="T70" s="153">
        <f ca="1">IF(F70&gt;H70,"",J70-I70)</f>
        <v>1.3471261629990128</v>
      </c>
      <c r="U70" s="173" t="str">
        <f>IF(F70&gt;H70,M70-L70,"")</f>
        <v/>
      </c>
      <c r="V70" s="134">
        <f>VLOOKUP(E70,Lookups!$B$6:$E$304,4)</f>
        <v>4.3574100732080498E-2</v>
      </c>
      <c r="W70" s="135">
        <f ca="1">R70-$C$1</f>
        <v>288</v>
      </c>
      <c r="X70" s="160">
        <f>VLOOKUP(E70,Lookups!$B$6:$E$304,3)</f>
        <v>20</v>
      </c>
    </row>
    <row r="71" spans="1:24" x14ac:dyDescent="0.25">
      <c r="A71" s="228"/>
      <c r="B71" s="114">
        <v>7.0000000000000007E-2</v>
      </c>
      <c r="C71" s="11">
        <f>C$70+B71</f>
        <v>0.60000000000000009</v>
      </c>
      <c r="D71" s="22">
        <f>D$70+B71</f>
        <v>0.70000000000000018</v>
      </c>
      <c r="E71" s="25">
        <v>37408</v>
      </c>
      <c r="F71" s="42">
        <f>F70</f>
        <v>40</v>
      </c>
      <c r="G71" s="42">
        <f>F71</f>
        <v>40</v>
      </c>
      <c r="H71" s="39">
        <v>50</v>
      </c>
      <c r="I71" s="47">
        <f ca="1">IF(AND(F71&gt;H71,F$2="No"),"",_xll.EURO(F71,H71,V71,V71,C71,W71,1,0))</f>
        <v>5.069552335624028</v>
      </c>
      <c r="J71" s="51">
        <f ca="1">IF(AND(G71&gt;H71,F$2="no"),"",_xll.EURO(G71,H71,V71,V71,D71,W71,1,0))</f>
        <v>6.4314233047134195</v>
      </c>
      <c r="K71" s="2">
        <f ca="1">_xll.EURO(F71,H71,V71,V71,C71,W71,1,1)</f>
        <v>0.42458185296052636</v>
      </c>
      <c r="L71" s="47">
        <f ca="1">IF(AND(G71&lt;H71,F$2="no"),"",_xll.EURO(G71,H71,V71,V71,C71,W71,0,0))</f>
        <v>14.731805519064647</v>
      </c>
      <c r="M71" s="51">
        <f ca="1">IF(AND(F71&lt;H71,F$2="no"),"",_xll.EURO(F71,H71,V71,V71,D71,W71,0,0))</f>
        <v>16.093676488154046</v>
      </c>
      <c r="N71" s="76">
        <f ca="1">_xll.EURO(F71,H71,V71,V71,C71,W71,0,1)</f>
        <v>-0.54164346538353547</v>
      </c>
      <c r="O71" s="7">
        <f ca="1">_xll.EURO($F71,$H71,$V71,$V71,$C71,$W71,1,2)</f>
        <v>1.7878480350933142E-2</v>
      </c>
      <c r="P71" s="3">
        <f ca="1">_xll.EURO($F71,$H71,$V71,$V71,$C71,$W71,1,3)/100</f>
        <v>0.13533312107942497</v>
      </c>
      <c r="Q71" s="143">
        <f ca="1">_xll.EURO($F71,$H71,$V71,$V71,$C71,$W71,1,5)/365.25*X71*16*$Q$2</f>
        <v>-215.87849010506605</v>
      </c>
      <c r="R71" s="108">
        <f>VLOOKUP(E71,Lookups!$B$6:$H$304,6)</f>
        <v>37422</v>
      </c>
      <c r="S71" s="13"/>
      <c r="T71" s="154">
        <f ca="1">IF(F71&gt;H71,"",J71-I71)</f>
        <v>1.3618709690893915</v>
      </c>
      <c r="U71" s="174" t="str">
        <f>IF(F71&gt;H71,M71-L71,"")</f>
        <v/>
      </c>
      <c r="V71" s="15">
        <f>VLOOKUP(E71,Lookups!$B$6:$E$304,4)</f>
        <v>4.3574100732080498E-2</v>
      </c>
      <c r="W71" s="156">
        <f ca="1">R71-$C$1</f>
        <v>288</v>
      </c>
      <c r="X71" s="157">
        <f>VLOOKUP(E71,Lookups!$B$6:$E$304,3)</f>
        <v>20</v>
      </c>
    </row>
    <row r="72" spans="1:24" x14ac:dyDescent="0.25">
      <c r="A72" s="228"/>
      <c r="B72" s="114">
        <v>7.0000000000000007E-2</v>
      </c>
      <c r="C72" s="11">
        <f>C$70+B72</f>
        <v>0.60000000000000009</v>
      </c>
      <c r="D72" s="22">
        <f>D$70+B72</f>
        <v>0.70000000000000018</v>
      </c>
      <c r="E72" s="25">
        <v>37408</v>
      </c>
      <c r="F72" s="42">
        <f>F71</f>
        <v>40</v>
      </c>
      <c r="G72" s="42">
        <f>F72</f>
        <v>40</v>
      </c>
      <c r="H72" s="39">
        <v>50</v>
      </c>
      <c r="I72" s="47">
        <f ca="1">IF(AND(F72&gt;H72,F$2="No"),"",_xll.EURO(F72,H72,V72,V72,C72,W72,1,0))</f>
        <v>5.069552335624028</v>
      </c>
      <c r="J72" s="51">
        <f ca="1">IF(AND(G72&gt;H72,F$2="no"),"",_xll.EURO(G72,H72,V72,V72,D72,W72,1,0))</f>
        <v>6.4314233047134195</v>
      </c>
      <c r="K72" s="2">
        <f ca="1">_xll.EURO(F72,H72,V72,V72,C72,W72,1,1)</f>
        <v>0.42458185296052636</v>
      </c>
      <c r="L72" s="47">
        <f ca="1">IF(AND(G72&lt;H72,F$2="no"),"",_xll.EURO(G72,H72,V72,V72,C72,W72,0,0))</f>
        <v>14.731805519064647</v>
      </c>
      <c r="M72" s="51">
        <f ca="1">IF(AND(F72&lt;H72,F$2="no"),"",_xll.EURO(F72,H72,V72,V72,D72,W72,0,0))</f>
        <v>16.093676488154046</v>
      </c>
      <c r="N72" s="76">
        <f ca="1">_xll.EURO(F72,H72,V72,V72,C72,W72,0,1)</f>
        <v>-0.54164346538353547</v>
      </c>
      <c r="O72" s="7">
        <f ca="1">_xll.EURO($F72,$H72,$V72,$V72,$C72,$W72,1,2)</f>
        <v>1.7878480350933142E-2</v>
      </c>
      <c r="P72" s="3">
        <f ca="1">_xll.EURO($F72,$H72,$V72,$V72,$C72,$W72,1,3)/100</f>
        <v>0.13533312107942497</v>
      </c>
      <c r="Q72" s="143">
        <f ca="1">_xll.EURO($F72,$H72,$V72,$V72,$C72,$W72,1,5)/365.25*X72*16*$Q$2</f>
        <v>-215.87849010506605</v>
      </c>
      <c r="R72" s="108">
        <f>VLOOKUP(E72,Lookups!$B$6:$H$304,6)</f>
        <v>37422</v>
      </c>
      <c r="S72" s="13"/>
      <c r="T72" s="154">
        <f ca="1">IF(F72&gt;H72,"",J72-I72)</f>
        <v>1.3618709690893915</v>
      </c>
      <c r="U72" s="174" t="str">
        <f>IF(F72&gt;H72,M72-L72,"")</f>
        <v/>
      </c>
      <c r="V72" s="15">
        <f>VLOOKUP(E72,Lookups!$B$6:$E$304,4)</f>
        <v>4.3574100732080498E-2</v>
      </c>
      <c r="W72" s="156">
        <f ca="1">R72-$C$1</f>
        <v>288</v>
      </c>
      <c r="X72" s="157">
        <f>VLOOKUP(E72,Lookups!$B$6:$E$304,3)</f>
        <v>20</v>
      </c>
    </row>
    <row r="73" spans="1:24" x14ac:dyDescent="0.25">
      <c r="A73" s="228"/>
      <c r="B73" s="114">
        <v>7.0000000000000007E-2</v>
      </c>
      <c r="C73" s="11">
        <f>C$70+B73</f>
        <v>0.60000000000000009</v>
      </c>
      <c r="D73" s="22">
        <f>D$70+B73</f>
        <v>0.70000000000000018</v>
      </c>
      <c r="E73" s="25">
        <v>37408</v>
      </c>
      <c r="F73" s="42">
        <f>F72</f>
        <v>40</v>
      </c>
      <c r="G73" s="42">
        <f>F73</f>
        <v>40</v>
      </c>
      <c r="H73" s="39">
        <v>50</v>
      </c>
      <c r="I73" s="47">
        <f ca="1">IF(AND(F73&gt;H73,F$2="No"),"",_xll.EURO(F73,H73,V73,V73,C73,W73,1,0))</f>
        <v>5.069552335624028</v>
      </c>
      <c r="J73" s="51">
        <f ca="1">IF(AND(G73&gt;H73,F$2="no"),"",_xll.EURO(G73,H73,V73,V73,D73,W73,1,0))</f>
        <v>6.4314233047134195</v>
      </c>
      <c r="K73" s="2">
        <f ca="1">_xll.EURO(F73,H73,V73,V73,C73,W73,1,1)</f>
        <v>0.42458185296052636</v>
      </c>
      <c r="L73" s="47">
        <f ca="1">IF(AND(G73&lt;H73,F$2="no"),"",_xll.EURO(G73,H73,V73,V73,C73,W73,0,0))</f>
        <v>14.731805519064647</v>
      </c>
      <c r="M73" s="51">
        <f ca="1">IF(AND(F73&lt;H73,F$2="no"),"",_xll.EURO(F73,H73,V73,V73,D73,W73,0,0))</f>
        <v>16.093676488154046</v>
      </c>
      <c r="N73" s="76">
        <f ca="1">_xll.EURO(F73,H73,V73,V73,C73,W73,0,1)</f>
        <v>-0.54164346538353547</v>
      </c>
      <c r="O73" s="7">
        <f ca="1">_xll.EURO($F73,$H73,$V73,$V73,$C73,$W73,1,2)</f>
        <v>1.7878480350933142E-2</v>
      </c>
      <c r="P73" s="3">
        <f ca="1">_xll.EURO($F73,$H73,$V73,$V73,$C73,$W73,1,3)/100</f>
        <v>0.13533312107942497</v>
      </c>
      <c r="Q73" s="143">
        <f ca="1">_xll.EURO($F73,$H73,$V73,$V73,$C73,$W73,1,5)/365.25*X73*16*$Q$2</f>
        <v>-215.87849010506605</v>
      </c>
      <c r="R73" s="108">
        <f>VLOOKUP(E73,Lookups!$B$6:$H$304,6)</f>
        <v>37422</v>
      </c>
      <c r="S73" s="13"/>
      <c r="T73" s="154">
        <f ca="1">IF(F73&gt;H73,"",J73-I73)</f>
        <v>1.3618709690893915</v>
      </c>
      <c r="U73" s="174" t="str">
        <f>IF(F73&gt;H73,M73-L73,"")</f>
        <v/>
      </c>
      <c r="V73" s="15">
        <f>VLOOKUP(E73,Lookups!$B$6:$E$304,4)</f>
        <v>4.3574100732080498E-2</v>
      </c>
      <c r="W73" s="156">
        <f ca="1">R73-$C$1</f>
        <v>288</v>
      </c>
      <c r="X73" s="157">
        <f>VLOOKUP(E73,Lookups!$B$6:$E$304,3)</f>
        <v>20</v>
      </c>
    </row>
    <row r="74" spans="1:24" ht="13.8" thickBot="1" x14ac:dyDescent="0.3">
      <c r="A74" s="228"/>
      <c r="B74" s="114">
        <v>7.0000000000000007E-2</v>
      </c>
      <c r="C74" s="11">
        <f>C$70+B74</f>
        <v>0.60000000000000009</v>
      </c>
      <c r="D74" s="22">
        <f>D$70+B74</f>
        <v>0.70000000000000018</v>
      </c>
      <c r="E74" s="25">
        <v>37408</v>
      </c>
      <c r="F74" s="42">
        <f>F73</f>
        <v>40</v>
      </c>
      <c r="G74" s="42">
        <f>F74</f>
        <v>40</v>
      </c>
      <c r="H74" s="39">
        <v>50</v>
      </c>
      <c r="I74" s="47">
        <f ca="1">IF(AND(F74&gt;H74,F$2="No"),"",_xll.EURO(F74,H74,V74,V74,C74,W74,1,0))</f>
        <v>5.069552335624028</v>
      </c>
      <c r="J74" s="51">
        <f ca="1">IF(AND(G74&gt;H74,F$2="no"),"",_xll.EURO(G74,H74,V74,V74,D74,W74,1,0))</f>
        <v>6.4314233047134195</v>
      </c>
      <c r="K74" s="2">
        <f ca="1">_xll.EURO(F74,H74,V74,V74,C74,W74,1,1)</f>
        <v>0.42458185296052636</v>
      </c>
      <c r="L74" s="47">
        <f ca="1">IF(AND(G74&lt;H74,F$2="no"),"",_xll.EURO(G74,H74,V74,V74,C74,W74,0,0))</f>
        <v>14.731805519064647</v>
      </c>
      <c r="M74" s="51">
        <f ca="1">IF(AND(F74&lt;H74,F$2="no"),"",_xll.EURO(F74,H74,V74,V74,D74,W74,0,0))</f>
        <v>16.093676488154046</v>
      </c>
      <c r="N74" s="76">
        <f ca="1">_xll.EURO(F74,H74,V74,V74,C74,W74,0,1)</f>
        <v>-0.54164346538353547</v>
      </c>
      <c r="O74" s="7">
        <f ca="1">_xll.EURO($F74,$H74,$V74,$V74,$C74,$W74,1,2)</f>
        <v>1.7878480350933142E-2</v>
      </c>
      <c r="P74" s="3">
        <f ca="1">_xll.EURO($F74,$H74,$V74,$V74,$C74,$W74,1,3)/100</f>
        <v>0.13533312107942497</v>
      </c>
      <c r="Q74" s="143">
        <f ca="1">_xll.EURO($F74,$H74,$V74,$V74,$C74,$W74,1,5)/365.25*X74*16*$Q$2</f>
        <v>-215.87849010506605</v>
      </c>
      <c r="R74" s="108">
        <f>VLOOKUP(E74,Lookups!$B$6:$H$304,6)</f>
        <v>37422</v>
      </c>
      <c r="S74" s="13"/>
      <c r="T74" s="158">
        <f ca="1">IF(F74&gt;H74,"",J74-I74)</f>
        <v>1.3618709690893915</v>
      </c>
      <c r="U74" s="175" t="str">
        <f>IF(F74&gt;H74,M74-L74,"")</f>
        <v/>
      </c>
      <c r="V74" s="17">
        <f>VLOOKUP(E74,Lookups!$B$6:$E$304,4)</f>
        <v>4.3574100732080498E-2</v>
      </c>
      <c r="W74" s="137">
        <f ca="1">R74-$C$1</f>
        <v>288</v>
      </c>
      <c r="X74" s="159">
        <f>VLOOKUP(E74,Lookups!$B$6:$E$304,3)</f>
        <v>20</v>
      </c>
    </row>
    <row r="75" spans="1:24" ht="13.8" thickBot="1" x14ac:dyDescent="0.3">
      <c r="A75" s="118"/>
      <c r="B75" s="119"/>
      <c r="C75" s="120"/>
      <c r="D75" s="120"/>
      <c r="E75" s="121"/>
      <c r="F75" s="122"/>
      <c r="G75" s="122"/>
      <c r="H75" s="132"/>
      <c r="I75" s="127"/>
      <c r="J75" s="127"/>
      <c r="K75" s="124"/>
      <c r="L75" s="127"/>
      <c r="M75" s="127"/>
      <c r="N75" s="125"/>
      <c r="O75" s="126"/>
      <c r="P75" s="127"/>
      <c r="Q75" s="147"/>
      <c r="R75" s="128"/>
      <c r="S75" s="13"/>
      <c r="T75" s="127"/>
      <c r="U75" s="176"/>
      <c r="V75" s="130"/>
      <c r="W75" s="131"/>
    </row>
    <row r="76" spans="1:24" ht="12.75" customHeight="1" x14ac:dyDescent="0.25">
      <c r="A76" s="228" t="s">
        <v>39</v>
      </c>
      <c r="B76" s="116"/>
      <c r="C76" s="19">
        <v>0.32</v>
      </c>
      <c r="D76" s="21">
        <v>0.36</v>
      </c>
      <c r="E76" s="16">
        <v>37438</v>
      </c>
      <c r="F76" s="41">
        <f>F74</f>
        <v>40</v>
      </c>
      <c r="G76" s="41">
        <f t="shared" ref="G76:G83" si="24">F76</f>
        <v>40</v>
      </c>
      <c r="H76" s="38">
        <v>50</v>
      </c>
      <c r="I76" s="46">
        <f ca="1">IF(AND(F76&gt;H76,F$2="No"),"",_xll.EURO(F76,H76,V76,V76,C76,W76,1,0))</f>
        <v>1.6883859965844987</v>
      </c>
      <c r="J76" s="50">
        <f ca="1">IF(AND(G76&gt;H76,F$2="no"),"",_xll.EURO(G76,H76,V76,V76,D76,W76,1,0))</f>
        <v>2.183260443309015</v>
      </c>
      <c r="K76" s="81">
        <f ca="1">_xll.EURO(F76,H76,V76,V76,C76,W76,1,1)</f>
        <v>0.26498986539509933</v>
      </c>
      <c r="L76" s="46">
        <f ca="1">IF(AND(G76&lt;H76,F$2="no"),"",_xll.EURO(G76,H76,V76,V76,C76,W76,0,0))</f>
        <v>11.31125940314195</v>
      </c>
      <c r="M76" s="50">
        <f ca="1">IF(AND(F76&lt;H76,F$2="no"),"",_xll.EURO(F76,H76,V76,V76,D76,W76,0,0))</f>
        <v>11.806133849866463</v>
      </c>
      <c r="N76" s="75">
        <f ca="1">_xll.EURO(F76,H76,V76,V76,C76,W76,0,1)</f>
        <v>-0.69729747526064534</v>
      </c>
      <c r="O76" s="9">
        <f ca="1">_xll.EURO($F76,$H76,$V76,$V76,$C76,$W76,1,2)</f>
        <v>2.6859975966778825E-2</v>
      </c>
      <c r="P76" s="1">
        <f ca="1">_xll.EURO($F76,$H76,$V76,$V76,$C76,$W76,1,3)/100</f>
        <v>0.12010913496788646</v>
      </c>
      <c r="Q76" s="142">
        <f ca="1">_xll.EURO($F76,$H76,$V76,$V76,$C76,$W76,1,5)/365.25*X76*16*$Q$2</f>
        <v>-102.44639545987368</v>
      </c>
      <c r="R76" s="107">
        <f>VLOOKUP(E76,Lookups!$B$6:$H$304,6)</f>
        <v>37453</v>
      </c>
      <c r="S76" s="13"/>
      <c r="T76" s="153">
        <f t="shared" ref="T76:T83" ca="1" si="25">IF(F76&gt;H76,"",J76-I76)</f>
        <v>0.4948744467245163</v>
      </c>
      <c r="U76" s="173" t="str">
        <f t="shared" ref="U76:U83" si="26">IF(F76&gt;H76,M76-L76,"")</f>
        <v/>
      </c>
      <c r="V76" s="134">
        <f>VLOOKUP(E76,Lookups!$B$6:$E$304,4)</f>
        <v>4.4015695854079204E-2</v>
      </c>
      <c r="W76" s="135">
        <f t="shared" ref="W76:W83" ca="1" si="27">R76-$C$1</f>
        <v>319</v>
      </c>
      <c r="X76" s="160">
        <f>VLOOKUP(E76,Lookups!$B$6:$E$304,3)</f>
        <v>22</v>
      </c>
    </row>
    <row r="77" spans="1:24" x14ac:dyDescent="0.25">
      <c r="A77" s="232"/>
      <c r="B77" s="114"/>
      <c r="C77" s="35">
        <f>C76</f>
        <v>0.32</v>
      </c>
      <c r="D77" s="29">
        <f>D76</f>
        <v>0.36</v>
      </c>
      <c r="E77" s="73">
        <v>37469</v>
      </c>
      <c r="F77" s="66">
        <f t="shared" ref="F77:F83" si="28">F76</f>
        <v>40</v>
      </c>
      <c r="G77" s="66">
        <f t="shared" si="24"/>
        <v>40</v>
      </c>
      <c r="H77" s="67">
        <v>50</v>
      </c>
      <c r="I77" s="68">
        <f ca="1">IF(AND(F77&gt;H77,F$2="No"),"",_xll.EURO(F77,H77,V77,V77,C77,W77,1,0))</f>
        <v>1.8595167657285661</v>
      </c>
      <c r="J77" s="69">
        <f ca="1">IF(AND(G77&gt;H77,F$2="no"),"",_xll.EURO(G77,H77,V77,V77,D77,W77,1,0))</f>
        <v>2.3854697747696729</v>
      </c>
      <c r="K77" s="84">
        <f ca="1">_xll.EURO(F77,H77,V77,V77,C77,W77,1,1)</f>
        <v>0.27674794704804445</v>
      </c>
      <c r="L77" s="68">
        <f ca="1">IF(AND(G77&lt;H77,F$2="no"),"",_xll.EURO(G77,H77,V77,V77,C77,W77,0,0))</f>
        <v>11.443099432095259</v>
      </c>
      <c r="M77" s="69">
        <f ca="1">IF(AND(F77&lt;H77,F$2="no"),"",_xll.EURO(F77,H77,V77,V77,D77,W77,0,0))</f>
        <v>11.969052441136359</v>
      </c>
      <c r="N77" s="78">
        <f ca="1">_xll.EURO(F77,H77,V77,V77,C77,W77,0,1)</f>
        <v>-0.68161031958862428</v>
      </c>
      <c r="O77" s="31">
        <f ca="1">_xll.EURO($F77,$H77,$V77,$V77,$C77,$W77,1,2)</f>
        <v>2.6166596710794156E-2</v>
      </c>
      <c r="P77" s="32">
        <f ca="1">_xll.EURO($F77,$H77,$V77,$V77,$C77,$W77,1,3)/100</f>
        <v>0.1280125074074849</v>
      </c>
      <c r="Q77" s="145">
        <f ca="1">_xll.EURO($F77,$H77,$V77,$V77,$C77,$W77,1,5)/365.25*X77*16*$Q$2</f>
        <v>-99.301730620429908</v>
      </c>
      <c r="R77" s="110">
        <f>VLOOKUP(E77,Lookups!$B$6:$H$304,6)</f>
        <v>37483</v>
      </c>
      <c r="S77" s="13"/>
      <c r="T77" s="154">
        <f t="shared" ca="1" si="25"/>
        <v>0.52595300904110687</v>
      </c>
      <c r="U77" s="174" t="str">
        <f t="shared" si="26"/>
        <v/>
      </c>
      <c r="V77" s="15">
        <f>VLOOKUP(E77,Lookups!$B$6:$E$304,4)</f>
        <v>4.4514029940807102E-2</v>
      </c>
      <c r="W77" s="156">
        <f t="shared" ca="1" si="27"/>
        <v>349</v>
      </c>
      <c r="X77" s="157">
        <f>VLOOKUP(E77,Lookups!$B$6:$E$304,3)</f>
        <v>22</v>
      </c>
    </row>
    <row r="78" spans="1:24" x14ac:dyDescent="0.25">
      <c r="A78" s="232"/>
      <c r="B78" s="114">
        <v>7.0000000000000007E-2</v>
      </c>
      <c r="C78" s="34">
        <f t="shared" ref="C78:C83" si="29">C$76+B78</f>
        <v>0.39</v>
      </c>
      <c r="D78" s="33">
        <f t="shared" ref="D78:D83" si="30">D$76+B78</f>
        <v>0.43</v>
      </c>
      <c r="E78" s="72">
        <v>37438</v>
      </c>
      <c r="F78" s="71">
        <f t="shared" si="28"/>
        <v>40</v>
      </c>
      <c r="G78" s="71">
        <f t="shared" si="24"/>
        <v>40</v>
      </c>
      <c r="H78" s="63">
        <v>50</v>
      </c>
      <c r="I78" s="64">
        <f ca="1">IF(AND(F78&gt;H78,F$2="No"),"",_xll.EURO(F78,H78,V78,V78,C78,W78,1,0))</f>
        <v>2.5701808742008883</v>
      </c>
      <c r="J78" s="65">
        <f ca="1">IF(AND(G78&gt;H78,F$2="no"),"",_xll.EURO(G78,H78,V78,V78,D78,W78,1,0))</f>
        <v>3.1018091514483963</v>
      </c>
      <c r="K78" s="83">
        <f ca="1">_xll.EURO(F78,H78,V78,V78,C78,W78,1,1)</f>
        <v>0.32101677053721378</v>
      </c>
      <c r="L78" s="64">
        <f ca="1">IF(AND(G78&lt;H78,F$2="no"),"",_xll.EURO(G78,H78,V78,V78,C78,W78,0,0))</f>
        <v>12.193054280758332</v>
      </c>
      <c r="M78" s="65">
        <f ca="1">IF(AND(F78&lt;H78,F$2="no"),"",_xll.EURO(F78,H78,V78,V78,D78,W78,0,0))</f>
        <v>12.724682558005846</v>
      </c>
      <c r="N78" s="79">
        <f ca="1">_xll.EURO(F78,H78,V78,V78,C78,W78,0,1)</f>
        <v>-0.64127057011853095</v>
      </c>
      <c r="O78" s="27">
        <f ca="1">_xll.EURO($F78,$H78,$V78,$V78,$C78,$W78,1,2)</f>
        <v>2.4007081632693786E-2</v>
      </c>
      <c r="P78" s="28">
        <f ca="1">_xll.EURO($F78,$H78,$V78,$V78,$C78,$W78,1,3)/100</f>
        <v>0.13083514418829556</v>
      </c>
      <c r="Q78" s="146">
        <f ca="1">_xll.EURO($F78,$H78,$V78,$V78,$C78,$W78,1,5)/365.25*X78*16*$Q$2</f>
        <v>-135.30934900519077</v>
      </c>
      <c r="R78" s="111">
        <f>VLOOKUP(E78,Lookups!$B$6:$H$304,6)</f>
        <v>37453</v>
      </c>
      <c r="S78" s="13"/>
      <c r="T78" s="164">
        <f t="shared" ca="1" si="25"/>
        <v>0.53162827724750805</v>
      </c>
      <c r="U78" s="177" t="str">
        <f t="shared" si="26"/>
        <v/>
      </c>
      <c r="V78" s="166">
        <f>VLOOKUP(E78,Lookups!$B$6:$E$304,4)</f>
        <v>4.4015695854079204E-2</v>
      </c>
      <c r="W78" s="167">
        <f t="shared" ca="1" si="27"/>
        <v>319</v>
      </c>
      <c r="X78" s="169">
        <f>VLOOKUP(E78,Lookups!$B$6:$E$304,3)</f>
        <v>22</v>
      </c>
    </row>
    <row r="79" spans="1:24" x14ac:dyDescent="0.25">
      <c r="A79" s="232"/>
      <c r="B79" s="114">
        <v>7.0000000000000007E-2</v>
      </c>
      <c r="C79" s="35">
        <f t="shared" si="29"/>
        <v>0.39</v>
      </c>
      <c r="D79" s="29">
        <f t="shared" si="30"/>
        <v>0.43</v>
      </c>
      <c r="E79" s="73">
        <v>37469</v>
      </c>
      <c r="F79" s="66">
        <f t="shared" si="28"/>
        <v>40</v>
      </c>
      <c r="G79" s="66">
        <f t="shared" si="24"/>
        <v>40</v>
      </c>
      <c r="H79" s="67">
        <v>50</v>
      </c>
      <c r="I79" s="68">
        <f ca="1">IF(AND(F79&gt;H79,F$2="No"),"",_xll.EURO(F79,H79,V79,V79,C79,W79,1,0))</f>
        <v>2.7950235762809292</v>
      </c>
      <c r="J79" s="69">
        <f ca="1">IF(AND(G79&gt;H79,F$2="no"),"",_xll.EURO(G79,H79,V79,V79,D79,W79,1,0))</f>
        <v>3.355994703673618</v>
      </c>
      <c r="K79" s="84">
        <f ca="1">_xll.EURO(F79,H79,V79,V79,C79,W79,1,1)</f>
        <v>0.33209529402631172</v>
      </c>
      <c r="L79" s="68">
        <f ca="1">IF(AND(G79&lt;H79,F$2="no"),"",_xll.EURO(G79,H79,V79,V79,C79,W79,0,0))</f>
        <v>12.378606242647621</v>
      </c>
      <c r="M79" s="69">
        <f ca="1">IF(AND(F79&lt;H79,F$2="no"),"",_xll.EURO(F79,H79,V79,V79,D79,W79,0,0))</f>
        <v>12.939577370040308</v>
      </c>
      <c r="N79" s="78">
        <f ca="1">_xll.EURO(F79,H79,V79,V79,C79,W79,0,1)</f>
        <v>-0.62626297261035702</v>
      </c>
      <c r="O79" s="31">
        <f ca="1">_xll.EURO($F79,$H79,$V79,$V79,$C79,$W79,1,2)</f>
        <v>2.3193354022929207E-2</v>
      </c>
      <c r="P79" s="32">
        <f ca="1">_xll.EURO($F79,$H79,$V79,$V79,$C79,$W79,1,3)/100</f>
        <v>0.13828763492669213</v>
      </c>
      <c r="Q79" s="145">
        <f ca="1">_xll.EURO($F79,$H79,$V79,$V79,$C79,$W79,1,5)/365.25*X79*16*$Q$2</f>
        <v>-129.99422903918804</v>
      </c>
      <c r="R79" s="110">
        <f>VLOOKUP(E79,Lookups!$B$6:$H$304,6)</f>
        <v>37483</v>
      </c>
      <c r="S79" s="13"/>
      <c r="T79" s="161">
        <f t="shared" ca="1" si="25"/>
        <v>0.56097112739268873</v>
      </c>
      <c r="U79" s="178" t="str">
        <f t="shared" si="26"/>
        <v/>
      </c>
      <c r="V79" s="163">
        <f>VLOOKUP(E79,Lookups!$B$6:$E$304,4)</f>
        <v>4.4514029940807102E-2</v>
      </c>
      <c r="W79" s="168">
        <f t="shared" ca="1" si="27"/>
        <v>349</v>
      </c>
      <c r="X79" s="170">
        <f>VLOOKUP(E79,Lookups!$B$6:$E$304,3)</f>
        <v>22</v>
      </c>
    </row>
    <row r="80" spans="1:24" x14ac:dyDescent="0.25">
      <c r="A80" s="232"/>
      <c r="B80" s="114">
        <v>7.0000000000000007E-2</v>
      </c>
      <c r="C80" s="34">
        <f t="shared" si="29"/>
        <v>0.39</v>
      </c>
      <c r="D80" s="33">
        <f t="shared" si="30"/>
        <v>0.43</v>
      </c>
      <c r="E80" s="72">
        <v>37438</v>
      </c>
      <c r="F80" s="71">
        <f t="shared" si="28"/>
        <v>40</v>
      </c>
      <c r="G80" s="71">
        <f t="shared" si="24"/>
        <v>40</v>
      </c>
      <c r="H80" s="63">
        <v>50</v>
      </c>
      <c r="I80" s="64">
        <f ca="1">IF(AND(F80&gt;H80,F$2="No"),"",_xll.EURO(F80,H80,V80,V80,C80,W80,1,0))</f>
        <v>2.5701808742008883</v>
      </c>
      <c r="J80" s="65">
        <f ca="1">IF(AND(G80&gt;H80,F$2="no"),"",_xll.EURO(G80,H80,V80,V80,D80,W80,1,0))</f>
        <v>3.1018091514483963</v>
      </c>
      <c r="K80" s="83">
        <f ca="1">_xll.EURO(F80,H80,V80,V80,C80,W80,1,1)</f>
        <v>0.32101677053721378</v>
      </c>
      <c r="L80" s="64">
        <f ca="1">IF(AND(G80&lt;H80,F$2="no"),"",_xll.EURO(G80,H80,V80,V80,C80,W80,0,0))</f>
        <v>12.193054280758332</v>
      </c>
      <c r="M80" s="65">
        <f ca="1">IF(AND(F80&lt;H80,F$2="no"),"",_xll.EURO(F80,H80,V80,V80,D80,W80,0,0))</f>
        <v>12.724682558005846</v>
      </c>
      <c r="N80" s="79">
        <f ca="1">_xll.EURO(F80,H80,V80,V80,C80,W80,0,1)</f>
        <v>-0.64127057011853095</v>
      </c>
      <c r="O80" s="27">
        <f ca="1">_xll.EURO($F80,$H80,$V80,$V80,$C80,$W80,1,2)</f>
        <v>2.4007081632693786E-2</v>
      </c>
      <c r="P80" s="28">
        <f ca="1">_xll.EURO($F80,$H80,$V80,$V80,$C80,$W80,1,3)/100</f>
        <v>0.13083514418829556</v>
      </c>
      <c r="Q80" s="146">
        <f ca="1">_xll.EURO($F80,$H80,$V80,$V80,$C80,$W80,1,5)/365.25*X80*16*$Q$2</f>
        <v>-135.30934900519077</v>
      </c>
      <c r="R80" s="111">
        <f>VLOOKUP(E80,Lookups!$B$6:$H$304,6)</f>
        <v>37453</v>
      </c>
      <c r="S80" s="13"/>
      <c r="T80" s="164">
        <f t="shared" ca="1" si="25"/>
        <v>0.53162827724750805</v>
      </c>
      <c r="U80" s="177" t="str">
        <f t="shared" si="26"/>
        <v/>
      </c>
      <c r="V80" s="166">
        <f>VLOOKUP(E80,Lookups!$B$6:$E$304,4)</f>
        <v>4.4015695854079204E-2</v>
      </c>
      <c r="W80" s="167">
        <f t="shared" ca="1" si="27"/>
        <v>319</v>
      </c>
      <c r="X80" s="169">
        <f>VLOOKUP(E80,Lookups!$B$6:$E$304,3)</f>
        <v>22</v>
      </c>
    </row>
    <row r="81" spans="1:24" x14ac:dyDescent="0.25">
      <c r="A81" s="232"/>
      <c r="B81" s="114">
        <v>7.0000000000000007E-2</v>
      </c>
      <c r="C81" s="35">
        <f t="shared" si="29"/>
        <v>0.39</v>
      </c>
      <c r="D81" s="29">
        <f t="shared" si="30"/>
        <v>0.43</v>
      </c>
      <c r="E81" s="73">
        <v>37469</v>
      </c>
      <c r="F81" s="66">
        <f t="shared" si="28"/>
        <v>40</v>
      </c>
      <c r="G81" s="66">
        <f t="shared" si="24"/>
        <v>40</v>
      </c>
      <c r="H81" s="67">
        <v>50</v>
      </c>
      <c r="I81" s="68">
        <f ca="1">IF(AND(F81&gt;H81,F$2="No"),"",_xll.EURO(F81,H81,V81,V81,C81,W81,1,0))</f>
        <v>2.7950235762809292</v>
      </c>
      <c r="J81" s="69">
        <f ca="1">IF(AND(G81&gt;H81,F$2="no"),"",_xll.EURO(G81,H81,V81,V81,D81,W81,1,0))</f>
        <v>3.355994703673618</v>
      </c>
      <c r="K81" s="84">
        <f ca="1">_xll.EURO(F81,H81,V81,V81,C81,W81,1,1)</f>
        <v>0.33209529402631172</v>
      </c>
      <c r="L81" s="68">
        <f ca="1">IF(AND(G81&lt;H81,F$2="no"),"",_xll.EURO(G81,H81,V81,V81,C81,W81,0,0))</f>
        <v>12.378606242647621</v>
      </c>
      <c r="M81" s="69">
        <f ca="1">IF(AND(F81&lt;H81,F$2="no"),"",_xll.EURO(F81,H81,V81,V81,D81,W81,0,0))</f>
        <v>12.939577370040308</v>
      </c>
      <c r="N81" s="78">
        <f ca="1">_xll.EURO(F81,H81,V81,V81,C81,W81,0,1)</f>
        <v>-0.62626297261035702</v>
      </c>
      <c r="O81" s="31">
        <f ca="1">_xll.EURO($F81,$H81,$V81,$V81,$C81,$W81,1,2)</f>
        <v>2.3193354022929207E-2</v>
      </c>
      <c r="P81" s="32">
        <f ca="1">_xll.EURO($F81,$H81,$V81,$V81,$C81,$W81,1,3)/100</f>
        <v>0.13828763492669213</v>
      </c>
      <c r="Q81" s="145">
        <f ca="1">_xll.EURO($F81,$H81,$V81,$V81,$C81,$W81,1,5)/365.25*X81*16*$Q$2</f>
        <v>-129.99422903918804</v>
      </c>
      <c r="R81" s="110">
        <f>VLOOKUP(E81,Lookups!$B$6:$H$304,6)</f>
        <v>37483</v>
      </c>
      <c r="S81" s="13"/>
      <c r="T81" s="161">
        <f t="shared" ca="1" si="25"/>
        <v>0.56097112739268873</v>
      </c>
      <c r="U81" s="178" t="str">
        <f t="shared" si="26"/>
        <v/>
      </c>
      <c r="V81" s="163">
        <f>VLOOKUP(E81,Lookups!$B$6:$E$304,4)</f>
        <v>4.4514029940807102E-2</v>
      </c>
      <c r="W81" s="168">
        <f t="shared" ca="1" si="27"/>
        <v>349</v>
      </c>
      <c r="X81" s="170">
        <f>VLOOKUP(E81,Lookups!$B$6:$E$304,3)</f>
        <v>22</v>
      </c>
    </row>
    <row r="82" spans="1:24" x14ac:dyDescent="0.25">
      <c r="A82" s="232"/>
      <c r="B82" s="114">
        <v>7.0000000000000007E-2</v>
      </c>
      <c r="C82" s="34">
        <f t="shared" si="29"/>
        <v>0.39</v>
      </c>
      <c r="D82" s="33">
        <f t="shared" si="30"/>
        <v>0.43</v>
      </c>
      <c r="E82" s="72">
        <v>37438</v>
      </c>
      <c r="F82" s="71">
        <f t="shared" si="28"/>
        <v>40</v>
      </c>
      <c r="G82" s="71">
        <f t="shared" si="24"/>
        <v>40</v>
      </c>
      <c r="H82" s="63">
        <v>50</v>
      </c>
      <c r="I82" s="64">
        <f ca="1">IF(AND(F82&gt;H82,F$2="No"),"",_xll.EURO(F82,H82,V82,V82,C82,W82,1,0))</f>
        <v>2.5701808742008883</v>
      </c>
      <c r="J82" s="65">
        <f ca="1">IF(AND(G82&gt;H82,F$2="no"),"",_xll.EURO(G82,H82,V82,V82,D82,W82,1,0))</f>
        <v>3.1018091514483963</v>
      </c>
      <c r="K82" s="83">
        <f ca="1">_xll.EURO(F82,H82,V82,V82,C82,W82,1,1)</f>
        <v>0.32101677053721378</v>
      </c>
      <c r="L82" s="64">
        <f ca="1">IF(AND(G82&lt;H82,F$2="no"),"",_xll.EURO(G82,H82,V82,V82,C82,W82,0,0))</f>
        <v>12.193054280758332</v>
      </c>
      <c r="M82" s="65">
        <f ca="1">IF(AND(F82&lt;H82,F$2="no"),"",_xll.EURO(F82,H82,V82,V82,D82,W82,0,0))</f>
        <v>12.724682558005846</v>
      </c>
      <c r="N82" s="79">
        <f ca="1">_xll.EURO(F82,H82,V82,V82,C82,W82,0,1)</f>
        <v>-0.64127057011853095</v>
      </c>
      <c r="O82" s="27">
        <f ca="1">_xll.EURO($F82,$H82,$V82,$V82,$C82,$W82,1,2)</f>
        <v>2.4007081632693786E-2</v>
      </c>
      <c r="P82" s="28">
        <f ca="1">_xll.EURO($F82,$H82,$V82,$V82,$C82,$W82,1,3)/100</f>
        <v>0.13083514418829556</v>
      </c>
      <c r="Q82" s="146">
        <f ca="1">_xll.EURO($F82,$H82,$V82,$V82,$C82,$W82,1,5)/365.25*X82*16*$Q$2</f>
        <v>-135.30934900519077</v>
      </c>
      <c r="R82" s="111">
        <f>VLOOKUP(E82,Lookups!$B$6:$H$304,6)</f>
        <v>37453</v>
      </c>
      <c r="S82" s="13"/>
      <c r="T82" s="154">
        <f t="shared" ca="1" si="25"/>
        <v>0.53162827724750805</v>
      </c>
      <c r="U82" s="174" t="str">
        <f t="shared" si="26"/>
        <v/>
      </c>
      <c r="V82" s="15">
        <f>VLOOKUP(E82,Lookups!$B$6:$E$304,4)</f>
        <v>4.4015695854079204E-2</v>
      </c>
      <c r="W82" s="156">
        <f t="shared" ca="1" si="27"/>
        <v>319</v>
      </c>
      <c r="X82" s="157">
        <f>VLOOKUP(E82,Lookups!$B$6:$E$304,3)</f>
        <v>22</v>
      </c>
    </row>
    <row r="83" spans="1:24" ht="13.8" thickBot="1" x14ac:dyDescent="0.3">
      <c r="A83" s="232"/>
      <c r="B83" s="115">
        <v>7.0000000000000007E-2</v>
      </c>
      <c r="C83" s="18">
        <f t="shared" si="29"/>
        <v>0.39</v>
      </c>
      <c r="D83" s="23">
        <f t="shared" si="30"/>
        <v>0.43</v>
      </c>
      <c r="E83" s="8">
        <v>37469</v>
      </c>
      <c r="F83" s="43">
        <f t="shared" si="28"/>
        <v>40</v>
      </c>
      <c r="G83" s="43">
        <f t="shared" si="24"/>
        <v>40</v>
      </c>
      <c r="H83" s="45">
        <v>50</v>
      </c>
      <c r="I83" s="49">
        <f ca="1">IF(AND(F83&gt;H83,F$2="No"),"",_xll.EURO(F83,H83,V83,V83,C83,W83,1,0))</f>
        <v>2.7950235762809292</v>
      </c>
      <c r="J83" s="52">
        <f ca="1">IF(AND(G83&gt;H83,F$2="no"),"",_xll.EURO(G83,H83,V83,V83,D83,W83,1,0))</f>
        <v>3.355994703673618</v>
      </c>
      <c r="K83" s="82">
        <f ca="1">_xll.EURO(F83,H83,V83,V83,C83,W83,1,1)</f>
        <v>0.33209529402631172</v>
      </c>
      <c r="L83" s="49">
        <f ca="1">IF(AND(G83&lt;H83,F$2="no"),"",_xll.EURO(G83,H83,V83,V83,C83,W83,0,0))</f>
        <v>12.378606242647621</v>
      </c>
      <c r="M83" s="52">
        <f ca="1">IF(AND(F83&lt;H83,F$2="no"),"",_xll.EURO(F83,H83,V83,V83,D83,W83,0,0))</f>
        <v>12.939577370040308</v>
      </c>
      <c r="N83" s="77">
        <f ca="1">_xll.EURO(F83,H83,V83,V83,C83,W83,0,1)</f>
        <v>-0.62626297261035702</v>
      </c>
      <c r="O83" s="10">
        <f ca="1">_xll.EURO($F83,$H83,$V83,$V83,$C83,$W83,1,2)</f>
        <v>2.3193354022929207E-2</v>
      </c>
      <c r="P83" s="5">
        <f ca="1">_xll.EURO($F83,$H83,$V83,$V83,$C83,$W83,1,3)/100</f>
        <v>0.13828763492669213</v>
      </c>
      <c r="Q83" s="144">
        <f ca="1">_xll.EURO($F83,$H83,$V83,$V83,$C83,$W83,1,5)/365.25*X83*16*$Q$2</f>
        <v>-129.99422903918804</v>
      </c>
      <c r="R83" s="109">
        <f>VLOOKUP(E83,Lookups!$B$6:$H$304,6)</f>
        <v>37483</v>
      </c>
      <c r="S83" s="13"/>
      <c r="T83" s="158">
        <f t="shared" ca="1" si="25"/>
        <v>0.56097112739268873</v>
      </c>
      <c r="U83" s="175" t="str">
        <f t="shared" si="26"/>
        <v/>
      </c>
      <c r="V83" s="17">
        <f>VLOOKUP(E83,Lookups!$B$6:$E$304,4)</f>
        <v>4.4514029940807102E-2</v>
      </c>
      <c r="W83" s="137">
        <f t="shared" ca="1" si="27"/>
        <v>349</v>
      </c>
      <c r="X83" s="159">
        <f>VLOOKUP(E83,Lookups!$B$6:$E$304,3)</f>
        <v>22</v>
      </c>
    </row>
    <row r="84" spans="1:24" x14ac:dyDescent="0.25">
      <c r="A84" s="139"/>
      <c r="C84" s="53"/>
      <c r="D84" s="53"/>
      <c r="E84" s="53"/>
      <c r="F84" s="171"/>
      <c r="G84" s="171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86"/>
      <c r="V84" s="53"/>
      <c r="W84" s="53"/>
    </row>
    <row r="85" spans="1:24" x14ac:dyDescent="0.25">
      <c r="A85" s="86"/>
    </row>
  </sheetData>
  <mergeCells count="10">
    <mergeCell ref="I2:M2"/>
    <mergeCell ref="A43:A50"/>
    <mergeCell ref="A52:A56"/>
    <mergeCell ref="A76:A83"/>
    <mergeCell ref="A5:A25"/>
    <mergeCell ref="A27:A31"/>
    <mergeCell ref="A33:A41"/>
    <mergeCell ref="A58:A62"/>
    <mergeCell ref="A64:A68"/>
    <mergeCell ref="A70:A7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85"/>
  <sheetViews>
    <sheetView zoomScale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2" sqref="K32"/>
    </sheetView>
  </sheetViews>
  <sheetFormatPr defaultRowHeight="13.2" x14ac:dyDescent="0.25"/>
  <cols>
    <col min="1" max="1" width="4.6640625" style="53" customWidth="1"/>
    <col min="2" max="2" width="6.88671875" style="53" bestFit="1" customWidth="1"/>
    <col min="3" max="3" width="10.88671875" bestFit="1" customWidth="1"/>
    <col min="4" max="4" width="10.6640625" customWidth="1"/>
    <col min="5" max="5" width="10.44140625" customWidth="1"/>
    <col min="6" max="6" width="9.44140625" style="179" bestFit="1" customWidth="1"/>
    <col min="7" max="7" width="9.33203125" style="179" customWidth="1"/>
    <col min="8" max="8" width="9.109375" style="36" customWidth="1"/>
    <col min="9" max="9" width="10" customWidth="1"/>
    <col min="10" max="10" width="8" bestFit="1" customWidth="1"/>
    <col min="11" max="11" width="7.44140625" customWidth="1"/>
    <col min="12" max="13" width="7.88671875" bestFit="1" customWidth="1"/>
    <col min="14" max="14" width="7.6640625" bestFit="1" customWidth="1"/>
    <col min="15" max="15" width="8.5546875" bestFit="1" customWidth="1"/>
    <col min="16" max="16" width="8.109375" bestFit="1" customWidth="1"/>
    <col min="17" max="17" width="10.44140625" bestFit="1" customWidth="1"/>
    <col min="18" max="18" width="11" bestFit="1" customWidth="1"/>
    <col min="19" max="19" width="10.33203125" style="152" customWidth="1"/>
    <col min="20" max="20" width="8.5546875" style="53" bestFit="1" customWidth="1"/>
    <col min="21" max="21" width="8.5546875" style="172" bestFit="1" customWidth="1"/>
    <col min="22" max="22" width="6.44140625" customWidth="1"/>
    <col min="23" max="23" width="5.109375" customWidth="1"/>
    <col min="24" max="24" width="5.6640625" style="53" bestFit="1" customWidth="1"/>
    <col min="25" max="28" width="9.109375" style="53" customWidth="1"/>
  </cols>
  <sheetData>
    <row r="1" spans="1:24" ht="13.8" thickBot="1" x14ac:dyDescent="0.3">
      <c r="C1" s="104">
        <f ca="1">TODAY()</f>
        <v>37134</v>
      </c>
      <c r="D1" s="53"/>
      <c r="E1" s="53"/>
      <c r="F1" s="187" t="s">
        <v>46</v>
      </c>
      <c r="G1" s="186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86"/>
      <c r="V1" s="53"/>
      <c r="W1" s="53"/>
    </row>
    <row r="2" spans="1:24" ht="21" thickBot="1" x14ac:dyDescent="0.4">
      <c r="C2" s="60" t="s">
        <v>20</v>
      </c>
      <c r="D2" s="53"/>
      <c r="E2" s="53"/>
      <c r="F2" s="62" t="s">
        <v>30</v>
      </c>
      <c r="G2" s="62"/>
      <c r="H2" s="54"/>
      <c r="I2" s="233" t="s">
        <v>32</v>
      </c>
      <c r="J2" s="234"/>
      <c r="K2" s="234"/>
      <c r="L2" s="234"/>
      <c r="M2" s="235"/>
      <c r="N2" s="53"/>
      <c r="O2" s="53"/>
      <c r="Q2" s="148">
        <v>50</v>
      </c>
      <c r="R2" s="149" t="s">
        <v>41</v>
      </c>
      <c r="S2" s="86"/>
      <c r="V2" s="53"/>
      <c r="W2" s="53"/>
    </row>
    <row r="3" spans="1:24" x14ac:dyDescent="0.25">
      <c r="B3" s="56" t="s">
        <v>6</v>
      </c>
      <c r="D3" s="105"/>
      <c r="E3" s="57"/>
      <c r="F3" s="58" t="s">
        <v>14</v>
      </c>
      <c r="G3" s="58" t="s">
        <v>15</v>
      </c>
      <c r="H3" s="106"/>
      <c r="I3" s="55" t="s">
        <v>14</v>
      </c>
      <c r="J3" s="55" t="s">
        <v>15</v>
      </c>
      <c r="K3" s="56" t="s">
        <v>14</v>
      </c>
      <c r="L3" s="55" t="s">
        <v>14</v>
      </c>
      <c r="M3" s="55" t="s">
        <v>15</v>
      </c>
      <c r="N3" s="55" t="s">
        <v>14</v>
      </c>
      <c r="O3" s="55" t="s">
        <v>34</v>
      </c>
      <c r="P3" s="55" t="s">
        <v>34</v>
      </c>
      <c r="Q3" s="55" t="s">
        <v>34</v>
      </c>
      <c r="R3" s="57"/>
      <c r="S3" s="150"/>
      <c r="T3" s="56" t="s">
        <v>16</v>
      </c>
      <c r="U3" s="113" t="s">
        <v>16</v>
      </c>
      <c r="V3" s="57"/>
      <c r="W3" s="55" t="s">
        <v>19</v>
      </c>
      <c r="X3" s="60" t="s">
        <v>26</v>
      </c>
    </row>
    <row r="4" spans="1:24" ht="13.8" thickBot="1" x14ac:dyDescent="0.3">
      <c r="B4" s="56" t="s">
        <v>36</v>
      </c>
      <c r="C4" s="56" t="s">
        <v>12</v>
      </c>
      <c r="D4" s="56" t="s">
        <v>13</v>
      </c>
      <c r="E4" s="56" t="s">
        <v>44</v>
      </c>
      <c r="F4" s="58" t="s">
        <v>2</v>
      </c>
      <c r="G4" s="58" t="s">
        <v>2</v>
      </c>
      <c r="H4" s="59" t="s">
        <v>1</v>
      </c>
      <c r="I4" s="56" t="s">
        <v>4</v>
      </c>
      <c r="J4" s="56" t="s">
        <v>4</v>
      </c>
      <c r="K4" s="56" t="s">
        <v>7</v>
      </c>
      <c r="L4" s="56" t="s">
        <v>5</v>
      </c>
      <c r="M4" s="56" t="s">
        <v>5</v>
      </c>
      <c r="N4" s="56" t="s">
        <v>8</v>
      </c>
      <c r="O4" s="56" t="s">
        <v>3</v>
      </c>
      <c r="P4" s="56" t="s">
        <v>11</v>
      </c>
      <c r="Q4" s="56" t="s">
        <v>33</v>
      </c>
      <c r="R4" s="61" t="s">
        <v>10</v>
      </c>
      <c r="S4" s="151"/>
      <c r="T4" s="56" t="s">
        <v>17</v>
      </c>
      <c r="U4" s="113" t="s">
        <v>18</v>
      </c>
      <c r="V4" s="56" t="s">
        <v>9</v>
      </c>
      <c r="W4" s="56" t="s">
        <v>10</v>
      </c>
      <c r="X4" s="60" t="s">
        <v>19</v>
      </c>
    </row>
    <row r="5" spans="1:24" ht="12.75" customHeight="1" x14ac:dyDescent="0.25">
      <c r="A5" s="239">
        <v>37135</v>
      </c>
      <c r="B5" s="114">
        <v>0.2</v>
      </c>
      <c r="C5" s="20">
        <v>0.55000000000000004</v>
      </c>
      <c r="D5" s="24">
        <v>0.65</v>
      </c>
      <c r="E5" s="180">
        <v>37137</v>
      </c>
      <c r="F5" s="70">
        <v>26</v>
      </c>
      <c r="G5" s="70">
        <v>26.75</v>
      </c>
      <c r="H5" s="39">
        <v>40</v>
      </c>
      <c r="I5" s="47">
        <f ca="1">IF(AND(F5&gt;H5,F$2="No"),"",_xll.EURO(F5,H5,V5,V5,C5,W5,1,0))</f>
        <v>1.3145453057758494E-4</v>
      </c>
      <c r="J5" s="51">
        <f ca="1">IF(AND(G5&gt;H5,F$2="no"),"",_xll.EURO(G5,H5,V5,V5,D5,W5,1,0))</f>
        <v>2.7497008170558473E-3</v>
      </c>
      <c r="K5" s="2">
        <f ca="1">_xll.EURO(F5,H5,V5,V5,C5,W5,1,1)</f>
        <v>1.7739040565344967E-4</v>
      </c>
      <c r="L5" s="47" t="str">
        <f>IF(AND(G5&lt;H5,F$2="no"),"",_xll.EURO(G5,H5,V5,V5,C5,W5,0,0))</f>
        <v/>
      </c>
      <c r="M5" s="51" t="str">
        <f>IF(AND(F5&lt;H5,F$2="no"),"",_xll.EURO(F5,H5,V5,V5,D5,W5,0,0))</f>
        <v/>
      </c>
      <c r="N5" s="76">
        <f ca="1">_xll.EURO(F5,H5,V5,V5,C5,W5,0,1)</f>
        <v>-0.99789436993936775</v>
      </c>
      <c r="O5" s="7">
        <f ca="1">_xll.EURO($F5,$H5,$V5,$V5,$C5,$W5,1,2)</f>
        <v>2.1951780946923507E-4</v>
      </c>
      <c r="P5" s="3">
        <f ca="1">_xll.EURO($F5,$H5,$V5,$V5,$C5,$W5,1,3)/100</f>
        <v>3.7987248912559815E-5</v>
      </c>
      <c r="Q5" s="143">
        <f ca="1">_xll.EURO($F5,$H5,$V5,$V5,$C5,$W5,1,5)/365.25*X5*16*$Q$2</f>
        <v>-0.93381255843103128</v>
      </c>
      <c r="R5" s="108">
        <f>VLOOKUP($A$5,Lookups!$B$6:$H$304,6)</f>
        <v>37151</v>
      </c>
      <c r="S5" s="13"/>
      <c r="T5" s="153">
        <f t="shared" ref="T5:T25" ca="1" si="0">IF(F5&gt;H5,"",J5-I5)</f>
        <v>2.6182462864782624E-3</v>
      </c>
      <c r="U5" s="173" t="str">
        <f t="shared" ref="U5:U25" si="1">IF(F5&gt;H5,M5-L5,"")</f>
        <v/>
      </c>
      <c r="V5" s="134">
        <f>VLOOKUP(E5,Lookups!$B$6:$E$304,4)</f>
        <v>4.1468789860245707E-2</v>
      </c>
      <c r="W5" s="135">
        <f t="shared" ref="W5:W25" ca="1" si="2">R5-$C$1</f>
        <v>17</v>
      </c>
      <c r="X5" s="160">
        <f>VLOOKUP(E5,Lookups!$B$6:$E$304,3)</f>
        <v>19</v>
      </c>
    </row>
    <row r="6" spans="1:24" x14ac:dyDescent="0.25">
      <c r="A6" s="239"/>
      <c r="B6" s="114">
        <v>0.05</v>
      </c>
      <c r="C6" s="11">
        <f t="shared" ref="C6:C25" si="3">C$5+B6</f>
        <v>0.60000000000000009</v>
      </c>
      <c r="D6" s="22">
        <f t="shared" ref="D6:D25" si="4">D$5+B6</f>
        <v>0.70000000000000007</v>
      </c>
      <c r="E6" s="180">
        <f t="shared" ref="E6:G9" si="5">E5</f>
        <v>37137</v>
      </c>
      <c r="F6" s="42">
        <f t="shared" si="5"/>
        <v>26</v>
      </c>
      <c r="G6" s="42">
        <f t="shared" si="5"/>
        <v>26.75</v>
      </c>
      <c r="H6" s="39">
        <v>35</v>
      </c>
      <c r="I6" s="47">
        <f ca="1">IF(AND(F6&gt;H6,F$2="No"),"",_xll.EURO(F6,H6,V6,V6,C6,W6,1,0))</f>
        <v>1.439718746147256E-2</v>
      </c>
      <c r="J6" s="51">
        <f ca="1">IF(AND(G6&gt;H6,F$2="no"),"",_xll.EURO(G6,H6,V6,V6,D6,W6,1,0))</f>
        <v>6.9074823628618498E-2</v>
      </c>
      <c r="K6" s="2">
        <f ca="1">_xll.EURO(F6,H6,V6,V6,C6,W6,1,1)</f>
        <v>1.2794066933704122E-2</v>
      </c>
      <c r="L6" s="47" t="str">
        <f>IF(AND(G6&lt;H6,F$2="no"),"",_xll.EURO(G6,H6,V6,V6,C6,W6,0,0))</f>
        <v/>
      </c>
      <c r="M6" s="51" t="str">
        <f>IF(AND(F6&lt;H6,F$2="no"),"",_xll.EURO(F6,H6,V6,V6,D6,W6,0,0))</f>
        <v/>
      </c>
      <c r="N6" s="76">
        <f ca="1">_xll.EURO(F6,H6,V6,V6,C6,W6,0,1)</f>
        <v>-0.9852776934113171</v>
      </c>
      <c r="O6" s="7">
        <f ca="1">_xll.EURO($F6,$H6,$V6,$V6,$C6,$W6,1,2)</f>
        <v>9.8075653291047459E-3</v>
      </c>
      <c r="P6" s="3">
        <f ca="1">_xll.EURO($F6,$H6,$V6,$V6,$C6,$W6,1,3)/100</f>
        <v>1.8514750022516921E-3</v>
      </c>
      <c r="Q6" s="143">
        <f ca="1">_xll.EURO($F6,$H6,$V6,$V6,$C6,$W6,1,5)/365.25*X6*16*$Q$2</f>
        <v>-49.638248412379262</v>
      </c>
      <c r="R6" s="108">
        <f>VLOOKUP(E6,Lookups!$B$6:$H$304,6)</f>
        <v>37151</v>
      </c>
      <c r="S6" s="13"/>
      <c r="T6" s="154">
        <f t="shared" ca="1" si="0"/>
        <v>5.4677636167145938E-2</v>
      </c>
      <c r="U6" s="174" t="str">
        <f t="shared" si="1"/>
        <v/>
      </c>
      <c r="V6" s="15">
        <f>VLOOKUP(E6,Lookups!$B$6:$E$304,4)</f>
        <v>4.1468789860245707E-2</v>
      </c>
      <c r="W6" s="156">
        <f t="shared" ca="1" si="2"/>
        <v>17</v>
      </c>
      <c r="X6" s="157">
        <f>VLOOKUP(E6,Lookups!$B$6:$E$304,3)</f>
        <v>19</v>
      </c>
    </row>
    <row r="7" spans="1:24" x14ac:dyDescent="0.25">
      <c r="A7" s="239"/>
      <c r="B7" s="114"/>
      <c r="C7" s="11">
        <f t="shared" si="3"/>
        <v>0.55000000000000004</v>
      </c>
      <c r="D7" s="22">
        <f t="shared" si="4"/>
        <v>0.65</v>
      </c>
      <c r="E7" s="180">
        <f t="shared" si="5"/>
        <v>37137</v>
      </c>
      <c r="F7" s="42">
        <f t="shared" si="5"/>
        <v>26</v>
      </c>
      <c r="G7" s="42">
        <f t="shared" si="5"/>
        <v>26.75</v>
      </c>
      <c r="H7" s="39">
        <v>30</v>
      </c>
      <c r="I7" s="47">
        <f ca="1">IF(AND(F7&gt;H7,F$2="No"),"",_xll.EURO(F7,H7,V7,V7,C7,W7,1,0))</f>
        <v>0.18306622986855547</v>
      </c>
      <c r="J7" s="51">
        <f ca="1">IF(AND(G7&gt;H7,F$2="no"),"",_xll.EURO(G7,H7,V7,V7,D7,W7,1,0))</f>
        <v>0.46126171444879027</v>
      </c>
      <c r="K7" s="2">
        <f ca="1">_xll.EURO(F7,H7,V7,V7,C7,W7,1,1)</f>
        <v>0.12551459662817907</v>
      </c>
      <c r="L7" s="47" t="str">
        <f>IF(AND(G7&lt;H7,F$2="no"),"",_xll.EURO(G7,H7,V7,V7,C7,W7,0,0))</f>
        <v/>
      </c>
      <c r="M7" s="51" t="str">
        <f>IF(AND(F7&lt;H7,F$2="no"),"",_xll.EURO(F7,H7,V7,V7,D7,W7,0,0))</f>
        <v/>
      </c>
      <c r="N7" s="76">
        <f ca="1">_xll.EURO(F7,H7,V7,V7,C7,W7,0,1)</f>
        <v>-0.87255716371684211</v>
      </c>
      <c r="O7" s="7">
        <f ca="1">_xll.EURO($F7,$H7,$V7,$V7,$C7,$W7,1,2)</f>
        <v>6.687829121558736E-2</v>
      </c>
      <c r="P7" s="3">
        <f ca="1">_xll.EURO($F7,$H7,$V7,$V7,$C7,$W7,1,3)/100</f>
        <v>1.1573194454681492E-2</v>
      </c>
      <c r="Q7" s="143">
        <f ca="1">_xll.EURO($F7,$H7,$V7,$V7,$C7,$W7,1,5)/365.25*X7*16*$Q$2</f>
        <v>-284.24850410643734</v>
      </c>
      <c r="R7" s="108">
        <f>VLOOKUP(E7,Lookups!$B$6:$H$304,6)</f>
        <v>37151</v>
      </c>
      <c r="S7" s="13"/>
      <c r="T7" s="154">
        <f t="shared" ca="1" si="0"/>
        <v>0.2781954845802348</v>
      </c>
      <c r="U7" s="174" t="str">
        <f t="shared" si="1"/>
        <v/>
      </c>
      <c r="V7" s="15">
        <f>VLOOKUP(E7,Lookups!$B$6:$E$304,4)</f>
        <v>4.1468789860245707E-2</v>
      </c>
      <c r="W7" s="156">
        <f t="shared" ca="1" si="2"/>
        <v>17</v>
      </c>
      <c r="X7" s="157">
        <f>VLOOKUP(E7,Lookups!$B$6:$E$304,3)</f>
        <v>19</v>
      </c>
    </row>
    <row r="8" spans="1:24" x14ac:dyDescent="0.25">
      <c r="A8" s="239"/>
      <c r="B8" s="114">
        <v>0.01</v>
      </c>
      <c r="C8" s="11">
        <f t="shared" si="3"/>
        <v>0.56000000000000005</v>
      </c>
      <c r="D8" s="22">
        <f t="shared" si="4"/>
        <v>0.66</v>
      </c>
      <c r="E8" s="180">
        <f t="shared" si="5"/>
        <v>37137</v>
      </c>
      <c r="F8" s="42">
        <f t="shared" si="5"/>
        <v>26</v>
      </c>
      <c r="G8" s="42">
        <f t="shared" si="5"/>
        <v>26.75</v>
      </c>
      <c r="H8" s="39">
        <v>25</v>
      </c>
      <c r="I8" s="47" t="str">
        <f>IF(AND(F8&gt;H8,F$2="No"),"",_xll.EURO(F8,H8,V8,V8,C8,W8,1,0))</f>
        <v/>
      </c>
      <c r="J8" s="51" t="str">
        <f>IF(AND(G8&gt;H8,F$2="no"),"",_xll.EURO(G8,H8,V8,V8,D8,W8,1,0))</f>
        <v/>
      </c>
      <c r="K8" s="2">
        <f ca="1">_xll.EURO(F8,H8,V8,V8,C8,W8,1,1)</f>
        <v>0.64864441492985125</v>
      </c>
      <c r="L8" s="47">
        <f ca="1">IF(AND(G8&lt;H8,F$2="no"),"",_xll.EURO(G8,H8,V8,V8,C8,W8,0,0))</f>
        <v>0.56045060110632683</v>
      </c>
      <c r="M8" s="51">
        <f ca="1">IF(AND(F8&lt;H8,F$2="no"),"",_xll.EURO(F8,H8,V8,V8,D8,W8,0,0))</f>
        <v>0.99982099741613162</v>
      </c>
      <c r="N8" s="76">
        <f ca="1">_xll.EURO(F8,H8,V8,V8,C8,W8,0,1)</f>
        <v>-0.34942734541516995</v>
      </c>
      <c r="O8" s="7">
        <f ca="1">_xll.EURO($F8,$H8,$V8,$V8,$C8,$W8,1,2)</f>
        <v>0.11770287977493912</v>
      </c>
      <c r="P8" s="3">
        <f ca="1">_xll.EURO($F8,$H8,$V8,$V8,$C8,$W8,1,3)/100</f>
        <v>2.0738651248438499E-2</v>
      </c>
      <c r="Q8" s="143">
        <f ca="1">_xll.EURO($F8,$H8,$V8,$V8,$C8,$W8,1,5)/365.25*X8*16*$Q$2</f>
        <v>-516.11103535867085</v>
      </c>
      <c r="R8" s="108">
        <f>VLOOKUP(E8,Lookups!$B$6:$H$304,6)</f>
        <v>37151</v>
      </c>
      <c r="S8" s="13"/>
      <c r="T8" s="154" t="str">
        <f t="shared" si="0"/>
        <v/>
      </c>
      <c r="U8" s="174">
        <f t="shared" ca="1" si="1"/>
        <v>0.43937039630980479</v>
      </c>
      <c r="V8" s="15">
        <f>VLOOKUP(E8,Lookups!$B$6:$E$304,4)</f>
        <v>4.1468789860245707E-2</v>
      </c>
      <c r="W8" s="156">
        <f t="shared" ca="1" si="2"/>
        <v>17</v>
      </c>
      <c r="X8" s="157">
        <f>VLOOKUP(E8,Lookups!$B$6:$E$304,3)</f>
        <v>19</v>
      </c>
    </row>
    <row r="9" spans="1:24" x14ac:dyDescent="0.25">
      <c r="A9" s="239"/>
      <c r="B9" s="181">
        <v>0.1</v>
      </c>
      <c r="C9" s="35">
        <f t="shared" si="3"/>
        <v>0.65</v>
      </c>
      <c r="D9" s="29">
        <f t="shared" si="4"/>
        <v>0.75</v>
      </c>
      <c r="E9" s="182">
        <f t="shared" si="5"/>
        <v>37137</v>
      </c>
      <c r="F9" s="66">
        <f t="shared" si="5"/>
        <v>26</v>
      </c>
      <c r="G9" s="66">
        <f t="shared" si="5"/>
        <v>26.75</v>
      </c>
      <c r="H9" s="183">
        <v>20</v>
      </c>
      <c r="I9" s="68" t="str">
        <f>IF(AND(F9&gt;H9,F$2="No"),"",_xll.EURO(F9,H9,V9,V9,C9,W9,1,0))</f>
        <v/>
      </c>
      <c r="J9" s="69" t="str">
        <f>IF(AND(G9&gt;H9,F$2="no"),"",_xll.EURO(G9,H9,V9,V9,D9,W9,1,0))</f>
        <v/>
      </c>
      <c r="K9" s="30">
        <f ca="1">_xll.EURO(F9,H9,V9,V9,C9,W9,1,1)</f>
        <v>0.9719969722711379</v>
      </c>
      <c r="L9" s="68">
        <f ca="1">IF(AND(G9&lt;H9,F$2="no"),"",_xll.EURO(G9,H9,V9,V9,C9,W9,0,0))</f>
        <v>2.2464535039032674E-2</v>
      </c>
      <c r="M9" s="69">
        <f ca="1">IF(AND(F9&lt;H9,F$2="no"),"",_xll.EURO(F9,H9,V9,V9,D9,W9,0,0))</f>
        <v>8.1151675555656055E-2</v>
      </c>
      <c r="N9" s="78">
        <f ca="1">_xll.EURO(F9,H9,V9,V9,C9,W9,0,1)</f>
        <v>-2.6074788073883241E-2</v>
      </c>
      <c r="O9" s="31">
        <f ca="1">_xll.EURO($F9,$H9,$V9,$V9,$C9,$W9,1,2)</f>
        <v>1.6599820286324323E-2</v>
      </c>
      <c r="P9" s="32">
        <f ca="1">_xll.EURO($F9,$H9,$V9,$V9,$C9,$W9,1,3)/100</f>
        <v>3.3948620828141113E-3</v>
      </c>
      <c r="Q9" s="145">
        <f ca="1">_xll.EURO($F9,$H9,$V9,$V9,$C9,$W9,1,5)/365.25*X9*16*$Q$2</f>
        <v>-88.250726668331168</v>
      </c>
      <c r="R9" s="110">
        <f>VLOOKUP(E9,Lookups!$B$6:$H$304,6)</f>
        <v>37151</v>
      </c>
      <c r="S9" s="13"/>
      <c r="T9" s="154" t="str">
        <f t="shared" si="0"/>
        <v/>
      </c>
      <c r="U9" s="174">
        <f t="shared" ca="1" si="1"/>
        <v>5.8687140516623382E-2</v>
      </c>
      <c r="V9" s="15">
        <f>VLOOKUP(E9,Lookups!$B$6:$E$304,4)</f>
        <v>4.1468789860245707E-2</v>
      </c>
      <c r="W9" s="156">
        <f t="shared" ca="1" si="2"/>
        <v>17</v>
      </c>
      <c r="X9" s="157">
        <f>VLOOKUP(E9,Lookups!$B$6:$E$304,3)</f>
        <v>19</v>
      </c>
    </row>
    <row r="10" spans="1:24" x14ac:dyDescent="0.25">
      <c r="A10" s="239"/>
      <c r="B10" s="114">
        <v>0.1</v>
      </c>
      <c r="C10" s="11">
        <f t="shared" si="3"/>
        <v>0.65</v>
      </c>
      <c r="D10" s="22">
        <f t="shared" si="4"/>
        <v>0.75</v>
      </c>
      <c r="E10" s="180">
        <v>37144</v>
      </c>
      <c r="F10" s="70">
        <v>26</v>
      </c>
      <c r="G10" s="70">
        <v>26.75</v>
      </c>
      <c r="H10" s="39">
        <v>40</v>
      </c>
      <c r="I10" s="47">
        <f ca="1">IF(AND(F10&gt;H10,F$2="No"),"",_xll.EURO(F10,H10,V10,V10,C10,W10,1,0))</f>
        <v>1.3309551984469759E-3</v>
      </c>
      <c r="J10" s="51">
        <f ca="1">IF(AND(G10&gt;H10,F$2="no"),"",_xll.EURO(G10,H10,V10,V10,D10,W10,1,0))</f>
        <v>1.1003304066208253E-2</v>
      </c>
      <c r="K10" s="2">
        <f ca="1">_xll.EURO(F10,H10,V10,V10,C10,W10,1,1)</f>
        <v>1.3392204381180496E-3</v>
      </c>
      <c r="L10" s="47" t="str">
        <f>IF(AND(G10&lt;H10,F$2="no"),"",_xll.EURO(G10,H10,V10,V10,C10,W10,0,0))</f>
        <v/>
      </c>
      <c r="M10" s="51" t="str">
        <f>IF(AND(F10&lt;H10,F$2="no"),"",_xll.EURO(F10,H10,V10,V10,D10,W10,0,0))</f>
        <v/>
      </c>
      <c r="N10" s="76">
        <f ca="1">_xll.EURO(F10,H10,V10,V10,C10,W10,0,1)</f>
        <v>-0.99673253990690314</v>
      </c>
      <c r="O10" s="7">
        <f ca="1">_xll.EURO($F10,$H10,$V10,$V10,$C10,$W10,1,2)</f>
        <v>1.2064921099278919E-3</v>
      </c>
      <c r="P10" s="3">
        <f ca="1">_xll.EURO($F10,$H10,$V10,$V10,$C10,$W10,1,3)/100</f>
        <v>2.4674208796000998E-4</v>
      </c>
      <c r="Q10" s="143">
        <f ca="1">_xll.EURO($F10,$H10,$V10,$V10,$C10,$W10,1,5)/365.25*X10*16*$Q$2</f>
        <v>-7.167737912070046</v>
      </c>
      <c r="R10" s="108">
        <f>VLOOKUP(E10,Lookups!$B$6:$H$304,6)</f>
        <v>37151</v>
      </c>
      <c r="S10" s="13"/>
      <c r="T10" s="154">
        <f t="shared" ca="1" si="0"/>
        <v>9.6723488677612768E-3</v>
      </c>
      <c r="U10" s="174" t="str">
        <f t="shared" si="1"/>
        <v/>
      </c>
      <c r="V10" s="15">
        <f>VLOOKUP(E10,Lookups!$B$6:$E$304,4)</f>
        <v>4.1468789860245707E-2</v>
      </c>
      <c r="W10" s="156">
        <f t="shared" ca="1" si="2"/>
        <v>17</v>
      </c>
      <c r="X10" s="157">
        <f>VLOOKUP(E10,Lookups!$B$6:$E$304,3)</f>
        <v>19</v>
      </c>
    </row>
    <row r="11" spans="1:24" x14ac:dyDescent="0.25">
      <c r="A11" s="239"/>
      <c r="B11" s="114">
        <v>0.05</v>
      </c>
      <c r="C11" s="11">
        <f t="shared" si="3"/>
        <v>0.60000000000000009</v>
      </c>
      <c r="D11" s="22">
        <f t="shared" si="4"/>
        <v>0.70000000000000007</v>
      </c>
      <c r="E11" s="180">
        <f t="shared" ref="E11:G14" si="6">E10</f>
        <v>37144</v>
      </c>
      <c r="F11" s="42">
        <f t="shared" si="6"/>
        <v>26</v>
      </c>
      <c r="G11" s="42">
        <f t="shared" si="6"/>
        <v>26.75</v>
      </c>
      <c r="H11" s="39">
        <v>35</v>
      </c>
      <c r="I11" s="47">
        <f ca="1">IF(AND(F11&gt;H11,F$2="No"),"",_xll.EURO(F11,H11,V11,V11,C11,W11,1,0))</f>
        <v>1.439718746147256E-2</v>
      </c>
      <c r="J11" s="51">
        <f ca="1">IF(AND(G11&gt;H11,F$2="no"),"",_xll.EURO(G11,H11,V11,V11,D11,W11,1,0))</f>
        <v>6.9074823628618498E-2</v>
      </c>
      <c r="K11" s="2">
        <f ca="1">_xll.EURO(F11,H11,V11,V11,C11,W11,1,1)</f>
        <v>1.2794066933704122E-2</v>
      </c>
      <c r="L11" s="47" t="str">
        <f>IF(AND(G11&lt;H11,F$2="no"),"",_xll.EURO(G11,H11,V11,V11,C11,W11,0,0))</f>
        <v/>
      </c>
      <c r="M11" s="51" t="str">
        <f>IF(AND(F11&lt;H11,F$2="no"),"",_xll.EURO(F11,H11,V11,V11,D11,W11,0,0))</f>
        <v/>
      </c>
      <c r="N11" s="76">
        <f ca="1">_xll.EURO(F11,H11,V11,V11,C11,W11,0,1)</f>
        <v>-0.9852776934113171</v>
      </c>
      <c r="O11" s="7">
        <f ca="1">_xll.EURO($F11,$H11,$V11,$V11,$C11,$W11,1,2)</f>
        <v>9.8075653291047459E-3</v>
      </c>
      <c r="P11" s="3">
        <f ca="1">_xll.EURO($F11,$H11,$V11,$V11,$C11,$W11,1,3)/100</f>
        <v>1.8514750022516921E-3</v>
      </c>
      <c r="Q11" s="143">
        <f ca="1">_xll.EURO($F11,$H11,$V11,$V11,$C11,$W11,1,5)/365.25*X11*16*$Q$2</f>
        <v>-49.638248412379262</v>
      </c>
      <c r="R11" s="108">
        <f>VLOOKUP(E11,Lookups!$B$6:$H$304,6)</f>
        <v>37151</v>
      </c>
      <c r="S11" s="13"/>
      <c r="T11" s="154">
        <f t="shared" ca="1" si="0"/>
        <v>5.4677636167145938E-2</v>
      </c>
      <c r="U11" s="174" t="str">
        <f t="shared" si="1"/>
        <v/>
      </c>
      <c r="V11" s="15">
        <f>VLOOKUP(E11,Lookups!$B$6:$E$304,4)</f>
        <v>4.1468789860245707E-2</v>
      </c>
      <c r="W11" s="156">
        <f t="shared" ca="1" si="2"/>
        <v>17</v>
      </c>
      <c r="X11" s="157">
        <f>VLOOKUP(E11,Lookups!$B$6:$E$304,3)</f>
        <v>19</v>
      </c>
    </row>
    <row r="12" spans="1:24" x14ac:dyDescent="0.25">
      <c r="A12" s="239"/>
      <c r="B12" s="114"/>
      <c r="C12" s="11">
        <f t="shared" si="3"/>
        <v>0.55000000000000004</v>
      </c>
      <c r="D12" s="22">
        <f t="shared" si="4"/>
        <v>0.65</v>
      </c>
      <c r="E12" s="180">
        <f t="shared" si="6"/>
        <v>37144</v>
      </c>
      <c r="F12" s="42">
        <f t="shared" si="6"/>
        <v>26</v>
      </c>
      <c r="G12" s="42">
        <f t="shared" si="6"/>
        <v>26.75</v>
      </c>
      <c r="H12" s="39">
        <v>30</v>
      </c>
      <c r="I12" s="47">
        <f ca="1">IF(AND(F12&gt;H12,F$2="No"),"",_xll.EURO(F12,H12,V12,V12,C12,W12,1,0))</f>
        <v>0.18306622986855547</v>
      </c>
      <c r="J12" s="51">
        <f ca="1">IF(AND(G12&gt;H12,F$2="no"),"",_xll.EURO(G12,H12,V12,V12,D12,W12,1,0))</f>
        <v>0.46126171444879027</v>
      </c>
      <c r="K12" s="2">
        <f ca="1">_xll.EURO(F12,H12,V12,V12,C12,W12,1,1)</f>
        <v>0.12551459662817907</v>
      </c>
      <c r="L12" s="47" t="str">
        <f>IF(AND(G12&lt;H12,F$2="no"),"",_xll.EURO(G12,H12,V12,V12,C12,W12,0,0))</f>
        <v/>
      </c>
      <c r="M12" s="51" t="str">
        <f>IF(AND(F12&lt;H12,F$2="no"),"",_xll.EURO(F12,H12,V12,V12,D12,W12,0,0))</f>
        <v/>
      </c>
      <c r="N12" s="76">
        <f ca="1">_xll.EURO(F12,H12,V12,V12,C12,W12,0,1)</f>
        <v>-0.87255716371684211</v>
      </c>
      <c r="O12" s="7">
        <f ca="1">_xll.EURO($F12,$H12,$V12,$V12,$C12,$W12,1,2)</f>
        <v>6.687829121558736E-2</v>
      </c>
      <c r="P12" s="3">
        <f ca="1">_xll.EURO($F12,$H12,$V12,$V12,$C12,$W12,1,3)/100</f>
        <v>1.1573194454681492E-2</v>
      </c>
      <c r="Q12" s="143">
        <f ca="1">_xll.EURO($F12,$H12,$V12,$V12,$C12,$W12,1,5)/365.25*X12*16*$Q$2</f>
        <v>-284.24850410643734</v>
      </c>
      <c r="R12" s="108">
        <f>VLOOKUP(E12,Lookups!$B$6:$H$304,6)</f>
        <v>37151</v>
      </c>
      <c r="S12" s="13"/>
      <c r="T12" s="154">
        <f t="shared" ca="1" si="0"/>
        <v>0.2781954845802348</v>
      </c>
      <c r="U12" s="174" t="str">
        <f t="shared" si="1"/>
        <v/>
      </c>
      <c r="V12" s="15">
        <f>VLOOKUP(E12,Lookups!$B$6:$E$304,4)</f>
        <v>4.1468789860245707E-2</v>
      </c>
      <c r="W12" s="156">
        <f t="shared" ca="1" si="2"/>
        <v>17</v>
      </c>
      <c r="X12" s="157">
        <f>VLOOKUP(E12,Lookups!$B$6:$E$304,3)</f>
        <v>19</v>
      </c>
    </row>
    <row r="13" spans="1:24" x14ac:dyDescent="0.25">
      <c r="A13" s="239"/>
      <c r="B13" s="114">
        <v>0.01</v>
      </c>
      <c r="C13" s="11">
        <f t="shared" si="3"/>
        <v>0.56000000000000005</v>
      </c>
      <c r="D13" s="22">
        <f t="shared" si="4"/>
        <v>0.66</v>
      </c>
      <c r="E13" s="180">
        <f t="shared" si="6"/>
        <v>37144</v>
      </c>
      <c r="F13" s="42">
        <f t="shared" si="6"/>
        <v>26</v>
      </c>
      <c r="G13" s="42">
        <f t="shared" si="6"/>
        <v>26.75</v>
      </c>
      <c r="H13" s="39">
        <v>25</v>
      </c>
      <c r="I13" s="47" t="str">
        <f>IF(AND(F13&gt;H13,F$2="No"),"",_xll.EURO(F13,H13,V13,V13,C13,W13,1,0))</f>
        <v/>
      </c>
      <c r="J13" s="51" t="str">
        <f>IF(AND(G13&gt;H13,F$2="no"),"",_xll.EURO(G13,H13,V13,V13,D13,W13,1,0))</f>
        <v/>
      </c>
      <c r="K13" s="2">
        <f ca="1">_xll.EURO(F13,H13,V13,V13,C13,W13,1,1)</f>
        <v>0.64864441492985125</v>
      </c>
      <c r="L13" s="47">
        <f ca="1">IF(AND(G13&lt;H13,F$2="no"),"",_xll.EURO(G13,H13,V13,V13,C13,W13,0,0))</f>
        <v>0.56045060110632683</v>
      </c>
      <c r="M13" s="51">
        <f ca="1">IF(AND(F13&lt;H13,F$2="no"),"",_xll.EURO(F13,H13,V13,V13,D13,W13,0,0))</f>
        <v>0.99982099741613162</v>
      </c>
      <c r="N13" s="76">
        <f ca="1">_xll.EURO(F13,H13,V13,V13,C13,W13,0,1)</f>
        <v>-0.34942734541516995</v>
      </c>
      <c r="O13" s="7">
        <f ca="1">_xll.EURO($F13,$H13,$V13,$V13,$C13,$W13,1,2)</f>
        <v>0.11770287977493912</v>
      </c>
      <c r="P13" s="3">
        <f ca="1">_xll.EURO($F13,$H13,$V13,$V13,$C13,$W13,1,3)/100</f>
        <v>2.0738651248438499E-2</v>
      </c>
      <c r="Q13" s="143">
        <f ca="1">_xll.EURO($F13,$H13,$V13,$V13,$C13,$W13,1,5)/365.25*X13*16*$Q$2</f>
        <v>-516.11103535867085</v>
      </c>
      <c r="R13" s="108">
        <f>VLOOKUP(E13,Lookups!$B$6:$H$304,6)</f>
        <v>37151</v>
      </c>
      <c r="S13" s="13"/>
      <c r="T13" s="154" t="str">
        <f t="shared" si="0"/>
        <v/>
      </c>
      <c r="U13" s="174">
        <f t="shared" ca="1" si="1"/>
        <v>0.43937039630980479</v>
      </c>
      <c r="V13" s="15">
        <f>VLOOKUP(E13,Lookups!$B$6:$E$304,4)</f>
        <v>4.1468789860245707E-2</v>
      </c>
      <c r="W13" s="156">
        <f t="shared" ca="1" si="2"/>
        <v>17</v>
      </c>
      <c r="X13" s="157">
        <f>VLOOKUP(E13,Lookups!$B$6:$E$304,3)</f>
        <v>19</v>
      </c>
    </row>
    <row r="14" spans="1:24" x14ac:dyDescent="0.25">
      <c r="A14" s="239"/>
      <c r="B14" s="184">
        <v>0.1</v>
      </c>
      <c r="C14" s="35">
        <f t="shared" si="3"/>
        <v>0.65</v>
      </c>
      <c r="D14" s="29">
        <f t="shared" si="4"/>
        <v>0.75</v>
      </c>
      <c r="E14" s="182">
        <f t="shared" si="6"/>
        <v>37144</v>
      </c>
      <c r="F14" s="66">
        <f t="shared" si="6"/>
        <v>26</v>
      </c>
      <c r="G14" s="66">
        <f t="shared" si="6"/>
        <v>26.75</v>
      </c>
      <c r="H14" s="183">
        <v>20</v>
      </c>
      <c r="I14" s="68" t="str">
        <f>IF(AND(F14&gt;H14,F$2="No"),"",_xll.EURO(F14,H14,V14,V14,C14,W14,1,0))</f>
        <v/>
      </c>
      <c r="J14" s="69" t="str">
        <f>IF(AND(G14&gt;H14,F$2="no"),"",_xll.EURO(G14,H14,V14,V14,D14,W14,1,0))</f>
        <v/>
      </c>
      <c r="K14" s="30">
        <f ca="1">_xll.EURO(F14,H14,V14,V14,C14,W14,1,1)</f>
        <v>0.9719969722711379</v>
      </c>
      <c r="L14" s="68">
        <f ca="1">IF(AND(G14&lt;H14,F$2="no"),"",_xll.EURO(G14,H14,V14,V14,C14,W14,0,0))</f>
        <v>2.2464535039032674E-2</v>
      </c>
      <c r="M14" s="69">
        <f ca="1">IF(AND(F14&lt;H14,F$2="no"),"",_xll.EURO(F14,H14,V14,V14,D14,W14,0,0))</f>
        <v>8.1151675555656055E-2</v>
      </c>
      <c r="N14" s="78">
        <f ca="1">_xll.EURO(F14,H14,V14,V14,C14,W14,0,1)</f>
        <v>-2.6074788073883241E-2</v>
      </c>
      <c r="O14" s="31">
        <f ca="1">_xll.EURO($F14,$H14,$V14,$V14,$C14,$W14,1,2)</f>
        <v>1.6599820286324323E-2</v>
      </c>
      <c r="P14" s="32">
        <f ca="1">_xll.EURO($F14,$H14,$V14,$V14,$C14,$W14,1,3)/100</f>
        <v>3.3948620828141113E-3</v>
      </c>
      <c r="Q14" s="145">
        <f ca="1">_xll.EURO($F14,$H14,$V14,$V14,$C14,$W14,1,5)/365.25*X14*16*$Q$2</f>
        <v>-88.250726668331168</v>
      </c>
      <c r="R14" s="110">
        <f>VLOOKUP(E14,Lookups!$B$6:$H$304,6)</f>
        <v>37151</v>
      </c>
      <c r="S14" s="13"/>
      <c r="T14" s="154" t="str">
        <f t="shared" si="0"/>
        <v/>
      </c>
      <c r="U14" s="174">
        <f t="shared" ca="1" si="1"/>
        <v>5.8687140516623382E-2</v>
      </c>
      <c r="V14" s="15">
        <f>VLOOKUP(E14,Lookups!$B$6:$E$304,4)</f>
        <v>4.1468789860245707E-2</v>
      </c>
      <c r="W14" s="156">
        <f t="shared" ca="1" si="2"/>
        <v>17</v>
      </c>
      <c r="X14" s="157">
        <f>VLOOKUP(E14,Lookups!$B$6:$E$304,3)</f>
        <v>19</v>
      </c>
    </row>
    <row r="15" spans="1:24" x14ac:dyDescent="0.25">
      <c r="A15" s="239"/>
      <c r="B15" s="114">
        <v>0.1</v>
      </c>
      <c r="C15" s="11">
        <f t="shared" si="3"/>
        <v>0.65</v>
      </c>
      <c r="D15" s="22">
        <f t="shared" si="4"/>
        <v>0.75</v>
      </c>
      <c r="E15" s="180">
        <v>37151</v>
      </c>
      <c r="F15" s="70">
        <v>26</v>
      </c>
      <c r="G15" s="70">
        <v>26.75</v>
      </c>
      <c r="H15" s="39">
        <v>40</v>
      </c>
      <c r="I15" s="47">
        <f ca="1">IF(AND(F15&gt;H15,F$2="No"),"",_xll.EURO(F15,H15,V15,V15,C15,W15,1,0))</f>
        <v>1.3309551984469759E-3</v>
      </c>
      <c r="J15" s="51">
        <f ca="1">IF(AND(G15&gt;H15,F$2="no"),"",_xll.EURO(G15,H15,V15,V15,D15,W15,1,0))</f>
        <v>1.1003304066208253E-2</v>
      </c>
      <c r="K15" s="2">
        <f ca="1">_xll.EURO(F15,H15,V15,V15,C15,W15,1,1)</f>
        <v>1.3392204381180496E-3</v>
      </c>
      <c r="L15" s="47" t="str">
        <f>IF(AND(G15&lt;H15,F$2="no"),"",_xll.EURO(G15,H15,V15,V15,C15,W15,0,0))</f>
        <v/>
      </c>
      <c r="M15" s="51" t="str">
        <f>IF(AND(F15&lt;H15,F$2="no"),"",_xll.EURO(F15,H15,V15,V15,D15,W15,0,0))</f>
        <v/>
      </c>
      <c r="N15" s="76">
        <f ca="1">_xll.EURO(F15,H15,V15,V15,C15,W15,0,1)</f>
        <v>-0.99673253990690314</v>
      </c>
      <c r="O15" s="7">
        <f ca="1">_xll.EURO($F15,$H15,$V15,$V15,$C15,$W15,1,2)</f>
        <v>1.2064921099278919E-3</v>
      </c>
      <c r="P15" s="3">
        <f ca="1">_xll.EURO($F15,$H15,$V15,$V15,$C15,$W15,1,3)/100</f>
        <v>2.4674208796000998E-4</v>
      </c>
      <c r="Q15" s="143">
        <f ca="1">_xll.EURO($F15,$H15,$V15,$V15,$C15,$W15,1,5)/365.25*X15*16*$Q$2</f>
        <v>-7.167737912070046</v>
      </c>
      <c r="R15" s="108">
        <f>VLOOKUP(E15,Lookups!$B$6:$H$304,6)</f>
        <v>37151</v>
      </c>
      <c r="S15" s="13"/>
      <c r="T15" s="154">
        <f t="shared" ca="1" si="0"/>
        <v>9.6723488677612768E-3</v>
      </c>
      <c r="U15" s="174" t="str">
        <f t="shared" si="1"/>
        <v/>
      </c>
      <c r="V15" s="15">
        <f>VLOOKUP(E15,Lookups!$B$6:$E$304,4)</f>
        <v>4.1468789860245707E-2</v>
      </c>
      <c r="W15" s="156">
        <f t="shared" ca="1" si="2"/>
        <v>17</v>
      </c>
      <c r="X15" s="157">
        <f>VLOOKUP(E15,Lookups!$B$6:$E$304,3)</f>
        <v>19</v>
      </c>
    </row>
    <row r="16" spans="1:24" x14ac:dyDescent="0.25">
      <c r="A16" s="239"/>
      <c r="B16" s="114">
        <v>0.05</v>
      </c>
      <c r="C16" s="11">
        <f t="shared" si="3"/>
        <v>0.60000000000000009</v>
      </c>
      <c r="D16" s="22">
        <f t="shared" si="4"/>
        <v>0.70000000000000007</v>
      </c>
      <c r="E16" s="180">
        <f t="shared" ref="E16:G19" si="7">E15</f>
        <v>37151</v>
      </c>
      <c r="F16" s="42">
        <f t="shared" si="7"/>
        <v>26</v>
      </c>
      <c r="G16" s="42">
        <f t="shared" si="7"/>
        <v>26.75</v>
      </c>
      <c r="H16" s="39">
        <v>35</v>
      </c>
      <c r="I16" s="47">
        <f ca="1">IF(AND(F16&gt;H16,F$2="No"),"",_xll.EURO(F16,H16,V16,V16,C16,W16,1,0))</f>
        <v>1.439718746147256E-2</v>
      </c>
      <c r="J16" s="51">
        <f ca="1">IF(AND(G16&gt;H16,F$2="no"),"",_xll.EURO(G16,H16,V16,V16,D16,W16,1,0))</f>
        <v>6.9074823628618498E-2</v>
      </c>
      <c r="K16" s="2">
        <f ca="1">_xll.EURO(F16,H16,V16,V16,C16,W16,1,1)</f>
        <v>1.2794066933704122E-2</v>
      </c>
      <c r="L16" s="47" t="str">
        <f>IF(AND(G16&lt;H16,F$2="no"),"",_xll.EURO(G16,H16,V16,V16,C16,W16,0,0))</f>
        <v/>
      </c>
      <c r="M16" s="51" t="str">
        <f>IF(AND(F16&lt;H16,F$2="no"),"",_xll.EURO(F16,H16,V16,V16,D16,W16,0,0))</f>
        <v/>
      </c>
      <c r="N16" s="76">
        <f ca="1">_xll.EURO(F16,H16,V16,V16,C16,W16,0,1)</f>
        <v>-0.9852776934113171</v>
      </c>
      <c r="O16" s="7">
        <f ca="1">_xll.EURO($F16,$H16,$V16,$V16,$C16,$W16,1,2)</f>
        <v>9.8075653291047459E-3</v>
      </c>
      <c r="P16" s="3">
        <f ca="1">_xll.EURO($F16,$H16,$V16,$V16,$C16,$W16,1,3)/100</f>
        <v>1.8514750022516921E-3</v>
      </c>
      <c r="Q16" s="143">
        <f ca="1">_xll.EURO($F16,$H16,$V16,$V16,$C16,$W16,1,5)/365.25*X16*16*$Q$2</f>
        <v>-49.638248412379262</v>
      </c>
      <c r="R16" s="108">
        <f>VLOOKUP(E16,Lookups!$B$6:$H$304,6)</f>
        <v>37151</v>
      </c>
      <c r="S16" s="13"/>
      <c r="T16" s="154">
        <f t="shared" ca="1" si="0"/>
        <v>5.4677636167145938E-2</v>
      </c>
      <c r="U16" s="174" t="str">
        <f t="shared" si="1"/>
        <v/>
      </c>
      <c r="V16" s="15">
        <f>VLOOKUP(E16,Lookups!$B$6:$E$304,4)</f>
        <v>4.1468789860245707E-2</v>
      </c>
      <c r="W16" s="156">
        <f t="shared" ca="1" si="2"/>
        <v>17</v>
      </c>
      <c r="X16" s="157">
        <f>VLOOKUP(E16,Lookups!$B$6:$E$304,3)</f>
        <v>19</v>
      </c>
    </row>
    <row r="17" spans="1:24" x14ac:dyDescent="0.25">
      <c r="A17" s="239"/>
      <c r="B17" s="114"/>
      <c r="C17" s="11">
        <f t="shared" si="3"/>
        <v>0.55000000000000004</v>
      </c>
      <c r="D17" s="22">
        <f t="shared" si="4"/>
        <v>0.65</v>
      </c>
      <c r="E17" s="180">
        <f t="shared" si="7"/>
        <v>37151</v>
      </c>
      <c r="F17" s="42">
        <f t="shared" si="7"/>
        <v>26</v>
      </c>
      <c r="G17" s="42">
        <f t="shared" si="7"/>
        <v>26.75</v>
      </c>
      <c r="H17" s="39">
        <v>30</v>
      </c>
      <c r="I17" s="47">
        <f ca="1">IF(AND(F17&gt;H17,F$2="No"),"",_xll.EURO(F17,H17,V17,V17,C17,W17,1,0))</f>
        <v>0.18306622986855547</v>
      </c>
      <c r="J17" s="51">
        <f ca="1">IF(AND(G17&gt;H17,F$2="no"),"",_xll.EURO(G17,H17,V17,V17,D17,W17,1,0))</f>
        <v>0.46126171444879027</v>
      </c>
      <c r="K17" s="2">
        <f ca="1">_xll.EURO(F17,H17,V17,V17,C17,W17,1,1)</f>
        <v>0.12551459662817907</v>
      </c>
      <c r="L17" s="47" t="str">
        <f>IF(AND(G17&lt;H17,F$2="no"),"",_xll.EURO(G17,H17,V17,V17,C17,W17,0,0))</f>
        <v/>
      </c>
      <c r="M17" s="51" t="str">
        <f>IF(AND(F17&lt;H17,F$2="no"),"",_xll.EURO(F17,H17,V17,V17,D17,W17,0,0))</f>
        <v/>
      </c>
      <c r="N17" s="76">
        <f ca="1">_xll.EURO(F17,H17,V17,V17,C17,W17,0,1)</f>
        <v>-0.87255716371684211</v>
      </c>
      <c r="O17" s="7">
        <f ca="1">_xll.EURO($F17,$H17,$V17,$V17,$C17,$W17,1,2)</f>
        <v>6.687829121558736E-2</v>
      </c>
      <c r="P17" s="3">
        <f ca="1">_xll.EURO($F17,$H17,$V17,$V17,$C17,$W17,1,3)/100</f>
        <v>1.1573194454681492E-2</v>
      </c>
      <c r="Q17" s="143">
        <f ca="1">_xll.EURO($F17,$H17,$V17,$V17,$C17,$W17,1,5)/365.25*X17*16*$Q$2</f>
        <v>-284.24850410643734</v>
      </c>
      <c r="R17" s="108">
        <f>VLOOKUP(E17,Lookups!$B$6:$H$304,6)</f>
        <v>37151</v>
      </c>
      <c r="S17" s="13"/>
      <c r="T17" s="154">
        <f t="shared" ca="1" si="0"/>
        <v>0.2781954845802348</v>
      </c>
      <c r="U17" s="174" t="str">
        <f t="shared" si="1"/>
        <v/>
      </c>
      <c r="V17" s="15">
        <f>VLOOKUP(E17,Lookups!$B$6:$E$304,4)</f>
        <v>4.1468789860245707E-2</v>
      </c>
      <c r="W17" s="156">
        <f t="shared" ca="1" si="2"/>
        <v>17</v>
      </c>
      <c r="X17" s="157">
        <f>VLOOKUP(E17,Lookups!$B$6:$E$304,3)</f>
        <v>19</v>
      </c>
    </row>
    <row r="18" spans="1:24" x14ac:dyDescent="0.25">
      <c r="A18" s="239"/>
      <c r="B18" s="114">
        <v>0.01</v>
      </c>
      <c r="C18" s="11">
        <f t="shared" si="3"/>
        <v>0.56000000000000005</v>
      </c>
      <c r="D18" s="22">
        <f t="shared" si="4"/>
        <v>0.66</v>
      </c>
      <c r="E18" s="180">
        <f t="shared" si="7"/>
        <v>37151</v>
      </c>
      <c r="F18" s="42">
        <f t="shared" si="7"/>
        <v>26</v>
      </c>
      <c r="G18" s="42">
        <f t="shared" si="7"/>
        <v>26.75</v>
      </c>
      <c r="H18" s="39">
        <v>25</v>
      </c>
      <c r="I18" s="47" t="str">
        <f>IF(AND(F18&gt;H18,F$2="No"),"",_xll.EURO(F18,H18,V18,V18,C18,W18,1,0))</f>
        <v/>
      </c>
      <c r="J18" s="51" t="str">
        <f>IF(AND(G18&gt;H18,F$2="no"),"",_xll.EURO(G18,H18,V18,V18,D18,W18,1,0))</f>
        <v/>
      </c>
      <c r="K18" s="2">
        <f ca="1">_xll.EURO(F18,H18,V18,V18,C18,W18,1,1)</f>
        <v>0.64864441492985125</v>
      </c>
      <c r="L18" s="47">
        <f ca="1">IF(AND(G18&lt;H18,F$2="no"),"",_xll.EURO(G18,H18,V18,V18,C18,W18,0,0))</f>
        <v>0.56045060110632683</v>
      </c>
      <c r="M18" s="51">
        <f ca="1">IF(AND(F18&lt;H18,F$2="no"),"",_xll.EURO(F18,H18,V18,V18,D18,W18,0,0))</f>
        <v>0.99982099741613162</v>
      </c>
      <c r="N18" s="76">
        <f ca="1">_xll.EURO(F18,H18,V18,V18,C18,W18,0,1)</f>
        <v>-0.34942734541516995</v>
      </c>
      <c r="O18" s="7">
        <f ca="1">_xll.EURO($F18,$H18,$V18,$V18,$C18,$W18,1,2)</f>
        <v>0.11770287977493912</v>
      </c>
      <c r="P18" s="3">
        <f ca="1">_xll.EURO($F18,$H18,$V18,$V18,$C18,$W18,1,3)/100</f>
        <v>2.0738651248438499E-2</v>
      </c>
      <c r="Q18" s="143">
        <f ca="1">_xll.EURO($F18,$H18,$V18,$V18,$C18,$W18,1,5)/365.25*X18*16*$Q$2</f>
        <v>-516.11103535867085</v>
      </c>
      <c r="R18" s="108">
        <f>VLOOKUP(E18,Lookups!$B$6:$H$304,6)</f>
        <v>37151</v>
      </c>
      <c r="S18" s="13"/>
      <c r="T18" s="154" t="str">
        <f t="shared" si="0"/>
        <v/>
      </c>
      <c r="U18" s="174">
        <f t="shared" ca="1" si="1"/>
        <v>0.43937039630980479</v>
      </c>
      <c r="V18" s="15">
        <f>VLOOKUP(E18,Lookups!$B$6:$E$304,4)</f>
        <v>4.1468789860245707E-2</v>
      </c>
      <c r="W18" s="156">
        <f t="shared" ca="1" si="2"/>
        <v>17</v>
      </c>
      <c r="X18" s="157">
        <f>VLOOKUP(E18,Lookups!$B$6:$E$304,3)</f>
        <v>19</v>
      </c>
    </row>
    <row r="19" spans="1:24" x14ac:dyDescent="0.25">
      <c r="A19" s="239"/>
      <c r="B19" s="184">
        <v>0.1</v>
      </c>
      <c r="C19" s="35">
        <f t="shared" si="3"/>
        <v>0.65</v>
      </c>
      <c r="D19" s="29">
        <f t="shared" si="4"/>
        <v>0.75</v>
      </c>
      <c r="E19" s="182">
        <f t="shared" si="7"/>
        <v>37151</v>
      </c>
      <c r="F19" s="66">
        <f t="shared" si="7"/>
        <v>26</v>
      </c>
      <c r="G19" s="66">
        <f t="shared" si="7"/>
        <v>26.75</v>
      </c>
      <c r="H19" s="183">
        <v>20</v>
      </c>
      <c r="I19" s="68" t="str">
        <f>IF(AND(F19&gt;H19,F$2="No"),"",_xll.EURO(F19,H19,V19,V19,C19,W19,1,0))</f>
        <v/>
      </c>
      <c r="J19" s="69" t="str">
        <f>IF(AND(G19&gt;H19,F$2="no"),"",_xll.EURO(G19,H19,V19,V19,D19,W19,1,0))</f>
        <v/>
      </c>
      <c r="K19" s="30">
        <f ca="1">_xll.EURO(F19,H19,V19,V19,C19,W19,1,1)</f>
        <v>0.9719969722711379</v>
      </c>
      <c r="L19" s="68">
        <f ca="1">IF(AND(G19&lt;H19,F$2="no"),"",_xll.EURO(G19,H19,V19,V19,C19,W19,0,0))</f>
        <v>2.2464535039032674E-2</v>
      </c>
      <c r="M19" s="69">
        <f ca="1">IF(AND(F19&lt;H19,F$2="no"),"",_xll.EURO(F19,H19,V19,V19,D19,W19,0,0))</f>
        <v>8.1151675555656055E-2</v>
      </c>
      <c r="N19" s="78">
        <f ca="1">_xll.EURO(F19,H19,V19,V19,C19,W19,0,1)</f>
        <v>-2.6074788073883241E-2</v>
      </c>
      <c r="O19" s="31">
        <f ca="1">_xll.EURO($F19,$H19,$V19,$V19,$C19,$W19,1,2)</f>
        <v>1.6599820286324323E-2</v>
      </c>
      <c r="P19" s="32">
        <f ca="1">_xll.EURO($F19,$H19,$V19,$V19,$C19,$W19,1,3)/100</f>
        <v>3.3948620828141113E-3</v>
      </c>
      <c r="Q19" s="145">
        <f ca="1">_xll.EURO($F19,$H19,$V19,$V19,$C19,$W19,1,5)/365.25*X19*16*$Q$2</f>
        <v>-88.250726668331168</v>
      </c>
      <c r="R19" s="110">
        <f>VLOOKUP(E19,Lookups!$B$6:$H$304,6)</f>
        <v>37151</v>
      </c>
      <c r="S19" s="13"/>
      <c r="T19" s="154" t="str">
        <f t="shared" si="0"/>
        <v/>
      </c>
      <c r="U19" s="174">
        <f t="shared" ca="1" si="1"/>
        <v>5.8687140516623382E-2</v>
      </c>
      <c r="V19" s="15">
        <f>VLOOKUP(E19,Lookups!$B$6:$E$304,4)</f>
        <v>4.1468789860245707E-2</v>
      </c>
      <c r="W19" s="156">
        <f t="shared" ca="1" si="2"/>
        <v>17</v>
      </c>
      <c r="X19" s="157">
        <f>VLOOKUP(E19,Lookups!$B$6:$E$304,3)</f>
        <v>19</v>
      </c>
    </row>
    <row r="20" spans="1:24" x14ac:dyDescent="0.25">
      <c r="A20" s="239"/>
      <c r="B20" s="114">
        <v>0.2</v>
      </c>
      <c r="C20" s="11">
        <f t="shared" si="3"/>
        <v>0.75</v>
      </c>
      <c r="D20" s="22">
        <f t="shared" si="4"/>
        <v>0.85000000000000009</v>
      </c>
      <c r="E20" s="180">
        <v>37158</v>
      </c>
      <c r="F20" s="70">
        <v>26</v>
      </c>
      <c r="G20" s="70">
        <v>26.75</v>
      </c>
      <c r="H20" s="39">
        <v>45</v>
      </c>
      <c r="I20" s="47">
        <f ca="1">IF(AND(F20&gt;H20,F$2="No"),"",_xll.EURO(F20,H20,V20,V20,C20,W20,1,0))</f>
        <v>4.9505092637720446E-4</v>
      </c>
      <c r="J20" s="51">
        <f ca="1">IF(AND(G20&gt;H20,F$2="no"),"",_xll.EURO(G20,H20,V20,V20,D20,W20,1,0))</f>
        <v>4.2581268541774103E-3</v>
      </c>
      <c r="K20" s="2">
        <f ca="1">_xll.EURO(F20,H20,V20,V20,C20,W20,1,1)</f>
        <v>4.6663941342900704E-4</v>
      </c>
      <c r="L20" s="47" t="str">
        <f>IF(AND(G20&lt;H20,F$2="no"),"",_xll.EURO(G20,H20,V20,V20,C20,W20,0,0))</f>
        <v/>
      </c>
      <c r="M20" s="51" t="str">
        <f>IF(AND(F20&lt;H20,F$2="no"),"",_xll.EURO(F20,H20,V20,V20,D20,W20,0,0))</f>
        <v/>
      </c>
      <c r="N20" s="76">
        <f ca="1">_xll.EURO(F20,H20,V20,V20,C20,W20,0,1)</f>
        <v>-0.99760512093159215</v>
      </c>
      <c r="O20" s="7">
        <f ca="1">_xll.EURO($F20,$H20,$V20,$V20,$C20,$W20,1,2)</f>
        <v>3.9617353023608701E-4</v>
      </c>
      <c r="P20" s="3">
        <f ca="1">_xll.EURO($F20,$H20,$V20,$V20,$C20,$W20,1,3)/100</f>
        <v>9.3487191159612168E-5</v>
      </c>
      <c r="Q20" s="143">
        <f ca="1">_xll.EURO($F20,$H20,$V20,$V20,$C20,$W20,1,5)/365.25*X20*16*$Q$2</f>
        <v>-3.1337161991900335</v>
      </c>
      <c r="R20" s="108">
        <f>VLOOKUP(E20,Lookups!$B$6:$H$304,6)</f>
        <v>37151</v>
      </c>
      <c r="S20" s="13"/>
      <c r="T20" s="154">
        <f t="shared" ca="1" si="0"/>
        <v>3.7630759278002059E-3</v>
      </c>
      <c r="U20" s="174" t="str">
        <f t="shared" si="1"/>
        <v/>
      </c>
      <c r="V20" s="15">
        <f>VLOOKUP(E20,Lookups!$B$6:$E$304,4)</f>
        <v>4.1468789860245707E-2</v>
      </c>
      <c r="W20" s="156">
        <f t="shared" ca="1" si="2"/>
        <v>17</v>
      </c>
      <c r="X20" s="157">
        <f>VLOOKUP(E20,Lookups!$B$6:$E$304,3)</f>
        <v>19</v>
      </c>
    </row>
    <row r="21" spans="1:24" x14ac:dyDescent="0.25">
      <c r="A21" s="239"/>
      <c r="B21" s="114">
        <v>0.1</v>
      </c>
      <c r="C21" s="11">
        <f t="shared" si="3"/>
        <v>0.65</v>
      </c>
      <c r="D21" s="22">
        <f t="shared" si="4"/>
        <v>0.75</v>
      </c>
      <c r="E21" s="180">
        <f t="shared" ref="E21:G24" si="8">E20</f>
        <v>37158</v>
      </c>
      <c r="F21" s="42">
        <f t="shared" si="8"/>
        <v>26</v>
      </c>
      <c r="G21" s="42">
        <f t="shared" si="8"/>
        <v>26.75</v>
      </c>
      <c r="H21" s="39">
        <v>40</v>
      </c>
      <c r="I21" s="47">
        <f ca="1">IF(AND(F21&gt;H21,F$2="No"),"",_xll.EURO(F21,H21,V21,V21,C21,W21,1,0))</f>
        <v>1.3309551984469759E-3</v>
      </c>
      <c r="J21" s="51">
        <f ca="1">IF(AND(G21&gt;H21,F$2="no"),"",_xll.EURO(G21,H21,V21,V21,D21,W21,1,0))</f>
        <v>1.1003304066208253E-2</v>
      </c>
      <c r="K21" s="2">
        <f ca="1">_xll.EURO(F21,H21,V21,V21,C21,W21,1,1)</f>
        <v>1.3392204381180496E-3</v>
      </c>
      <c r="L21" s="47" t="str">
        <f>IF(AND(G21&lt;H21,F$2="no"),"",_xll.EURO(G21,H21,V21,V21,C21,W21,0,0))</f>
        <v/>
      </c>
      <c r="M21" s="51" t="str">
        <f>IF(AND(F21&lt;H21,F$2="no"),"",_xll.EURO(F21,H21,V21,V21,D21,W21,0,0))</f>
        <v/>
      </c>
      <c r="N21" s="76">
        <f ca="1">_xll.EURO(F21,H21,V21,V21,C21,W21,0,1)</f>
        <v>-0.99673253990690314</v>
      </c>
      <c r="O21" s="7">
        <f ca="1">_xll.EURO($F21,$H21,$V21,$V21,$C21,$W21,1,2)</f>
        <v>1.2064921099278919E-3</v>
      </c>
      <c r="P21" s="3">
        <f ca="1">_xll.EURO($F21,$H21,$V21,$V21,$C21,$W21,1,3)/100</f>
        <v>2.4674208796000998E-4</v>
      </c>
      <c r="Q21" s="143">
        <f ca="1">_xll.EURO($F21,$H21,$V21,$V21,$C21,$W21,1,5)/365.25*X21*16*$Q$2</f>
        <v>-7.167737912070046</v>
      </c>
      <c r="R21" s="108">
        <f>VLOOKUP(E21,Lookups!$B$6:$H$304,6)</f>
        <v>37151</v>
      </c>
      <c r="S21" s="13"/>
      <c r="T21" s="154">
        <f t="shared" ca="1" si="0"/>
        <v>9.6723488677612768E-3</v>
      </c>
      <c r="U21" s="174" t="str">
        <f t="shared" si="1"/>
        <v/>
      </c>
      <c r="V21" s="15">
        <f>VLOOKUP(E21,Lookups!$B$6:$E$304,4)</f>
        <v>4.1468789860245707E-2</v>
      </c>
      <c r="W21" s="156">
        <f t="shared" ca="1" si="2"/>
        <v>17</v>
      </c>
      <c r="X21" s="157">
        <f>VLOOKUP(E21,Lookups!$B$6:$E$304,3)</f>
        <v>19</v>
      </c>
    </row>
    <row r="22" spans="1:24" x14ac:dyDescent="0.25">
      <c r="A22" s="239"/>
      <c r="B22" s="114">
        <v>0.05</v>
      </c>
      <c r="C22" s="11">
        <f t="shared" si="3"/>
        <v>0.60000000000000009</v>
      </c>
      <c r="D22" s="22">
        <f t="shared" si="4"/>
        <v>0.70000000000000007</v>
      </c>
      <c r="E22" s="180">
        <f t="shared" si="8"/>
        <v>37158</v>
      </c>
      <c r="F22" s="42">
        <f t="shared" si="8"/>
        <v>26</v>
      </c>
      <c r="G22" s="42">
        <f t="shared" si="8"/>
        <v>26.75</v>
      </c>
      <c r="H22" s="39">
        <v>35</v>
      </c>
      <c r="I22" s="47">
        <f ca="1">IF(AND(F22&gt;H22,F$2="No"),"",_xll.EURO(F22,H22,V22,V22,C22,W22,1,0))</f>
        <v>1.439718746147256E-2</v>
      </c>
      <c r="J22" s="51">
        <f ca="1">IF(AND(G22&gt;H22,F$2="no"),"",_xll.EURO(G22,H22,V22,V22,D22,W22,1,0))</f>
        <v>6.9074823628618498E-2</v>
      </c>
      <c r="K22" s="2">
        <f ca="1">_xll.EURO(F22,H22,V22,V22,C22,W22,1,1)</f>
        <v>1.2794066933704122E-2</v>
      </c>
      <c r="L22" s="47" t="str">
        <f>IF(AND(G22&lt;H22,F$2="no"),"",_xll.EURO(G22,H22,V22,V22,C22,W22,0,0))</f>
        <v/>
      </c>
      <c r="M22" s="51" t="str">
        <f>IF(AND(F22&lt;H22,F$2="no"),"",_xll.EURO(F22,H22,V22,V22,D22,W22,0,0))</f>
        <v/>
      </c>
      <c r="N22" s="76">
        <f ca="1">_xll.EURO(F22,H22,V22,V22,C22,W22,0,1)</f>
        <v>-0.9852776934113171</v>
      </c>
      <c r="O22" s="7">
        <f ca="1">_xll.EURO($F22,$H22,$V22,$V22,$C22,$W22,1,2)</f>
        <v>9.8075653291047459E-3</v>
      </c>
      <c r="P22" s="3">
        <f ca="1">_xll.EURO($F22,$H22,$V22,$V22,$C22,$W22,1,3)/100</f>
        <v>1.8514750022516921E-3</v>
      </c>
      <c r="Q22" s="143">
        <f ca="1">_xll.EURO($F22,$H22,$V22,$V22,$C22,$W22,1,5)/365.25*X22*16*$Q$2</f>
        <v>-49.638248412379262</v>
      </c>
      <c r="R22" s="108">
        <f>VLOOKUP(E22,Lookups!$B$6:$H$304,6)</f>
        <v>37151</v>
      </c>
      <c r="S22" s="13"/>
      <c r="T22" s="154">
        <f t="shared" ca="1" si="0"/>
        <v>5.4677636167145938E-2</v>
      </c>
      <c r="U22" s="174" t="str">
        <f t="shared" si="1"/>
        <v/>
      </c>
      <c r="V22" s="15">
        <f>VLOOKUP(E22,Lookups!$B$6:$E$304,4)</f>
        <v>4.1468789860245707E-2</v>
      </c>
      <c r="W22" s="156">
        <f t="shared" ca="1" si="2"/>
        <v>17</v>
      </c>
      <c r="X22" s="157">
        <f>VLOOKUP(E22,Lookups!$B$6:$E$304,3)</f>
        <v>19</v>
      </c>
    </row>
    <row r="23" spans="1:24" x14ac:dyDescent="0.25">
      <c r="A23" s="239"/>
      <c r="B23" s="114"/>
      <c r="C23" s="11">
        <f t="shared" si="3"/>
        <v>0.55000000000000004</v>
      </c>
      <c r="D23" s="22">
        <f t="shared" si="4"/>
        <v>0.65</v>
      </c>
      <c r="E23" s="180">
        <f t="shared" si="8"/>
        <v>37158</v>
      </c>
      <c r="F23" s="42">
        <f t="shared" si="8"/>
        <v>26</v>
      </c>
      <c r="G23" s="42">
        <f t="shared" si="8"/>
        <v>26.75</v>
      </c>
      <c r="H23" s="39">
        <v>30</v>
      </c>
      <c r="I23" s="47">
        <f ca="1">IF(AND(F23&gt;H23,F$2="No"),"",_xll.EURO(F23,H23,V23,V23,C23,W23,1,0))</f>
        <v>0.18306622986855547</v>
      </c>
      <c r="J23" s="51">
        <f ca="1">IF(AND(G23&gt;H23,F$2="no"),"",_xll.EURO(G23,H23,V23,V23,D23,W23,1,0))</f>
        <v>0.46126171444879027</v>
      </c>
      <c r="K23" s="2">
        <f ca="1">_xll.EURO(F23,H23,V23,V23,C23,W23,1,1)</f>
        <v>0.12551459662817907</v>
      </c>
      <c r="L23" s="47" t="str">
        <f>IF(AND(G23&lt;H23,F$2="no"),"",_xll.EURO(G23,H23,V23,V23,C23,W23,0,0))</f>
        <v/>
      </c>
      <c r="M23" s="51" t="str">
        <f>IF(AND(F23&lt;H23,F$2="no"),"",_xll.EURO(F23,H23,V23,V23,D23,W23,0,0))</f>
        <v/>
      </c>
      <c r="N23" s="76">
        <f ca="1">_xll.EURO(F23,H23,V23,V23,C23,W23,0,1)</f>
        <v>-0.87255716371684211</v>
      </c>
      <c r="O23" s="7">
        <f ca="1">_xll.EURO($F23,$H23,$V23,$V23,$C23,$W23,1,2)</f>
        <v>6.687829121558736E-2</v>
      </c>
      <c r="P23" s="3">
        <f ca="1">_xll.EURO($F23,$H23,$V23,$V23,$C23,$W23,1,3)/100</f>
        <v>1.1573194454681492E-2</v>
      </c>
      <c r="Q23" s="143">
        <f ca="1">_xll.EURO($F23,$H23,$V23,$V23,$C23,$W23,1,5)/365.25*X23*16*$Q$2</f>
        <v>-284.24850410643734</v>
      </c>
      <c r="R23" s="108">
        <f>VLOOKUP(E23,Lookups!$B$6:$H$304,6)</f>
        <v>37151</v>
      </c>
      <c r="S23" s="13"/>
      <c r="T23" s="154">
        <f t="shared" ca="1" si="0"/>
        <v>0.2781954845802348</v>
      </c>
      <c r="U23" s="174" t="str">
        <f t="shared" si="1"/>
        <v/>
      </c>
      <c r="V23" s="15">
        <f>VLOOKUP(E23,Lookups!$B$6:$E$304,4)</f>
        <v>4.1468789860245707E-2</v>
      </c>
      <c r="W23" s="156">
        <f t="shared" ca="1" si="2"/>
        <v>17</v>
      </c>
      <c r="X23" s="157">
        <f>VLOOKUP(E23,Lookups!$B$6:$E$304,3)</f>
        <v>19</v>
      </c>
    </row>
    <row r="24" spans="1:24" x14ac:dyDescent="0.25">
      <c r="A24" s="239"/>
      <c r="B24" s="114">
        <v>0.01</v>
      </c>
      <c r="C24" s="11">
        <f t="shared" si="3"/>
        <v>0.56000000000000005</v>
      </c>
      <c r="D24" s="22">
        <f t="shared" si="4"/>
        <v>0.66</v>
      </c>
      <c r="E24" s="180">
        <f t="shared" si="8"/>
        <v>37158</v>
      </c>
      <c r="F24" s="42">
        <f t="shared" si="8"/>
        <v>26</v>
      </c>
      <c r="G24" s="42">
        <f t="shared" si="8"/>
        <v>26.75</v>
      </c>
      <c r="H24" s="39">
        <v>25</v>
      </c>
      <c r="I24" s="47" t="str">
        <f>IF(AND(F24&gt;H24,F$2="No"),"",_xll.EURO(F24,H24,V24,V24,C24,W24,1,0))</f>
        <v/>
      </c>
      <c r="J24" s="51" t="str">
        <f>IF(AND(G24&gt;H24,F$2="no"),"",_xll.EURO(G24,H24,V24,V24,D24,W24,1,0))</f>
        <v/>
      </c>
      <c r="K24" s="2">
        <f ca="1">_xll.EURO(F24,H24,V24,V24,C24,W24,1,1)</f>
        <v>0.64864441492985125</v>
      </c>
      <c r="L24" s="47">
        <f ca="1">IF(AND(G24&lt;H24,F$2="no"),"",_xll.EURO(G24,H24,V24,V24,C24,W24,0,0))</f>
        <v>0.56045060110632683</v>
      </c>
      <c r="M24" s="51">
        <f ca="1">IF(AND(F24&lt;H24,F$2="no"),"",_xll.EURO(F24,H24,V24,V24,D24,W24,0,0))</f>
        <v>0.99982099741613162</v>
      </c>
      <c r="N24" s="76">
        <f ca="1">_xll.EURO(F24,H24,V24,V24,C24,W24,0,1)</f>
        <v>-0.34942734541516995</v>
      </c>
      <c r="O24" s="7">
        <f ca="1">_xll.EURO($F24,$H24,$V24,$V24,$C24,$W24,1,2)</f>
        <v>0.11770287977493912</v>
      </c>
      <c r="P24" s="3">
        <f ca="1">_xll.EURO($F24,$H24,$V24,$V24,$C24,$W24,1,3)/100</f>
        <v>2.0738651248438499E-2</v>
      </c>
      <c r="Q24" s="143">
        <f ca="1">_xll.EURO($F24,$H24,$V24,$V24,$C24,$W24,1,5)/365.25*X24*16*$Q$2</f>
        <v>-516.11103535867085</v>
      </c>
      <c r="R24" s="108">
        <f>VLOOKUP(E24,Lookups!$B$6:$H$304,6)</f>
        <v>37151</v>
      </c>
      <c r="S24" s="13"/>
      <c r="T24" s="154" t="str">
        <f t="shared" si="0"/>
        <v/>
      </c>
      <c r="U24" s="174">
        <f t="shared" ca="1" si="1"/>
        <v>0.43937039630980479</v>
      </c>
      <c r="V24" s="15">
        <f>VLOOKUP(E24,Lookups!$B$6:$E$304,4)</f>
        <v>4.1468789860245707E-2</v>
      </c>
      <c r="W24" s="156">
        <f t="shared" ca="1" si="2"/>
        <v>17</v>
      </c>
      <c r="X24" s="157">
        <f>VLOOKUP(E24,Lookups!$B$6:$E$304,3)</f>
        <v>19</v>
      </c>
    </row>
    <row r="25" spans="1:24" ht="13.8" thickBot="1" x14ac:dyDescent="0.3">
      <c r="A25" s="239"/>
      <c r="B25" s="184">
        <v>0.1</v>
      </c>
      <c r="C25" s="11">
        <f t="shared" si="3"/>
        <v>0.65</v>
      </c>
      <c r="D25" s="22">
        <f t="shared" si="4"/>
        <v>0.75</v>
      </c>
      <c r="E25" s="25">
        <v>37135</v>
      </c>
      <c r="F25" s="42">
        <f>F8</f>
        <v>26</v>
      </c>
      <c r="G25" s="42">
        <f>G8</f>
        <v>26.75</v>
      </c>
      <c r="H25" s="39">
        <v>20</v>
      </c>
      <c r="I25" s="47" t="str">
        <f>IF(AND(F25&gt;H25,F$2="No"),"",_xll.EURO(F25,H25,V25,V25,C25,W25,1,0))</f>
        <v/>
      </c>
      <c r="J25" s="51" t="str">
        <f>IF(AND(G25&gt;H25,F$2="no"),"",_xll.EURO(G25,H25,V25,V25,D25,W25,1,0))</f>
        <v/>
      </c>
      <c r="K25" s="2">
        <f ca="1">_xll.EURO(F25,H25,V25,V25,C25,W25,1,1)</f>
        <v>0.9719969722711379</v>
      </c>
      <c r="L25" s="47">
        <f ca="1">IF(AND(G25&lt;H25,F$2="no"),"",_xll.EURO(G25,H25,V25,V25,C25,W25,0,0))</f>
        <v>2.2464535039032674E-2</v>
      </c>
      <c r="M25" s="51">
        <f ca="1">IF(AND(F25&lt;H25,F$2="no"),"",_xll.EURO(F25,H25,V25,V25,D25,W25,0,0))</f>
        <v>8.1151675555656055E-2</v>
      </c>
      <c r="N25" s="76">
        <f ca="1">_xll.EURO(F25,H25,V25,V25,C25,W25,0,1)</f>
        <v>-2.6074788073883241E-2</v>
      </c>
      <c r="O25" s="7">
        <f ca="1">_xll.EURO($F25,$H25,$V25,$V25,$C25,$W25,1,2)</f>
        <v>1.6599820286324323E-2</v>
      </c>
      <c r="P25" s="3">
        <f ca="1">_xll.EURO($F25,$H25,$V25,$V25,$C25,$W25,1,3)/100</f>
        <v>3.3948620828141113E-3</v>
      </c>
      <c r="Q25" s="143">
        <f ca="1">_xll.EURO($F25,$H25,$V25,$V25,$C25,$W25,1,5)/365.25*X25*16*$Q$2</f>
        <v>-88.250726668331168</v>
      </c>
      <c r="R25" s="108">
        <f>VLOOKUP(E25,Lookups!$B$6:$H$304,6)</f>
        <v>37151</v>
      </c>
      <c r="S25" s="13"/>
      <c r="T25" s="158" t="str">
        <f t="shared" si="0"/>
        <v/>
      </c>
      <c r="U25" s="175">
        <f t="shared" ca="1" si="1"/>
        <v>5.8687140516623382E-2</v>
      </c>
      <c r="V25" s="17">
        <f>VLOOKUP(E25,Lookups!$B$6:$E$304,4)</f>
        <v>4.1468789860245707E-2</v>
      </c>
      <c r="W25" s="137">
        <f t="shared" ca="1" si="2"/>
        <v>17</v>
      </c>
      <c r="X25" s="159">
        <f>VLOOKUP(E25,Lookups!$B$6:$E$304,3)</f>
        <v>19</v>
      </c>
    </row>
    <row r="26" spans="1:24" ht="13.8" thickBot="1" x14ac:dyDescent="0.3">
      <c r="A26" s="118"/>
      <c r="B26" s="119"/>
      <c r="C26" s="120"/>
      <c r="D26" s="120"/>
      <c r="E26" s="121"/>
      <c r="F26" s="122"/>
      <c r="G26" s="122"/>
      <c r="H26" s="132"/>
      <c r="I26" s="127"/>
      <c r="J26" s="127"/>
      <c r="K26" s="124"/>
      <c r="L26" s="127"/>
      <c r="M26" s="127"/>
      <c r="N26" s="125"/>
      <c r="O26" s="126"/>
      <c r="P26" s="127"/>
      <c r="Q26" s="147"/>
      <c r="R26" s="128"/>
      <c r="S26" s="13"/>
      <c r="T26" s="127"/>
      <c r="U26" s="176"/>
      <c r="V26" s="130"/>
      <c r="W26" s="131"/>
    </row>
    <row r="27" spans="1:24" ht="12.75" customHeight="1" x14ac:dyDescent="0.25">
      <c r="A27" s="228" t="s">
        <v>22</v>
      </c>
      <c r="B27" s="114"/>
      <c r="C27" s="20">
        <v>0.7</v>
      </c>
      <c r="D27" s="24">
        <v>0.76</v>
      </c>
      <c r="E27" s="25">
        <v>37165</v>
      </c>
      <c r="F27" s="70">
        <v>49</v>
      </c>
      <c r="G27" s="70">
        <f>F27</f>
        <v>49</v>
      </c>
      <c r="H27" s="39">
        <v>40</v>
      </c>
      <c r="I27" s="47" t="str">
        <f>IF(AND(F27&gt;H27,F$2="No"),"",_xll.EURO(F27,H27,V27,V27,C27,W27,1,0))</f>
        <v/>
      </c>
      <c r="J27" s="51" t="str">
        <f>IF(AND(G27&gt;H27,F$2="no"),"",_xll.EURO(G27,H27,V27,V27,D27,W27,1,0))</f>
        <v/>
      </c>
      <c r="K27" s="2">
        <f ca="1">_xll.EURO(F27,H27,V27,V27,C27,W27,1,1)</f>
        <v>0.82239558515813438</v>
      </c>
      <c r="L27" s="47">
        <f ca="1">IF(AND(G27&lt;H27,F$2="no"),"",_xll.EURO(G27,H27,V27,V27,C27,W27,0,0))</f>
        <v>1.2705324242188851</v>
      </c>
      <c r="M27" s="51">
        <f ca="1">IF(AND(F27&lt;H27,F$2="no"),"",_xll.EURO(F27,H27,V27,V27,D27,W27,0,0))</f>
        <v>1.5433897806508767</v>
      </c>
      <c r="N27" s="76">
        <f ca="1">_xll.EURO(F27,H27,V27,V27,C27,W27,0,1)</f>
        <v>-0.17241638416275271</v>
      </c>
      <c r="O27" s="7">
        <f ca="1">_xll.EURO($F27,$H27,$V27,$V27,$C27,$W27,1,2)</f>
        <v>2.0937970730101476E-2</v>
      </c>
      <c r="P27" s="3">
        <f ca="1">_xll.EURO($F27,$H27,$V27,$V27,$C27,$W27,1,3)/100</f>
        <v>4.4319249299924736E-2</v>
      </c>
      <c r="Q27" s="143">
        <f ca="1">_xll.EURO($F27,$H27,$V27,$V27,$C27,$W27,1,5)/365.25*X27*16*$Q$2</f>
        <v>-599.19762427738362</v>
      </c>
      <c r="R27" s="108">
        <f>VLOOKUP(E27,Lookups!$B$6:$H$304,6)</f>
        <v>37180</v>
      </c>
      <c r="S27" s="13"/>
      <c r="T27" s="153" t="str">
        <f>IF(F27&gt;H27,"",J27-I27)</f>
        <v/>
      </c>
      <c r="U27" s="173">
        <f ca="1">IF(F27&gt;H27,M27-L27,"")</f>
        <v>0.2728573564319916</v>
      </c>
      <c r="V27" s="134">
        <f>VLOOKUP(E27,Lookups!$B$6:$E$304,4)</f>
        <v>4.1301320562793002E-2</v>
      </c>
      <c r="W27" s="135">
        <f ca="1">R27-$C$1</f>
        <v>46</v>
      </c>
      <c r="X27" s="160">
        <f>VLOOKUP(E27,Lookups!$B$6:$E$304,3)</f>
        <v>23</v>
      </c>
    </row>
    <row r="28" spans="1:24" x14ac:dyDescent="0.25">
      <c r="A28" s="228"/>
      <c r="B28" s="114">
        <v>0</v>
      </c>
      <c r="C28" s="11">
        <f>C$27+B28</f>
        <v>0.7</v>
      </c>
      <c r="D28" s="22">
        <f>D$27+B28</f>
        <v>0.76</v>
      </c>
      <c r="E28" s="25">
        <v>37165</v>
      </c>
      <c r="F28" s="42">
        <f t="shared" ref="F28:G31" si="9">F27</f>
        <v>49</v>
      </c>
      <c r="G28" s="42">
        <f t="shared" si="9"/>
        <v>49</v>
      </c>
      <c r="H28" s="39">
        <v>45</v>
      </c>
      <c r="I28" s="47" t="str">
        <f>IF(AND(F28&gt;H28,F$2="No"),"",_xll.EURO(F28,H28,V28,V28,C28,W28,1,0))</f>
        <v/>
      </c>
      <c r="J28" s="51" t="str">
        <f>IF(AND(G28&gt;H28,F$2="no"),"",_xll.EURO(G28,H28,V28,V28,D28,W28,1,0))</f>
        <v/>
      </c>
      <c r="K28" s="2">
        <f ca="1">_xll.EURO(F28,H28,V28,V28,C28,W28,1,1)</f>
        <v>0.67622707536221227</v>
      </c>
      <c r="L28" s="47">
        <f ca="1">IF(AND(G28&lt;H28,F$2="no"),"",_xll.EURO(G28,H28,V28,V28,C28,W28,0,0))</f>
        <v>2.8995729526138412</v>
      </c>
      <c r="M28" s="51">
        <f ca="1">IF(AND(F28&lt;H28,F$2="no"),"",_xll.EURO(F28,H28,V28,V28,D28,W28,0,0))</f>
        <v>3.2723429902378118</v>
      </c>
      <c r="N28" s="76">
        <f ca="1">_xll.EURO(F28,H28,V28,V28,C28,W28,0,1)</f>
        <v>-0.31858489395867473</v>
      </c>
      <c r="O28" s="7">
        <f ca="1">_xll.EURO($F28,$H28,$V28,$V28,$C28,$W28,1,2)</f>
        <v>2.9235711906734799E-2</v>
      </c>
      <c r="P28" s="3">
        <f ca="1">_xll.EURO($F28,$H28,$V28,$V28,$C28,$W28,1,3)/100</f>
        <v>6.1883017277915446E-2</v>
      </c>
      <c r="Q28" s="143">
        <f ca="1">_xll.EURO($F28,$H28,$V28,$V28,$C28,$W28,1,5)/365.25*X28*16*$Q$2</f>
        <v>-852.05007031220248</v>
      </c>
      <c r="R28" s="108">
        <f>VLOOKUP(E28,Lookups!$B$6:$H$304,6)</f>
        <v>37180</v>
      </c>
      <c r="S28" s="13"/>
      <c r="T28" s="154" t="str">
        <f>IF(F28&gt;H28,"",J28-I28)</f>
        <v/>
      </c>
      <c r="U28" s="174">
        <f ca="1">IF(F28&gt;H28,M28-L28,"")</f>
        <v>0.37277003762397065</v>
      </c>
      <c r="V28" s="15">
        <f>VLOOKUP(E28,Lookups!$B$6:$E$304,4)</f>
        <v>4.1301320562793002E-2</v>
      </c>
      <c r="W28" s="156">
        <f ca="1">R28-$C$1</f>
        <v>46</v>
      </c>
      <c r="X28" s="157">
        <f>VLOOKUP(E28,Lookups!$B$6:$E$304,3)</f>
        <v>23</v>
      </c>
    </row>
    <row r="29" spans="1:24" x14ac:dyDescent="0.25">
      <c r="A29" s="228"/>
      <c r="B29" s="114">
        <v>0</v>
      </c>
      <c r="C29" s="11">
        <f>C$27+B29</f>
        <v>0.7</v>
      </c>
      <c r="D29" s="22">
        <f>D$27+B29</f>
        <v>0.76</v>
      </c>
      <c r="E29" s="25">
        <v>37165</v>
      </c>
      <c r="F29" s="42">
        <f t="shared" si="9"/>
        <v>49</v>
      </c>
      <c r="G29" s="42">
        <f t="shared" si="9"/>
        <v>49</v>
      </c>
      <c r="H29" s="39">
        <f>H28</f>
        <v>45</v>
      </c>
      <c r="I29" s="47" t="str">
        <f>IF(AND(F29&gt;H29,F$2="No"),"",_xll.EURO(F29,H29,V29,V29,C29,W29,1,0))</f>
        <v/>
      </c>
      <c r="J29" s="51" t="str">
        <f>IF(AND(G29&gt;H29,F$2="no"),"",_xll.EURO(G29,H29,V29,V29,D29,W29,1,0))</f>
        <v/>
      </c>
      <c r="K29" s="2">
        <f ca="1">_xll.EURO(F29,H29,V29,V29,C29,W29,1,1)</f>
        <v>0.67622707536221227</v>
      </c>
      <c r="L29" s="47">
        <f ca="1">IF(AND(G29&lt;H29,F$2="no"),"",_xll.EURO(G29,H29,V29,V29,C29,W29,0,0))</f>
        <v>2.8995729526138412</v>
      </c>
      <c r="M29" s="51">
        <f ca="1">IF(AND(F29&lt;H29,F$2="no"),"",_xll.EURO(F29,H29,V29,V29,D29,W29,0,0))</f>
        <v>3.2723429902378118</v>
      </c>
      <c r="N29" s="76">
        <f ca="1">_xll.EURO(F29,H29,V29,V29,C29,W29,0,1)</f>
        <v>-0.31858489395867473</v>
      </c>
      <c r="O29" s="7">
        <f ca="1">_xll.EURO($F29,$H29,$V29,$V29,$C29,$W29,1,2)</f>
        <v>2.9235711906734799E-2</v>
      </c>
      <c r="P29" s="3">
        <f ca="1">_xll.EURO($F29,$H29,$V29,$V29,$C29,$W29,1,3)/100</f>
        <v>6.1883017277915446E-2</v>
      </c>
      <c r="Q29" s="143">
        <f ca="1">_xll.EURO($F29,$H29,$V29,$V29,$C29,$W29,1,5)/365.25*X29*16*$Q$2</f>
        <v>-852.05007031220248</v>
      </c>
      <c r="R29" s="108">
        <f>VLOOKUP(E29,Lookups!$B$6:$H$304,6)</f>
        <v>37180</v>
      </c>
      <c r="S29" s="13"/>
      <c r="T29" s="154" t="str">
        <f>IF(F29&gt;H29,"",J29-I29)</f>
        <v/>
      </c>
      <c r="U29" s="174">
        <f ca="1">IF(F29&gt;H29,M29-L29,"")</f>
        <v>0.37277003762397065</v>
      </c>
      <c r="V29" s="15">
        <f>VLOOKUP(E29,Lookups!$B$6:$E$304,4)</f>
        <v>4.1301320562793002E-2</v>
      </c>
      <c r="W29" s="156">
        <f ca="1">R29-$C$1</f>
        <v>46</v>
      </c>
      <c r="X29" s="157">
        <f>VLOOKUP(E29,Lookups!$B$6:$E$304,3)</f>
        <v>23</v>
      </c>
    </row>
    <row r="30" spans="1:24" x14ac:dyDescent="0.25">
      <c r="A30" s="228"/>
      <c r="B30" s="114">
        <v>3.7999999999999999E-2</v>
      </c>
      <c r="C30" s="11">
        <f>C$27+B30</f>
        <v>0.73799999999999999</v>
      </c>
      <c r="D30" s="22">
        <f>D$27+B30</f>
        <v>0.79800000000000004</v>
      </c>
      <c r="E30" s="25">
        <v>37165</v>
      </c>
      <c r="F30" s="42">
        <f t="shared" si="9"/>
        <v>49</v>
      </c>
      <c r="G30" s="42">
        <f t="shared" si="9"/>
        <v>49</v>
      </c>
      <c r="H30" s="39">
        <v>55</v>
      </c>
      <c r="I30" s="47">
        <f ca="1">IF(AND(F30&gt;H30,F$2="No"),"",_xll.EURO(F30,H30,V30,V30,C30,W30,1,0))</f>
        <v>2.9173696329428935</v>
      </c>
      <c r="J30" s="51">
        <f ca="1">IF(AND(G30&gt;H30,F$2="no"),"",_xll.EURO(G30,H30,V30,V30,D30,W30,1,0))</f>
        <v>3.3146231013729412</v>
      </c>
      <c r="K30" s="2">
        <f ca="1">_xll.EURO(F30,H30,V30,V30,C30,W30,1,1)</f>
        <v>0.37627977930417617</v>
      </c>
      <c r="L30" s="47" t="str">
        <f>IF(AND(G30&lt;H30,F$2="no"),"",_xll.EURO(G30,H30,V30,V30,C30,W30,0,0))</f>
        <v/>
      </c>
      <c r="M30" s="51" t="str">
        <f>IF(AND(F30&lt;H30,F$2="no"),"",_xll.EURO(F30,H30,V30,V30,D30,W30,0,0))</f>
        <v/>
      </c>
      <c r="N30" s="76">
        <f ca="1">_xll.EURO(F30,H30,V30,V30,C30,W30,0,1)</f>
        <v>-0.61853219001671078</v>
      </c>
      <c r="O30" s="7">
        <f ca="1">_xll.EURO($F30,$H30,$V30,$V30,$C30,$W30,1,2)</f>
        <v>2.9473612002646626E-2</v>
      </c>
      <c r="P30" s="3">
        <f ca="1">_xll.EURO($F30,$H30,$V30,$V30,$C30,$W30,1,3)/100</f>
        <v>6.5773278653478429E-2</v>
      </c>
      <c r="Q30" s="143">
        <f ca="1">_xll.EURO($F30,$H30,$V30,$V30,$C30,$W30,1,5)/365.25*X30*16*$Q$2</f>
        <v>-964.74367254546462</v>
      </c>
      <c r="R30" s="108">
        <f>VLOOKUP(E30,Lookups!$B$6:$H$304,6)</f>
        <v>37180</v>
      </c>
      <c r="S30" s="13"/>
      <c r="T30" s="154">
        <f ca="1">IF(F30&gt;H30,"",J30-I30)</f>
        <v>0.39725346843004772</v>
      </c>
      <c r="U30" s="174" t="str">
        <f>IF(F30&gt;H30,M30-L30,"")</f>
        <v/>
      </c>
      <c r="V30" s="15">
        <f>VLOOKUP(E30,Lookups!$B$6:$E$304,4)</f>
        <v>4.1301320562793002E-2</v>
      </c>
      <c r="W30" s="156">
        <f ca="1">R30-$C$1</f>
        <v>46</v>
      </c>
      <c r="X30" s="157">
        <f>VLOOKUP(E30,Lookups!$B$6:$E$304,3)</f>
        <v>23</v>
      </c>
    </row>
    <row r="31" spans="1:24" ht="13.8" thickBot="1" x14ac:dyDescent="0.3">
      <c r="A31" s="228"/>
      <c r="B31" s="114">
        <v>8.1000000000000003E-2</v>
      </c>
      <c r="C31" s="11">
        <f>C$27+B31</f>
        <v>0.78099999999999992</v>
      </c>
      <c r="D31" s="22">
        <f>D$27+B31</f>
        <v>0.84099999999999997</v>
      </c>
      <c r="E31" s="25">
        <v>37165</v>
      </c>
      <c r="F31" s="42">
        <f t="shared" si="9"/>
        <v>49</v>
      </c>
      <c r="G31" s="42">
        <f t="shared" si="9"/>
        <v>49</v>
      </c>
      <c r="H31" s="39">
        <v>60</v>
      </c>
      <c r="I31" s="47">
        <f ca="1">IF(AND(F31&gt;H31,F$2="No"),"",_xll.EURO(F31,H31,V31,V31,C31,W31,1,0))</f>
        <v>2.016081828422406</v>
      </c>
      <c r="J31" s="51">
        <f ca="1">IF(AND(G31&gt;H31,F$2="no"),"",_xll.EURO(G31,H31,V31,V31,D31,W31,1,0))</f>
        <v>2.3700108633693908</v>
      </c>
      <c r="K31" s="2">
        <f ca="1">_xll.EURO(F31,H31,V31,V31,C31,W31,1,1)</f>
        <v>0.27544728713360783</v>
      </c>
      <c r="L31" s="47" t="str">
        <f>IF(AND(G31&lt;H31,F$2="no"),"",_xll.EURO(G31,H31,V31,V31,C31,W31,0,0))</f>
        <v/>
      </c>
      <c r="M31" s="51" t="str">
        <f>IF(AND(F31&lt;H31,F$2="no"),"",_xll.EURO(F31,H31,V31,V31,D31,W31,0,0))</f>
        <v/>
      </c>
      <c r="N31" s="76">
        <f ca="1">_xll.EURO(F31,H31,V31,V31,C31,W31,0,1)</f>
        <v>-0.71936468218727911</v>
      </c>
      <c r="O31" s="7">
        <f ca="1">_xll.EURO($F31,$H31,$V31,$V31,$C31,$W31,1,2)</f>
        <v>2.4523700680752089E-2</v>
      </c>
      <c r="P31" s="3">
        <f ca="1">_xll.EURO($F31,$H31,$V31,$V31,$C31,$W31,1,3)/100</f>
        <v>5.7915766407850365E-2</v>
      </c>
      <c r="Q31" s="143">
        <f ca="1">_xll.EURO($F31,$H31,$V31,$V31,$C31,$W31,1,5)/365.25*X31*16*$Q$2</f>
        <v>-900.449583020869</v>
      </c>
      <c r="R31" s="108">
        <f>VLOOKUP(E31,Lookups!$B$6:$H$304,6)</f>
        <v>37180</v>
      </c>
      <c r="S31" s="13"/>
      <c r="T31" s="158">
        <f ca="1">IF(F31&gt;H31,"",J31-I31)</f>
        <v>0.3539290349469848</v>
      </c>
      <c r="U31" s="175" t="str">
        <f>IF(F31&gt;H31,M31-L31,"")</f>
        <v/>
      </c>
      <c r="V31" s="17">
        <f>VLOOKUP(E31,Lookups!$B$6:$E$304,4)</f>
        <v>4.1301320562793002E-2</v>
      </c>
      <c r="W31" s="137">
        <f ca="1">R31-$C$1</f>
        <v>46</v>
      </c>
      <c r="X31" s="159">
        <f>VLOOKUP(E31,Lookups!$B$6:$E$304,3)</f>
        <v>23</v>
      </c>
    </row>
    <row r="32" spans="1:24" ht="13.8" thickBot="1" x14ac:dyDescent="0.3">
      <c r="A32" s="118"/>
      <c r="B32" s="119"/>
      <c r="C32" s="120"/>
      <c r="D32" s="120"/>
      <c r="E32" s="121"/>
      <c r="F32" s="122"/>
      <c r="G32" s="122"/>
      <c r="H32" s="132"/>
      <c r="I32" s="127"/>
      <c r="J32" s="127"/>
      <c r="K32" s="124"/>
      <c r="L32" s="127"/>
      <c r="M32" s="127"/>
      <c r="N32" s="125"/>
      <c r="O32" s="126"/>
      <c r="P32" s="127"/>
      <c r="Q32" s="147"/>
      <c r="R32" s="128"/>
      <c r="S32" s="13"/>
      <c r="T32" s="127"/>
      <c r="U32" s="176"/>
      <c r="V32" s="130"/>
      <c r="W32" s="131"/>
    </row>
    <row r="33" spans="1:24" ht="12.75" customHeight="1" x14ac:dyDescent="0.25">
      <c r="A33" s="228" t="s">
        <v>23</v>
      </c>
      <c r="B33" s="114"/>
      <c r="C33" s="20">
        <v>0.7</v>
      </c>
      <c r="D33" s="24">
        <v>0.76</v>
      </c>
      <c r="E33" s="6">
        <v>37165</v>
      </c>
      <c r="F33" s="70">
        <v>40.5</v>
      </c>
      <c r="G33" s="70">
        <v>41</v>
      </c>
      <c r="H33" s="39">
        <v>40</v>
      </c>
      <c r="I33" s="47" t="str">
        <f>IF(AND(F33&gt;H33,F$2="No"),"",_xll.EURO(F33,H33,V33,V33,C33,W33,1,0))</f>
        <v/>
      </c>
      <c r="J33" s="51" t="str">
        <f>IF(AND(G33&gt;H33,F$2="no"),"",_xll.EURO(G33,H33,V33,V33,D33,W33,1,0))</f>
        <v/>
      </c>
      <c r="K33" s="2">
        <f ca="1">_xll.EURO(F33,H33,V33,V33,C33,W33,1,1)</f>
        <v>0.56619909588134687</v>
      </c>
      <c r="L33" s="47">
        <f ca="1">IF(AND(G33&lt;H33,F$2="no"),"",_xll.EURO(G33,H33,V33,V33,C33,W33,0,0))</f>
        <v>3.5048031806307556</v>
      </c>
      <c r="M33" s="48">
        <f ca="1">IF(AND(F33&lt;H33,F$2="no"),"",_xll.EURO(F33,H33,V33,V33,D33,W33,0,0))</f>
        <v>4.0511873614424161</v>
      </c>
      <c r="N33" s="76">
        <f ca="1">_xll.EURO(F33,H33,V33,V33,C33,W33,0,1)</f>
        <v>-0.42861287343954019</v>
      </c>
      <c r="O33" s="7">
        <f ca="1">_xll.EURO($F33,$H33,$V33,$V33,$C33,$W33,1,2)</f>
        <v>3.8852911642169051E-2</v>
      </c>
      <c r="P33" s="3">
        <f ca="1">_xll.EURO($F33,$H33,$V33,$V33,$C33,$W33,1,3)/100</f>
        <v>5.6182267595848934E-2</v>
      </c>
      <c r="Q33" s="143">
        <f ca="1">_xll.EURO($F33,$H33,$V33,$V33,$C33,$W33,1,5)/365.25*X33*16*$Q$2</f>
        <v>-777.78883214895507</v>
      </c>
      <c r="R33" s="108">
        <f>VLOOKUP(E33,Lookups!$B$6:$H$304,6)</f>
        <v>37180</v>
      </c>
      <c r="S33" s="13"/>
      <c r="T33" s="153" t="str">
        <f t="shared" ref="T33:T41" si="10">IF(F33&gt;H33,"",J33-I33)</f>
        <v/>
      </c>
      <c r="U33" s="173">
        <f t="shared" ref="U33:U41" ca="1" si="11">IF(F33&gt;H33,M33-L33,"")</f>
        <v>0.54638418081166051</v>
      </c>
      <c r="V33" s="134">
        <f>VLOOKUP(E33,Lookups!$B$6:$E$304,4)</f>
        <v>4.1301320562793002E-2</v>
      </c>
      <c r="W33" s="135">
        <f t="shared" ref="W33:W41" ca="1" si="12">R33-$C$1</f>
        <v>46</v>
      </c>
      <c r="X33" s="160">
        <f>VLOOKUP(E33,Lookups!$B$6:$E$304,3)</f>
        <v>23</v>
      </c>
    </row>
    <row r="34" spans="1:24" x14ac:dyDescent="0.25">
      <c r="A34" s="228"/>
      <c r="B34" s="114"/>
      <c r="C34" s="11">
        <f>C33</f>
        <v>0.7</v>
      </c>
      <c r="D34" s="22">
        <f>D33</f>
        <v>0.76</v>
      </c>
      <c r="E34" s="6">
        <v>37196</v>
      </c>
      <c r="F34" s="42">
        <f t="shared" ref="F34:H35" si="13">F33</f>
        <v>40.5</v>
      </c>
      <c r="G34" s="42">
        <f t="shared" si="13"/>
        <v>41</v>
      </c>
      <c r="H34" s="44">
        <f t="shared" si="13"/>
        <v>40</v>
      </c>
      <c r="I34" s="47" t="str">
        <f>IF(AND(F34&gt;H34,F$2="No"),"",_xll.EURO(F34,H34,V34,V34,C34,W34,1,0))</f>
        <v/>
      </c>
      <c r="J34" s="51" t="str">
        <f>IF(AND(G34&gt;H34,F$2="no"),"",_xll.EURO(G34,H34,V34,V34,D34,W34,1,0))</f>
        <v/>
      </c>
      <c r="K34" s="2">
        <f ca="1">_xll.EURO(F34,H34,V34,V34,C34,W34,1,1)</f>
        <v>0.57374009298201745</v>
      </c>
      <c r="L34" s="47">
        <f ca="1">IF(AND(G34&lt;H34,F$2="no"),"",_xll.EURO(G34,H34,V34,V34,C34,W34,0,0))</f>
        <v>4.6126569564533142</v>
      </c>
      <c r="M34" s="48">
        <f ca="1">IF(AND(F34&lt;H34,F$2="no"),"",_xll.EURO(F34,H34,V34,V34,D34,W34,0,0))</f>
        <v>5.247188610571591</v>
      </c>
      <c r="N34" s="76">
        <f ca="1">_xll.EURO(F34,H34,V34,V34,C34,W34,0,1)</f>
        <v>-0.41769613318730237</v>
      </c>
      <c r="O34" s="7">
        <f ca="1">_xll.EURO($F34,$H34,$V34,$V34,$C34,$W34,1,2)</f>
        <v>2.9988101345168282E-2</v>
      </c>
      <c r="P34" s="3">
        <f ca="1">_xll.EURO($F34,$H34,$V34,$V34,$C34,$W34,1,3)/100</f>
        <v>7.1644098779223356E-2</v>
      </c>
      <c r="Q34" s="143">
        <f ca="1">_xll.EURO($F34,$H34,$V34,$V34,$C34,$W34,1,5)/365.25*X34*16*$Q$2</f>
        <v>-544.19706916624591</v>
      </c>
      <c r="R34" s="108">
        <f>VLOOKUP(E34,Lookups!$B$6:$H$304,6)</f>
        <v>37210</v>
      </c>
      <c r="S34" s="13"/>
      <c r="T34" s="154" t="str">
        <f t="shared" si="10"/>
        <v/>
      </c>
      <c r="U34" s="174">
        <f t="shared" ca="1" si="11"/>
        <v>0.63453165411827683</v>
      </c>
      <c r="V34" s="15">
        <f>VLOOKUP(E34,Lookups!$B$6:$E$304,4)</f>
        <v>4.1334062425352897E-2</v>
      </c>
      <c r="W34" s="156">
        <f t="shared" ca="1" si="12"/>
        <v>76</v>
      </c>
      <c r="X34" s="157">
        <f>VLOOKUP(E34,Lookups!$B$6:$E$304,3)</f>
        <v>21</v>
      </c>
    </row>
    <row r="35" spans="1:24" x14ac:dyDescent="0.25">
      <c r="A35" s="228"/>
      <c r="B35" s="114"/>
      <c r="C35" s="35">
        <f>C34</f>
        <v>0.7</v>
      </c>
      <c r="D35" s="29">
        <f>D34</f>
        <v>0.76</v>
      </c>
      <c r="E35" s="73">
        <v>37226</v>
      </c>
      <c r="F35" s="66">
        <f t="shared" si="13"/>
        <v>40.5</v>
      </c>
      <c r="G35" s="66">
        <f t="shared" si="13"/>
        <v>41</v>
      </c>
      <c r="H35" s="67">
        <f t="shared" si="13"/>
        <v>40</v>
      </c>
      <c r="I35" s="68" t="str">
        <f>IF(AND(F35&gt;H35,F$2="No"),"",_xll.EURO(F35,H35,V35,V35,C35,W35,1,0))</f>
        <v/>
      </c>
      <c r="J35" s="69" t="str">
        <f>IF(AND(G35&gt;H35,F$2="no"),"",_xll.EURO(G35,H35,V35,V35,D35,W35,1,0))</f>
        <v/>
      </c>
      <c r="K35" s="30">
        <f ca="1">_xll.EURO(F35,H35,V35,V35,C35,W35,1,1)</f>
        <v>0.58063286797037672</v>
      </c>
      <c r="L35" s="68">
        <f ca="1">IF(AND(G35&lt;H35,F$2="no"),"",_xll.EURO(G35,H35,V35,V35,C35,W35,0,0))</f>
        <v>5.5033086153623856</v>
      </c>
      <c r="M35" s="80">
        <f ca="1">IF(AND(F35&lt;H35,F$2="no"),"",_xll.EURO(F35,H35,V35,V35,D35,W35,0,0))</f>
        <v>6.206639551638915</v>
      </c>
      <c r="N35" s="78">
        <f ca="1">_xll.EURO(F35,H35,V35,V35,C35,W35,0,1)</f>
        <v>-0.40743405860935239</v>
      </c>
      <c r="O35" s="31">
        <f ca="1">_xll.EURO($F35,$H35,$V35,$V35,$C35,$W35,1,2)</f>
        <v>2.5184456437378724E-2</v>
      </c>
      <c r="P35" s="32">
        <f ca="1">_xll.EURO($F35,$H35,$V35,$V35,$C35,$W35,1,3)/100</f>
        <v>8.3918228791749636E-2</v>
      </c>
      <c r="Q35" s="145">
        <f ca="1">_xll.EURO($F35,$H35,$V35,$V35,$C35,$W35,1,5)/365.25*X35*16*$Q$2</f>
        <v>-432.11061263788054</v>
      </c>
      <c r="R35" s="110">
        <f>VLOOKUP(E35,Lookups!$B$6:$H$304,6)</f>
        <v>37240</v>
      </c>
      <c r="S35" s="13"/>
      <c r="T35" s="154" t="str">
        <f t="shared" si="10"/>
        <v/>
      </c>
      <c r="U35" s="174">
        <f t="shared" ca="1" si="11"/>
        <v>0.70333093627652943</v>
      </c>
      <c r="V35" s="15">
        <f>VLOOKUP(E35,Lookups!$B$6:$E$304,4)</f>
        <v>4.1365748099140301E-2</v>
      </c>
      <c r="W35" s="156">
        <f t="shared" ca="1" si="12"/>
        <v>106</v>
      </c>
      <c r="X35" s="157">
        <f>VLOOKUP(E35,Lookups!$B$6:$E$304,3)</f>
        <v>20</v>
      </c>
    </row>
    <row r="36" spans="1:24" x14ac:dyDescent="0.25">
      <c r="A36" s="236"/>
      <c r="B36" s="114">
        <v>2.3333333333333334E-2</v>
      </c>
      <c r="C36" s="34">
        <f t="shared" ref="C36:C41" si="14">C$33+B36</f>
        <v>0.72333333333333327</v>
      </c>
      <c r="D36" s="33">
        <f t="shared" ref="D36:D41" si="15">D$33+B36</f>
        <v>0.78333333333333333</v>
      </c>
      <c r="E36" s="72">
        <v>37165</v>
      </c>
      <c r="F36" s="71">
        <f t="shared" ref="F36:G41" si="16">F35</f>
        <v>40.5</v>
      </c>
      <c r="G36" s="71">
        <f t="shared" si="16"/>
        <v>41</v>
      </c>
      <c r="H36" s="63">
        <v>45</v>
      </c>
      <c r="I36" s="64">
        <f ca="1">IF(AND(F36&gt;H36,F$2="No"),"",_xll.EURO(F36,H36,V36,V36,C36,W36,1,0))</f>
        <v>2.4633680479428204</v>
      </c>
      <c r="J36" s="65">
        <f ca="1">IF(AND(G36&gt;H36,F$2="no"),"",_xll.EURO(G36,H36,V36,V36,D36,W36,1,0))</f>
        <v>2.9999681090009851</v>
      </c>
      <c r="K36" s="26">
        <f ca="1">_xll.EURO(F36,H36,V36,V36,C36,W36,1,1)</f>
        <v>0.38691695306155388</v>
      </c>
      <c r="L36" s="64" t="str">
        <f>IF(AND(G36&lt;H36,F$2="no"),"",_xll.EURO(G36,H36,V36,V36,C36,W36,0,0))</f>
        <v/>
      </c>
      <c r="M36" s="74" t="str">
        <f>IF(AND(F36&lt;H36,F$2="no"),"",_xll.EURO(F36,H36,V36,V36,D36,W36,0,0))</f>
        <v/>
      </c>
      <c r="N36" s="79">
        <f ca="1">_xll.EURO(F36,H36,V36,V36,C36,W36,0,1)</f>
        <v>-0.60789501625933307</v>
      </c>
      <c r="O36" s="27">
        <f ca="1">_xll.EURO($F36,$H36,$V36,$V36,$C36,$W36,1,2)</f>
        <v>3.6685420764369016E-2</v>
      </c>
      <c r="P36" s="28">
        <f ca="1">_xll.EURO($F36,$H36,$V36,$V36,$C36,$W36,1,3)/100</f>
        <v>5.4816289790755653E-2</v>
      </c>
      <c r="Q36" s="146">
        <f ca="1">_xll.EURO($F36,$H36,$V36,$V36,$C36,$W36,1,5)/365.25*X36*16*$Q$2</f>
        <v>-787.88367402348626</v>
      </c>
      <c r="R36" s="111">
        <f>VLOOKUP(E36,Lookups!$B$6:$H$304,6)</f>
        <v>37180</v>
      </c>
      <c r="S36" s="13"/>
      <c r="T36" s="164">
        <f t="shared" ca="1" si="10"/>
        <v>0.53660006105816471</v>
      </c>
      <c r="U36" s="177" t="str">
        <f t="shared" si="11"/>
        <v/>
      </c>
      <c r="V36" s="166">
        <f>VLOOKUP(E36,Lookups!$B$6:$E$304,4)</f>
        <v>4.1301320562793002E-2</v>
      </c>
      <c r="W36" s="167">
        <f t="shared" ca="1" si="12"/>
        <v>46</v>
      </c>
      <c r="X36" s="169">
        <f>VLOOKUP(E36,Lookups!$B$6:$E$304,3)</f>
        <v>23</v>
      </c>
    </row>
    <row r="37" spans="1:24" x14ac:dyDescent="0.25">
      <c r="A37" s="236"/>
      <c r="B37" s="114">
        <v>2.3333333333333334E-2</v>
      </c>
      <c r="C37" s="11">
        <f t="shared" si="14"/>
        <v>0.72333333333333327</v>
      </c>
      <c r="D37" s="22">
        <f t="shared" si="15"/>
        <v>0.78333333333333333</v>
      </c>
      <c r="E37" s="6">
        <v>37196</v>
      </c>
      <c r="F37" s="42">
        <f t="shared" si="16"/>
        <v>40.5</v>
      </c>
      <c r="G37" s="42">
        <f t="shared" si="16"/>
        <v>41</v>
      </c>
      <c r="H37" s="44">
        <f>H36</f>
        <v>45</v>
      </c>
      <c r="I37" s="47">
        <f ca="1">IF(AND(F37&gt;H37,F$2="No"),"",_xll.EURO(F37,H37,V37,V37,C37,W37,1,0))</f>
        <v>3.6010360476532135</v>
      </c>
      <c r="J37" s="51">
        <f ca="1">IF(AND(G37&gt;H37,F$2="no"),"",_xll.EURO(G37,H37,V37,V37,D37,W37,1,0))</f>
        <v>4.263769430442709</v>
      </c>
      <c r="K37" s="2">
        <f ca="1">_xll.EURO(F37,H37,V37,V37,C37,W37,1,1)</f>
        <v>0.43491202246720628</v>
      </c>
      <c r="L37" s="47" t="str">
        <f>IF(AND(G37&lt;H37,F$2="no"),"",_xll.EURO(G37,H37,V37,V37,C37,W37,0,0))</f>
        <v/>
      </c>
      <c r="M37" s="48" t="str">
        <f>IF(AND(F37&lt;H37,F$2="no"),"",_xll.EURO(F37,H37,V37,V37,D37,W37,0,0))</f>
        <v/>
      </c>
      <c r="N37" s="76">
        <f ca="1">_xll.EURO(F37,H37,V37,V37,C37,W37,0,1)</f>
        <v>-0.55652420370211353</v>
      </c>
      <c r="O37" s="7">
        <f ca="1">_xll.EURO($F37,$H37,$V37,$V37,$C37,$W37,1,2)</f>
        <v>2.9248033533980006E-2</v>
      </c>
      <c r="P37" s="3">
        <f ca="1">_xll.EURO($F37,$H37,$V37,$V37,$C37,$W37,1,3)/100</f>
        <v>7.2205214955217326E-2</v>
      </c>
      <c r="Q37" s="143">
        <f ca="1">_xll.EURO($F37,$H37,$V37,$V37,$C37,$W37,1,5)/365.25*X37*16*$Q$2</f>
        <v>-570.41541282522599</v>
      </c>
      <c r="R37" s="108">
        <f>VLOOKUP(E37,Lookups!$B$6:$H$304,6)</f>
        <v>37210</v>
      </c>
      <c r="S37" s="13"/>
      <c r="T37" s="154">
        <f t="shared" ca="1" si="10"/>
        <v>0.66273338278949545</v>
      </c>
      <c r="U37" s="174" t="str">
        <f t="shared" si="11"/>
        <v/>
      </c>
      <c r="V37" s="15">
        <f>VLOOKUP(E37,Lookups!$B$6:$E$304,4)</f>
        <v>4.1334062425352897E-2</v>
      </c>
      <c r="W37" s="156">
        <f t="shared" ca="1" si="12"/>
        <v>76</v>
      </c>
      <c r="X37" s="157">
        <f>VLOOKUP(E37,Lookups!$B$6:$E$304,3)</f>
        <v>21</v>
      </c>
    </row>
    <row r="38" spans="1:24" x14ac:dyDescent="0.25">
      <c r="A38" s="236"/>
      <c r="B38" s="114">
        <v>2.3333333333333334E-2</v>
      </c>
      <c r="C38" s="35">
        <f t="shared" si="14"/>
        <v>0.72333333333333327</v>
      </c>
      <c r="D38" s="29">
        <f t="shared" si="15"/>
        <v>0.78333333333333333</v>
      </c>
      <c r="E38" s="73">
        <v>37226</v>
      </c>
      <c r="F38" s="66">
        <f t="shared" si="16"/>
        <v>40.5</v>
      </c>
      <c r="G38" s="66">
        <f t="shared" si="16"/>
        <v>41</v>
      </c>
      <c r="H38" s="67">
        <f>H37</f>
        <v>45</v>
      </c>
      <c r="I38" s="68">
        <f ca="1">IF(AND(F38&gt;H38,F$2="No"),"",_xll.EURO(F38,H38,V38,V38,C38,W38,1,0))</f>
        <v>4.535780885773006</v>
      </c>
      <c r="J38" s="69">
        <f ca="1">IF(AND(G38&gt;H38,F$2="no"),"",_xll.EURO(G38,H38,V38,V38,D38,W38,1,0))</f>
        <v>5.2931984155018696</v>
      </c>
      <c r="K38" s="30">
        <f ca="1">_xll.EURO(F38,H38,V38,V38,C38,W38,1,1)</f>
        <v>0.46428140283950997</v>
      </c>
      <c r="L38" s="68" t="str">
        <f>IF(AND(G38&lt;H38,F$2="no"),"",_xll.EURO(G38,H38,V38,V38,C38,W38,0,0))</f>
        <v/>
      </c>
      <c r="M38" s="80" t="str">
        <f>IF(AND(F38&lt;H38,F$2="no"),"",_xll.EURO(F38,H38,V38,V38,D38,W38,0,0))</f>
        <v/>
      </c>
      <c r="N38" s="78">
        <f ca="1">_xll.EURO(F38,H38,V38,V38,C38,W38,0,1)</f>
        <v>-0.52378552374021925</v>
      </c>
      <c r="O38" s="31">
        <f ca="1">_xll.EURO($F38,$H38,$V38,$V38,$C38,$W38,1,2)</f>
        <v>2.490609743227909E-2</v>
      </c>
      <c r="P38" s="32">
        <f ca="1">_xll.EURO($F38,$H38,$V38,$V38,$C38,$W38,1,3)/100</f>
        <v>8.5757053128763819E-2</v>
      </c>
      <c r="Q38" s="145">
        <f ca="1">_xll.EURO($F38,$H38,$V38,$V38,$C38,$W38,1,5)/365.25*X38*16*$Q$2</f>
        <v>-459.93893019322627</v>
      </c>
      <c r="R38" s="110">
        <f>VLOOKUP(E38,Lookups!$B$6:$H$304,6)</f>
        <v>37240</v>
      </c>
      <c r="S38" s="13"/>
      <c r="T38" s="161">
        <f t="shared" ca="1" si="10"/>
        <v>0.75741752972886367</v>
      </c>
      <c r="U38" s="178" t="str">
        <f t="shared" si="11"/>
        <v/>
      </c>
      <c r="V38" s="163">
        <f>VLOOKUP(E38,Lookups!$B$6:$E$304,4)</f>
        <v>4.1365748099140301E-2</v>
      </c>
      <c r="W38" s="168">
        <f t="shared" ca="1" si="12"/>
        <v>106</v>
      </c>
      <c r="X38" s="170">
        <f>VLOOKUP(E38,Lookups!$B$6:$E$304,3)</f>
        <v>20</v>
      </c>
    </row>
    <row r="39" spans="1:24" x14ac:dyDescent="0.25">
      <c r="A39" s="236"/>
      <c r="B39" s="114">
        <v>6.2000000000000006E-2</v>
      </c>
      <c r="C39" s="11">
        <f t="shared" si="14"/>
        <v>0.76200000000000001</v>
      </c>
      <c r="D39" s="22">
        <f t="shared" si="15"/>
        <v>0.82200000000000006</v>
      </c>
      <c r="E39" s="6">
        <v>37165</v>
      </c>
      <c r="F39" s="42">
        <f t="shared" si="16"/>
        <v>40.5</v>
      </c>
      <c r="G39" s="42">
        <f t="shared" si="16"/>
        <v>41</v>
      </c>
      <c r="H39" s="39">
        <v>50</v>
      </c>
      <c r="I39" s="47">
        <f ca="1">IF(AND(F39&gt;H39,F$2="No"),"",_xll.EURO(F39,H39,V39,V39,C39,W39,1,0))</f>
        <v>1.5011673672360057</v>
      </c>
      <c r="J39" s="51">
        <f ca="1">IF(AND(G39&gt;H39,F$2="no"),"",_xll.EURO(G39,H39,V39,V39,D39,W39,1,0))</f>
        <v>1.9292680108062541</v>
      </c>
      <c r="K39" s="2">
        <f ca="1">_xll.EURO(F39,H39,V39,V39,C39,W39,1,1)</f>
        <v>0.25843141715245233</v>
      </c>
      <c r="L39" s="47" t="str">
        <f>IF(AND(G39&lt;H39,F$2="no"),"",_xll.EURO(G39,H39,V39,V39,C39,W39,0,0))</f>
        <v/>
      </c>
      <c r="M39" s="48" t="str">
        <f>IF(AND(F39&lt;H39,F$2="no"),"",_xll.EURO(F39,H39,V39,V39,D39,W39,0,0))</f>
        <v/>
      </c>
      <c r="N39" s="76">
        <f ca="1">_xll.EURO(F39,H39,V39,V39,C39,W39,0,1)</f>
        <v>-0.73638055216843479</v>
      </c>
      <c r="O39" s="7">
        <f ca="1">_xll.EURO($F39,$H39,$V39,$V39,$C39,$W39,1,2)</f>
        <v>2.945039787654392E-2</v>
      </c>
      <c r="P39" s="3">
        <f ca="1">_xll.EURO($F39,$H39,$V39,$V39,$C39,$W39,1,3)/100</f>
        <v>4.6357903952939754E-2</v>
      </c>
      <c r="Q39" s="143">
        <f ca="1">_xll.EURO($F39,$H39,$V39,$V39,$C39,$W39,1,5)/365.25*X39*16*$Q$2</f>
        <v>-703.37110625893308</v>
      </c>
      <c r="R39" s="111">
        <f>VLOOKUP(E39,Lookups!$B$6:$H$304,6)</f>
        <v>37180</v>
      </c>
      <c r="S39" s="13"/>
      <c r="T39" s="154">
        <f t="shared" ca="1" si="10"/>
        <v>0.42810064357024835</v>
      </c>
      <c r="U39" s="174" t="str">
        <f t="shared" si="11"/>
        <v/>
      </c>
      <c r="V39" s="15">
        <f>VLOOKUP(E39,Lookups!$B$6:$E$304,4)</f>
        <v>4.1301320562793002E-2</v>
      </c>
      <c r="W39" s="156">
        <f t="shared" ca="1" si="12"/>
        <v>46</v>
      </c>
      <c r="X39" s="157">
        <f>VLOOKUP(E39,Lookups!$B$6:$E$304,3)</f>
        <v>23</v>
      </c>
    </row>
    <row r="40" spans="1:24" x14ac:dyDescent="0.25">
      <c r="A40" s="236"/>
      <c r="B40" s="114">
        <v>6.2000000000000006E-2</v>
      </c>
      <c r="C40" s="11">
        <f t="shared" si="14"/>
        <v>0.76200000000000001</v>
      </c>
      <c r="D40" s="22">
        <f t="shared" si="15"/>
        <v>0.82200000000000006</v>
      </c>
      <c r="E40" s="6">
        <v>37196</v>
      </c>
      <c r="F40" s="42">
        <f t="shared" si="16"/>
        <v>40.5</v>
      </c>
      <c r="G40" s="42">
        <f t="shared" si="16"/>
        <v>41</v>
      </c>
      <c r="H40" s="44">
        <f>H39</f>
        <v>50</v>
      </c>
      <c r="I40" s="47">
        <f ca="1">IF(AND(F40&gt;H40,F$2="No"),"",_xll.EURO(F40,H40,V40,V40,C40,W40,1,0))</f>
        <v>2.5682712961697014</v>
      </c>
      <c r="J40" s="51">
        <f ca="1">IF(AND(G40&gt;H40,F$2="no"),"",_xll.EURO(G40,H40,V40,V40,D40,W40,1,0))</f>
        <v>3.1509936037897699</v>
      </c>
      <c r="K40" s="2">
        <f ca="1">_xll.EURO(F40,H40,V40,V40,C40,W40,1,1)</f>
        <v>0.32986139391162111</v>
      </c>
      <c r="L40" s="47" t="str">
        <f>IF(AND(G40&lt;H40,F$2="no"),"",_xll.EURO(G40,H40,V40,V40,C40,W40,0,0))</f>
        <v/>
      </c>
      <c r="M40" s="48" t="str">
        <f>IF(AND(F40&lt;H40,F$2="no"),"",_xll.EURO(F40,H40,V40,V40,D40,W40,0,0))</f>
        <v/>
      </c>
      <c r="N40" s="76">
        <f ca="1">_xll.EURO(F40,H40,V40,V40,C40,W40,0,1)</f>
        <v>-0.66157483225769875</v>
      </c>
      <c r="O40" s="7">
        <f ca="1">_xll.EURO($F40,$H40,$V40,$V40,$C40,$W40,1,2)</f>
        <v>2.5588544700752936E-2</v>
      </c>
      <c r="P40" s="3">
        <f ca="1">_xll.EURO($F40,$H40,$V40,$V40,$C40,$W40,1,3)/100</f>
        <v>6.6547841317305539E-2</v>
      </c>
      <c r="Q40" s="143">
        <f ca="1">_xll.EURO($F40,$H40,$V40,$V40,$C40,$W40,1,5)/365.25*X40*16*$Q$2</f>
        <v>-555.59013461393636</v>
      </c>
      <c r="R40" s="108">
        <f>VLOOKUP(E40,Lookups!$B$6:$H$304,6)</f>
        <v>37210</v>
      </c>
      <c r="S40" s="13"/>
      <c r="T40" s="154">
        <f t="shared" ca="1" si="10"/>
        <v>0.58272230762006849</v>
      </c>
      <c r="U40" s="174" t="str">
        <f t="shared" si="11"/>
        <v/>
      </c>
      <c r="V40" s="15">
        <f>VLOOKUP(E40,Lookups!$B$6:$E$304,4)</f>
        <v>4.1334062425352897E-2</v>
      </c>
      <c r="W40" s="156">
        <f t="shared" ca="1" si="12"/>
        <v>76</v>
      </c>
      <c r="X40" s="157">
        <f>VLOOKUP(E40,Lookups!$B$6:$E$304,3)</f>
        <v>21</v>
      </c>
    </row>
    <row r="41" spans="1:24" ht="13.8" thickBot="1" x14ac:dyDescent="0.3">
      <c r="A41" s="236"/>
      <c r="B41" s="114">
        <v>6.2000000000000006E-2</v>
      </c>
      <c r="C41" s="11">
        <f t="shared" si="14"/>
        <v>0.76200000000000001</v>
      </c>
      <c r="D41" s="22">
        <f t="shared" si="15"/>
        <v>0.82200000000000006</v>
      </c>
      <c r="E41" s="6">
        <v>37226</v>
      </c>
      <c r="F41" s="42">
        <f t="shared" si="16"/>
        <v>40.5</v>
      </c>
      <c r="G41" s="42">
        <f t="shared" si="16"/>
        <v>41</v>
      </c>
      <c r="H41" s="44">
        <f>H40</f>
        <v>50</v>
      </c>
      <c r="I41" s="47">
        <f ca="1">IF(AND(F41&gt;H41,F$2="No"),"",_xll.EURO(F41,H41,V41,V41,C41,W41,1,0))</f>
        <v>3.4976996217384304</v>
      </c>
      <c r="J41" s="51">
        <f ca="1">IF(AND(G41&gt;H41,F$2="no"),"",_xll.EURO(G41,H41,V41,V41,D41,W41,1,0))</f>
        <v>4.1937687830282648</v>
      </c>
      <c r="K41" s="2">
        <f ca="1">_xll.EURO(F41,H41,V41,V41,C41,W41,1,1)</f>
        <v>0.37448865560742667</v>
      </c>
      <c r="L41" s="47" t="str">
        <f>IF(AND(G41&lt;H41,F$2="no"),"",_xll.EURO(G41,H41,V41,V41,C41,W41,0,0))</f>
        <v/>
      </c>
      <c r="M41" s="48" t="str">
        <f>IF(AND(F41&lt;H41,F$2="no"),"",_xll.EURO(F41,H41,V41,V41,D41,W41,0,0))</f>
        <v/>
      </c>
      <c r="N41" s="76">
        <f ca="1">_xll.EURO(F41,H41,V41,V41,C41,W41,0,1)</f>
        <v>-0.61357827097230255</v>
      </c>
      <c r="O41" s="7">
        <f ca="1">_xll.EURO($F41,$H41,$V41,$V41,$C41,$W41,1,2)</f>
        <v>2.2610943125409327E-2</v>
      </c>
      <c r="P41" s="3">
        <f ca="1">_xll.EURO($F41,$H41,$V41,$V41,$C41,$W41,1,3)/100</f>
        <v>8.2016141921983685E-2</v>
      </c>
      <c r="Q41" s="143">
        <f ca="1">_xll.EURO($F41,$H41,$V41,$V41,$C41,$W41,1,5)/365.25*X41*16*$Q$2</f>
        <v>-465.33217639944428</v>
      </c>
      <c r="R41" s="108">
        <f>VLOOKUP(E41,Lookups!$B$6:$H$304,6)</f>
        <v>37240</v>
      </c>
      <c r="S41" s="13"/>
      <c r="T41" s="158">
        <f t="shared" ca="1" si="10"/>
        <v>0.69606916128983443</v>
      </c>
      <c r="U41" s="175" t="str">
        <f t="shared" si="11"/>
        <v/>
      </c>
      <c r="V41" s="17">
        <f>VLOOKUP(E41,Lookups!$B$6:$E$304,4)</f>
        <v>4.1365748099140301E-2</v>
      </c>
      <c r="W41" s="137">
        <f t="shared" ca="1" si="12"/>
        <v>106</v>
      </c>
      <c r="X41" s="159">
        <f>VLOOKUP(E41,Lookups!$B$6:$E$304,3)</f>
        <v>20</v>
      </c>
    </row>
    <row r="42" spans="1:24" ht="13.8" thickBot="1" x14ac:dyDescent="0.3">
      <c r="A42" s="138"/>
      <c r="B42" s="119"/>
      <c r="C42" s="120"/>
      <c r="D42" s="120"/>
      <c r="E42" s="121"/>
      <c r="F42" s="122"/>
      <c r="G42" s="122"/>
      <c r="H42" s="123"/>
      <c r="I42" s="127"/>
      <c r="J42" s="127"/>
      <c r="K42" s="124"/>
      <c r="L42" s="127"/>
      <c r="M42" s="127"/>
      <c r="N42" s="125"/>
      <c r="O42" s="126"/>
      <c r="P42" s="127"/>
      <c r="Q42" s="147"/>
      <c r="R42" s="128"/>
      <c r="S42" s="13"/>
      <c r="T42" s="127"/>
      <c r="U42" s="176"/>
      <c r="V42" s="130"/>
      <c r="W42" s="131"/>
    </row>
    <row r="43" spans="1:24" ht="12.75" customHeight="1" x14ac:dyDescent="0.25">
      <c r="A43" s="237" t="s">
        <v>40</v>
      </c>
      <c r="B43" s="114"/>
      <c r="C43" s="20">
        <v>0.42</v>
      </c>
      <c r="D43" s="24">
        <v>0.48</v>
      </c>
      <c r="E43" s="6">
        <v>37257</v>
      </c>
      <c r="F43" s="70">
        <v>39.5</v>
      </c>
      <c r="G43" s="70">
        <v>40</v>
      </c>
      <c r="H43" s="39">
        <v>40</v>
      </c>
      <c r="I43" s="47">
        <f ca="1">IF(AND(F43&gt;H43,F$2="No"),"",_xll.EURO(F43,H43,V43,V43,C43,W43,1,0))</f>
        <v>3.7776406030204193</v>
      </c>
      <c r="J43" s="51">
        <f ca="1">IF(AND(G43&gt;H43,F$2="no"),"",_xll.EURO(G43,H43,V43,V43,D43,W43,1,0))</f>
        <v>4.6181156248265083</v>
      </c>
      <c r="K43" s="117">
        <f ca="1">_xll.EURO(F43,H43,V43,V43,C43,W43,1,1)</f>
        <v>0.52373628744749778</v>
      </c>
      <c r="L43" s="47">
        <f ca="1">IF(AND(G43&lt;H43,F$2="no"),"",_xll.EURO(G43,H43,V43,V43,C43,W43,0,0))</f>
        <v>4.0442804252329694</v>
      </c>
      <c r="M43" s="51" t="str">
        <f>IF(AND(F43&lt;H43,F$2="no"),"",_xll.EURO(F43,H43,V43,V43,D43,W43,0,0))</f>
        <v/>
      </c>
      <c r="N43" s="76">
        <f ca="1">_xll.EURO(F43,H43,V43,V43,C43,W43,0,1)</f>
        <v>-0.46068696114828495</v>
      </c>
      <c r="O43" s="7">
        <f ca="1">_xll.EURO($F43,$H43,$V43,$V43,$C43,$W43,1,2)</f>
        <v>3.8388304420887656E-2</v>
      </c>
      <c r="P43" s="3">
        <f ca="1">_xll.EURO($F43,$H43,$V43,$V43,$C43,$W43,1,3)/100</f>
        <v>9.50454373808928E-2</v>
      </c>
      <c r="Q43" s="143">
        <f ca="1">_xll.EURO($F43,$H43,$V43,$V43,$C43,$W43,1,5)/365.25*X43*16*$Q$2</f>
        <v>-246.99275100078904</v>
      </c>
      <c r="R43" s="108">
        <f>VLOOKUP(E43,Lookups!$B$6:$H$304,6)</f>
        <v>37272</v>
      </c>
      <c r="S43" s="13"/>
      <c r="T43" s="153">
        <f t="shared" ref="T43:T50" ca="1" si="17">IF(F43&gt;H43,"",J43-I43)</f>
        <v>0.84047502180608902</v>
      </c>
      <c r="U43" s="173" t="str">
        <f t="shared" ref="U43:U50" si="18">IF(F43&gt;H43,M43-L43,"")</f>
        <v/>
      </c>
      <c r="V43" s="134">
        <f>VLOOKUP(E43,Lookups!$B$6:$E$304,4)</f>
        <v>4.1552067353276101E-2</v>
      </c>
      <c r="W43" s="135">
        <f t="shared" ref="W43:W50" ca="1" si="19">R43-$C$1</f>
        <v>138</v>
      </c>
      <c r="X43" s="160">
        <f>VLOOKUP(E43,Lookups!$B$6:$E$304,3)</f>
        <v>22</v>
      </c>
    </row>
    <row r="44" spans="1:24" x14ac:dyDescent="0.25">
      <c r="A44" s="238"/>
      <c r="B44" s="114"/>
      <c r="C44" s="35">
        <f>C43</f>
        <v>0.42</v>
      </c>
      <c r="D44" s="29">
        <f>D43</f>
        <v>0.48</v>
      </c>
      <c r="E44" s="73">
        <v>37288</v>
      </c>
      <c r="F44" s="66">
        <f>F43</f>
        <v>39.5</v>
      </c>
      <c r="G44" s="66">
        <f>G43</f>
        <v>40</v>
      </c>
      <c r="H44" s="67">
        <f>H43</f>
        <v>40</v>
      </c>
      <c r="I44" s="68">
        <f ca="1">IF(AND(F44&gt;H44,F$2="No"),"",_xll.EURO(F44,H44,V44,V44,C44,W44,1,0))</f>
        <v>4.174858991417107</v>
      </c>
      <c r="J44" s="69">
        <f ca="1">IF(AND(G44&gt;H44,F$2="no"),"",_xll.EURO(G44,H44,V44,V44,D44,W44,1,0))</f>
        <v>5.0731365729337341</v>
      </c>
      <c r="K44" s="84">
        <f ca="1">_xll.EURO(F44,H44,V44,V44,C44,W44,1,1)</f>
        <v>0.52883478173316101</v>
      </c>
      <c r="L44" s="68">
        <f ca="1">IF(AND(G44&lt;H44,F$2="no"),"",_xll.EURO(G44,H44,V44,V44,C44,W44,0,0))</f>
        <v>4.4435779774336339</v>
      </c>
      <c r="M44" s="69" t="str">
        <f>IF(AND(F44&lt;H44,F$2="no"),"",_xll.EURO(F44,H44,V44,V44,D44,W44,0,0))</f>
        <v/>
      </c>
      <c r="N44" s="78">
        <f ca="1">_xll.EURO(F44,H44,V44,V44,C44,W44,0,1)</f>
        <v>-0.45205443765208564</v>
      </c>
      <c r="O44" s="31">
        <f ca="1">_xll.EURO($F44,$H44,$V44,$V44,$C44,$W44,1,2)</f>
        <v>3.4612059639286617E-2</v>
      </c>
      <c r="P44" s="32">
        <f ca="1">_xll.EURO($F44,$H44,$V44,$V44,$C44,$W44,1,3)/100</f>
        <v>0.10432538164662604</v>
      </c>
      <c r="Q44" s="145">
        <f ca="1">_xll.EURO($F44,$H44,$V44,$V44,$C44,$W44,1,5)/365.25*X44*16*$Q$2</f>
        <v>-200.97866388760428</v>
      </c>
      <c r="R44" s="110">
        <f>VLOOKUP(E44,Lookups!$B$6:$H$304,6)</f>
        <v>37302</v>
      </c>
      <c r="S44" s="13"/>
      <c r="T44" s="154">
        <f t="shared" ca="1" si="17"/>
        <v>0.89827758151662707</v>
      </c>
      <c r="U44" s="174" t="str">
        <f t="shared" si="18"/>
        <v/>
      </c>
      <c r="V44" s="15">
        <f>VLOOKUP(E44,Lookups!$B$6:$E$304,4)</f>
        <v>4.1951032263512801E-2</v>
      </c>
      <c r="W44" s="156">
        <f t="shared" ca="1" si="19"/>
        <v>168</v>
      </c>
      <c r="X44" s="157">
        <f>VLOOKUP(E44,Lookups!$B$6:$E$304,3)</f>
        <v>20</v>
      </c>
    </row>
    <row r="45" spans="1:24" x14ac:dyDescent="0.25">
      <c r="A45" s="238"/>
      <c r="B45" s="114">
        <v>7.0000000000000007E-2</v>
      </c>
      <c r="C45" s="34">
        <f t="shared" ref="C45:C50" si="20">C$43+B45</f>
        <v>0.49</v>
      </c>
      <c r="D45" s="33">
        <f t="shared" ref="D45:D50" si="21">D$43+B45</f>
        <v>0.55000000000000004</v>
      </c>
      <c r="E45" s="72">
        <v>37257</v>
      </c>
      <c r="F45" s="71">
        <f t="shared" ref="F45:G50" si="22">F43</f>
        <v>39.5</v>
      </c>
      <c r="G45" s="71">
        <f t="shared" si="22"/>
        <v>40</v>
      </c>
      <c r="H45" s="63">
        <v>50</v>
      </c>
      <c r="I45" s="64">
        <f ca="1">IF(AND(F45&gt;H45,F$2="No"),"",_xll.EURO(F45,H45,V45,V45,C45,W45,1,0))</f>
        <v>1.6221740927529211</v>
      </c>
      <c r="J45" s="65">
        <f ca="1">IF(AND(G45&gt;H45,F$2="no"),"",_xll.EURO(G45,H45,V45,V45,D45,W45,1,0))</f>
        <v>2.2562165432564374</v>
      </c>
      <c r="K45" s="83">
        <f ca="1">_xll.EURO(F45,H45,V45,V45,C45,W45,1,1)</f>
        <v>0.25957246653401095</v>
      </c>
      <c r="L45" s="64" t="str">
        <f>IF(AND(G45&lt;H45,F$2="no"),"",_xll.EURO(G45,H45,V45,V45,C45,W45,0,0))</f>
        <v/>
      </c>
      <c r="M45" s="65" t="str">
        <f>IF(AND(F45&lt;H45,F$2="no"),"",_xll.EURO(F45,H45,V45,V45,D45,W45,0,0))</f>
        <v/>
      </c>
      <c r="N45" s="79">
        <f ca="1">_xll.EURO(F45,H45,V45,V45,C45,W45,0,1)</f>
        <v>-0.72485078206177178</v>
      </c>
      <c r="O45" s="27">
        <f ca="1">_xll.EURO($F45,$H45,$V45,$V45,$C45,$W45,1,2)</f>
        <v>2.7033921361493303E-2</v>
      </c>
      <c r="P45" s="28">
        <f ca="1">_xll.EURO($F45,$H45,$V45,$V45,$C45,$W45,1,3)/100</f>
        <v>7.8088697546467689E-2</v>
      </c>
      <c r="Q45" s="146">
        <f ca="1">_xll.EURO($F45,$H45,$V45,$V45,$C45,$W45,1,5)/365.25*X45*16*$Q$2</f>
        <v>-240.75091285228095</v>
      </c>
      <c r="R45" s="111">
        <f>VLOOKUP(E45,Lookups!$B$6:$H$304,6)</f>
        <v>37272</v>
      </c>
      <c r="S45" s="13"/>
      <c r="T45" s="164">
        <f t="shared" ca="1" si="17"/>
        <v>0.63404245050351626</v>
      </c>
      <c r="U45" s="177" t="str">
        <f t="shared" si="18"/>
        <v/>
      </c>
      <c r="V45" s="166">
        <f>VLOOKUP(E45,Lookups!$B$6:$E$304,4)</f>
        <v>4.1552067353276101E-2</v>
      </c>
      <c r="W45" s="167">
        <f t="shared" ca="1" si="19"/>
        <v>138</v>
      </c>
      <c r="X45" s="169">
        <f>VLOOKUP(E45,Lookups!$B$6:$E$304,3)</f>
        <v>22</v>
      </c>
    </row>
    <row r="46" spans="1:24" x14ac:dyDescent="0.25">
      <c r="A46" s="238"/>
      <c r="B46" s="114">
        <v>7.0000000000000007E-2</v>
      </c>
      <c r="C46" s="35">
        <f t="shared" si="20"/>
        <v>0.49</v>
      </c>
      <c r="D46" s="29">
        <f t="shared" si="21"/>
        <v>0.55000000000000004</v>
      </c>
      <c r="E46" s="73">
        <v>37288</v>
      </c>
      <c r="F46" s="66">
        <f t="shared" si="22"/>
        <v>39.5</v>
      </c>
      <c r="G46" s="66">
        <f t="shared" si="22"/>
        <v>40</v>
      </c>
      <c r="H46" s="67">
        <f>H45</f>
        <v>50</v>
      </c>
      <c r="I46" s="68">
        <f ca="1">IF(AND(F46&gt;H46,F$2="No"),"",_xll.EURO(F46,H46,V46,V46,C46,W46,1,0))</f>
        <v>2.021426535249228</v>
      </c>
      <c r="J46" s="69">
        <f ca="1">IF(AND(G46&gt;H46,F$2="no"),"",_xll.EURO(G46,H46,V46,V46,D46,W46,1,0))</f>
        <v>2.7421964331941275</v>
      </c>
      <c r="K46" s="84">
        <f ca="1">_xll.EURO(F46,H46,V46,V46,C46,W46,1,1)</f>
        <v>0.28789887058026942</v>
      </c>
      <c r="L46" s="68" t="str">
        <f>IF(AND(G46&lt;H46,F$2="no"),"",_xll.EURO(G46,H46,V46,V46,C46,W46,0,0))</f>
        <v/>
      </c>
      <c r="M46" s="69" t="str">
        <f>IF(AND(F46&lt;H46,F$2="no"),"",_xll.EURO(F46,H46,V46,V46,D46,W46,0,0))</f>
        <v/>
      </c>
      <c r="N46" s="78">
        <f ca="1">_xll.EURO(F46,H46,V46,V46,C46,W46,0,1)</f>
        <v>-0.69299034880497723</v>
      </c>
      <c r="O46" s="31">
        <f ca="1">_xll.EURO($F46,$H46,$V46,$V46,$C46,$W46,1,2)</f>
        <v>2.5722473967390812E-2</v>
      </c>
      <c r="P46" s="32">
        <f ca="1">_xll.EURO($F46,$H46,$V46,$V46,$C46,$W46,1,3)/100</f>
        <v>9.0452810333399136E-2</v>
      </c>
      <c r="Q46" s="145">
        <f ca="1">_xll.EURO($F46,$H46,$V46,$V46,$C46,$W46,1,5)/365.25*X46*16*$Q$2</f>
        <v>-207.34180076622158</v>
      </c>
      <c r="R46" s="110">
        <f>VLOOKUP(E46,Lookups!$B$6:$H$304,6)</f>
        <v>37302</v>
      </c>
      <c r="S46" s="13"/>
      <c r="T46" s="161">
        <f t="shared" ca="1" si="17"/>
        <v>0.72076989794489954</v>
      </c>
      <c r="U46" s="178" t="str">
        <f t="shared" si="18"/>
        <v/>
      </c>
      <c r="V46" s="163">
        <f>VLOOKUP(E46,Lookups!$B$6:$E$304,4)</f>
        <v>4.1951032263512801E-2</v>
      </c>
      <c r="W46" s="168">
        <f t="shared" ca="1" si="19"/>
        <v>168</v>
      </c>
      <c r="X46" s="170">
        <f>VLOOKUP(E46,Lookups!$B$6:$E$304,3)</f>
        <v>20</v>
      </c>
    </row>
    <row r="47" spans="1:24" x14ac:dyDescent="0.25">
      <c r="A47" s="238"/>
      <c r="B47" s="114">
        <v>7.0000000000000007E-2</v>
      </c>
      <c r="C47" s="34">
        <f t="shared" si="20"/>
        <v>0.49</v>
      </c>
      <c r="D47" s="33">
        <f t="shared" si="21"/>
        <v>0.55000000000000004</v>
      </c>
      <c r="E47" s="72">
        <v>37257</v>
      </c>
      <c r="F47" s="71">
        <f t="shared" si="22"/>
        <v>39.5</v>
      </c>
      <c r="G47" s="71">
        <f t="shared" si="22"/>
        <v>40</v>
      </c>
      <c r="H47" s="63">
        <v>50</v>
      </c>
      <c r="I47" s="64">
        <f ca="1">IF(AND(F47&gt;H47,F$2="No"),"",_xll.EURO(F47,H47,V47,V47,C47,W47,1,0))</f>
        <v>1.6221740927529211</v>
      </c>
      <c r="J47" s="65">
        <f ca="1">IF(AND(G47&gt;H47,F$2="no"),"",_xll.EURO(G47,H47,V47,V47,D47,W47,1,0))</f>
        <v>2.2562165432564374</v>
      </c>
      <c r="K47" s="83">
        <f ca="1">_xll.EURO(F47,H47,V47,V47,C47,W47,1,1)</f>
        <v>0.25957246653401095</v>
      </c>
      <c r="L47" s="64" t="str">
        <f>IF(AND(G47&lt;H47,F$2="no"),"",_xll.EURO(G47,H47,V47,V47,C47,W47,0,0))</f>
        <v/>
      </c>
      <c r="M47" s="65" t="str">
        <f>IF(AND(F47&lt;H47,F$2="no"),"",_xll.EURO(F47,H47,V47,V47,D47,W47,0,0))</f>
        <v/>
      </c>
      <c r="N47" s="79">
        <f ca="1">_xll.EURO(F47,H47,V47,V47,C47,W47,0,1)</f>
        <v>-0.72485078206177178</v>
      </c>
      <c r="O47" s="27">
        <f ca="1">_xll.EURO($F47,$H47,$V47,$V47,$C47,$W47,1,2)</f>
        <v>2.7033921361493303E-2</v>
      </c>
      <c r="P47" s="28">
        <f ca="1">_xll.EURO($F47,$H47,$V47,$V47,$C47,$W47,1,3)/100</f>
        <v>7.8088697546467689E-2</v>
      </c>
      <c r="Q47" s="146">
        <f ca="1">_xll.EURO($F47,$H47,$V47,$V47,$C47,$W47,1,5)/365.25*X47*16*$Q$2</f>
        <v>-240.75091285228095</v>
      </c>
      <c r="R47" s="111">
        <f>VLOOKUP(E47,Lookups!$B$6:$H$304,6)</f>
        <v>37272</v>
      </c>
      <c r="S47" s="13"/>
      <c r="T47" s="164">
        <f t="shared" ca="1" si="17"/>
        <v>0.63404245050351626</v>
      </c>
      <c r="U47" s="177" t="str">
        <f t="shared" si="18"/>
        <v/>
      </c>
      <c r="V47" s="166">
        <f>VLOOKUP(E47,Lookups!$B$6:$E$304,4)</f>
        <v>4.1552067353276101E-2</v>
      </c>
      <c r="W47" s="167">
        <f t="shared" ca="1" si="19"/>
        <v>138</v>
      </c>
      <c r="X47" s="169">
        <f>VLOOKUP(E47,Lookups!$B$6:$E$304,3)</f>
        <v>22</v>
      </c>
    </row>
    <row r="48" spans="1:24" x14ac:dyDescent="0.25">
      <c r="A48" s="238"/>
      <c r="B48" s="114">
        <v>7.0000000000000007E-2</v>
      </c>
      <c r="C48" s="35">
        <f t="shared" si="20"/>
        <v>0.49</v>
      </c>
      <c r="D48" s="29">
        <f t="shared" si="21"/>
        <v>0.55000000000000004</v>
      </c>
      <c r="E48" s="73">
        <v>37288</v>
      </c>
      <c r="F48" s="66">
        <f t="shared" si="22"/>
        <v>39.5</v>
      </c>
      <c r="G48" s="66">
        <f t="shared" si="22"/>
        <v>40</v>
      </c>
      <c r="H48" s="67">
        <f>H47</f>
        <v>50</v>
      </c>
      <c r="I48" s="68">
        <f ca="1">IF(AND(F48&gt;H48,F$2="No"),"",_xll.EURO(F48,H48,V48,V48,C48,W48,1,0))</f>
        <v>2.021426535249228</v>
      </c>
      <c r="J48" s="69">
        <f ca="1">IF(AND(G48&gt;H48,F$2="no"),"",_xll.EURO(G48,H48,V48,V48,D48,W48,1,0))</f>
        <v>2.7421964331941275</v>
      </c>
      <c r="K48" s="84">
        <f ca="1">_xll.EURO(F48,H48,V48,V48,C48,W48,1,1)</f>
        <v>0.28789887058026942</v>
      </c>
      <c r="L48" s="68" t="str">
        <f>IF(AND(G48&lt;H48,F$2="no"),"",_xll.EURO(G48,H48,V48,V48,C48,W48,0,0))</f>
        <v/>
      </c>
      <c r="M48" s="69" t="str">
        <f>IF(AND(F48&lt;H48,F$2="no"),"",_xll.EURO(F48,H48,V48,V48,D48,W48,0,0))</f>
        <v/>
      </c>
      <c r="N48" s="78">
        <f ca="1">_xll.EURO(F48,H48,V48,V48,C48,W48,0,1)</f>
        <v>-0.69299034880497723</v>
      </c>
      <c r="O48" s="31">
        <f ca="1">_xll.EURO($F48,$H48,$V48,$V48,$C48,$W48,1,2)</f>
        <v>2.5722473967390812E-2</v>
      </c>
      <c r="P48" s="32">
        <f ca="1">_xll.EURO($F48,$H48,$V48,$V48,$C48,$W48,1,3)/100</f>
        <v>9.0452810333399136E-2</v>
      </c>
      <c r="Q48" s="145">
        <f ca="1">_xll.EURO($F48,$H48,$V48,$V48,$C48,$W48,1,5)/365.25*X48*16*$Q$2</f>
        <v>-207.34180076622158</v>
      </c>
      <c r="R48" s="110">
        <f>VLOOKUP(E48,Lookups!$B$6:$H$304,6)</f>
        <v>37302</v>
      </c>
      <c r="S48" s="13"/>
      <c r="T48" s="161">
        <f t="shared" ca="1" si="17"/>
        <v>0.72076989794489954</v>
      </c>
      <c r="U48" s="178" t="str">
        <f t="shared" si="18"/>
        <v/>
      </c>
      <c r="V48" s="163">
        <f>VLOOKUP(E48,Lookups!$B$6:$E$304,4)</f>
        <v>4.1951032263512801E-2</v>
      </c>
      <c r="W48" s="168">
        <f t="shared" ca="1" si="19"/>
        <v>168</v>
      </c>
      <c r="X48" s="170">
        <f>VLOOKUP(E48,Lookups!$B$6:$E$304,3)</f>
        <v>20</v>
      </c>
    </row>
    <row r="49" spans="1:24" x14ac:dyDescent="0.25">
      <c r="A49" s="238"/>
      <c r="B49" s="114">
        <v>7.0000000000000007E-2</v>
      </c>
      <c r="C49" s="34">
        <f t="shared" si="20"/>
        <v>0.49</v>
      </c>
      <c r="D49" s="33">
        <f t="shared" si="21"/>
        <v>0.55000000000000004</v>
      </c>
      <c r="E49" s="72">
        <v>37257</v>
      </c>
      <c r="F49" s="71">
        <f t="shared" si="22"/>
        <v>39.5</v>
      </c>
      <c r="G49" s="71">
        <f t="shared" si="22"/>
        <v>40</v>
      </c>
      <c r="H49" s="63">
        <v>50</v>
      </c>
      <c r="I49" s="64">
        <f ca="1">IF(AND(F49&gt;H49,F$2="No"),"",_xll.EURO(F49,H49,V49,V49,C49,W49,1,0))</f>
        <v>1.6221740927529211</v>
      </c>
      <c r="J49" s="65">
        <f ca="1">IF(AND(G49&gt;H49,F$2="no"),"",_xll.EURO(G49,H49,V49,V49,D49,W49,1,0))</f>
        <v>2.2562165432564374</v>
      </c>
      <c r="K49" s="83">
        <f ca="1">_xll.EURO(F49,H49,V49,V49,C49,W49,1,1)</f>
        <v>0.25957246653401095</v>
      </c>
      <c r="L49" s="64" t="str">
        <f>IF(AND(G49&lt;H49,F$2="no"),"",_xll.EURO(G49,H49,V49,V49,C49,W49,0,0))</f>
        <v/>
      </c>
      <c r="M49" s="65" t="str">
        <f>IF(AND(F49&lt;H49,F$2="no"),"",_xll.EURO(F49,H49,V49,V49,D49,W49,0,0))</f>
        <v/>
      </c>
      <c r="N49" s="79">
        <f ca="1">_xll.EURO(F49,H49,V49,V49,C49,W49,0,1)</f>
        <v>-0.72485078206177178</v>
      </c>
      <c r="O49" s="27">
        <f ca="1">_xll.EURO($F49,$H49,$V49,$V49,$C49,$W49,1,2)</f>
        <v>2.7033921361493303E-2</v>
      </c>
      <c r="P49" s="28">
        <f ca="1">_xll.EURO($F49,$H49,$V49,$V49,$C49,$W49,1,3)/100</f>
        <v>7.8088697546467689E-2</v>
      </c>
      <c r="Q49" s="146">
        <f ca="1">_xll.EURO($F49,$H49,$V49,$V49,$C49,$W49,1,5)/365.25*X49*16*$Q$2</f>
        <v>-240.75091285228095</v>
      </c>
      <c r="R49" s="111">
        <f>VLOOKUP(E49,Lookups!$B$6:$H$304,6)</f>
        <v>37272</v>
      </c>
      <c r="S49" s="13"/>
      <c r="T49" s="154">
        <f t="shared" ca="1" si="17"/>
        <v>0.63404245050351626</v>
      </c>
      <c r="U49" s="174" t="str">
        <f t="shared" si="18"/>
        <v/>
      </c>
      <c r="V49" s="15">
        <f>VLOOKUP(E49,Lookups!$B$6:$E$304,4)</f>
        <v>4.1552067353276101E-2</v>
      </c>
      <c r="W49" s="156">
        <f t="shared" ca="1" si="19"/>
        <v>138</v>
      </c>
      <c r="X49" s="157">
        <f>VLOOKUP(E49,Lookups!$B$6:$E$304,3)</f>
        <v>22</v>
      </c>
    </row>
    <row r="50" spans="1:24" ht="13.8" thickBot="1" x14ac:dyDescent="0.3">
      <c r="A50" s="238"/>
      <c r="B50" s="114">
        <v>7.0000000000000007E-2</v>
      </c>
      <c r="C50" s="11">
        <f t="shared" si="20"/>
        <v>0.49</v>
      </c>
      <c r="D50" s="22">
        <f t="shared" si="21"/>
        <v>0.55000000000000004</v>
      </c>
      <c r="E50" s="6">
        <v>37288</v>
      </c>
      <c r="F50" s="42">
        <f t="shared" si="22"/>
        <v>39.5</v>
      </c>
      <c r="G50" s="42">
        <f t="shared" si="22"/>
        <v>40</v>
      </c>
      <c r="H50" s="44">
        <f>H49</f>
        <v>50</v>
      </c>
      <c r="I50" s="47">
        <f ca="1">IF(AND(F50&gt;H50,F$2="No"),"",_xll.EURO(F50,H50,V50,V50,C50,W50,1,0))</f>
        <v>2.021426535249228</v>
      </c>
      <c r="J50" s="51">
        <f ca="1">IF(AND(G50&gt;H50,F$2="no"),"",_xll.EURO(G50,H50,V50,V50,D50,W50,1,0))</f>
        <v>2.7421964331941275</v>
      </c>
      <c r="K50" s="117">
        <f ca="1">_xll.EURO(F50,H50,V50,V50,C50,W50,1,1)</f>
        <v>0.28789887058026942</v>
      </c>
      <c r="L50" s="47" t="str">
        <f>IF(AND(G50&lt;H50,F$2="no"),"",_xll.EURO(G50,H50,V50,V50,C50,W50,0,0))</f>
        <v/>
      </c>
      <c r="M50" s="51" t="str">
        <f>IF(AND(F50&lt;H50,F$2="no"),"",_xll.EURO(F50,H50,V50,V50,D50,W50,0,0))</f>
        <v/>
      </c>
      <c r="N50" s="76">
        <f ca="1">_xll.EURO(F50,H50,V50,V50,C50,W50,0,1)</f>
        <v>-0.69299034880497723</v>
      </c>
      <c r="O50" s="7">
        <f ca="1">_xll.EURO($F50,$H50,$V50,$V50,$C50,$W50,1,2)</f>
        <v>2.5722473967390812E-2</v>
      </c>
      <c r="P50" s="3">
        <f ca="1">_xll.EURO($F50,$H50,$V50,$V50,$C50,$W50,1,3)/100</f>
        <v>9.0452810333399136E-2</v>
      </c>
      <c r="Q50" s="143">
        <f ca="1">_xll.EURO($F50,$H50,$V50,$V50,$C50,$W50,1,5)/365.25*X50*16*$Q$2</f>
        <v>-207.34180076622158</v>
      </c>
      <c r="R50" s="108">
        <f>VLOOKUP(E50,Lookups!$B$6:$H$304,6)</f>
        <v>37302</v>
      </c>
      <c r="S50" s="13"/>
      <c r="T50" s="158">
        <f t="shared" ca="1" si="17"/>
        <v>0.72076989794489954</v>
      </c>
      <c r="U50" s="175" t="str">
        <f t="shared" si="18"/>
        <v/>
      </c>
      <c r="V50" s="17">
        <f>VLOOKUP(E50,Lookups!$B$6:$E$304,4)</f>
        <v>4.1951032263512801E-2</v>
      </c>
      <c r="W50" s="137">
        <f t="shared" ca="1" si="19"/>
        <v>168</v>
      </c>
      <c r="X50" s="159">
        <f>VLOOKUP(E50,Lookups!$B$6:$E$304,3)</f>
        <v>20</v>
      </c>
    </row>
    <row r="51" spans="1:24" ht="13.8" thickBot="1" x14ac:dyDescent="0.3">
      <c r="A51" s="140"/>
      <c r="B51" s="119"/>
      <c r="C51" s="120"/>
      <c r="D51" s="120"/>
      <c r="E51" s="121"/>
      <c r="F51" s="122"/>
      <c r="G51" s="122"/>
      <c r="H51" s="123"/>
      <c r="I51" s="127"/>
      <c r="J51" s="127"/>
      <c r="K51" s="124"/>
      <c r="L51" s="127"/>
      <c r="M51" s="127"/>
      <c r="N51" s="125"/>
      <c r="O51" s="126"/>
      <c r="P51" s="127"/>
      <c r="Q51" s="147"/>
      <c r="R51" s="128"/>
      <c r="S51" s="13"/>
      <c r="T51" s="127"/>
      <c r="U51" s="176"/>
      <c r="V51" s="130"/>
      <c r="W51" s="131"/>
    </row>
    <row r="52" spans="1:24" ht="12.75" customHeight="1" x14ac:dyDescent="0.25">
      <c r="A52" s="230" t="s">
        <v>42</v>
      </c>
      <c r="B52" s="114"/>
      <c r="C52" s="20">
        <v>0.32</v>
      </c>
      <c r="D52" s="24">
        <v>0.42</v>
      </c>
      <c r="E52" s="25">
        <v>37316</v>
      </c>
      <c r="F52" s="70">
        <v>40</v>
      </c>
      <c r="G52" s="70">
        <v>40</v>
      </c>
      <c r="H52" s="39">
        <v>50</v>
      </c>
      <c r="I52" s="47">
        <f ca="1">IF(AND(F52&gt;H52,F$2="No"),"",_xll.EURO(F52,H52,V52,V52,C52,W52,1,0))</f>
        <v>0.93088983441203599</v>
      </c>
      <c r="J52" s="51">
        <f ca="1">IF(AND(G52&gt;H52,F$2="no"),"",_xll.EURO(G52,H52,V52,V52,D52,W52,1,0))</f>
        <v>1.8284692656385939</v>
      </c>
      <c r="K52" s="2">
        <f ca="1">_xll.EURO(F52,H52,V52,V52,C52,W52,1,1)</f>
        <v>0.19740556521339725</v>
      </c>
      <c r="L52" s="47" t="str">
        <f>IF(AND(G52&lt;H52,F$2="no"),"",_xll.EURO(G52,H52,V52,V52,C52,W52,0,0))</f>
        <v/>
      </c>
      <c r="M52" s="51" t="str">
        <f>IF(AND(F52&lt;H52,F$2="no"),"",_xll.EURO(F52,H52,V52,V52,D52,W52,0,0))</f>
        <v/>
      </c>
      <c r="N52" s="76">
        <f ca="1">_xll.EURO(F52,H52,V52,V52,C52,W52,0,1)</f>
        <v>-0.7801451712434947</v>
      </c>
      <c r="O52" s="7">
        <f ca="1">_xll.EURO($F52,$H52,$V52,$V52,$C52,$W52,1,2)</f>
        <v>2.9356833252457974E-2</v>
      </c>
      <c r="P52" s="3">
        <f ca="1">_xll.EURO($F52,$H52,$V52,$V52,$C52,$W52,1,3)/100</f>
        <v>8.0657547722126313E-2</v>
      </c>
      <c r="Q52" s="143">
        <f ca="1">_xll.EURO($F52,$H52,$V52,$V52,$C52,$W52,1,5)/365.25*X52*16*$Q$2</f>
        <v>-108.80441412981776</v>
      </c>
      <c r="R52" s="108">
        <f>VLOOKUP(E52,Lookups!$B$6:$H$304,6)</f>
        <v>37330</v>
      </c>
      <c r="S52" s="13"/>
      <c r="T52" s="153">
        <f ca="1">IF(F52&gt;H52,"",J52-I52)</f>
        <v>0.89757943122655792</v>
      </c>
      <c r="U52" s="173" t="str">
        <f>IF(F52&gt;H52,M52-L52,"")</f>
        <v/>
      </c>
      <c r="V52" s="134">
        <f>VLOOKUP(E52,Lookups!$B$6:$E$304,4)</f>
        <v>4.2311387712167504E-2</v>
      </c>
      <c r="W52" s="135">
        <f ca="1">R52-$C$1</f>
        <v>196</v>
      </c>
      <c r="X52" s="160">
        <f>VLOOKUP(E52,Lookups!$B$6:$E$304,3)</f>
        <v>21</v>
      </c>
    </row>
    <row r="53" spans="1:24" ht="12.75" customHeight="1" x14ac:dyDescent="0.25">
      <c r="A53" s="228"/>
      <c r="B53" s="114">
        <v>7.0000000000000007E-2</v>
      </c>
      <c r="C53" s="11">
        <f>C$52+B53</f>
        <v>0.39</v>
      </c>
      <c r="D53" s="22">
        <f>D$52+B53</f>
        <v>0.49</v>
      </c>
      <c r="E53" s="25">
        <v>37316</v>
      </c>
      <c r="F53" s="42">
        <f t="shared" ref="F53:G56" si="23">F52</f>
        <v>40</v>
      </c>
      <c r="G53" s="42">
        <f t="shared" si="23"/>
        <v>40</v>
      </c>
      <c r="H53" s="39">
        <v>50</v>
      </c>
      <c r="I53" s="47">
        <f ca="1">IF(AND(F53&gt;H53,F$2="No"),"",_xll.EURO(F53,H53,V53,V53,C53,W53,1,0))</f>
        <v>1.5428684908936141</v>
      </c>
      <c r="J53" s="51">
        <f ca="1">IF(AND(G53&gt;H53,F$2="no"),"",_xll.EURO(G53,H53,V53,V53,D53,W53,1,0))</f>
        <v>2.5325547230409331</v>
      </c>
      <c r="K53" s="2">
        <f ca="1">_xll.EURO(F53,H53,V53,V53,C53,W53,1,1)</f>
        <v>0.25579145533043163</v>
      </c>
      <c r="L53" s="47" t="str">
        <f>IF(AND(G53&lt;H53,F$2="no"),"",_xll.EURO(G53,H53,V53,V53,C53,W53,0,0))</f>
        <v/>
      </c>
      <c r="M53" s="51" t="str">
        <f>IF(AND(F53&lt;H53,F$2="no"),"",_xll.EURO(F53,H53,V53,V53,D53,W53,0,0))</f>
        <v/>
      </c>
      <c r="N53" s="76">
        <f ca="1">_xll.EURO(F53,H53,V53,V53,C53,W53,0,1)</f>
        <v>-0.72175928112646026</v>
      </c>
      <c r="O53" s="7">
        <f ca="1">_xll.EURO($F53,$H53,$V53,$V53,$C53,$W53,1,2)</f>
        <v>2.7838306480566549E-2</v>
      </c>
      <c r="P53" s="3">
        <f ca="1">_xll.EURO($F53,$H53,$V53,$V53,$C53,$W53,1,3)/100</f>
        <v>9.3216597831600578E-2</v>
      </c>
      <c r="Q53" s="143">
        <f ca="1">_xll.EURO($F53,$H53,$V53,$V53,$C53,$W53,1,5)/365.25*X53*16*$Q$2</f>
        <v>-152.80223132345137</v>
      </c>
      <c r="R53" s="108">
        <f>VLOOKUP(E53,Lookups!$B$6:$H$304,6)</f>
        <v>37330</v>
      </c>
      <c r="S53" s="13"/>
      <c r="T53" s="154">
        <f ca="1">IF(F53&gt;H53,"",J53-I53)</f>
        <v>0.98968623214731899</v>
      </c>
      <c r="U53" s="174" t="str">
        <f>IF(F53&gt;H53,M53-L53,"")</f>
        <v/>
      </c>
      <c r="V53" s="15">
        <f>VLOOKUP(E53,Lookups!$B$6:$E$304,4)</f>
        <v>4.2311387712167504E-2</v>
      </c>
      <c r="W53" s="156">
        <f ca="1">R53-$C$1</f>
        <v>196</v>
      </c>
      <c r="X53" s="157">
        <f>VLOOKUP(E53,Lookups!$B$6:$E$304,3)</f>
        <v>21</v>
      </c>
    </row>
    <row r="54" spans="1:24" ht="12.75" customHeight="1" x14ac:dyDescent="0.25">
      <c r="A54" s="228"/>
      <c r="B54" s="114">
        <v>7.0000000000000007E-2</v>
      </c>
      <c r="C54" s="11">
        <f>C$52+B54</f>
        <v>0.39</v>
      </c>
      <c r="D54" s="22">
        <f>D$52+B54</f>
        <v>0.49</v>
      </c>
      <c r="E54" s="25">
        <v>37316</v>
      </c>
      <c r="F54" s="42">
        <f t="shared" si="23"/>
        <v>40</v>
      </c>
      <c r="G54" s="42">
        <f t="shared" si="23"/>
        <v>40</v>
      </c>
      <c r="H54" s="39">
        <v>50</v>
      </c>
      <c r="I54" s="47">
        <f ca="1">IF(AND(F54&gt;H54,F$2="No"),"",_xll.EURO(F54,H54,V54,V54,C54,W54,1,0))</f>
        <v>1.5428684908936141</v>
      </c>
      <c r="J54" s="51">
        <f ca="1">IF(AND(G54&gt;H54,F$2="no"),"",_xll.EURO(G54,H54,V54,V54,D54,W54,1,0))</f>
        <v>2.5325547230409331</v>
      </c>
      <c r="K54" s="2">
        <f ca="1">_xll.EURO(F54,H54,V54,V54,C54,W54,1,1)</f>
        <v>0.25579145533043163</v>
      </c>
      <c r="L54" s="47" t="str">
        <f>IF(AND(G54&lt;H54,F$2="no"),"",_xll.EURO(G54,H54,V54,V54,C54,W54,0,0))</f>
        <v/>
      </c>
      <c r="M54" s="51" t="str">
        <f>IF(AND(F54&lt;H54,F$2="no"),"",_xll.EURO(F54,H54,V54,V54,D54,W54,0,0))</f>
        <v/>
      </c>
      <c r="N54" s="76">
        <f ca="1">_xll.EURO(F54,H54,V54,V54,C54,W54,0,1)</f>
        <v>-0.72175928112646026</v>
      </c>
      <c r="O54" s="7">
        <f ca="1">_xll.EURO($F54,$H54,$V54,$V54,$C54,$W54,1,2)</f>
        <v>2.7838306480566549E-2</v>
      </c>
      <c r="P54" s="3">
        <f ca="1">_xll.EURO($F54,$H54,$V54,$V54,$C54,$W54,1,3)/100</f>
        <v>9.3216597831600578E-2</v>
      </c>
      <c r="Q54" s="143">
        <f ca="1">_xll.EURO($F54,$H54,$V54,$V54,$C54,$W54,1,5)/365.25*X54*16*$Q$2</f>
        <v>-152.80223132345137</v>
      </c>
      <c r="R54" s="108">
        <f>VLOOKUP(E54,Lookups!$B$6:$H$304,6)</f>
        <v>37330</v>
      </c>
      <c r="S54" s="13"/>
      <c r="T54" s="154">
        <f ca="1">IF(F54&gt;H54,"",J54-I54)</f>
        <v>0.98968623214731899</v>
      </c>
      <c r="U54" s="174" t="str">
        <f>IF(F54&gt;H54,M54-L54,"")</f>
        <v/>
      </c>
      <c r="V54" s="15">
        <f>VLOOKUP(E54,Lookups!$B$6:$E$304,4)</f>
        <v>4.2311387712167504E-2</v>
      </c>
      <c r="W54" s="156">
        <f ca="1">R54-$C$1</f>
        <v>196</v>
      </c>
      <c r="X54" s="157">
        <f>VLOOKUP(E54,Lookups!$B$6:$E$304,3)</f>
        <v>21</v>
      </c>
    </row>
    <row r="55" spans="1:24" ht="12.75" customHeight="1" x14ac:dyDescent="0.25">
      <c r="A55" s="228"/>
      <c r="B55" s="114">
        <v>7.0000000000000007E-2</v>
      </c>
      <c r="C55" s="11">
        <f>C$52+B55</f>
        <v>0.39</v>
      </c>
      <c r="D55" s="22">
        <f>D$52+B55</f>
        <v>0.49</v>
      </c>
      <c r="E55" s="25">
        <v>37316</v>
      </c>
      <c r="F55" s="42">
        <f t="shared" si="23"/>
        <v>40</v>
      </c>
      <c r="G55" s="42">
        <f t="shared" si="23"/>
        <v>40</v>
      </c>
      <c r="H55" s="39">
        <v>50</v>
      </c>
      <c r="I55" s="47">
        <f ca="1">IF(AND(F55&gt;H55,F$2="No"),"",_xll.EURO(F55,H55,V55,V55,C55,W55,1,0))</f>
        <v>1.5428684908936141</v>
      </c>
      <c r="J55" s="51">
        <f ca="1">IF(AND(G55&gt;H55,F$2="no"),"",_xll.EURO(G55,H55,V55,V55,D55,W55,1,0))</f>
        <v>2.5325547230409331</v>
      </c>
      <c r="K55" s="2">
        <f ca="1">_xll.EURO(F55,H55,V55,V55,C55,W55,1,1)</f>
        <v>0.25579145533043163</v>
      </c>
      <c r="L55" s="47" t="str">
        <f>IF(AND(G55&lt;H55,F$2="no"),"",_xll.EURO(G55,H55,V55,V55,C55,W55,0,0))</f>
        <v/>
      </c>
      <c r="M55" s="51" t="str">
        <f>IF(AND(F55&lt;H55,F$2="no"),"",_xll.EURO(F55,H55,V55,V55,D55,W55,0,0))</f>
        <v/>
      </c>
      <c r="N55" s="76">
        <f ca="1">_xll.EURO(F55,H55,V55,V55,C55,W55,0,1)</f>
        <v>-0.72175928112646026</v>
      </c>
      <c r="O55" s="7">
        <f ca="1">_xll.EURO($F55,$H55,$V55,$V55,$C55,$W55,1,2)</f>
        <v>2.7838306480566549E-2</v>
      </c>
      <c r="P55" s="3">
        <f ca="1">_xll.EURO($F55,$H55,$V55,$V55,$C55,$W55,1,3)/100</f>
        <v>9.3216597831600578E-2</v>
      </c>
      <c r="Q55" s="143">
        <f ca="1">_xll.EURO($F55,$H55,$V55,$V55,$C55,$W55,1,5)/365.25*X55*16*$Q$2</f>
        <v>-152.80223132345137</v>
      </c>
      <c r="R55" s="108">
        <f>VLOOKUP(E55,Lookups!$B$6:$H$304,6)</f>
        <v>37330</v>
      </c>
      <c r="S55" s="13"/>
      <c r="T55" s="154">
        <f ca="1">IF(F55&gt;H55,"",J55-I55)</f>
        <v>0.98968623214731899</v>
      </c>
      <c r="U55" s="174" t="str">
        <f>IF(F55&gt;H55,M55-L55,"")</f>
        <v/>
      </c>
      <c r="V55" s="15">
        <f>VLOOKUP(E55,Lookups!$B$6:$E$304,4)</f>
        <v>4.2311387712167504E-2</v>
      </c>
      <c r="W55" s="156">
        <f ca="1">R55-$C$1</f>
        <v>196</v>
      </c>
      <c r="X55" s="157">
        <f>VLOOKUP(E55,Lookups!$B$6:$E$304,3)</f>
        <v>21</v>
      </c>
    </row>
    <row r="56" spans="1:24" ht="12.75" customHeight="1" thickBot="1" x14ac:dyDescent="0.3">
      <c r="A56" s="228"/>
      <c r="B56" s="114">
        <v>7.0000000000000007E-2</v>
      </c>
      <c r="C56" s="11">
        <f>C$52+B56</f>
        <v>0.39</v>
      </c>
      <c r="D56" s="22">
        <f>D$52+B56</f>
        <v>0.49</v>
      </c>
      <c r="E56" s="25">
        <v>37316</v>
      </c>
      <c r="F56" s="42">
        <f t="shared" si="23"/>
        <v>40</v>
      </c>
      <c r="G56" s="42">
        <f t="shared" si="23"/>
        <v>40</v>
      </c>
      <c r="H56" s="39">
        <v>50</v>
      </c>
      <c r="I56" s="47">
        <f ca="1">IF(AND(F56&gt;H56,F$2="No"),"",_xll.EURO(F56,H56,V56,V56,C56,W56,1,0))</f>
        <v>1.5428684908936141</v>
      </c>
      <c r="J56" s="51">
        <f ca="1">IF(AND(G56&gt;H56,F$2="no"),"",_xll.EURO(G56,H56,V56,V56,D56,W56,1,0))</f>
        <v>2.5325547230409331</v>
      </c>
      <c r="K56" s="2">
        <f ca="1">_xll.EURO(F56,H56,V56,V56,C56,W56,1,1)</f>
        <v>0.25579145533043163</v>
      </c>
      <c r="L56" s="47" t="str">
        <f>IF(AND(G56&lt;H56,F$2="no"),"",_xll.EURO(G56,H56,V56,V56,C56,W56,0,0))</f>
        <v/>
      </c>
      <c r="M56" s="51" t="str">
        <f>IF(AND(F56&lt;H56,F$2="no"),"",_xll.EURO(F56,H56,V56,V56,D56,W56,0,0))</f>
        <v/>
      </c>
      <c r="N56" s="76">
        <f ca="1">_xll.EURO(F56,H56,V56,V56,C56,W56,0,1)</f>
        <v>-0.72175928112646026</v>
      </c>
      <c r="O56" s="7">
        <f ca="1">_xll.EURO($F56,$H56,$V56,$V56,$C56,$W56,1,2)</f>
        <v>2.7838306480566549E-2</v>
      </c>
      <c r="P56" s="3">
        <f ca="1">_xll.EURO($F56,$H56,$V56,$V56,$C56,$W56,1,3)/100</f>
        <v>9.3216597831600578E-2</v>
      </c>
      <c r="Q56" s="143">
        <f ca="1">_xll.EURO($F56,$H56,$V56,$V56,$C56,$W56,1,5)/365.25*X56*16*$Q$2</f>
        <v>-152.80223132345137</v>
      </c>
      <c r="R56" s="108">
        <f>VLOOKUP(E56,Lookups!$B$6:$H$304,6)</f>
        <v>37330</v>
      </c>
      <c r="S56" s="13"/>
      <c r="T56" s="158">
        <f ca="1">IF(F56&gt;H56,"",J56-I56)</f>
        <v>0.98968623214731899</v>
      </c>
      <c r="U56" s="175" t="str">
        <f>IF(F56&gt;H56,M56-L56,"")</f>
        <v/>
      </c>
      <c r="V56" s="17">
        <f>VLOOKUP(E56,Lookups!$B$6:$E$304,4)</f>
        <v>4.2311387712167504E-2</v>
      </c>
      <c r="W56" s="137">
        <f ca="1">R56-$C$1</f>
        <v>196</v>
      </c>
      <c r="X56" s="159">
        <f>VLOOKUP(E56,Lookups!$B$6:$E$304,3)</f>
        <v>21</v>
      </c>
    </row>
    <row r="57" spans="1:24" ht="12.75" customHeight="1" thickBot="1" x14ac:dyDescent="0.3">
      <c r="A57" s="118"/>
      <c r="B57" s="119"/>
      <c r="C57" s="120"/>
      <c r="D57" s="120"/>
      <c r="E57" s="121"/>
      <c r="F57" s="122"/>
      <c r="G57" s="122"/>
      <c r="H57" s="132"/>
      <c r="I57" s="127"/>
      <c r="J57" s="127"/>
      <c r="K57" s="124"/>
      <c r="L57" s="127"/>
      <c r="M57" s="127"/>
      <c r="N57" s="125"/>
      <c r="O57" s="126"/>
      <c r="P57" s="127"/>
      <c r="Q57" s="147"/>
      <c r="R57" s="128"/>
      <c r="S57" s="13"/>
      <c r="T57" s="127"/>
      <c r="U57" s="176"/>
      <c r="V57" s="130"/>
      <c r="W57" s="131"/>
    </row>
    <row r="58" spans="1:24" ht="12.75" customHeight="1" x14ac:dyDescent="0.25">
      <c r="A58" s="230" t="s">
        <v>43</v>
      </c>
      <c r="B58" s="114"/>
      <c r="C58" s="20">
        <f>C56</f>
        <v>0.39</v>
      </c>
      <c r="D58" s="24">
        <f>D56</f>
        <v>0.49</v>
      </c>
      <c r="E58" s="25">
        <v>37347</v>
      </c>
      <c r="F58" s="70">
        <f>F56</f>
        <v>40</v>
      </c>
      <c r="G58" s="70">
        <f>G56</f>
        <v>40</v>
      </c>
      <c r="H58" s="39">
        <v>50</v>
      </c>
      <c r="I58" s="47">
        <f ca="1">IF(AND(F58&gt;H58,F$2="No"),"",_xll.EURO(F58,H58,V58,V58,C58,W58,1,0))</f>
        <v>1.8186409451551935</v>
      </c>
      <c r="J58" s="51">
        <f ca="1">IF(AND(G58&gt;H58,F$2="no"),"",_xll.EURO(G58,H58,V58,V58,D58,W58,1,0))</f>
        <v>2.9129918817494769</v>
      </c>
      <c r="K58" s="2">
        <f ca="1">_xll.EURO(F58,H58,V58,V58,C58,W58,1,1)</f>
        <v>0.27621183859475995</v>
      </c>
      <c r="L58" s="47" t="str">
        <f>IF(AND(G58&lt;H58,F$2="no"),"",_xll.EURO(G58,H58,V58,V58,C58,W58,0,0))</f>
        <v/>
      </c>
      <c r="M58" s="51" t="str">
        <f>IF(AND(F58&lt;H58,F$2="no"),"",_xll.EURO(F58,H58,V58,V58,D58,W58,0,0))</f>
        <v/>
      </c>
      <c r="N58" s="76">
        <f ca="1">_xll.EURO(F58,H58,V58,V58,C58,W58,0,1)</f>
        <v>-0.69758227243776416</v>
      </c>
      <c r="O58" s="7">
        <f ca="1">_xll.EURO($F58,$H58,$V58,$V58,$C58,$W58,1,2)</f>
        <v>2.6821064093617189E-2</v>
      </c>
      <c r="P58" s="3">
        <f ca="1">_xll.EURO($F58,$H58,$V58,$V58,$C58,$W58,1,3)/100</f>
        <v>0.10401506055394082</v>
      </c>
      <c r="Q58" s="143">
        <f ca="1">_xll.EURO($F58,$H58,$V58,$V58,$C58,$W58,1,5)/365.25*X58*16*$Q$2</f>
        <v>-153.51533899823474</v>
      </c>
      <c r="R58" s="108">
        <f>VLOOKUP(E58,Lookups!$B$6:$H$304,6)</f>
        <v>37361</v>
      </c>
      <c r="S58" s="13"/>
      <c r="T58" s="153">
        <f ca="1">IF(F58&gt;H58,"",J58-I58)</f>
        <v>1.0943509365942834</v>
      </c>
      <c r="U58" s="173" t="str">
        <f>IF(F58&gt;H58,M58-L58,"")</f>
        <v/>
      </c>
      <c r="V58" s="134">
        <f>VLOOKUP(E58,Lookups!$B$6:$E$304,4)</f>
        <v>4.2728429590692701E-2</v>
      </c>
      <c r="W58" s="135">
        <f ca="1">R58-$C$1</f>
        <v>227</v>
      </c>
      <c r="X58" s="160">
        <f>VLOOKUP(E58,Lookups!$B$6:$E$304,3)</f>
        <v>22</v>
      </c>
    </row>
    <row r="59" spans="1:24" ht="12.75" customHeight="1" x14ac:dyDescent="0.25">
      <c r="A59" s="228"/>
      <c r="B59" s="114">
        <v>7.0000000000000007E-2</v>
      </c>
      <c r="C59" s="11">
        <f>C$58+B59</f>
        <v>0.46</v>
      </c>
      <c r="D59" s="22">
        <f>D$58+B59</f>
        <v>0.56000000000000005</v>
      </c>
      <c r="E59" s="25">
        <v>37347</v>
      </c>
      <c r="F59" s="42">
        <f>F58</f>
        <v>40</v>
      </c>
      <c r="G59" s="42">
        <f>G58</f>
        <v>40</v>
      </c>
      <c r="H59" s="39">
        <v>50</v>
      </c>
      <c r="I59" s="47">
        <f ca="1">IF(AND(F59&gt;H59,F$2="No"),"",_xll.EURO(F59,H59,V59,V59,C59,W59,1,0))</f>
        <v>2.5749736397342282</v>
      </c>
      <c r="J59" s="51">
        <f ca="1">IF(AND(G59&gt;H59,F$2="no"),"",_xll.EURO(G59,H59,V59,V59,D59,W59,1,0))</f>
        <v>3.7239779710233396</v>
      </c>
      <c r="K59" s="2">
        <f ca="1">_xll.EURO(F59,H59,V59,V59,C59,W59,1,1)</f>
        <v>0.32343626741577863</v>
      </c>
      <c r="L59" s="47" t="str">
        <f>IF(AND(G59&lt;H59,F$2="no"),"",_xll.EURO(G59,H59,V59,V59,C59,W59,0,0))</f>
        <v/>
      </c>
      <c r="M59" s="51" t="str">
        <f>IF(AND(F59&lt;H59,F$2="no"),"",_xll.EURO(F59,H59,V59,V59,D59,W59,0,0))</f>
        <v/>
      </c>
      <c r="N59" s="76">
        <f ca="1">_xll.EURO(F59,H59,V59,V59,C59,W59,0,1)</f>
        <v>-0.65035784361674553</v>
      </c>
      <c r="O59" s="7">
        <f ca="1">_xll.EURO($F59,$H59,$V59,$V59,$C59,$W59,1,2)</f>
        <v>2.4374658183562357E-2</v>
      </c>
      <c r="P59" s="3">
        <f ca="1">_xll.EURO($F59,$H59,$V59,$V59,$C59,$W59,1,3)/100</f>
        <v>0.11149412435439097</v>
      </c>
      <c r="Q59" s="143">
        <f ca="1">_xll.EURO($F59,$H59,$V59,$V59,$C59,$W59,1,5)/365.25*X59*16*$Q$2</f>
        <v>-193.52133883948767</v>
      </c>
      <c r="R59" s="108">
        <f>VLOOKUP(E59,Lookups!$B$6:$H$304,6)</f>
        <v>37361</v>
      </c>
      <c r="S59" s="13"/>
      <c r="T59" s="154">
        <f ca="1">IF(F59&gt;H59,"",J59-I59)</f>
        <v>1.1490043312891114</v>
      </c>
      <c r="U59" s="174" t="str">
        <f>IF(F59&gt;H59,M59-L59,"")</f>
        <v/>
      </c>
      <c r="V59" s="15">
        <f>VLOOKUP(E59,Lookups!$B$6:$E$304,4)</f>
        <v>4.2728429590692701E-2</v>
      </c>
      <c r="W59" s="156">
        <f ca="1">R59-$C$1</f>
        <v>227</v>
      </c>
      <c r="X59" s="157">
        <f>VLOOKUP(E59,Lookups!$B$6:$E$304,3)</f>
        <v>22</v>
      </c>
    </row>
    <row r="60" spans="1:24" ht="12.75" customHeight="1" x14ac:dyDescent="0.25">
      <c r="A60" s="228"/>
      <c r="B60" s="114">
        <v>7.0000000000000007E-2</v>
      </c>
      <c r="C60" s="11">
        <f>C$58+B60</f>
        <v>0.46</v>
      </c>
      <c r="D60" s="22">
        <f>D$58+B60</f>
        <v>0.56000000000000005</v>
      </c>
      <c r="E60" s="25">
        <v>37347</v>
      </c>
      <c r="F60" s="42">
        <f>F59</f>
        <v>40</v>
      </c>
      <c r="G60" s="42">
        <f>G59</f>
        <v>40</v>
      </c>
      <c r="H60" s="39">
        <v>50</v>
      </c>
      <c r="I60" s="47">
        <f ca="1">IF(AND(F60&gt;H60,F$2="No"),"",_xll.EURO(F60,H60,V60,V60,C60,W60,1,0))</f>
        <v>2.5749736397342282</v>
      </c>
      <c r="J60" s="51">
        <f ca="1">IF(AND(G60&gt;H60,F$2="no"),"",_xll.EURO(G60,H60,V60,V60,D60,W60,1,0))</f>
        <v>3.7239779710233396</v>
      </c>
      <c r="K60" s="2">
        <f ca="1">_xll.EURO(F60,H60,V60,V60,C60,W60,1,1)</f>
        <v>0.32343626741577863</v>
      </c>
      <c r="L60" s="47" t="str">
        <f>IF(AND(G60&lt;H60,F$2="no"),"",_xll.EURO(G60,H60,V60,V60,C60,W60,0,0))</f>
        <v/>
      </c>
      <c r="M60" s="51" t="str">
        <f>IF(AND(F60&lt;H60,F$2="no"),"",_xll.EURO(F60,H60,V60,V60,D60,W60,0,0))</f>
        <v/>
      </c>
      <c r="N60" s="76">
        <f ca="1">_xll.EURO(F60,H60,V60,V60,C60,W60,0,1)</f>
        <v>-0.65035784361674553</v>
      </c>
      <c r="O60" s="7">
        <f ca="1">_xll.EURO($F60,$H60,$V60,$V60,$C60,$W60,1,2)</f>
        <v>2.4374658183562357E-2</v>
      </c>
      <c r="P60" s="3">
        <f ca="1">_xll.EURO($F60,$H60,$V60,$V60,$C60,$W60,1,3)/100</f>
        <v>0.11149412435439097</v>
      </c>
      <c r="Q60" s="143">
        <f ca="1">_xll.EURO($F60,$H60,$V60,$V60,$C60,$W60,1,5)/365.25*X60*16*$Q$2</f>
        <v>-193.52133883948767</v>
      </c>
      <c r="R60" s="108">
        <f>VLOOKUP(E60,Lookups!$B$6:$H$304,6)</f>
        <v>37361</v>
      </c>
      <c r="S60" s="13"/>
      <c r="T60" s="154">
        <f ca="1">IF(F60&gt;H60,"",J60-I60)</f>
        <v>1.1490043312891114</v>
      </c>
      <c r="U60" s="174" t="str">
        <f>IF(F60&gt;H60,M60-L60,"")</f>
        <v/>
      </c>
      <c r="V60" s="15">
        <f>VLOOKUP(E60,Lookups!$B$6:$E$304,4)</f>
        <v>4.2728429590692701E-2</v>
      </c>
      <c r="W60" s="156">
        <f ca="1">R60-$C$1</f>
        <v>227</v>
      </c>
      <c r="X60" s="157">
        <f>VLOOKUP(E60,Lookups!$B$6:$E$304,3)</f>
        <v>22</v>
      </c>
    </row>
    <row r="61" spans="1:24" x14ac:dyDescent="0.25">
      <c r="A61" s="228"/>
      <c r="B61" s="114">
        <v>7.0000000000000007E-2</v>
      </c>
      <c r="C61" s="11">
        <f>C$58+B61</f>
        <v>0.46</v>
      </c>
      <c r="D61" s="22">
        <f>D$58+B61</f>
        <v>0.56000000000000005</v>
      </c>
      <c r="E61" s="25">
        <v>37347</v>
      </c>
      <c r="F61" s="42">
        <f>F60</f>
        <v>40</v>
      </c>
      <c r="G61" s="42">
        <f>F61</f>
        <v>40</v>
      </c>
      <c r="H61" s="39">
        <v>50</v>
      </c>
      <c r="I61" s="47">
        <f ca="1">IF(AND(F61&gt;H61,F$2="No"),"",_xll.EURO(F61,H61,V61,V61,C61,W61,1,0))</f>
        <v>2.5749736397342282</v>
      </c>
      <c r="J61" s="51">
        <f ca="1">IF(AND(G61&gt;H61,F$2="no"),"",_xll.EURO(G61,H61,V61,V61,D61,W61,1,0))</f>
        <v>3.7239779710233396</v>
      </c>
      <c r="K61" s="2">
        <f ca="1">_xll.EURO(F61,H61,V61,V61,C61,W61,1,1)</f>
        <v>0.32343626741577863</v>
      </c>
      <c r="L61" s="47" t="str">
        <f>IF(AND(G61&lt;H61,F$2="no"),"",_xll.EURO(G61,H61,V61,V61,C61,W61,0,0))</f>
        <v/>
      </c>
      <c r="M61" s="51" t="str">
        <f>IF(AND(F61&lt;H61,F$2="no"),"",_xll.EURO(F61,H61,V61,V61,D61,W61,0,0))</f>
        <v/>
      </c>
      <c r="N61" s="76">
        <f ca="1">_xll.EURO(F61,H61,V61,V61,C61,W61,0,1)</f>
        <v>-0.65035784361674553</v>
      </c>
      <c r="O61" s="7">
        <f ca="1">_xll.EURO($F61,$H61,$V61,$V61,$C61,$W61,1,2)</f>
        <v>2.4374658183562357E-2</v>
      </c>
      <c r="P61" s="3">
        <f ca="1">_xll.EURO($F61,$H61,$V61,$V61,$C61,$W61,1,3)/100</f>
        <v>0.11149412435439097</v>
      </c>
      <c r="Q61" s="143">
        <f ca="1">_xll.EURO($F61,$H61,$V61,$V61,$C61,$W61,1,5)/365.25*X61*16*$Q$2</f>
        <v>-193.52133883948767</v>
      </c>
      <c r="R61" s="108">
        <f>VLOOKUP(E61,Lookups!$B$6:$H$304,6)</f>
        <v>37361</v>
      </c>
      <c r="S61" s="13"/>
      <c r="T61" s="154">
        <f ca="1">IF(F61&gt;H61,"",J61-I61)</f>
        <v>1.1490043312891114</v>
      </c>
      <c r="U61" s="174" t="str">
        <f>IF(F61&gt;H61,M61-L61,"")</f>
        <v/>
      </c>
      <c r="V61" s="15">
        <f>VLOOKUP(E61,Lookups!$B$6:$E$304,4)</f>
        <v>4.2728429590692701E-2</v>
      </c>
      <c r="W61" s="156">
        <f ca="1">R61-$C$1</f>
        <v>227</v>
      </c>
      <c r="X61" s="157">
        <f>VLOOKUP(E61,Lookups!$B$6:$E$304,3)</f>
        <v>22</v>
      </c>
    </row>
    <row r="62" spans="1:24" ht="13.8" thickBot="1" x14ac:dyDescent="0.3">
      <c r="A62" s="228"/>
      <c r="B62" s="114">
        <v>7.0000000000000007E-2</v>
      </c>
      <c r="C62" s="11">
        <f>C$58+B62</f>
        <v>0.46</v>
      </c>
      <c r="D62" s="22">
        <f>D$58+B62</f>
        <v>0.56000000000000005</v>
      </c>
      <c r="E62" s="25">
        <v>37347</v>
      </c>
      <c r="F62" s="42">
        <f>F61</f>
        <v>40</v>
      </c>
      <c r="G62" s="42">
        <f>F62</f>
        <v>40</v>
      </c>
      <c r="H62" s="39">
        <v>50</v>
      </c>
      <c r="I62" s="47">
        <f ca="1">IF(AND(F62&gt;H62,F$2="No"),"",_xll.EURO(F62,H62,V62,V62,C62,W62,1,0))</f>
        <v>2.5749736397342282</v>
      </c>
      <c r="J62" s="51">
        <f ca="1">IF(AND(G62&gt;H62,F$2="no"),"",_xll.EURO(G62,H62,V62,V62,D62,W62,1,0))</f>
        <v>3.7239779710233396</v>
      </c>
      <c r="K62" s="2">
        <f ca="1">_xll.EURO(F62,H62,V62,V62,C62,W62,1,1)</f>
        <v>0.32343626741577863</v>
      </c>
      <c r="L62" s="47" t="str">
        <f>IF(AND(G62&lt;H62,F$2="no"),"",_xll.EURO(G62,H62,V62,V62,C62,W62,0,0))</f>
        <v/>
      </c>
      <c r="M62" s="51" t="str">
        <f>IF(AND(F62&lt;H62,F$2="no"),"",_xll.EURO(F62,H62,V62,V62,D62,W62,0,0))</f>
        <v/>
      </c>
      <c r="N62" s="76">
        <f ca="1">_xll.EURO(F62,H62,V62,V62,C62,W62,0,1)</f>
        <v>-0.65035784361674553</v>
      </c>
      <c r="O62" s="7">
        <f ca="1">_xll.EURO($F62,$H62,$V62,$V62,$C62,$W62,1,2)</f>
        <v>2.4374658183562357E-2</v>
      </c>
      <c r="P62" s="3">
        <f ca="1">_xll.EURO($F62,$H62,$V62,$V62,$C62,$W62,1,3)/100</f>
        <v>0.11149412435439097</v>
      </c>
      <c r="Q62" s="143">
        <f ca="1">_xll.EURO($F62,$H62,$V62,$V62,$C62,$W62,1,5)/365.25*X62*16*$Q$2</f>
        <v>-193.52133883948767</v>
      </c>
      <c r="R62" s="108">
        <f>VLOOKUP(E62,Lookups!$B$6:$H$304,6)</f>
        <v>37361</v>
      </c>
      <c r="S62" s="13"/>
      <c r="T62" s="158">
        <f ca="1">IF(F62&gt;H62,"",J62-I62)</f>
        <v>1.1490043312891114</v>
      </c>
      <c r="U62" s="175" t="str">
        <f>IF(F62&gt;H62,M62-L62,"")</f>
        <v/>
      </c>
      <c r="V62" s="17">
        <f>VLOOKUP(E62,Lookups!$B$6:$E$304,4)</f>
        <v>4.2728429590692701E-2</v>
      </c>
      <c r="W62" s="137">
        <f ca="1">R62-$C$1</f>
        <v>227</v>
      </c>
      <c r="X62" s="159">
        <f>VLOOKUP(E62,Lookups!$B$6:$E$304,3)</f>
        <v>22</v>
      </c>
    </row>
    <row r="63" spans="1:24" ht="13.8" thickBot="1" x14ac:dyDescent="0.3">
      <c r="A63" s="118"/>
      <c r="B63" s="119"/>
      <c r="C63" s="120"/>
      <c r="D63" s="120"/>
      <c r="E63" s="121"/>
      <c r="F63" s="122"/>
      <c r="G63" s="122"/>
      <c r="H63" s="132"/>
      <c r="I63" s="127"/>
      <c r="J63" s="127"/>
      <c r="K63" s="124"/>
      <c r="L63" s="127"/>
      <c r="M63" s="127"/>
      <c r="N63" s="125"/>
      <c r="O63" s="126"/>
      <c r="P63" s="127"/>
      <c r="Q63" s="147"/>
      <c r="R63" s="128"/>
      <c r="S63" s="13"/>
      <c r="T63" s="127"/>
      <c r="U63" s="176"/>
      <c r="V63" s="130"/>
      <c r="W63" s="131"/>
    </row>
    <row r="64" spans="1:24" ht="12.75" customHeight="1" x14ac:dyDescent="0.25">
      <c r="A64" s="230" t="s">
        <v>37</v>
      </c>
      <c r="B64" s="114"/>
      <c r="C64" s="20">
        <f>C62</f>
        <v>0.46</v>
      </c>
      <c r="D64" s="24">
        <f>D62</f>
        <v>0.56000000000000005</v>
      </c>
      <c r="E64" s="25">
        <v>37377</v>
      </c>
      <c r="F64" s="70">
        <f>F62</f>
        <v>40</v>
      </c>
      <c r="G64" s="70">
        <f>F64</f>
        <v>40</v>
      </c>
      <c r="H64" s="39">
        <v>50</v>
      </c>
      <c r="I64" s="47">
        <f ca="1">IF(AND(F64&gt;H64,F$2="No"),"",_xll.EURO(F64,H64,V64,V64,C64,W64,1,0))</f>
        <v>2.8957443351976782</v>
      </c>
      <c r="J64" s="51">
        <f ca="1">IF(AND(G64&gt;H64,F$2="no"),"",_xll.EURO(G64,H64,V64,V64,D64,W64,1,0))</f>
        <v>4.1326285254188697</v>
      </c>
      <c r="K64" s="2">
        <f ca="1">_xll.EURO(F64,H64,V64,V64,C64,W64,1,1)</f>
        <v>0.3395157963287363</v>
      </c>
      <c r="L64" s="47" t="str">
        <f>IF(AND(G64&lt;H64,F$2="no"),"",_xll.EURO(G64,H64,V64,V64,C64,W64,0,0))</f>
        <v/>
      </c>
      <c r="M64" s="51" t="str">
        <f>IF(AND(F64&lt;H64,F$2="no"),"",_xll.EURO(F64,H64,V64,V64,D64,W64,0,0))</f>
        <v/>
      </c>
      <c r="N64" s="76">
        <f ca="1">_xll.EURO(F64,H64,V64,V64,C64,W64,0,1)</f>
        <v>-0.63058282030418245</v>
      </c>
      <c r="O64" s="7">
        <f ca="1">_xll.EURO($F64,$H64,$V64,$V64,$C64,$W64,1,2)</f>
        <v>2.3280252275871698E-2</v>
      </c>
      <c r="P64" s="3">
        <f ca="1">_xll.EURO($F64,$H64,$V64,$V64,$C64,$W64,1,3)/100</f>
        <v>0.1205614313069318</v>
      </c>
      <c r="Q64" s="143">
        <f ca="1">_xll.EURO($F64,$H64,$V64,$V64,$C64,$W64,1,5)/365.25*X64*16*$Q$2</f>
        <v>-183.87584441736718</v>
      </c>
      <c r="R64" s="108">
        <f>VLOOKUP(E64,Lookups!$B$6:$H$304,6)</f>
        <v>37391</v>
      </c>
      <c r="S64" s="13"/>
      <c r="T64" s="153">
        <f ca="1">IF(F64&gt;H64,"",J64-I64)</f>
        <v>1.2368841902211916</v>
      </c>
      <c r="U64" s="173" t="str">
        <f>IF(F64&gt;H64,M64-L64,"")</f>
        <v/>
      </c>
      <c r="V64" s="134">
        <f>VLOOKUP(E64,Lookups!$B$6:$E$304,4)</f>
        <v>4.3144333400780201E-2</v>
      </c>
      <c r="W64" s="135">
        <f ca="1">R64-$C$1</f>
        <v>257</v>
      </c>
      <c r="X64" s="160">
        <f>VLOOKUP(E64,Lookups!$B$6:$E$304,3)</f>
        <v>22</v>
      </c>
    </row>
    <row r="65" spans="1:24" x14ac:dyDescent="0.25">
      <c r="A65" s="228"/>
      <c r="B65" s="114">
        <v>7.0000000000000007E-2</v>
      </c>
      <c r="C65" s="11">
        <f>C$64+B65</f>
        <v>0.53</v>
      </c>
      <c r="D65" s="22">
        <f>D$64+B65</f>
        <v>0.63000000000000012</v>
      </c>
      <c r="E65" s="25">
        <v>37377</v>
      </c>
      <c r="F65" s="42">
        <f>F64</f>
        <v>40</v>
      </c>
      <c r="G65" s="42">
        <f>F65</f>
        <v>40</v>
      </c>
      <c r="H65" s="39">
        <v>50</v>
      </c>
      <c r="I65" s="47">
        <f ca="1">IF(AND(F65&gt;H65,F$2="No"),"",_xll.EURO(F65,H65,V65,V65,C65,W65,1,0))</f>
        <v>3.7560011834148863</v>
      </c>
      <c r="J65" s="51">
        <f ca="1">IF(AND(G65&gt;H65,F$2="no"),"",_xll.EURO(G65,H65,V65,V65,D65,W65,1,0))</f>
        <v>5.0237136869482377</v>
      </c>
      <c r="K65" s="2">
        <f ca="1">_xll.EURO(F65,H65,V65,V65,C65,W65,1,1)</f>
        <v>0.37822120137132681</v>
      </c>
      <c r="L65" s="47" t="str">
        <f>IF(AND(G65&lt;H65,F$2="no"),"",_xll.EURO(G65,H65,V65,V65,C65,W65,0,0))</f>
        <v/>
      </c>
      <c r="M65" s="51" t="str">
        <f>IF(AND(F65&lt;H65,F$2="no"),"",_xll.EURO(F65,H65,V65,V65,D65,W65,0,0))</f>
        <v/>
      </c>
      <c r="N65" s="76">
        <f ca="1">_xll.EURO(F65,H65,V65,V65,C65,W65,0,1)</f>
        <v>-0.59187741526159199</v>
      </c>
      <c r="O65" s="7">
        <f ca="1">_xll.EURO($F65,$H65,$V65,$V65,$C65,$W65,1,2)</f>
        <v>2.0928530955225393E-2</v>
      </c>
      <c r="P65" s="3">
        <f ca="1">_xll.EURO($F65,$H65,$V65,$V65,$C65,$W65,1,3)/100</f>
        <v>0.12487557350466809</v>
      </c>
      <c r="Q65" s="143">
        <f ca="1">_xll.EURO($F65,$H65,$V65,$V65,$C65,$W65,1,5)/365.25*X65*16*$Q$2</f>
        <v>-218.81386403140874</v>
      </c>
      <c r="R65" s="108">
        <f>VLOOKUP(E65,Lookups!$B$6:$H$304,6)</f>
        <v>37391</v>
      </c>
      <c r="S65" s="13"/>
      <c r="T65" s="154">
        <f ca="1">IF(F65&gt;H65,"",J65-I65)</f>
        <v>1.2677125035333514</v>
      </c>
      <c r="U65" s="174" t="str">
        <f>IF(F65&gt;H65,M65-L65,"")</f>
        <v/>
      </c>
      <c r="V65" s="15">
        <f>VLOOKUP(E65,Lookups!$B$6:$E$304,4)</f>
        <v>4.3144333400780201E-2</v>
      </c>
      <c r="W65" s="156">
        <f ca="1">R65-$C$1</f>
        <v>257</v>
      </c>
      <c r="X65" s="157">
        <f>VLOOKUP(E65,Lookups!$B$6:$E$304,3)</f>
        <v>22</v>
      </c>
    </row>
    <row r="66" spans="1:24" x14ac:dyDescent="0.25">
      <c r="A66" s="228"/>
      <c r="B66" s="114">
        <v>7.0000000000000007E-2</v>
      </c>
      <c r="C66" s="11">
        <f>C$64+B66</f>
        <v>0.53</v>
      </c>
      <c r="D66" s="22">
        <f>D$64+B66</f>
        <v>0.63000000000000012</v>
      </c>
      <c r="E66" s="25">
        <v>37377</v>
      </c>
      <c r="F66" s="42">
        <f>F65</f>
        <v>40</v>
      </c>
      <c r="G66" s="42">
        <f>F66</f>
        <v>40</v>
      </c>
      <c r="H66" s="39">
        <v>50</v>
      </c>
      <c r="I66" s="47">
        <f ca="1">IF(AND(F66&gt;H66,F$2="No"),"",_xll.EURO(F66,H66,V66,V66,C66,W66,1,0))</f>
        <v>3.7560011834148863</v>
      </c>
      <c r="J66" s="51">
        <f ca="1">IF(AND(G66&gt;H66,F$2="no"),"",_xll.EURO(G66,H66,V66,V66,D66,W66,1,0))</f>
        <v>5.0237136869482377</v>
      </c>
      <c r="K66" s="2">
        <f ca="1">_xll.EURO(F66,H66,V66,V66,C66,W66,1,1)</f>
        <v>0.37822120137132681</v>
      </c>
      <c r="L66" s="47" t="str">
        <f>IF(AND(G66&lt;H66,F$2="no"),"",_xll.EURO(G66,H66,V66,V66,C66,W66,0,0))</f>
        <v/>
      </c>
      <c r="M66" s="51" t="str">
        <f>IF(AND(F66&lt;H66,F$2="no"),"",_xll.EURO(F66,H66,V66,V66,D66,W66,0,0))</f>
        <v/>
      </c>
      <c r="N66" s="76">
        <f ca="1">_xll.EURO(F66,H66,V66,V66,C66,W66,0,1)</f>
        <v>-0.59187741526159199</v>
      </c>
      <c r="O66" s="7">
        <f ca="1">_xll.EURO($F66,$H66,$V66,$V66,$C66,$W66,1,2)</f>
        <v>2.0928530955225393E-2</v>
      </c>
      <c r="P66" s="3">
        <f ca="1">_xll.EURO($F66,$H66,$V66,$V66,$C66,$W66,1,3)/100</f>
        <v>0.12487557350466809</v>
      </c>
      <c r="Q66" s="143">
        <f ca="1">_xll.EURO($F66,$H66,$V66,$V66,$C66,$W66,1,5)/365.25*X66*16*$Q$2</f>
        <v>-218.81386403140874</v>
      </c>
      <c r="R66" s="108">
        <f>VLOOKUP(E66,Lookups!$B$6:$H$304,6)</f>
        <v>37391</v>
      </c>
      <c r="S66" s="13"/>
      <c r="T66" s="154">
        <f ca="1">IF(F66&gt;H66,"",J66-I66)</f>
        <v>1.2677125035333514</v>
      </c>
      <c r="U66" s="174" t="str">
        <f>IF(F66&gt;H66,M66-L66,"")</f>
        <v/>
      </c>
      <c r="V66" s="15">
        <f>VLOOKUP(E66,Lookups!$B$6:$E$304,4)</f>
        <v>4.3144333400780201E-2</v>
      </c>
      <c r="W66" s="156">
        <f ca="1">R66-$C$1</f>
        <v>257</v>
      </c>
      <c r="X66" s="157">
        <f>VLOOKUP(E66,Lookups!$B$6:$E$304,3)</f>
        <v>22</v>
      </c>
    </row>
    <row r="67" spans="1:24" x14ac:dyDescent="0.25">
      <c r="A67" s="228"/>
      <c r="B67" s="114">
        <v>7.0000000000000007E-2</v>
      </c>
      <c r="C67" s="11">
        <f>C$64+B67</f>
        <v>0.53</v>
      </c>
      <c r="D67" s="22">
        <f>D$64+B67</f>
        <v>0.63000000000000012</v>
      </c>
      <c r="E67" s="25">
        <v>37377</v>
      </c>
      <c r="F67" s="42">
        <f>F66</f>
        <v>40</v>
      </c>
      <c r="G67" s="42">
        <f>F67</f>
        <v>40</v>
      </c>
      <c r="H67" s="39">
        <v>50</v>
      </c>
      <c r="I67" s="47">
        <f ca="1">IF(AND(F67&gt;H67,F$2="No"),"",_xll.EURO(F67,H67,V67,V67,C67,W67,1,0))</f>
        <v>3.7560011834148863</v>
      </c>
      <c r="J67" s="51">
        <f ca="1">IF(AND(G67&gt;H67,F$2="no"),"",_xll.EURO(G67,H67,V67,V67,D67,W67,1,0))</f>
        <v>5.0237136869482377</v>
      </c>
      <c r="K67" s="2">
        <f ca="1">_xll.EURO(F67,H67,V67,V67,C67,W67,1,1)</f>
        <v>0.37822120137132681</v>
      </c>
      <c r="L67" s="47" t="str">
        <f>IF(AND(G67&lt;H67,F$2="no"),"",_xll.EURO(G67,H67,V67,V67,C67,W67,0,0))</f>
        <v/>
      </c>
      <c r="M67" s="51" t="str">
        <f>IF(AND(F67&lt;H67,F$2="no"),"",_xll.EURO(F67,H67,V67,V67,D67,W67,0,0))</f>
        <v/>
      </c>
      <c r="N67" s="76">
        <f ca="1">_xll.EURO(F67,H67,V67,V67,C67,W67,0,1)</f>
        <v>-0.59187741526159199</v>
      </c>
      <c r="O67" s="7">
        <f ca="1">_xll.EURO($F67,$H67,$V67,$V67,$C67,$W67,1,2)</f>
        <v>2.0928530955225393E-2</v>
      </c>
      <c r="P67" s="3">
        <f ca="1">_xll.EURO($F67,$H67,$V67,$V67,$C67,$W67,1,3)/100</f>
        <v>0.12487557350466809</v>
      </c>
      <c r="Q67" s="143">
        <f ca="1">_xll.EURO($F67,$H67,$V67,$V67,$C67,$W67,1,5)/365.25*X67*16*$Q$2</f>
        <v>-218.81386403140874</v>
      </c>
      <c r="R67" s="108">
        <f>VLOOKUP(E67,Lookups!$B$6:$H$304,6)</f>
        <v>37391</v>
      </c>
      <c r="S67" s="13"/>
      <c r="T67" s="154">
        <f ca="1">IF(F67&gt;H67,"",J67-I67)</f>
        <v>1.2677125035333514</v>
      </c>
      <c r="U67" s="174" t="str">
        <f>IF(F67&gt;H67,M67-L67,"")</f>
        <v/>
      </c>
      <c r="V67" s="15">
        <f>VLOOKUP(E67,Lookups!$B$6:$E$304,4)</f>
        <v>4.3144333400780201E-2</v>
      </c>
      <c r="W67" s="156">
        <f ca="1">R67-$C$1</f>
        <v>257</v>
      </c>
      <c r="X67" s="157">
        <f>VLOOKUP(E67,Lookups!$B$6:$E$304,3)</f>
        <v>22</v>
      </c>
    </row>
    <row r="68" spans="1:24" ht="13.8" thickBot="1" x14ac:dyDescent="0.3">
      <c r="A68" s="228"/>
      <c r="B68" s="114">
        <v>7.0000000000000007E-2</v>
      </c>
      <c r="C68" s="11">
        <f>C$64+B68</f>
        <v>0.53</v>
      </c>
      <c r="D68" s="22">
        <f>D$64+B68</f>
        <v>0.63000000000000012</v>
      </c>
      <c r="E68" s="25">
        <v>37377</v>
      </c>
      <c r="F68" s="42">
        <f>F67</f>
        <v>40</v>
      </c>
      <c r="G68" s="42">
        <f>F68</f>
        <v>40</v>
      </c>
      <c r="H68" s="39">
        <v>50</v>
      </c>
      <c r="I68" s="47">
        <f ca="1">IF(AND(F68&gt;H68,F$2="No"),"",_xll.EURO(F68,H68,V68,V68,C68,W68,1,0))</f>
        <v>3.7560011834148863</v>
      </c>
      <c r="J68" s="51">
        <f ca="1">IF(AND(G68&gt;H68,F$2="no"),"",_xll.EURO(G68,H68,V68,V68,D68,W68,1,0))</f>
        <v>5.0237136869482377</v>
      </c>
      <c r="K68" s="2">
        <f ca="1">_xll.EURO(F68,H68,V68,V68,C68,W68,1,1)</f>
        <v>0.37822120137132681</v>
      </c>
      <c r="L68" s="47" t="str">
        <f>IF(AND(G68&lt;H68,F$2="no"),"",_xll.EURO(G68,H68,V68,V68,C68,W68,0,0))</f>
        <v/>
      </c>
      <c r="M68" s="51" t="str">
        <f>IF(AND(F68&lt;H68,F$2="no"),"",_xll.EURO(F68,H68,V68,V68,D68,W68,0,0))</f>
        <v/>
      </c>
      <c r="N68" s="76">
        <f ca="1">_xll.EURO(F68,H68,V68,V68,C68,W68,0,1)</f>
        <v>-0.59187741526159199</v>
      </c>
      <c r="O68" s="7">
        <f ca="1">_xll.EURO($F68,$H68,$V68,$V68,$C68,$W68,1,2)</f>
        <v>2.0928530955225393E-2</v>
      </c>
      <c r="P68" s="3">
        <f ca="1">_xll.EURO($F68,$H68,$V68,$V68,$C68,$W68,1,3)/100</f>
        <v>0.12487557350466809</v>
      </c>
      <c r="Q68" s="143">
        <f ca="1">_xll.EURO($F68,$H68,$V68,$V68,$C68,$W68,1,5)/365.25*X68*16*$Q$2</f>
        <v>-218.81386403140874</v>
      </c>
      <c r="R68" s="108">
        <f>VLOOKUP(E68,Lookups!$B$6:$H$304,6)</f>
        <v>37391</v>
      </c>
      <c r="S68" s="13"/>
      <c r="T68" s="158">
        <f ca="1">IF(F68&gt;H68,"",J68-I68)</f>
        <v>1.2677125035333514</v>
      </c>
      <c r="U68" s="175" t="str">
        <f>IF(F68&gt;H68,M68-L68,"")</f>
        <v/>
      </c>
      <c r="V68" s="17">
        <f>VLOOKUP(E68,Lookups!$B$6:$E$304,4)</f>
        <v>4.3144333400780201E-2</v>
      </c>
      <c r="W68" s="137">
        <f ca="1">R68-$C$1</f>
        <v>257</v>
      </c>
      <c r="X68" s="159">
        <f>VLOOKUP(E68,Lookups!$B$6:$E$304,3)</f>
        <v>22</v>
      </c>
    </row>
    <row r="69" spans="1:24" ht="13.8" thickBot="1" x14ac:dyDescent="0.3">
      <c r="A69" s="118"/>
      <c r="B69" s="119"/>
      <c r="C69" s="120"/>
      <c r="D69" s="120"/>
      <c r="E69" s="121"/>
      <c r="F69" s="122"/>
      <c r="G69" s="122"/>
      <c r="H69" s="132"/>
      <c r="I69" s="127"/>
      <c r="J69" s="127"/>
      <c r="K69" s="124"/>
      <c r="L69" s="127"/>
      <c r="M69" s="127"/>
      <c r="N69" s="125"/>
      <c r="O69" s="126"/>
      <c r="P69" s="127"/>
      <c r="Q69" s="147"/>
      <c r="R69" s="128"/>
      <c r="S69" s="13"/>
      <c r="T69" s="127"/>
      <c r="U69" s="176"/>
      <c r="V69" s="130"/>
      <c r="W69" s="131"/>
    </row>
    <row r="70" spans="1:24" ht="12.75" customHeight="1" x14ac:dyDescent="0.25">
      <c r="A70" s="231" t="s">
        <v>38</v>
      </c>
      <c r="B70" s="114"/>
      <c r="C70" s="20">
        <f>C68</f>
        <v>0.53</v>
      </c>
      <c r="D70" s="24">
        <f>D68</f>
        <v>0.63000000000000012</v>
      </c>
      <c r="E70" s="25">
        <v>37408</v>
      </c>
      <c r="F70" s="70">
        <f>F68</f>
        <v>40</v>
      </c>
      <c r="G70" s="70">
        <f>F70</f>
        <v>40</v>
      </c>
      <c r="H70" s="39">
        <v>50</v>
      </c>
      <c r="I70" s="47">
        <f ca="1">IF(AND(F70&gt;H70,F$2="No"),"",_xll.EURO(F70,H70,V70,V70,C70,W70,1,0))</f>
        <v>4.1293892759392659</v>
      </c>
      <c r="J70" s="51">
        <f ca="1">IF(AND(G70&gt;H70,F$2="no"),"",_xll.EURO(G70,H70,V70,V70,D70,W70,1,0))</f>
        <v>5.4765154389382786</v>
      </c>
      <c r="K70" s="2">
        <f ca="1">_xll.EURO(F70,H70,V70,V70,C70,W70,1,1)</f>
        <v>0.39192014500279287</v>
      </c>
      <c r="L70" s="47" t="str">
        <f>IF(AND(G70&lt;H70,F$2="no"),"",_xll.EURO(G70,H70,V70,V70,C70,W70,0,0))</f>
        <v/>
      </c>
      <c r="M70" s="51" t="str">
        <f>IF(AND(F70&lt;H70,F$2="no"),"",_xll.EURO(F70,H70,V70,V70,D70,W70,0,0))</f>
        <v/>
      </c>
      <c r="N70" s="76">
        <f ca="1">_xll.EURO(F70,H70,V70,V70,C70,W70,0,1)</f>
        <v>-0.57430517334126896</v>
      </c>
      <c r="O70" s="7">
        <f ca="1">_xll.EURO($F70,$H70,$V70,$V70,$C70,$W70,1,2)</f>
        <v>1.9900580548637185E-2</v>
      </c>
      <c r="P70" s="3">
        <f ca="1">_xll.EURO($F70,$H70,$V70,$V70,$C70,$W70,1,3)/100</f>
        <v>0.13306500708857955</v>
      </c>
      <c r="Q70" s="143">
        <f ca="1">_xll.EURO($F70,$H70,$V70,$V70,$C70,$W70,1,5)/365.25*X70*16*$Q$2</f>
        <v>-188.0191227539712</v>
      </c>
      <c r="R70" s="108">
        <f>VLOOKUP(E70,Lookups!$B$6:$H$304,6)</f>
        <v>37422</v>
      </c>
      <c r="S70" s="13"/>
      <c r="T70" s="153">
        <f ca="1">IF(F70&gt;H70,"",J70-I70)</f>
        <v>1.3471261629990128</v>
      </c>
      <c r="U70" s="173" t="str">
        <f>IF(F70&gt;H70,M70-L70,"")</f>
        <v/>
      </c>
      <c r="V70" s="134">
        <f>VLOOKUP(E70,Lookups!$B$6:$E$304,4)</f>
        <v>4.3574100732080498E-2</v>
      </c>
      <c r="W70" s="135">
        <f ca="1">R70-$C$1</f>
        <v>288</v>
      </c>
      <c r="X70" s="160">
        <f>VLOOKUP(E70,Lookups!$B$6:$E$304,3)</f>
        <v>20</v>
      </c>
    </row>
    <row r="71" spans="1:24" x14ac:dyDescent="0.25">
      <c r="A71" s="228"/>
      <c r="B71" s="114">
        <v>7.0000000000000007E-2</v>
      </c>
      <c r="C71" s="11">
        <f>C$70+B71</f>
        <v>0.60000000000000009</v>
      </c>
      <c r="D71" s="22">
        <f>D$70+B71</f>
        <v>0.70000000000000018</v>
      </c>
      <c r="E71" s="25">
        <v>37408</v>
      </c>
      <c r="F71" s="42">
        <f>F70</f>
        <v>40</v>
      </c>
      <c r="G71" s="42">
        <f>F71</f>
        <v>40</v>
      </c>
      <c r="H71" s="39">
        <v>50</v>
      </c>
      <c r="I71" s="47">
        <f ca="1">IF(AND(F71&gt;H71,F$2="No"),"",_xll.EURO(F71,H71,V71,V71,C71,W71,1,0))</f>
        <v>5.069552335624028</v>
      </c>
      <c r="J71" s="51">
        <f ca="1">IF(AND(G71&gt;H71,F$2="no"),"",_xll.EURO(G71,H71,V71,V71,D71,W71,1,0))</f>
        <v>6.4314233047134195</v>
      </c>
      <c r="K71" s="2">
        <f ca="1">_xll.EURO(F71,H71,V71,V71,C71,W71,1,1)</f>
        <v>0.42458185296052636</v>
      </c>
      <c r="L71" s="47" t="str">
        <f>IF(AND(G71&lt;H71,F$2="no"),"",_xll.EURO(G71,H71,V71,V71,C71,W71,0,0))</f>
        <v/>
      </c>
      <c r="M71" s="51" t="str">
        <f>IF(AND(F71&lt;H71,F$2="no"),"",_xll.EURO(F71,H71,V71,V71,D71,W71,0,0))</f>
        <v/>
      </c>
      <c r="N71" s="76">
        <f ca="1">_xll.EURO(F71,H71,V71,V71,C71,W71,0,1)</f>
        <v>-0.54164346538353547</v>
      </c>
      <c r="O71" s="7">
        <f ca="1">_xll.EURO($F71,$H71,$V71,$V71,$C71,$W71,1,2)</f>
        <v>1.7878480350933142E-2</v>
      </c>
      <c r="P71" s="3">
        <f ca="1">_xll.EURO($F71,$H71,$V71,$V71,$C71,$W71,1,3)/100</f>
        <v>0.13533312107942497</v>
      </c>
      <c r="Q71" s="143">
        <f ca="1">_xll.EURO($F71,$H71,$V71,$V71,$C71,$W71,1,5)/365.25*X71*16*$Q$2</f>
        <v>-215.87849010506605</v>
      </c>
      <c r="R71" s="108">
        <f>VLOOKUP(E71,Lookups!$B$6:$H$304,6)</f>
        <v>37422</v>
      </c>
      <c r="S71" s="13"/>
      <c r="T71" s="154">
        <f ca="1">IF(F71&gt;H71,"",J71-I71)</f>
        <v>1.3618709690893915</v>
      </c>
      <c r="U71" s="174" t="str">
        <f>IF(F71&gt;H71,M71-L71,"")</f>
        <v/>
      </c>
      <c r="V71" s="15">
        <f>VLOOKUP(E71,Lookups!$B$6:$E$304,4)</f>
        <v>4.3574100732080498E-2</v>
      </c>
      <c r="W71" s="156">
        <f ca="1">R71-$C$1</f>
        <v>288</v>
      </c>
      <c r="X71" s="157">
        <f>VLOOKUP(E71,Lookups!$B$6:$E$304,3)</f>
        <v>20</v>
      </c>
    </row>
    <row r="72" spans="1:24" x14ac:dyDescent="0.25">
      <c r="A72" s="228"/>
      <c r="B72" s="114">
        <v>7.0000000000000007E-2</v>
      </c>
      <c r="C72" s="11">
        <f>C$70+B72</f>
        <v>0.60000000000000009</v>
      </c>
      <c r="D72" s="22">
        <f>D$70+B72</f>
        <v>0.70000000000000018</v>
      </c>
      <c r="E72" s="25">
        <v>37408</v>
      </c>
      <c r="F72" s="42">
        <f>F71</f>
        <v>40</v>
      </c>
      <c r="G72" s="42">
        <f>F72</f>
        <v>40</v>
      </c>
      <c r="H72" s="39">
        <v>50</v>
      </c>
      <c r="I72" s="47">
        <f ca="1">IF(AND(F72&gt;H72,F$2="No"),"",_xll.EURO(F72,H72,V72,V72,C72,W72,1,0))</f>
        <v>5.069552335624028</v>
      </c>
      <c r="J72" s="51">
        <f ca="1">IF(AND(G72&gt;H72,F$2="no"),"",_xll.EURO(G72,H72,V72,V72,D72,W72,1,0))</f>
        <v>6.4314233047134195</v>
      </c>
      <c r="K72" s="2">
        <f ca="1">_xll.EURO(F72,H72,V72,V72,C72,W72,1,1)</f>
        <v>0.42458185296052636</v>
      </c>
      <c r="L72" s="47" t="str">
        <f>IF(AND(G72&lt;H72,F$2="no"),"",_xll.EURO(G72,H72,V72,V72,C72,W72,0,0))</f>
        <v/>
      </c>
      <c r="M72" s="51" t="str">
        <f>IF(AND(F72&lt;H72,F$2="no"),"",_xll.EURO(F72,H72,V72,V72,D72,W72,0,0))</f>
        <v/>
      </c>
      <c r="N72" s="76">
        <f ca="1">_xll.EURO(F72,H72,V72,V72,C72,W72,0,1)</f>
        <v>-0.54164346538353547</v>
      </c>
      <c r="O72" s="7">
        <f ca="1">_xll.EURO($F72,$H72,$V72,$V72,$C72,$W72,1,2)</f>
        <v>1.7878480350933142E-2</v>
      </c>
      <c r="P72" s="3">
        <f ca="1">_xll.EURO($F72,$H72,$V72,$V72,$C72,$W72,1,3)/100</f>
        <v>0.13533312107942497</v>
      </c>
      <c r="Q72" s="143">
        <f ca="1">_xll.EURO($F72,$H72,$V72,$V72,$C72,$W72,1,5)/365.25*X72*16*$Q$2</f>
        <v>-215.87849010506605</v>
      </c>
      <c r="R72" s="108">
        <f>VLOOKUP(E72,Lookups!$B$6:$H$304,6)</f>
        <v>37422</v>
      </c>
      <c r="S72" s="13"/>
      <c r="T72" s="154">
        <f ca="1">IF(F72&gt;H72,"",J72-I72)</f>
        <v>1.3618709690893915</v>
      </c>
      <c r="U72" s="174" t="str">
        <f>IF(F72&gt;H72,M72-L72,"")</f>
        <v/>
      </c>
      <c r="V72" s="15">
        <f>VLOOKUP(E72,Lookups!$B$6:$E$304,4)</f>
        <v>4.3574100732080498E-2</v>
      </c>
      <c r="W72" s="156">
        <f ca="1">R72-$C$1</f>
        <v>288</v>
      </c>
      <c r="X72" s="157">
        <f>VLOOKUP(E72,Lookups!$B$6:$E$304,3)</f>
        <v>20</v>
      </c>
    </row>
    <row r="73" spans="1:24" x14ac:dyDescent="0.25">
      <c r="A73" s="228"/>
      <c r="B73" s="114">
        <v>7.0000000000000007E-2</v>
      </c>
      <c r="C73" s="11">
        <f>C$70+B73</f>
        <v>0.60000000000000009</v>
      </c>
      <c r="D73" s="22">
        <f>D$70+B73</f>
        <v>0.70000000000000018</v>
      </c>
      <c r="E73" s="25">
        <v>37408</v>
      </c>
      <c r="F73" s="42">
        <f>F72</f>
        <v>40</v>
      </c>
      <c r="G73" s="42">
        <f>F73</f>
        <v>40</v>
      </c>
      <c r="H73" s="39">
        <v>50</v>
      </c>
      <c r="I73" s="47">
        <f ca="1">IF(AND(F73&gt;H73,F$2="No"),"",_xll.EURO(F73,H73,V73,V73,C73,W73,1,0))</f>
        <v>5.069552335624028</v>
      </c>
      <c r="J73" s="51">
        <f ca="1">IF(AND(G73&gt;H73,F$2="no"),"",_xll.EURO(G73,H73,V73,V73,D73,W73,1,0))</f>
        <v>6.4314233047134195</v>
      </c>
      <c r="K73" s="2">
        <f ca="1">_xll.EURO(F73,H73,V73,V73,C73,W73,1,1)</f>
        <v>0.42458185296052636</v>
      </c>
      <c r="L73" s="47" t="str">
        <f>IF(AND(G73&lt;H73,F$2="no"),"",_xll.EURO(G73,H73,V73,V73,C73,W73,0,0))</f>
        <v/>
      </c>
      <c r="M73" s="51" t="str">
        <f>IF(AND(F73&lt;H73,F$2="no"),"",_xll.EURO(F73,H73,V73,V73,D73,W73,0,0))</f>
        <v/>
      </c>
      <c r="N73" s="76">
        <f ca="1">_xll.EURO(F73,H73,V73,V73,C73,W73,0,1)</f>
        <v>-0.54164346538353547</v>
      </c>
      <c r="O73" s="7">
        <f ca="1">_xll.EURO($F73,$H73,$V73,$V73,$C73,$W73,1,2)</f>
        <v>1.7878480350933142E-2</v>
      </c>
      <c r="P73" s="3">
        <f ca="1">_xll.EURO($F73,$H73,$V73,$V73,$C73,$W73,1,3)/100</f>
        <v>0.13533312107942497</v>
      </c>
      <c r="Q73" s="143">
        <f ca="1">_xll.EURO($F73,$H73,$V73,$V73,$C73,$W73,1,5)/365.25*X73*16*$Q$2</f>
        <v>-215.87849010506605</v>
      </c>
      <c r="R73" s="108">
        <f>VLOOKUP(E73,Lookups!$B$6:$H$304,6)</f>
        <v>37422</v>
      </c>
      <c r="S73" s="13"/>
      <c r="T73" s="154">
        <f ca="1">IF(F73&gt;H73,"",J73-I73)</f>
        <v>1.3618709690893915</v>
      </c>
      <c r="U73" s="174" t="str">
        <f>IF(F73&gt;H73,M73-L73,"")</f>
        <v/>
      </c>
      <c r="V73" s="15">
        <f>VLOOKUP(E73,Lookups!$B$6:$E$304,4)</f>
        <v>4.3574100732080498E-2</v>
      </c>
      <c r="W73" s="156">
        <f ca="1">R73-$C$1</f>
        <v>288</v>
      </c>
      <c r="X73" s="157">
        <f>VLOOKUP(E73,Lookups!$B$6:$E$304,3)</f>
        <v>20</v>
      </c>
    </row>
    <row r="74" spans="1:24" ht="13.8" thickBot="1" x14ac:dyDescent="0.3">
      <c r="A74" s="228"/>
      <c r="B74" s="114">
        <v>7.0000000000000007E-2</v>
      </c>
      <c r="C74" s="11">
        <f>C$70+B74</f>
        <v>0.60000000000000009</v>
      </c>
      <c r="D74" s="22">
        <f>D$70+B74</f>
        <v>0.70000000000000018</v>
      </c>
      <c r="E74" s="25">
        <v>37408</v>
      </c>
      <c r="F74" s="42">
        <f>F73</f>
        <v>40</v>
      </c>
      <c r="G74" s="42">
        <f>F74</f>
        <v>40</v>
      </c>
      <c r="H74" s="39">
        <v>50</v>
      </c>
      <c r="I74" s="47">
        <f ca="1">IF(AND(F74&gt;H74,F$2="No"),"",_xll.EURO(F74,H74,V74,V74,C74,W74,1,0))</f>
        <v>5.069552335624028</v>
      </c>
      <c r="J74" s="51">
        <f ca="1">IF(AND(G74&gt;H74,F$2="no"),"",_xll.EURO(G74,H74,V74,V74,D74,W74,1,0))</f>
        <v>6.4314233047134195</v>
      </c>
      <c r="K74" s="2">
        <f ca="1">_xll.EURO(F74,H74,V74,V74,C74,W74,1,1)</f>
        <v>0.42458185296052636</v>
      </c>
      <c r="L74" s="47" t="str">
        <f>IF(AND(G74&lt;H74,F$2="no"),"",_xll.EURO(G74,H74,V74,V74,C74,W74,0,0))</f>
        <v/>
      </c>
      <c r="M74" s="51" t="str">
        <f>IF(AND(F74&lt;H74,F$2="no"),"",_xll.EURO(F74,H74,V74,V74,D74,W74,0,0))</f>
        <v/>
      </c>
      <c r="N74" s="76">
        <f ca="1">_xll.EURO(F74,H74,V74,V74,C74,W74,0,1)</f>
        <v>-0.54164346538353547</v>
      </c>
      <c r="O74" s="7">
        <f ca="1">_xll.EURO($F74,$H74,$V74,$V74,$C74,$W74,1,2)</f>
        <v>1.7878480350933142E-2</v>
      </c>
      <c r="P74" s="3">
        <f ca="1">_xll.EURO($F74,$H74,$V74,$V74,$C74,$W74,1,3)/100</f>
        <v>0.13533312107942497</v>
      </c>
      <c r="Q74" s="143">
        <f ca="1">_xll.EURO($F74,$H74,$V74,$V74,$C74,$W74,1,5)/365.25*X74*16*$Q$2</f>
        <v>-215.87849010506605</v>
      </c>
      <c r="R74" s="108">
        <f>VLOOKUP(E74,Lookups!$B$6:$H$304,6)</f>
        <v>37422</v>
      </c>
      <c r="S74" s="13"/>
      <c r="T74" s="158">
        <f ca="1">IF(F74&gt;H74,"",J74-I74)</f>
        <v>1.3618709690893915</v>
      </c>
      <c r="U74" s="175" t="str">
        <f>IF(F74&gt;H74,M74-L74,"")</f>
        <v/>
      </c>
      <c r="V74" s="17">
        <f>VLOOKUP(E74,Lookups!$B$6:$E$304,4)</f>
        <v>4.3574100732080498E-2</v>
      </c>
      <c r="W74" s="137">
        <f ca="1">R74-$C$1</f>
        <v>288</v>
      </c>
      <c r="X74" s="159">
        <f>VLOOKUP(E74,Lookups!$B$6:$E$304,3)</f>
        <v>20</v>
      </c>
    </row>
    <row r="75" spans="1:24" ht="13.8" thickBot="1" x14ac:dyDescent="0.3">
      <c r="A75" s="118"/>
      <c r="B75" s="119"/>
      <c r="C75" s="120"/>
      <c r="D75" s="120"/>
      <c r="E75" s="121"/>
      <c r="F75" s="122"/>
      <c r="G75" s="122"/>
      <c r="H75" s="132"/>
      <c r="I75" s="127"/>
      <c r="J75" s="127"/>
      <c r="K75" s="124"/>
      <c r="L75" s="127"/>
      <c r="M75" s="127"/>
      <c r="N75" s="125"/>
      <c r="O75" s="126"/>
      <c r="P75" s="127"/>
      <c r="Q75" s="147"/>
      <c r="R75" s="128"/>
      <c r="S75" s="13"/>
      <c r="T75" s="127"/>
      <c r="U75" s="176"/>
      <c r="V75" s="130"/>
      <c r="W75" s="131"/>
    </row>
    <row r="76" spans="1:24" ht="12.75" customHeight="1" x14ac:dyDescent="0.25">
      <c r="A76" s="228" t="s">
        <v>39</v>
      </c>
      <c r="B76" s="116"/>
      <c r="C76" s="19">
        <v>0.32</v>
      </c>
      <c r="D76" s="21">
        <v>0.36</v>
      </c>
      <c r="E76" s="16">
        <v>37438</v>
      </c>
      <c r="F76" s="41">
        <f>F74</f>
        <v>40</v>
      </c>
      <c r="G76" s="41">
        <f t="shared" ref="G76:G83" si="24">F76</f>
        <v>40</v>
      </c>
      <c r="H76" s="38">
        <v>50</v>
      </c>
      <c r="I76" s="46">
        <f ca="1">IF(AND(F76&gt;H76,F$2="No"),"",_xll.EURO(F76,H76,V76,V76,C76,W76,1,0))</f>
        <v>1.6883859965844987</v>
      </c>
      <c r="J76" s="50">
        <f ca="1">IF(AND(G76&gt;H76,F$2="no"),"",_xll.EURO(G76,H76,V76,V76,D76,W76,1,0))</f>
        <v>2.183260443309015</v>
      </c>
      <c r="K76" s="81">
        <f ca="1">_xll.EURO(F76,H76,V76,V76,C76,W76,1,1)</f>
        <v>0.26498986539509933</v>
      </c>
      <c r="L76" s="46" t="str">
        <f>IF(AND(G76&lt;H76,F$2="no"),"",_xll.EURO(G76,H76,V76,V76,C76,W76,0,0))</f>
        <v/>
      </c>
      <c r="M76" s="50" t="str">
        <f>IF(AND(F76&lt;H76,F$2="no"),"",_xll.EURO(F76,H76,V76,V76,D76,W76,0,0))</f>
        <v/>
      </c>
      <c r="N76" s="75">
        <f ca="1">_xll.EURO(F76,H76,V76,V76,C76,W76,0,1)</f>
        <v>-0.69729747526064534</v>
      </c>
      <c r="O76" s="9">
        <f ca="1">_xll.EURO($F76,$H76,$V76,$V76,$C76,$W76,1,2)</f>
        <v>2.6859975966778825E-2</v>
      </c>
      <c r="P76" s="1">
        <f ca="1">_xll.EURO($F76,$H76,$V76,$V76,$C76,$W76,1,3)/100</f>
        <v>0.12010913496788646</v>
      </c>
      <c r="Q76" s="142">
        <f ca="1">_xll.EURO($F76,$H76,$V76,$V76,$C76,$W76,1,5)/365.25*X76*16*$Q$2</f>
        <v>-102.44639545987368</v>
      </c>
      <c r="R76" s="107">
        <f>VLOOKUP(E76,Lookups!$B$6:$H$304,6)</f>
        <v>37453</v>
      </c>
      <c r="S76" s="13"/>
      <c r="T76" s="153">
        <f t="shared" ref="T76:T83" ca="1" si="25">IF(F76&gt;H76,"",J76-I76)</f>
        <v>0.4948744467245163</v>
      </c>
      <c r="U76" s="173" t="str">
        <f t="shared" ref="U76:U83" si="26">IF(F76&gt;H76,M76-L76,"")</f>
        <v/>
      </c>
      <c r="V76" s="134">
        <f>VLOOKUP(E76,Lookups!$B$6:$E$304,4)</f>
        <v>4.4015695854079204E-2</v>
      </c>
      <c r="W76" s="135">
        <f t="shared" ref="W76:W83" ca="1" si="27">R76-$C$1</f>
        <v>319</v>
      </c>
      <c r="X76" s="160">
        <f>VLOOKUP(E76,Lookups!$B$6:$E$304,3)</f>
        <v>22</v>
      </c>
    </row>
    <row r="77" spans="1:24" x14ac:dyDescent="0.25">
      <c r="A77" s="232"/>
      <c r="B77" s="114"/>
      <c r="C77" s="35">
        <f>C76</f>
        <v>0.32</v>
      </c>
      <c r="D77" s="29">
        <f>D76</f>
        <v>0.36</v>
      </c>
      <c r="E77" s="73">
        <v>37469</v>
      </c>
      <c r="F77" s="66">
        <f t="shared" ref="F77:F83" si="28">F76</f>
        <v>40</v>
      </c>
      <c r="G77" s="66">
        <f t="shared" si="24"/>
        <v>40</v>
      </c>
      <c r="H77" s="67">
        <v>50</v>
      </c>
      <c r="I77" s="68">
        <f ca="1">IF(AND(F77&gt;H77,F$2="No"),"",_xll.EURO(F77,H77,V77,V77,C77,W77,1,0))</f>
        <v>1.8595167657285661</v>
      </c>
      <c r="J77" s="69">
        <f ca="1">IF(AND(G77&gt;H77,F$2="no"),"",_xll.EURO(G77,H77,V77,V77,D77,W77,1,0))</f>
        <v>2.3854697747696729</v>
      </c>
      <c r="K77" s="84">
        <f ca="1">_xll.EURO(F77,H77,V77,V77,C77,W77,1,1)</f>
        <v>0.27674794704804445</v>
      </c>
      <c r="L77" s="68" t="str">
        <f>IF(AND(G77&lt;H77,F$2="no"),"",_xll.EURO(G77,H77,V77,V77,C77,W77,0,0))</f>
        <v/>
      </c>
      <c r="M77" s="69" t="str">
        <f>IF(AND(F77&lt;H77,F$2="no"),"",_xll.EURO(F77,H77,V77,V77,D77,W77,0,0))</f>
        <v/>
      </c>
      <c r="N77" s="78">
        <f ca="1">_xll.EURO(F77,H77,V77,V77,C77,W77,0,1)</f>
        <v>-0.68161031958862428</v>
      </c>
      <c r="O77" s="31">
        <f ca="1">_xll.EURO($F77,$H77,$V77,$V77,$C77,$W77,1,2)</f>
        <v>2.6166596710794156E-2</v>
      </c>
      <c r="P77" s="32">
        <f ca="1">_xll.EURO($F77,$H77,$V77,$V77,$C77,$W77,1,3)/100</f>
        <v>0.1280125074074849</v>
      </c>
      <c r="Q77" s="145">
        <f ca="1">_xll.EURO($F77,$H77,$V77,$V77,$C77,$W77,1,5)/365.25*X77*16*$Q$2</f>
        <v>-99.301730620429908</v>
      </c>
      <c r="R77" s="110">
        <f>VLOOKUP(E77,Lookups!$B$6:$H$304,6)</f>
        <v>37483</v>
      </c>
      <c r="S77" s="13"/>
      <c r="T77" s="154">
        <f t="shared" ca="1" si="25"/>
        <v>0.52595300904110687</v>
      </c>
      <c r="U77" s="174" t="str">
        <f t="shared" si="26"/>
        <v/>
      </c>
      <c r="V77" s="15">
        <f>VLOOKUP(E77,Lookups!$B$6:$E$304,4)</f>
        <v>4.4514029940807102E-2</v>
      </c>
      <c r="W77" s="156">
        <f t="shared" ca="1" si="27"/>
        <v>349</v>
      </c>
      <c r="X77" s="157">
        <f>VLOOKUP(E77,Lookups!$B$6:$E$304,3)</f>
        <v>22</v>
      </c>
    </row>
    <row r="78" spans="1:24" x14ac:dyDescent="0.25">
      <c r="A78" s="232"/>
      <c r="B78" s="114">
        <v>7.0000000000000007E-2</v>
      </c>
      <c r="C78" s="34">
        <f t="shared" ref="C78:C83" si="29">C$76+B78</f>
        <v>0.39</v>
      </c>
      <c r="D78" s="33">
        <f t="shared" ref="D78:D83" si="30">D$76+B78</f>
        <v>0.43</v>
      </c>
      <c r="E78" s="72">
        <v>37438</v>
      </c>
      <c r="F78" s="71">
        <f t="shared" si="28"/>
        <v>40</v>
      </c>
      <c r="G78" s="71">
        <f t="shared" si="24"/>
        <v>40</v>
      </c>
      <c r="H78" s="63">
        <v>50</v>
      </c>
      <c r="I78" s="64">
        <f ca="1">IF(AND(F78&gt;H78,F$2="No"),"",_xll.EURO(F78,H78,V78,V78,C78,W78,1,0))</f>
        <v>2.5701808742008883</v>
      </c>
      <c r="J78" s="65">
        <f ca="1">IF(AND(G78&gt;H78,F$2="no"),"",_xll.EURO(G78,H78,V78,V78,D78,W78,1,0))</f>
        <v>3.1018091514483963</v>
      </c>
      <c r="K78" s="83">
        <f ca="1">_xll.EURO(F78,H78,V78,V78,C78,W78,1,1)</f>
        <v>0.32101677053721378</v>
      </c>
      <c r="L78" s="64" t="str">
        <f>IF(AND(G78&lt;H78,F$2="no"),"",_xll.EURO(G78,H78,V78,V78,C78,W78,0,0))</f>
        <v/>
      </c>
      <c r="M78" s="65" t="str">
        <f>IF(AND(F78&lt;H78,F$2="no"),"",_xll.EURO(F78,H78,V78,V78,D78,W78,0,0))</f>
        <v/>
      </c>
      <c r="N78" s="79">
        <f ca="1">_xll.EURO(F78,H78,V78,V78,C78,W78,0,1)</f>
        <v>-0.64127057011853095</v>
      </c>
      <c r="O78" s="27">
        <f ca="1">_xll.EURO($F78,$H78,$V78,$V78,$C78,$W78,1,2)</f>
        <v>2.4007081632693786E-2</v>
      </c>
      <c r="P78" s="28">
        <f ca="1">_xll.EURO($F78,$H78,$V78,$V78,$C78,$W78,1,3)/100</f>
        <v>0.13083514418829556</v>
      </c>
      <c r="Q78" s="146">
        <f ca="1">_xll.EURO($F78,$H78,$V78,$V78,$C78,$W78,1,5)/365.25*X78*16*$Q$2</f>
        <v>-135.30934900519077</v>
      </c>
      <c r="R78" s="111">
        <f>VLOOKUP(E78,Lookups!$B$6:$H$304,6)</f>
        <v>37453</v>
      </c>
      <c r="S78" s="13"/>
      <c r="T78" s="164">
        <f t="shared" ca="1" si="25"/>
        <v>0.53162827724750805</v>
      </c>
      <c r="U78" s="177" t="str">
        <f t="shared" si="26"/>
        <v/>
      </c>
      <c r="V78" s="166">
        <f>VLOOKUP(E78,Lookups!$B$6:$E$304,4)</f>
        <v>4.4015695854079204E-2</v>
      </c>
      <c r="W78" s="167">
        <f t="shared" ca="1" si="27"/>
        <v>319</v>
      </c>
      <c r="X78" s="169">
        <f>VLOOKUP(E78,Lookups!$B$6:$E$304,3)</f>
        <v>22</v>
      </c>
    </row>
    <row r="79" spans="1:24" x14ac:dyDescent="0.25">
      <c r="A79" s="232"/>
      <c r="B79" s="114">
        <v>7.0000000000000007E-2</v>
      </c>
      <c r="C79" s="35">
        <f t="shared" si="29"/>
        <v>0.39</v>
      </c>
      <c r="D79" s="29">
        <f t="shared" si="30"/>
        <v>0.43</v>
      </c>
      <c r="E79" s="73">
        <v>37469</v>
      </c>
      <c r="F79" s="66">
        <f t="shared" si="28"/>
        <v>40</v>
      </c>
      <c r="G79" s="66">
        <f t="shared" si="24"/>
        <v>40</v>
      </c>
      <c r="H79" s="67">
        <v>50</v>
      </c>
      <c r="I79" s="68">
        <f ca="1">IF(AND(F79&gt;H79,F$2="No"),"",_xll.EURO(F79,H79,V79,V79,C79,W79,1,0))</f>
        <v>2.7950235762809292</v>
      </c>
      <c r="J79" s="69">
        <f ca="1">IF(AND(G79&gt;H79,F$2="no"),"",_xll.EURO(G79,H79,V79,V79,D79,W79,1,0))</f>
        <v>3.355994703673618</v>
      </c>
      <c r="K79" s="84">
        <f ca="1">_xll.EURO(F79,H79,V79,V79,C79,W79,1,1)</f>
        <v>0.33209529402631172</v>
      </c>
      <c r="L79" s="68" t="str">
        <f>IF(AND(G79&lt;H79,F$2="no"),"",_xll.EURO(G79,H79,V79,V79,C79,W79,0,0))</f>
        <v/>
      </c>
      <c r="M79" s="69" t="str">
        <f>IF(AND(F79&lt;H79,F$2="no"),"",_xll.EURO(F79,H79,V79,V79,D79,W79,0,0))</f>
        <v/>
      </c>
      <c r="N79" s="78">
        <f ca="1">_xll.EURO(F79,H79,V79,V79,C79,W79,0,1)</f>
        <v>-0.62626297261035702</v>
      </c>
      <c r="O79" s="31">
        <f ca="1">_xll.EURO($F79,$H79,$V79,$V79,$C79,$W79,1,2)</f>
        <v>2.3193354022929207E-2</v>
      </c>
      <c r="P79" s="32">
        <f ca="1">_xll.EURO($F79,$H79,$V79,$V79,$C79,$W79,1,3)/100</f>
        <v>0.13828763492669213</v>
      </c>
      <c r="Q79" s="145">
        <f ca="1">_xll.EURO($F79,$H79,$V79,$V79,$C79,$W79,1,5)/365.25*X79*16*$Q$2</f>
        <v>-129.99422903918804</v>
      </c>
      <c r="R79" s="110">
        <f>VLOOKUP(E79,Lookups!$B$6:$H$304,6)</f>
        <v>37483</v>
      </c>
      <c r="S79" s="13"/>
      <c r="T79" s="161">
        <f t="shared" ca="1" si="25"/>
        <v>0.56097112739268873</v>
      </c>
      <c r="U79" s="178" t="str">
        <f t="shared" si="26"/>
        <v/>
      </c>
      <c r="V79" s="163">
        <f>VLOOKUP(E79,Lookups!$B$6:$E$304,4)</f>
        <v>4.4514029940807102E-2</v>
      </c>
      <c r="W79" s="168">
        <f t="shared" ca="1" si="27"/>
        <v>349</v>
      </c>
      <c r="X79" s="170">
        <f>VLOOKUP(E79,Lookups!$B$6:$E$304,3)</f>
        <v>22</v>
      </c>
    </row>
    <row r="80" spans="1:24" x14ac:dyDescent="0.25">
      <c r="A80" s="232"/>
      <c r="B80" s="114">
        <v>7.0000000000000007E-2</v>
      </c>
      <c r="C80" s="34">
        <f t="shared" si="29"/>
        <v>0.39</v>
      </c>
      <c r="D80" s="33">
        <f t="shared" si="30"/>
        <v>0.43</v>
      </c>
      <c r="E80" s="72">
        <v>37438</v>
      </c>
      <c r="F80" s="71">
        <f t="shared" si="28"/>
        <v>40</v>
      </c>
      <c r="G80" s="71">
        <f t="shared" si="24"/>
        <v>40</v>
      </c>
      <c r="H80" s="63">
        <v>50</v>
      </c>
      <c r="I80" s="64">
        <f ca="1">IF(AND(F80&gt;H80,F$2="No"),"",_xll.EURO(F80,H80,V80,V80,C80,W80,1,0))</f>
        <v>2.5701808742008883</v>
      </c>
      <c r="J80" s="65">
        <f ca="1">IF(AND(G80&gt;H80,F$2="no"),"",_xll.EURO(G80,H80,V80,V80,D80,W80,1,0))</f>
        <v>3.1018091514483963</v>
      </c>
      <c r="K80" s="83">
        <f ca="1">_xll.EURO(F80,H80,V80,V80,C80,W80,1,1)</f>
        <v>0.32101677053721378</v>
      </c>
      <c r="L80" s="64" t="str">
        <f>IF(AND(G80&lt;H80,F$2="no"),"",_xll.EURO(G80,H80,V80,V80,C80,W80,0,0))</f>
        <v/>
      </c>
      <c r="M80" s="65" t="str">
        <f>IF(AND(F80&lt;H80,F$2="no"),"",_xll.EURO(F80,H80,V80,V80,D80,W80,0,0))</f>
        <v/>
      </c>
      <c r="N80" s="79">
        <f ca="1">_xll.EURO(F80,H80,V80,V80,C80,W80,0,1)</f>
        <v>-0.64127057011853095</v>
      </c>
      <c r="O80" s="27">
        <f ca="1">_xll.EURO($F80,$H80,$V80,$V80,$C80,$W80,1,2)</f>
        <v>2.4007081632693786E-2</v>
      </c>
      <c r="P80" s="28">
        <f ca="1">_xll.EURO($F80,$H80,$V80,$V80,$C80,$W80,1,3)/100</f>
        <v>0.13083514418829556</v>
      </c>
      <c r="Q80" s="146">
        <f ca="1">_xll.EURO($F80,$H80,$V80,$V80,$C80,$W80,1,5)/365.25*X80*16*$Q$2</f>
        <v>-135.30934900519077</v>
      </c>
      <c r="R80" s="111">
        <f>VLOOKUP(E80,Lookups!$B$6:$H$304,6)</f>
        <v>37453</v>
      </c>
      <c r="S80" s="13"/>
      <c r="T80" s="164">
        <f t="shared" ca="1" si="25"/>
        <v>0.53162827724750805</v>
      </c>
      <c r="U80" s="177" t="str">
        <f t="shared" si="26"/>
        <v/>
      </c>
      <c r="V80" s="166">
        <f>VLOOKUP(E80,Lookups!$B$6:$E$304,4)</f>
        <v>4.4015695854079204E-2</v>
      </c>
      <c r="W80" s="167">
        <f t="shared" ca="1" si="27"/>
        <v>319</v>
      </c>
      <c r="X80" s="169">
        <f>VLOOKUP(E80,Lookups!$B$6:$E$304,3)</f>
        <v>22</v>
      </c>
    </row>
    <row r="81" spans="1:24" x14ac:dyDescent="0.25">
      <c r="A81" s="232"/>
      <c r="B81" s="114">
        <v>7.0000000000000007E-2</v>
      </c>
      <c r="C81" s="35">
        <f t="shared" si="29"/>
        <v>0.39</v>
      </c>
      <c r="D81" s="29">
        <f t="shared" si="30"/>
        <v>0.43</v>
      </c>
      <c r="E81" s="73">
        <v>37469</v>
      </c>
      <c r="F81" s="66">
        <f t="shared" si="28"/>
        <v>40</v>
      </c>
      <c r="G81" s="66">
        <f t="shared" si="24"/>
        <v>40</v>
      </c>
      <c r="H81" s="67">
        <v>50</v>
      </c>
      <c r="I81" s="68">
        <f ca="1">IF(AND(F81&gt;H81,F$2="No"),"",_xll.EURO(F81,H81,V81,V81,C81,W81,1,0))</f>
        <v>2.7950235762809292</v>
      </c>
      <c r="J81" s="69">
        <f ca="1">IF(AND(G81&gt;H81,F$2="no"),"",_xll.EURO(G81,H81,V81,V81,D81,W81,1,0))</f>
        <v>3.355994703673618</v>
      </c>
      <c r="K81" s="84">
        <f ca="1">_xll.EURO(F81,H81,V81,V81,C81,W81,1,1)</f>
        <v>0.33209529402631172</v>
      </c>
      <c r="L81" s="68" t="str">
        <f>IF(AND(G81&lt;H81,F$2="no"),"",_xll.EURO(G81,H81,V81,V81,C81,W81,0,0))</f>
        <v/>
      </c>
      <c r="M81" s="69" t="str">
        <f>IF(AND(F81&lt;H81,F$2="no"),"",_xll.EURO(F81,H81,V81,V81,D81,W81,0,0))</f>
        <v/>
      </c>
      <c r="N81" s="78">
        <f ca="1">_xll.EURO(F81,H81,V81,V81,C81,W81,0,1)</f>
        <v>-0.62626297261035702</v>
      </c>
      <c r="O81" s="31">
        <f ca="1">_xll.EURO($F81,$H81,$V81,$V81,$C81,$W81,1,2)</f>
        <v>2.3193354022929207E-2</v>
      </c>
      <c r="P81" s="32">
        <f ca="1">_xll.EURO($F81,$H81,$V81,$V81,$C81,$W81,1,3)/100</f>
        <v>0.13828763492669213</v>
      </c>
      <c r="Q81" s="145">
        <f ca="1">_xll.EURO($F81,$H81,$V81,$V81,$C81,$W81,1,5)/365.25*X81*16*$Q$2</f>
        <v>-129.99422903918804</v>
      </c>
      <c r="R81" s="110">
        <f>VLOOKUP(E81,Lookups!$B$6:$H$304,6)</f>
        <v>37483</v>
      </c>
      <c r="S81" s="13"/>
      <c r="T81" s="161">
        <f t="shared" ca="1" si="25"/>
        <v>0.56097112739268873</v>
      </c>
      <c r="U81" s="178" t="str">
        <f t="shared" si="26"/>
        <v/>
      </c>
      <c r="V81" s="163">
        <f>VLOOKUP(E81,Lookups!$B$6:$E$304,4)</f>
        <v>4.4514029940807102E-2</v>
      </c>
      <c r="W81" s="168">
        <f t="shared" ca="1" si="27"/>
        <v>349</v>
      </c>
      <c r="X81" s="170">
        <f>VLOOKUP(E81,Lookups!$B$6:$E$304,3)</f>
        <v>22</v>
      </c>
    </row>
    <row r="82" spans="1:24" x14ac:dyDescent="0.25">
      <c r="A82" s="232"/>
      <c r="B82" s="114">
        <v>7.0000000000000007E-2</v>
      </c>
      <c r="C82" s="34">
        <f t="shared" si="29"/>
        <v>0.39</v>
      </c>
      <c r="D82" s="33">
        <f t="shared" si="30"/>
        <v>0.43</v>
      </c>
      <c r="E82" s="72">
        <v>37438</v>
      </c>
      <c r="F82" s="71">
        <f t="shared" si="28"/>
        <v>40</v>
      </c>
      <c r="G82" s="71">
        <f t="shared" si="24"/>
        <v>40</v>
      </c>
      <c r="H82" s="63">
        <v>50</v>
      </c>
      <c r="I82" s="64">
        <f ca="1">IF(AND(F82&gt;H82,F$2="No"),"",_xll.EURO(F82,H82,V82,V82,C82,W82,1,0))</f>
        <v>2.5701808742008883</v>
      </c>
      <c r="J82" s="65">
        <f ca="1">IF(AND(G82&gt;H82,F$2="no"),"",_xll.EURO(G82,H82,V82,V82,D82,W82,1,0))</f>
        <v>3.1018091514483963</v>
      </c>
      <c r="K82" s="83">
        <f ca="1">_xll.EURO(F82,H82,V82,V82,C82,W82,1,1)</f>
        <v>0.32101677053721378</v>
      </c>
      <c r="L82" s="64" t="str">
        <f>IF(AND(G82&lt;H82,F$2="no"),"",_xll.EURO(G82,H82,V82,V82,C82,W82,0,0))</f>
        <v/>
      </c>
      <c r="M82" s="65" t="str">
        <f>IF(AND(F82&lt;H82,F$2="no"),"",_xll.EURO(F82,H82,V82,V82,D82,W82,0,0))</f>
        <v/>
      </c>
      <c r="N82" s="79">
        <f ca="1">_xll.EURO(F82,H82,V82,V82,C82,W82,0,1)</f>
        <v>-0.64127057011853095</v>
      </c>
      <c r="O82" s="27">
        <f ca="1">_xll.EURO($F82,$H82,$V82,$V82,$C82,$W82,1,2)</f>
        <v>2.4007081632693786E-2</v>
      </c>
      <c r="P82" s="28">
        <f ca="1">_xll.EURO($F82,$H82,$V82,$V82,$C82,$W82,1,3)/100</f>
        <v>0.13083514418829556</v>
      </c>
      <c r="Q82" s="146">
        <f ca="1">_xll.EURO($F82,$H82,$V82,$V82,$C82,$W82,1,5)/365.25*X82*16*$Q$2</f>
        <v>-135.30934900519077</v>
      </c>
      <c r="R82" s="111">
        <f>VLOOKUP(E82,Lookups!$B$6:$H$304,6)</f>
        <v>37453</v>
      </c>
      <c r="S82" s="13"/>
      <c r="T82" s="154">
        <f t="shared" ca="1" si="25"/>
        <v>0.53162827724750805</v>
      </c>
      <c r="U82" s="174" t="str">
        <f t="shared" si="26"/>
        <v/>
      </c>
      <c r="V82" s="15">
        <f>VLOOKUP(E82,Lookups!$B$6:$E$304,4)</f>
        <v>4.4015695854079204E-2</v>
      </c>
      <c r="W82" s="156">
        <f t="shared" ca="1" si="27"/>
        <v>319</v>
      </c>
      <c r="X82" s="157">
        <f>VLOOKUP(E82,Lookups!$B$6:$E$304,3)</f>
        <v>22</v>
      </c>
    </row>
    <row r="83" spans="1:24" ht="13.8" thickBot="1" x14ac:dyDescent="0.3">
      <c r="A83" s="232"/>
      <c r="B83" s="115">
        <v>7.0000000000000007E-2</v>
      </c>
      <c r="C83" s="18">
        <f t="shared" si="29"/>
        <v>0.39</v>
      </c>
      <c r="D83" s="23">
        <f t="shared" si="30"/>
        <v>0.43</v>
      </c>
      <c r="E83" s="8">
        <v>37469</v>
      </c>
      <c r="F83" s="43">
        <f t="shared" si="28"/>
        <v>40</v>
      </c>
      <c r="G83" s="43">
        <f t="shared" si="24"/>
        <v>40</v>
      </c>
      <c r="H83" s="45">
        <v>50</v>
      </c>
      <c r="I83" s="49">
        <f ca="1">IF(AND(F83&gt;H83,F$2="No"),"",_xll.EURO(F83,H83,V83,V83,C83,W83,1,0))</f>
        <v>2.7950235762809292</v>
      </c>
      <c r="J83" s="52">
        <f ca="1">IF(AND(G83&gt;H83,F$2="no"),"",_xll.EURO(G83,H83,V83,V83,D83,W83,1,0))</f>
        <v>3.355994703673618</v>
      </c>
      <c r="K83" s="82">
        <f ca="1">_xll.EURO(F83,H83,V83,V83,C83,W83,1,1)</f>
        <v>0.33209529402631172</v>
      </c>
      <c r="L83" s="49" t="str">
        <f>IF(AND(G83&lt;H83,F$2="no"),"",_xll.EURO(G83,H83,V83,V83,C83,W83,0,0))</f>
        <v/>
      </c>
      <c r="M83" s="52" t="str">
        <f>IF(AND(F83&lt;H83,F$2="no"),"",_xll.EURO(F83,H83,V83,V83,D83,W83,0,0))</f>
        <v/>
      </c>
      <c r="N83" s="77">
        <f ca="1">_xll.EURO(F83,H83,V83,V83,C83,W83,0,1)</f>
        <v>-0.62626297261035702</v>
      </c>
      <c r="O83" s="10">
        <f ca="1">_xll.EURO($F83,$H83,$V83,$V83,$C83,$W83,1,2)</f>
        <v>2.3193354022929207E-2</v>
      </c>
      <c r="P83" s="5">
        <f ca="1">_xll.EURO($F83,$H83,$V83,$V83,$C83,$W83,1,3)/100</f>
        <v>0.13828763492669213</v>
      </c>
      <c r="Q83" s="144">
        <f ca="1">_xll.EURO($F83,$H83,$V83,$V83,$C83,$W83,1,5)/365.25*X83*16*$Q$2</f>
        <v>-129.99422903918804</v>
      </c>
      <c r="R83" s="109">
        <f>VLOOKUP(E83,Lookups!$B$6:$H$304,6)</f>
        <v>37483</v>
      </c>
      <c r="S83" s="13"/>
      <c r="T83" s="158">
        <f t="shared" ca="1" si="25"/>
        <v>0.56097112739268873</v>
      </c>
      <c r="U83" s="175" t="str">
        <f t="shared" si="26"/>
        <v/>
      </c>
      <c r="V83" s="17">
        <f>VLOOKUP(E83,Lookups!$B$6:$E$304,4)</f>
        <v>4.4514029940807102E-2</v>
      </c>
      <c r="W83" s="137">
        <f t="shared" ca="1" si="27"/>
        <v>349</v>
      </c>
      <c r="X83" s="159">
        <f>VLOOKUP(E83,Lookups!$B$6:$E$304,3)</f>
        <v>22</v>
      </c>
    </row>
    <row r="84" spans="1:24" x14ac:dyDescent="0.25">
      <c r="A84" s="139"/>
      <c r="C84" s="53"/>
      <c r="D84" s="53"/>
      <c r="E84" s="53"/>
      <c r="F84" s="171"/>
      <c r="G84" s="171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86"/>
      <c r="V84" s="53"/>
      <c r="W84" s="53"/>
    </row>
    <row r="85" spans="1:24" x14ac:dyDescent="0.25">
      <c r="A85" s="86"/>
    </row>
  </sheetData>
  <mergeCells count="10">
    <mergeCell ref="I2:M2"/>
    <mergeCell ref="A43:A50"/>
    <mergeCell ref="A52:A56"/>
    <mergeCell ref="A76:A83"/>
    <mergeCell ref="A5:A25"/>
    <mergeCell ref="A27:A31"/>
    <mergeCell ref="A33:A41"/>
    <mergeCell ref="A58:A62"/>
    <mergeCell ref="A64:A68"/>
    <mergeCell ref="A70:A7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showGridLines="0" tabSelected="1" workbookViewId="0">
      <selection activeCell="A20" sqref="A20"/>
    </sheetView>
  </sheetViews>
  <sheetFormatPr defaultRowHeight="13.2" x14ac:dyDescent="0.25"/>
  <cols>
    <col min="1" max="1" width="3.6640625" customWidth="1"/>
    <col min="2" max="6" width="5.88671875" customWidth="1"/>
    <col min="7" max="8" width="7" customWidth="1"/>
    <col min="9" max="9" width="6.33203125" customWidth="1"/>
    <col min="10" max="17" width="7" customWidth="1"/>
    <col min="18" max="18" width="6.88671875" customWidth="1"/>
    <col min="19" max="19" width="1" hidden="1" customWidth="1"/>
    <col min="20" max="20" width="10.6640625" bestFit="1" customWidth="1"/>
    <col min="21" max="21" width="1.33203125" customWidth="1"/>
    <col min="22" max="22" width="7" customWidth="1"/>
    <col min="23" max="23" width="7.88671875" bestFit="1" customWidth="1"/>
    <col min="24" max="24" width="7.5546875" bestFit="1" customWidth="1"/>
    <col min="27" max="27" width="8.5546875" style="53" bestFit="1" customWidth="1"/>
    <col min="28" max="28" width="8.5546875" style="172" bestFit="1" customWidth="1"/>
    <col min="29" max="29" width="6.44140625" customWidth="1"/>
    <col min="30" max="30" width="6.109375" customWidth="1"/>
    <col min="31" max="31" width="5.6640625" style="53" bestFit="1" customWidth="1"/>
  </cols>
  <sheetData>
    <row r="1" spans="1:31" x14ac:dyDescent="0.25">
      <c r="B1" t="s">
        <v>69</v>
      </c>
      <c r="G1" s="185" t="s">
        <v>45</v>
      </c>
      <c r="H1" s="185"/>
      <c r="I1" s="185"/>
      <c r="M1" s="195">
        <f ca="1">'Weekly WestHub'!C1</f>
        <v>37134</v>
      </c>
      <c r="AC1" s="53"/>
      <c r="AD1" s="53"/>
    </row>
    <row r="2" spans="1:31" x14ac:dyDescent="0.25">
      <c r="AC2" s="53"/>
      <c r="AD2" s="53"/>
    </row>
    <row r="3" spans="1:31" x14ac:dyDescent="0.25">
      <c r="I3" s="205" t="s">
        <v>62</v>
      </c>
      <c r="J3" s="205"/>
      <c r="V3" t="s">
        <v>63</v>
      </c>
      <c r="W3" s="216" t="s">
        <v>70</v>
      </c>
      <c r="X3" t="s">
        <v>63</v>
      </c>
      <c r="AA3" s="56" t="s">
        <v>16</v>
      </c>
      <c r="AB3" s="113" t="s">
        <v>16</v>
      </c>
      <c r="AC3" s="57"/>
      <c r="AD3" s="55" t="s">
        <v>19</v>
      </c>
      <c r="AE3" s="60" t="s">
        <v>26</v>
      </c>
    </row>
    <row r="4" spans="1:31" x14ac:dyDescent="0.25">
      <c r="B4" s="205" t="s">
        <v>48</v>
      </c>
      <c r="C4" s="205" t="s">
        <v>49</v>
      </c>
      <c r="D4" s="205" t="s">
        <v>50</v>
      </c>
      <c r="E4" s="205" t="s">
        <v>49</v>
      </c>
      <c r="F4" s="205" t="s">
        <v>51</v>
      </c>
      <c r="G4" s="56" t="s">
        <v>47</v>
      </c>
      <c r="H4" s="56" t="s">
        <v>44</v>
      </c>
      <c r="I4" s="205" t="s">
        <v>61</v>
      </c>
      <c r="J4" s="205" t="s">
        <v>60</v>
      </c>
      <c r="K4" s="56" t="s">
        <v>14</v>
      </c>
      <c r="L4" s="56" t="s">
        <v>52</v>
      </c>
      <c r="M4" s="56" t="s">
        <v>1</v>
      </c>
      <c r="N4" s="56" t="s">
        <v>55</v>
      </c>
      <c r="O4" s="56" t="s">
        <v>56</v>
      </c>
      <c r="P4" s="56" t="s">
        <v>59</v>
      </c>
      <c r="Q4" s="56" t="s">
        <v>57</v>
      </c>
      <c r="R4" s="56" t="s">
        <v>58</v>
      </c>
      <c r="T4" t="s">
        <v>53</v>
      </c>
      <c r="V4" t="s">
        <v>12</v>
      </c>
      <c r="W4" s="216" t="s">
        <v>55</v>
      </c>
      <c r="X4" t="s">
        <v>13</v>
      </c>
      <c r="AA4" s="56" t="s">
        <v>17</v>
      </c>
      <c r="AB4" s="113" t="s">
        <v>18</v>
      </c>
      <c r="AC4" s="56" t="s">
        <v>9</v>
      </c>
      <c r="AD4" s="56" t="s">
        <v>10</v>
      </c>
      <c r="AE4" s="60" t="s">
        <v>19</v>
      </c>
    </row>
    <row r="5" spans="1:31" ht="7.5" customHeight="1" thickBot="1" x14ac:dyDescent="0.3">
      <c r="B5" s="189"/>
      <c r="C5" s="189"/>
      <c r="D5" s="189"/>
      <c r="E5" s="189"/>
      <c r="F5" s="189"/>
      <c r="G5" s="199">
        <f>SUM(G6:G10)</f>
        <v>1</v>
      </c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AA5" s="56"/>
      <c r="AB5" s="113"/>
      <c r="AC5" s="56"/>
      <c r="AD5" s="56"/>
      <c r="AE5" s="60"/>
    </row>
    <row r="6" spans="1:31" x14ac:dyDescent="0.25">
      <c r="A6" s="210" t="s">
        <v>64</v>
      </c>
      <c r="B6">
        <v>36</v>
      </c>
      <c r="C6">
        <v>36</v>
      </c>
      <c r="D6">
        <v>40</v>
      </c>
      <c r="E6">
        <v>48</v>
      </c>
      <c r="F6">
        <v>40</v>
      </c>
      <c r="G6" s="197">
        <v>0.05</v>
      </c>
      <c r="H6" s="180">
        <v>37137</v>
      </c>
      <c r="J6" s="203">
        <f>IF(ISNUMBER(I6),I6,AVERAGE(B6:F6))</f>
        <v>40</v>
      </c>
      <c r="K6" s="201">
        <v>38</v>
      </c>
      <c r="L6" s="201">
        <v>42</v>
      </c>
      <c r="M6" s="213">
        <v>40</v>
      </c>
      <c r="N6" s="190">
        <f ca="1">(G6*MAX(0,K6-M6)+G7*MAX(0,K7-M6)+G8*MAX(0,K8-M6)+G9*MAX(0,K9-M6)+G10*MAX(0,K10-M6))*EXP(-AC6*AD6/365)</f>
        <v>0</v>
      </c>
      <c r="O6" s="191">
        <f ca="1">($G$6*MAX(0,$L$6-$M6)+$G$7*MAX(0,$L$7-$M6)+$G$8*MAX(0,$L$8-$M6)+$G$9*MAX(0,$L$9-$M6)+$G$10*MAX(0,$L$10-$M6))*EXP(-AC6*AD6/365)</f>
        <v>9.9943209570419939E-2</v>
      </c>
      <c r="Q6" s="190">
        <f ca="1">($G$6*MAX(0,-$L$6+$M6)+$G$7*MAX(0,-$L$7+$M6)+$G$8*MAX(0,-$L$8+$M6)+$G$9*MAX(0,-$L$9+$M6)+$G$10*MAX(0,-$L$10+$M6))*EXP(-AC6*AD6/365)</f>
        <v>5.6168083778575992</v>
      </c>
      <c r="R6" s="191">
        <f ca="1">($G$6*MAX(0,-$K$6+$M6)+$G$7*MAX(0,-$K$7+$M6)+$G$8*MAX(0,-$K$8+$M6)+$G$9*MAX(0,-$K$9+$M6)+$G$10*MAX(0,-$K$10+$M6))*EXP(-AC6*AD6/365)</f>
        <v>6.2264619562371628</v>
      </c>
      <c r="T6" s="188">
        <v>37139</v>
      </c>
      <c r="U6" s="207">
        <f ca="1">N6-W6</f>
        <v>-2.3078882591718419E-2</v>
      </c>
      <c r="V6" s="217">
        <v>0.8</v>
      </c>
      <c r="W6" s="218">
        <f ca="1">_xll.EURO(Y6,M6,AC6,0,V6,T6-$M$1,1,0)</f>
        <v>2.3078882591718419E-2</v>
      </c>
      <c r="X6" s="219">
        <v>0.8</v>
      </c>
      <c r="Y6" s="206">
        <f>Y7</f>
        <v>32.9</v>
      </c>
      <c r="Z6" s="206">
        <f>Z7</f>
        <v>33.1</v>
      </c>
      <c r="AA6" s="153"/>
      <c r="AB6" s="173" t="str">
        <f t="shared" ref="AB6:AB26" si="0">IF(C9&gt;E9,M9-L9,"")</f>
        <v/>
      </c>
      <c r="AC6" s="134">
        <f>VLOOKUP(H6,Lookups!$B$6:$E$304,4)</f>
        <v>4.1468789860245707E-2</v>
      </c>
      <c r="AD6" s="135">
        <f ca="1">T6-$M$1</f>
        <v>5</v>
      </c>
      <c r="AE6" s="160">
        <f ca="1">VLOOKUP(M1,Lookups!$B$6:$E$304,3)</f>
        <v>23</v>
      </c>
    </row>
    <row r="7" spans="1:31" x14ac:dyDescent="0.25">
      <c r="A7" s="211" t="s">
        <v>65</v>
      </c>
      <c r="B7">
        <v>33</v>
      </c>
      <c r="C7">
        <v>34</v>
      </c>
      <c r="D7">
        <v>36</v>
      </c>
      <c r="E7">
        <v>40</v>
      </c>
      <c r="F7">
        <v>38</v>
      </c>
      <c r="G7" s="197">
        <v>0.35</v>
      </c>
      <c r="H7" s="180">
        <f>H6</f>
        <v>37137</v>
      </c>
      <c r="J7" s="203">
        <f>IF(ISNUMBER(I7),I7,AVERAGE(B7:F7))</f>
        <v>36.200000000000003</v>
      </c>
      <c r="K7" s="201">
        <v>35.5</v>
      </c>
      <c r="L7" s="201">
        <v>36.5</v>
      </c>
      <c r="M7" s="214">
        <v>35</v>
      </c>
      <c r="N7" s="190">
        <f ca="1">(G6*MAX(0,K6-M7)+G7*MAX(0,K7-M7)+G8*MAX(0,K8-M7)+G9*MAX(0,K9-M7)+G10*MAX(0,K10-M7))*EXP(-AC7*AD7/365)</f>
        <v>0.32481543110386479</v>
      </c>
      <c r="O7" s="191">
        <f ca="1">($G$6*MAX(0,$L$6-$M7)+$G$7*MAX(0,$L$7-$M7)+$G$8*MAX(0,$L$8-$M7)+$G$9*MAX(0,$L$9-$M7)+$G$10*MAX(0,$L$10-$M7))*EXP(-AC7*AD7/365)</f>
        <v>0.87450308374117447</v>
      </c>
      <c r="Q7" s="190">
        <f ca="1">($G$6*MAX(0,-$L$6+$M7)+$G$7*MAX(0,-$L$7+$M7)+$G$8*MAX(0,-$L$8+$M7)+$G$9*MAX(0,-$L$9+$M7)+$G$10*MAX(0,-$L$10+$M7))*EXP(-AC7*AD7/365)</f>
        <v>1.3942077735073575</v>
      </c>
      <c r="R7" s="191">
        <f ca="1">($G$6*MAX(0,-$K$6+$M7)+$G$7*MAX(0,-$K$7+$M7)+$G$8*MAX(0,-$K$8+$M7)+$G$9*MAX(0,-$K$9+$M7)+$G$10*MAX(0,-$K$10+$M7))*EXP(-AC7*AD7/365)</f>
        <v>1.5541169088200311</v>
      </c>
      <c r="T7" s="188">
        <f>T6</f>
        <v>37139</v>
      </c>
      <c r="U7" s="207">
        <f ca="1">N7-W7</f>
        <v>-4.035022467554128E-2</v>
      </c>
      <c r="V7" s="220">
        <v>0.7</v>
      </c>
      <c r="W7" s="221">
        <f ca="1">_xll.EURO(Y7,M7,AC7,0,V7,T7-$M$1,1,0)</f>
        <v>0.36516565577940607</v>
      </c>
      <c r="X7" s="222">
        <v>0.85</v>
      </c>
      <c r="Y7" s="206">
        <f>Y8</f>
        <v>32.9</v>
      </c>
      <c r="Z7" s="206">
        <f>Z8</f>
        <v>33.1</v>
      </c>
      <c r="AA7" s="154"/>
      <c r="AB7" s="174" t="str">
        <f t="shared" si="0"/>
        <v/>
      </c>
      <c r="AC7" s="15">
        <f>AC6</f>
        <v>4.1468789860245707E-2</v>
      </c>
      <c r="AD7" s="156">
        <f ca="1">AD6</f>
        <v>5</v>
      </c>
      <c r="AE7" s="157">
        <f ca="1">AE6</f>
        <v>23</v>
      </c>
    </row>
    <row r="8" spans="1:31" x14ac:dyDescent="0.25">
      <c r="A8" s="211" t="s">
        <v>66</v>
      </c>
      <c r="B8">
        <v>30</v>
      </c>
      <c r="C8">
        <v>30</v>
      </c>
      <c r="D8">
        <v>33</v>
      </c>
      <c r="E8">
        <v>35</v>
      </c>
      <c r="F8">
        <v>30</v>
      </c>
      <c r="G8" s="197">
        <v>0.55000000000000004</v>
      </c>
      <c r="H8" s="180">
        <f>H7</f>
        <v>37137</v>
      </c>
      <c r="I8">
        <f>AVERAGE(K8:L8)</f>
        <v>33</v>
      </c>
      <c r="J8" s="203">
        <f>IF(ISNUMBER(I8),I8,AVERAGE(B8:F8))</f>
        <v>33</v>
      </c>
      <c r="K8" s="200">
        <v>32.9</v>
      </c>
      <c r="L8" s="200">
        <v>33.1</v>
      </c>
      <c r="M8" s="214">
        <v>30</v>
      </c>
      <c r="N8" s="190">
        <f ca="1">(G6*MAX(0,K6-M8)+G7*MAX(0,K7-M8)+G8*MAX(0,K8-M8)+G9*MAX(0,K9-M8)+G10*MAX(0,K10-M8))*EXP(-AC8*AD8/365)</f>
        <v>3.9177738151604604</v>
      </c>
      <c r="O8" s="191">
        <f ca="1">($G$6*MAX(0,$L$6-$M8)+$G$7*MAX(0,$L$7-$M8)+$G$8*MAX(0,$L$8-$M8)+$G$9*MAX(0,$L$9-$M8)+$G$10*MAX(0,$L$10-$M8))*EXP(-AC8*AD8/365)</f>
        <v>4.5773989983252337</v>
      </c>
      <c r="P8" s="196"/>
      <c r="Q8" s="190">
        <f ca="1">($G$6*MAX(0,-$L$6+$M8)+$G$7*MAX(0,-$L$7+$M8)+$G$8*MAX(0,-$L$8+$M8)+$G$9*MAX(0,-$L$9+$M8)+$G$10*MAX(0,-$L$10+$M8))*EXP(-AC8*AD8/365)</f>
        <v>9.9943209570419939E-2</v>
      </c>
      <c r="R8" s="191">
        <f ca="1">($G$6*MAX(0,-$K$6+$M8)+$G$7*MAX(0,-$K$7+$M8)+$G$8*MAX(0,-$K$8+$M8)+$G$9*MAX(0,-$K$9+$M8)+$G$10*MAX(0,-$K$10+$M8))*EXP(-AC8*AD8/365)</f>
        <v>0.14991481435562992</v>
      </c>
      <c r="T8" s="188">
        <f>T7</f>
        <v>37139</v>
      </c>
      <c r="U8" s="207">
        <f ca="1">N8-W8</f>
        <v>-3.8918115289989785E-2</v>
      </c>
      <c r="V8" s="220">
        <v>1.5</v>
      </c>
      <c r="W8" s="221">
        <f ca="1">_xll.EURO(Y8,M8,AC8,0,V8,T8-$M$1,1,0)</f>
        <v>3.9566919304504502</v>
      </c>
      <c r="X8" s="222">
        <v>0.8</v>
      </c>
      <c r="Y8" s="206">
        <f>K8</f>
        <v>32.9</v>
      </c>
      <c r="Z8" s="206">
        <f>L8</f>
        <v>33.1</v>
      </c>
      <c r="AA8" s="154"/>
      <c r="AB8" s="174" t="str">
        <f t="shared" si="0"/>
        <v/>
      </c>
      <c r="AC8" s="15">
        <f t="shared" ref="AC8:AD10" si="1">AC7</f>
        <v>4.1468789860245707E-2</v>
      </c>
      <c r="AD8" s="156">
        <f t="shared" ca="1" si="1"/>
        <v>5</v>
      </c>
      <c r="AE8" s="157">
        <f ca="1">AE7</f>
        <v>23</v>
      </c>
    </row>
    <row r="9" spans="1:31" x14ac:dyDescent="0.25">
      <c r="A9" s="211" t="s">
        <v>67</v>
      </c>
      <c r="B9">
        <v>26</v>
      </c>
      <c r="C9">
        <v>26</v>
      </c>
      <c r="D9">
        <v>28</v>
      </c>
      <c r="E9">
        <v>30</v>
      </c>
      <c r="F9">
        <v>28</v>
      </c>
      <c r="G9" s="197">
        <v>0.05</v>
      </c>
      <c r="H9" s="180">
        <f>H8</f>
        <v>37137</v>
      </c>
      <c r="J9" s="203">
        <f>IF(ISNUMBER(I9),I9,AVERAGE(B9:F9))</f>
        <v>27.6</v>
      </c>
      <c r="K9" s="201">
        <v>27</v>
      </c>
      <c r="L9" s="201">
        <v>28</v>
      </c>
      <c r="M9" s="214">
        <v>25</v>
      </c>
      <c r="N9" s="190">
        <f ca="1">(G6*MAX(0,K6-M9)+G7*MAX(0,K7-M9)+G8*MAX(0,K8-M9)+G9*MAX(0,K9-M9)+G10*MAX(0,K10-M9))*EXP(-AC9*AD9/365)</f>
        <v>8.7650194793258276</v>
      </c>
      <c r="O9" s="191">
        <f ca="1">($G$6*MAX(0,$L$6-$M9)+$G$7*MAX(0,$L$7-$M9)+$G$8*MAX(0,$L$8-$M9)+$G$9*MAX(0,$L$9-$M9)+$G$10*MAX(0,$L$10-$M9))*EXP(-AC9*AD9/365)</f>
        <v>9.4746162672758114</v>
      </c>
      <c r="P9" s="196"/>
      <c r="Q9" s="190">
        <f ca="1">($G$6*MAX(0,-$L$6+$M9)+$G$7*MAX(0,-$L$7+$M9)+$G$8*MAX(0,-$L$8+$M9)+$G$9*MAX(0,-$L$9+$M9)+$G$10*MAX(0,-$L$10+$M9))*EXP(-AC9*AD9/365)</f>
        <v>0</v>
      </c>
      <c r="R9" s="191">
        <f ca="1">($G$6*MAX(0,-$K$6+$M9)+$G$7*MAX(0,-$K$7+$M9)+$G$8*MAX(0,-$K$8+$M9)+$G$9*MAX(0,-$K$9+$M9)+$G$10*MAX(0,-$K$10+$M9))*EXP(-AC9*AD9/365)</f>
        <v>0</v>
      </c>
      <c r="T9" s="188">
        <f>T8</f>
        <v>37139</v>
      </c>
      <c r="U9" s="207">
        <f ca="1">N9-W9</f>
        <v>0.85081117867994216</v>
      </c>
      <c r="V9" s="220">
        <v>0.6</v>
      </c>
      <c r="W9" s="221">
        <f ca="1">_xll.EURO(Y9,M9,AC9,0,V9,T9-$M$1,1,0)</f>
        <v>7.9142083006458854</v>
      </c>
      <c r="X9" s="222">
        <v>0.81</v>
      </c>
      <c r="Y9" s="206">
        <f>Y8</f>
        <v>32.9</v>
      </c>
      <c r="Z9" s="206">
        <f>Z8</f>
        <v>33.1</v>
      </c>
      <c r="AA9" s="154"/>
      <c r="AB9" s="174">
        <f t="shared" si="0"/>
        <v>-2</v>
      </c>
      <c r="AC9" s="15">
        <f t="shared" si="1"/>
        <v>4.1468789860245707E-2</v>
      </c>
      <c r="AD9" s="156">
        <f t="shared" ca="1" si="1"/>
        <v>5</v>
      </c>
      <c r="AE9" s="157">
        <f ca="1">AE8</f>
        <v>23</v>
      </c>
    </row>
    <row r="10" spans="1:31" x14ac:dyDescent="0.25">
      <c r="A10" s="212" t="s">
        <v>68</v>
      </c>
      <c r="B10" s="189">
        <v>22</v>
      </c>
      <c r="C10" s="189">
        <v>22</v>
      </c>
      <c r="D10" s="189">
        <v>22</v>
      </c>
      <c r="E10" s="189">
        <v>22</v>
      </c>
      <c r="F10" s="189">
        <v>22</v>
      </c>
      <c r="G10" s="198">
        <v>0</v>
      </c>
      <c r="H10" s="182">
        <f>H9</f>
        <v>37137</v>
      </c>
      <c r="I10" s="189"/>
      <c r="J10" s="204">
        <f>IF(ISNUMBER(I10),I10,AVERAGE(B10:F10))</f>
        <v>22</v>
      </c>
      <c r="K10" s="202">
        <v>21</v>
      </c>
      <c r="L10" s="202">
        <v>23</v>
      </c>
      <c r="M10" s="215">
        <v>20</v>
      </c>
      <c r="N10" s="192">
        <f ca="1">(G6*MAX(0,K6-M10)+G7*MAX(0,K7-M10)+G8*MAX(0,K8-M10)+G9*MAX(0,K9-M10)+G10*MAX(0,K10-M10))*EXP(-AC10*AD10/365)</f>
        <v>13.762179957846824</v>
      </c>
      <c r="O10" s="193">
        <f ca="1">($G$6*MAX(0,$L$6-$M10)+$G$7*MAX(0,$L$7-$M10)+$G$8*MAX(0,$L$8-$M10)+$G$9*MAX(0,$L$9-$M10)+$G$10*MAX(0,$L$10-$M10))*EXP(-AC10*AD10/365)</f>
        <v>14.471776745796808</v>
      </c>
      <c r="P10" s="194"/>
      <c r="Q10" s="192">
        <f ca="1">($G$6*MAX(0,-$L$6+$M10)+$G$7*MAX(0,-$L$7+$M10)+$G$8*MAX(0,-$L$8+$M10)+$G$9*MAX(0,-$L$9+$M10)+$G$10*MAX(0,-$L$10+$M10))*EXP(-AC10*AD10/365)</f>
        <v>0</v>
      </c>
      <c r="R10" s="193">
        <f ca="1">($G$6*MAX(0,-$K$6+$M10)+$G$7*MAX(0,-$K$7+$M10)+$G$8*MAX(0,-$K$8+$M10)+$G$9*MAX(0,-$K$9+$M10)+$G$10*MAX(0,-$K$10+$M10))*EXP(-AC10*AD10/365)</f>
        <v>0</v>
      </c>
      <c r="T10" s="188">
        <f>T9</f>
        <v>37139</v>
      </c>
      <c r="U10" s="207">
        <f ca="1">N10-W10</f>
        <v>0.85082964391037486</v>
      </c>
      <c r="V10" s="220">
        <v>0.6</v>
      </c>
      <c r="W10" s="221">
        <f ca="1">_xll.EURO(Y10,M10,AC10,0,V10,T10-$M$1,1,0)</f>
        <v>12.911350313936449</v>
      </c>
      <c r="X10" s="222">
        <v>0.85</v>
      </c>
      <c r="Y10" s="206">
        <f>Y9</f>
        <v>32.9</v>
      </c>
      <c r="Z10" s="206">
        <f>Z9</f>
        <v>33.1</v>
      </c>
      <c r="AA10" s="154"/>
      <c r="AB10" s="174">
        <f t="shared" si="0"/>
        <v>-1</v>
      </c>
      <c r="AC10" s="15">
        <f t="shared" si="1"/>
        <v>4.1468789860245707E-2</v>
      </c>
      <c r="AD10" s="156">
        <f t="shared" ca="1" si="1"/>
        <v>5</v>
      </c>
      <c r="AE10" s="157">
        <f ca="1">AE9</f>
        <v>23</v>
      </c>
    </row>
    <row r="11" spans="1:31" ht="8.25" customHeight="1" x14ac:dyDescent="0.25">
      <c r="B11" s="208"/>
      <c r="C11" s="208"/>
      <c r="D11" s="208"/>
      <c r="E11" s="208"/>
      <c r="F11" s="208"/>
      <c r="G11" s="199">
        <f>SUM(G12:G16)</f>
        <v>1</v>
      </c>
      <c r="H11" s="208"/>
      <c r="I11" s="208"/>
      <c r="J11" s="209"/>
      <c r="K11" s="208"/>
      <c r="L11" s="208"/>
      <c r="M11" s="208"/>
      <c r="N11" s="208"/>
      <c r="O11" s="208"/>
      <c r="P11" s="208"/>
      <c r="Q11" s="209"/>
      <c r="R11" s="208"/>
      <c r="V11" s="223"/>
      <c r="W11" s="152"/>
      <c r="X11" s="224"/>
      <c r="AA11" s="154"/>
      <c r="AB11" s="174">
        <f t="shared" si="0"/>
        <v>-3.1000000000000014</v>
      </c>
      <c r="AC11" s="15"/>
      <c r="AD11" s="156"/>
      <c r="AE11" s="157"/>
    </row>
    <row r="12" spans="1:31" x14ac:dyDescent="0.25">
      <c r="A12" s="210" t="s">
        <v>64</v>
      </c>
      <c r="B12">
        <v>45</v>
      </c>
      <c r="C12">
        <v>40</v>
      </c>
      <c r="D12">
        <v>38</v>
      </c>
      <c r="E12">
        <v>38</v>
      </c>
      <c r="F12">
        <v>35</v>
      </c>
      <c r="G12" s="197">
        <v>0.05</v>
      </c>
      <c r="H12" s="180">
        <v>37144</v>
      </c>
      <c r="J12" s="203">
        <f>IF(ISNUMBER(I12),I12,AVERAGE(B12:F12))</f>
        <v>39.200000000000003</v>
      </c>
      <c r="K12" s="201">
        <v>38</v>
      </c>
      <c r="L12" s="201">
        <v>42</v>
      </c>
      <c r="M12" s="213">
        <v>40</v>
      </c>
      <c r="N12" s="190">
        <f ca="1">(G12*MAX(0,K12-M12)+G13*MAX(0,K13-M12)+G14*MAX(0,K14-M12)+G15*MAX(0,K15-M12)+G16*MAX(0,K16-M12))*EXP(-AC12*AD12/365)</f>
        <v>0</v>
      </c>
      <c r="O12" s="191">
        <f ca="1">($G$6*MAX(0,$L$6-$M12)+$G$7*MAX(0,$L$7-$M12)+$G$8*MAX(0,$L$8-$M12)+$G$9*MAX(0,$L$9-$M12)+$G$10*MAX(0,$L$10-$M12))*EXP(-AC12*AD12/365)</f>
        <v>9.9863757147473337E-2</v>
      </c>
      <c r="Q12" s="190">
        <f ca="1">($G$6*MAX(0,-$L$6+$M12)+$G$7*MAX(0,-$L$7+$M12)+$G$8*MAX(0,-$L$8+$M12)+$G$9*MAX(0,-$L$9+$M12)+$G$10*MAX(0,-$L$10+$M12))*EXP(-AC12*AD12/365)</f>
        <v>5.612343151688</v>
      </c>
      <c r="R12" s="191">
        <f ca="1">($G$6*MAX(0,-$K$6+$M12)+$G$7*MAX(0,-$K$7+$M12)+$G$8*MAX(0,-$K$8+$M12)+$G$9*MAX(0,-$K$9+$M12)+$G$10*MAX(0,-$K$10+$M12))*EXP(-AC12*AD12/365)</f>
        <v>6.2215120702875897</v>
      </c>
      <c r="T12" s="188">
        <v>37146</v>
      </c>
      <c r="U12" s="207">
        <f ca="1">N12-W12</f>
        <v>-1.8942501456931327E-2</v>
      </c>
      <c r="V12" s="220">
        <v>0.5</v>
      </c>
      <c r="W12" s="221">
        <f ca="1">_xll.EURO(Y12,M12,AC12,0,V12,T12-$M$1,1,0)</f>
        <v>1.8942501456931327E-2</v>
      </c>
      <c r="X12" s="222">
        <v>0.8</v>
      </c>
      <c r="Y12" s="206">
        <f>Y13</f>
        <v>32.9</v>
      </c>
      <c r="Z12" s="206">
        <f>Z13</f>
        <v>33.1</v>
      </c>
      <c r="AA12" s="154"/>
      <c r="AB12" s="174">
        <f t="shared" si="0"/>
        <v>-2</v>
      </c>
      <c r="AC12" s="15">
        <f>VLOOKUP(H12,Lookups!$B$6:$E$304,4)</f>
        <v>4.1468789860245707E-2</v>
      </c>
      <c r="AD12" s="156">
        <f ca="1">T12-$M$1</f>
        <v>12</v>
      </c>
      <c r="AE12" s="157" t="e">
        <f>VLOOKUP(M7,Lookups!$B$6:$E$304,3)</f>
        <v>#N/A</v>
      </c>
    </row>
    <row r="13" spans="1:31" x14ac:dyDescent="0.25">
      <c r="A13" s="211" t="s">
        <v>65</v>
      </c>
      <c r="B13">
        <v>38</v>
      </c>
      <c r="C13">
        <v>36</v>
      </c>
      <c r="D13">
        <v>35</v>
      </c>
      <c r="E13">
        <v>35</v>
      </c>
      <c r="F13">
        <v>35</v>
      </c>
      <c r="G13" s="197">
        <v>0.2</v>
      </c>
      <c r="H13" s="180">
        <f>H12</f>
        <v>37144</v>
      </c>
      <c r="J13" s="203">
        <f>IF(ISNUMBER(I13),I13,AVERAGE(B13:F13))</f>
        <v>35.799999999999997</v>
      </c>
      <c r="K13" s="201">
        <v>35</v>
      </c>
      <c r="L13" s="201">
        <v>36</v>
      </c>
      <c r="M13" s="214">
        <v>35</v>
      </c>
      <c r="N13" s="190">
        <f ca="1">(G12*MAX(0,K12-M13)+G13*MAX(0,K13-M13)+G14*MAX(0,K14-M13)+G15*MAX(0,K15-M13)+G16*MAX(0,K16-M13))*EXP(-AC13*AD13/365)</f>
        <v>0.14979563572121002</v>
      </c>
      <c r="O13" s="191">
        <f ca="1">($G$6*MAX(0,$L$6-$M13)+$G$7*MAX(0,$L$7-$M13)+$G$8*MAX(0,$L$8-$M13)+$G$9*MAX(0,$L$9-$M13)+$G$10*MAX(0,$L$10-$M13))*EXP(-AC13*AD13/365)</f>
        <v>0.8738078750403917</v>
      </c>
      <c r="Q13" s="190">
        <f ca="1">($G$6*MAX(0,-$L$6+$M13)+$G$7*MAX(0,-$L$7+$M13)+$G$8*MAX(0,-$L$8+$M13)+$G$9*MAX(0,-$L$9+$M13)+$G$10*MAX(0,-$L$10+$M13))*EXP(-AC13*AD13/365)</f>
        <v>1.3930994122072524</v>
      </c>
      <c r="R13" s="191">
        <f ca="1">($G$6*MAX(0,-$K$6+$M13)+$G$7*MAX(0,-$K$7+$M13)+$G$8*MAX(0,-$K$8+$M13)+$G$9*MAX(0,-$K$9+$M13)+$G$10*MAX(0,-$K$10+$M13))*EXP(-AC13*AD13/365)</f>
        <v>1.5528814236432114</v>
      </c>
      <c r="T13" s="188">
        <f>T12</f>
        <v>37146</v>
      </c>
      <c r="U13" s="207">
        <f ca="1">N13-W13</f>
        <v>-4.5688670216078364E-2</v>
      </c>
      <c r="V13" s="220">
        <v>0.35</v>
      </c>
      <c r="W13" s="221">
        <f ca="1">_xll.EURO(Y13,M13,AC13,0,V13,T13-$M$1,1,0)</f>
        <v>0.19548430593728838</v>
      </c>
      <c r="X13" s="222">
        <v>0.85</v>
      </c>
      <c r="Y13" s="206">
        <f>Y14</f>
        <v>32.9</v>
      </c>
      <c r="Z13" s="206">
        <f>Z14</f>
        <v>33.1</v>
      </c>
      <c r="AA13" s="154"/>
      <c r="AB13" s="174" t="str">
        <f t="shared" si="0"/>
        <v/>
      </c>
      <c r="AC13" s="15">
        <f t="shared" ref="AC13:AD16" si="2">AC12</f>
        <v>4.1468789860245707E-2</v>
      </c>
      <c r="AD13" s="156">
        <f t="shared" ca="1" si="2"/>
        <v>12</v>
      </c>
      <c r="AE13" s="157" t="e">
        <f>VLOOKUP(B16,Lookups!$B$6:$E$304,3)</f>
        <v>#N/A</v>
      </c>
    </row>
    <row r="14" spans="1:31" x14ac:dyDescent="0.25">
      <c r="A14" s="211" t="s">
        <v>66</v>
      </c>
      <c r="B14">
        <v>33</v>
      </c>
      <c r="C14">
        <v>33</v>
      </c>
      <c r="D14">
        <v>32</v>
      </c>
      <c r="E14">
        <v>32</v>
      </c>
      <c r="F14">
        <v>30</v>
      </c>
      <c r="G14" s="197">
        <v>0.5</v>
      </c>
      <c r="H14" s="180">
        <f>H13</f>
        <v>37144</v>
      </c>
      <c r="I14">
        <f>AVERAGE(K14:L14)</f>
        <v>33</v>
      </c>
      <c r="J14" s="203">
        <f>IF(ISNUMBER(I14),I14,AVERAGE(B14:F14))</f>
        <v>33</v>
      </c>
      <c r="K14" s="200">
        <v>32.9</v>
      </c>
      <c r="L14" s="200">
        <v>33.1</v>
      </c>
      <c r="M14" s="214">
        <v>30</v>
      </c>
      <c r="N14" s="190">
        <f ca="1">(G12*MAX(0,K12-M14)+G13*MAX(0,K13-M14)+G14*MAX(0,K14-M14)+G15*MAX(0,K15-M14)+G16*MAX(0,K16-M14))*EXP(-AC14*AD14/365)</f>
        <v>2.846117078702989</v>
      </c>
      <c r="O14" s="191">
        <f ca="1">($G$6*MAX(0,$L$6-$M14)+$G$7*MAX(0,$L$7-$M14)+$G$8*MAX(0,$L$8-$M14)+$G$9*MAX(0,$L$9-$M14)+$G$10*MAX(0,$L$10-$M14))*EXP(-AC14*AD14/365)</f>
        <v>4.5737600773542795</v>
      </c>
      <c r="P14" s="196"/>
      <c r="Q14" s="190">
        <f ca="1">($G$6*MAX(0,-$L$6+$M14)+$G$7*MAX(0,-$L$7+$M14)+$G$8*MAX(0,-$L$8+$M14)+$G$9*MAX(0,-$L$9+$M14)+$G$10*MAX(0,-$L$10+$M14))*EXP(-AC14*AD14/365)</f>
        <v>9.9863757147473337E-2</v>
      </c>
      <c r="R14" s="191">
        <f ca="1">($G$6*MAX(0,-$K$6+$M14)+$G$7*MAX(0,-$K$7+$M14)+$G$8*MAX(0,-$K$8+$M14)+$G$9*MAX(0,-$K$9+$M14)+$G$10*MAX(0,-$K$10+$M14))*EXP(-AC14*AD14/365)</f>
        <v>0.14979563572121002</v>
      </c>
      <c r="T14" s="188">
        <f>T13</f>
        <v>37146</v>
      </c>
      <c r="U14" s="207">
        <f ca="1">N14-W14</f>
        <v>-9.6485777755528357E-2</v>
      </c>
      <c r="V14" s="220">
        <v>0.2</v>
      </c>
      <c r="W14" s="221">
        <f ca="1">_xll.EURO(Y14,M14,AC14,0,V14,T14-$M$1,1,0)</f>
        <v>2.9426028564585174</v>
      </c>
      <c r="X14" s="222">
        <v>0.8</v>
      </c>
      <c r="Y14" s="206">
        <f>K14</f>
        <v>32.9</v>
      </c>
      <c r="Z14" s="206">
        <f>L14</f>
        <v>33.1</v>
      </c>
      <c r="AA14" s="154"/>
      <c r="AB14" s="174" t="str">
        <f t="shared" si="0"/>
        <v/>
      </c>
      <c r="AC14" s="15">
        <f t="shared" si="2"/>
        <v>4.1468789860245707E-2</v>
      </c>
      <c r="AD14" s="156">
        <f t="shared" ca="1" si="2"/>
        <v>12</v>
      </c>
      <c r="AE14" s="157" t="e">
        <f>VLOOKUP(B17,Lookups!$B$6:$E$304,3)</f>
        <v>#N/A</v>
      </c>
    </row>
    <row r="15" spans="1:31" x14ac:dyDescent="0.25">
      <c r="A15" s="211" t="s">
        <v>67</v>
      </c>
      <c r="B15">
        <v>28</v>
      </c>
      <c r="C15">
        <v>28</v>
      </c>
      <c r="D15">
        <v>26</v>
      </c>
      <c r="E15">
        <v>26</v>
      </c>
      <c r="F15">
        <v>26</v>
      </c>
      <c r="G15" s="197">
        <v>0.2</v>
      </c>
      <c r="H15" s="180">
        <f>H14</f>
        <v>37144</v>
      </c>
      <c r="J15" s="203">
        <f>IF(ISNUMBER(I15),I15,AVERAGE(B15:F15))</f>
        <v>26.8</v>
      </c>
      <c r="K15" s="201">
        <v>26</v>
      </c>
      <c r="L15" s="201">
        <v>27</v>
      </c>
      <c r="M15" s="214">
        <v>25</v>
      </c>
      <c r="N15" s="190">
        <f ca="1">(G12*MAX(0,K12-M15)+G13*MAX(0,K13-M15)+G14*MAX(0,K14-M15)+G15*MAX(0,K15-M15)+G16*MAX(0,K16-M15))*EXP(-AC15*AD15/365)</f>
        <v>6.7907354860281863</v>
      </c>
      <c r="O15" s="191">
        <f ca="1">($G$6*MAX(0,$L$6-$M15)+$G$7*MAX(0,$L$7-$M15)+$G$8*MAX(0,$L$8-$M15)+$G$9*MAX(0,$L$9-$M15)+$G$10*MAX(0,$L$10-$M15))*EXP(-AC15*AD15/365)</f>
        <v>9.4670841775804746</v>
      </c>
      <c r="P15" s="196"/>
      <c r="Q15" s="190">
        <f ca="1">($G$6*MAX(0,-$L$6+$M15)+$G$7*MAX(0,-$L$7+$M15)+$G$8*MAX(0,-$L$8+$M15)+$G$9*MAX(0,-$L$9+$M15)+$G$10*MAX(0,-$L$10+$M15))*EXP(-AC15*AD15/365)</f>
        <v>0</v>
      </c>
      <c r="R15" s="191">
        <f ca="1">($G$6*MAX(0,-$K$6+$M15)+$G$7*MAX(0,-$K$7+$M15)+$G$8*MAX(0,-$K$8+$M15)+$G$9*MAX(0,-$K$9+$M15)+$G$10*MAX(0,-$K$10+$M15))*EXP(-AC15*AD15/365)</f>
        <v>0</v>
      </c>
      <c r="T15" s="188">
        <f>T14</f>
        <v>37146</v>
      </c>
      <c r="U15" s="207">
        <f ca="1">N15-W15</f>
        <v>-1.1433019296936138</v>
      </c>
      <c r="V15" s="220">
        <v>0.2</v>
      </c>
      <c r="W15" s="221">
        <f ca="1">_xll.EURO(Y15,M15,AC15,0,V15,T15-$M$1,1,0)</f>
        <v>7.9340374157218001</v>
      </c>
      <c r="X15" s="222">
        <v>0.81</v>
      </c>
      <c r="Y15" s="206">
        <f>Y14</f>
        <v>32.9</v>
      </c>
      <c r="Z15" s="206">
        <f>Z14</f>
        <v>33.1</v>
      </c>
      <c r="AA15" s="154"/>
      <c r="AB15" s="174" t="str">
        <f t="shared" si="0"/>
        <v/>
      </c>
      <c r="AC15" s="15">
        <f t="shared" si="2"/>
        <v>4.1468789860245707E-2</v>
      </c>
      <c r="AD15" s="156">
        <f t="shared" ca="1" si="2"/>
        <v>12</v>
      </c>
      <c r="AE15" s="157" t="e">
        <f>VLOOKUP(B18,Lookups!$B$6:$E$304,3)</f>
        <v>#N/A</v>
      </c>
    </row>
    <row r="16" spans="1:31" x14ac:dyDescent="0.25">
      <c r="A16" s="212" t="s">
        <v>68</v>
      </c>
      <c r="B16" s="189">
        <v>22</v>
      </c>
      <c r="C16" s="189">
        <v>22</v>
      </c>
      <c r="D16" s="189">
        <v>22</v>
      </c>
      <c r="E16" s="189">
        <v>22</v>
      </c>
      <c r="F16" s="189">
        <v>22</v>
      </c>
      <c r="G16" s="198">
        <v>0.05</v>
      </c>
      <c r="H16" s="182">
        <f>H15</f>
        <v>37144</v>
      </c>
      <c r="I16" s="189"/>
      <c r="J16" s="204">
        <f>IF(ISNUMBER(I16),I16,AVERAGE(B16:F16))</f>
        <v>22</v>
      </c>
      <c r="K16" s="202">
        <v>21</v>
      </c>
      <c r="L16" s="202">
        <v>23</v>
      </c>
      <c r="M16" s="215">
        <v>20</v>
      </c>
      <c r="N16" s="192">
        <f ca="1">(G12*MAX(0,K12-M16)+G13*MAX(0,K13-M16)+G14*MAX(0,K14-M16)+G15*MAX(0,K15-M16)+G16*MAX(0,K16-M16))*EXP(-AC16*AD16/365)</f>
        <v>11.584195829106907</v>
      </c>
      <c r="O16" s="193">
        <f ca="1">($G$6*MAX(0,$L$6-$M16)+$G$7*MAX(0,$L$7-$M16)+$G$8*MAX(0,$L$8-$M16)+$G$9*MAX(0,$L$9-$M16)+$G$10*MAX(0,$L$10-$M16))*EXP(-AC16*AD16/365)</f>
        <v>14.460272034954141</v>
      </c>
      <c r="P16" s="194"/>
      <c r="Q16" s="192">
        <f ca="1">($G$6*MAX(0,-$L$6+$M16)+$G$7*MAX(0,-$L$7+$M16)+$G$8*MAX(0,-$L$8+$M16)+$G$9*MAX(0,-$L$9+$M16)+$G$10*MAX(0,-$L$10+$M16))*EXP(-AC16*AD16/365)</f>
        <v>0</v>
      </c>
      <c r="R16" s="193">
        <f ca="1">($G$6*MAX(0,-$K$6+$M16)+$G$7*MAX(0,-$K$7+$M16)+$G$8*MAX(0,-$K$8+$M16)+$G$9*MAX(0,-$K$9+$M16)+$G$10*MAX(0,-$K$10+$M16))*EXP(-AC16*AD16/365)</f>
        <v>0</v>
      </c>
      <c r="T16" s="188">
        <f>T15</f>
        <v>37146</v>
      </c>
      <c r="U16" s="207">
        <f ca="1">N16-W16</f>
        <v>-1.3430341034705258</v>
      </c>
      <c r="V16" s="225">
        <v>0.2</v>
      </c>
      <c r="W16" s="226">
        <f ca="1">_xll.EURO(Y16,M16,AC16,0,V16,T16-$M$1,1,0)</f>
        <v>12.927229932577433</v>
      </c>
      <c r="X16" s="227">
        <v>0.85</v>
      </c>
      <c r="Y16" s="206">
        <f>Y15</f>
        <v>32.9</v>
      </c>
      <c r="Z16" s="206">
        <f>Z15</f>
        <v>33.1</v>
      </c>
      <c r="AA16" s="154"/>
      <c r="AB16" s="174" t="str">
        <f t="shared" si="0"/>
        <v/>
      </c>
      <c r="AC16" s="15">
        <f t="shared" si="2"/>
        <v>4.1468789860245707E-2</v>
      </c>
      <c r="AD16" s="156">
        <f t="shared" ca="1" si="2"/>
        <v>12</v>
      </c>
      <c r="AE16" s="157" t="e">
        <f>VLOOKUP(B19,Lookups!$B$6:$E$304,3)</f>
        <v>#N/A</v>
      </c>
    </row>
    <row r="17" spans="27:31" x14ac:dyDescent="0.25">
      <c r="AA17" s="154"/>
      <c r="AB17" s="174" t="str">
        <f t="shared" si="0"/>
        <v/>
      </c>
      <c r="AC17" s="15" t="e">
        <f>VLOOKUP(B20,Lookups!$B$6:$E$304,4)</f>
        <v>#N/A</v>
      </c>
      <c r="AD17" s="156" t="e">
        <f t="shared" ref="AD17:AD26" si="3">T17-$J$4</f>
        <v>#VALUE!</v>
      </c>
      <c r="AE17" s="157" t="e">
        <f>VLOOKUP(B20,Lookups!$B$6:$E$304,3)</f>
        <v>#N/A</v>
      </c>
    </row>
    <row r="18" spans="27:31" x14ac:dyDescent="0.25">
      <c r="AA18" s="154"/>
      <c r="AB18" s="174" t="str">
        <f t="shared" si="0"/>
        <v/>
      </c>
      <c r="AC18" s="15" t="e">
        <f>VLOOKUP(B21,Lookups!$B$6:$E$304,4)</f>
        <v>#N/A</v>
      </c>
      <c r="AD18" s="156" t="e">
        <f t="shared" si="3"/>
        <v>#VALUE!</v>
      </c>
      <c r="AE18" s="157" t="e">
        <f>VLOOKUP(B21,Lookups!$B$6:$E$304,3)</f>
        <v>#N/A</v>
      </c>
    </row>
    <row r="19" spans="27:31" x14ac:dyDescent="0.25">
      <c r="AA19" s="154"/>
      <c r="AB19" s="174" t="str">
        <f t="shared" si="0"/>
        <v/>
      </c>
      <c r="AC19" s="15" t="e">
        <f>VLOOKUP(B22,Lookups!$B$6:$E$304,4)</f>
        <v>#N/A</v>
      </c>
      <c r="AD19" s="156" t="e">
        <f t="shared" si="3"/>
        <v>#VALUE!</v>
      </c>
      <c r="AE19" s="157" t="e">
        <f>VLOOKUP(B22,Lookups!$B$6:$E$304,3)</f>
        <v>#N/A</v>
      </c>
    </row>
    <row r="20" spans="27:31" x14ac:dyDescent="0.25">
      <c r="AA20" s="154"/>
      <c r="AB20" s="174" t="str">
        <f t="shared" si="0"/>
        <v/>
      </c>
      <c r="AC20" s="15" t="e">
        <f>VLOOKUP(B23,Lookups!$B$6:$E$304,4)</f>
        <v>#N/A</v>
      </c>
      <c r="AD20" s="156" t="e">
        <f t="shared" si="3"/>
        <v>#VALUE!</v>
      </c>
      <c r="AE20" s="157" t="e">
        <f>VLOOKUP(B23,Lookups!$B$6:$E$304,3)</f>
        <v>#N/A</v>
      </c>
    </row>
    <row r="21" spans="27:31" x14ac:dyDescent="0.25">
      <c r="AA21" s="154"/>
      <c r="AB21" s="174" t="str">
        <f t="shared" si="0"/>
        <v/>
      </c>
      <c r="AC21" s="15" t="e">
        <f>VLOOKUP(B24,Lookups!$B$6:$E$304,4)</f>
        <v>#N/A</v>
      </c>
      <c r="AD21" s="156" t="e">
        <f t="shared" si="3"/>
        <v>#VALUE!</v>
      </c>
      <c r="AE21" s="157" t="e">
        <f>VLOOKUP(B24,Lookups!$B$6:$E$304,3)</f>
        <v>#N/A</v>
      </c>
    </row>
    <row r="22" spans="27:31" x14ac:dyDescent="0.25">
      <c r="AA22" s="154"/>
      <c r="AB22" s="174" t="str">
        <f t="shared" si="0"/>
        <v/>
      </c>
      <c r="AC22" s="15" t="e">
        <f>VLOOKUP(B25,Lookups!$B$6:$E$304,4)</f>
        <v>#N/A</v>
      </c>
      <c r="AD22" s="156" t="e">
        <f t="shared" si="3"/>
        <v>#VALUE!</v>
      </c>
      <c r="AE22" s="157" t="e">
        <f>VLOOKUP(B25,Lookups!$B$6:$E$304,3)</f>
        <v>#N/A</v>
      </c>
    </row>
    <row r="23" spans="27:31" x14ac:dyDescent="0.25">
      <c r="AA23" s="154"/>
      <c r="AB23" s="174" t="str">
        <f t="shared" si="0"/>
        <v/>
      </c>
      <c r="AC23" s="15" t="e">
        <f>VLOOKUP(B26,Lookups!$B$6:$E$304,4)</f>
        <v>#N/A</v>
      </c>
      <c r="AD23" s="156" t="e">
        <f t="shared" si="3"/>
        <v>#VALUE!</v>
      </c>
      <c r="AE23" s="157" t="e">
        <f>VLOOKUP(B26,Lookups!$B$6:$E$304,3)</f>
        <v>#N/A</v>
      </c>
    </row>
    <row r="24" spans="27:31" x14ac:dyDescent="0.25">
      <c r="AA24" s="154"/>
      <c r="AB24" s="174" t="str">
        <f t="shared" si="0"/>
        <v/>
      </c>
      <c r="AC24" s="15" t="e">
        <f>VLOOKUP(B27,Lookups!$B$6:$E$304,4)</f>
        <v>#N/A</v>
      </c>
      <c r="AD24" s="156" t="e">
        <f t="shared" si="3"/>
        <v>#VALUE!</v>
      </c>
      <c r="AE24" s="157" t="e">
        <f>VLOOKUP(B27,Lookups!$B$6:$E$304,3)</f>
        <v>#N/A</v>
      </c>
    </row>
    <row r="25" spans="27:31" x14ac:dyDescent="0.25">
      <c r="AA25" s="154"/>
      <c r="AB25" s="174" t="str">
        <f t="shared" si="0"/>
        <v/>
      </c>
      <c r="AC25" s="15" t="e">
        <f>VLOOKUP(B28,Lookups!$B$6:$E$304,4)</f>
        <v>#N/A</v>
      </c>
      <c r="AD25" s="156" t="e">
        <f t="shared" si="3"/>
        <v>#VALUE!</v>
      </c>
      <c r="AE25" s="157" t="e">
        <f>VLOOKUP(B28,Lookups!$B$6:$E$304,3)</f>
        <v>#N/A</v>
      </c>
    </row>
    <row r="26" spans="27:31" ht="13.8" thickBot="1" x14ac:dyDescent="0.3">
      <c r="AA26" s="158"/>
      <c r="AB26" s="175" t="str">
        <f t="shared" si="0"/>
        <v/>
      </c>
      <c r="AC26" s="17" t="e">
        <f>VLOOKUP(B29,Lookups!$B$6:$E$304,4)</f>
        <v>#N/A</v>
      </c>
      <c r="AD26" s="137" t="e">
        <f t="shared" si="3"/>
        <v>#VALUE!</v>
      </c>
      <c r="AE26" s="159" t="e">
        <f>VLOOKUP(B29,Lookups!$B$6:$E$304,3)</f>
        <v>#N/A</v>
      </c>
    </row>
    <row r="27" spans="27:31" ht="13.8" thickBot="1" x14ac:dyDescent="0.3">
      <c r="AA27" s="127"/>
      <c r="AB27" s="176"/>
      <c r="AC27" s="130"/>
      <c r="AD27" s="131"/>
    </row>
    <row r="28" spans="27:31" x14ac:dyDescent="0.25">
      <c r="AA28"/>
      <c r="AB28"/>
      <c r="AE28"/>
    </row>
    <row r="29" spans="27:31" x14ac:dyDescent="0.25">
      <c r="AA29"/>
      <c r="AB29"/>
      <c r="AE29"/>
    </row>
    <row r="30" spans="27:31" x14ac:dyDescent="0.25">
      <c r="AA30"/>
      <c r="AB30"/>
      <c r="AE30"/>
    </row>
    <row r="31" spans="27:31" x14ac:dyDescent="0.25">
      <c r="AA31"/>
      <c r="AB31"/>
      <c r="AE31"/>
    </row>
    <row r="32" spans="27:31" x14ac:dyDescent="0.25">
      <c r="AA32"/>
      <c r="AB32"/>
      <c r="AE32"/>
    </row>
    <row r="33" spans="27:31" x14ac:dyDescent="0.25">
      <c r="AA33"/>
      <c r="AB33"/>
      <c r="AE33"/>
    </row>
    <row r="34" spans="27:31" x14ac:dyDescent="0.25">
      <c r="AA34"/>
      <c r="AB34"/>
      <c r="AE34"/>
    </row>
    <row r="35" spans="27:31" x14ac:dyDescent="0.25">
      <c r="AA35"/>
      <c r="AB35"/>
      <c r="AE35"/>
    </row>
    <row r="36" spans="27:31" x14ac:dyDescent="0.25">
      <c r="AA36"/>
      <c r="AB36"/>
      <c r="AE36"/>
    </row>
    <row r="37" spans="27:31" x14ac:dyDescent="0.25">
      <c r="AA37"/>
      <c r="AB37"/>
      <c r="AE37"/>
    </row>
    <row r="38" spans="27:31" x14ac:dyDescent="0.25">
      <c r="AA38"/>
      <c r="AB38"/>
      <c r="AE38"/>
    </row>
    <row r="39" spans="27:31" x14ac:dyDescent="0.25">
      <c r="AA39"/>
      <c r="AB39"/>
      <c r="AE39"/>
    </row>
    <row r="40" spans="27:31" x14ac:dyDescent="0.25">
      <c r="AA40"/>
      <c r="AB40"/>
      <c r="AE40"/>
    </row>
    <row r="41" spans="27:31" x14ac:dyDescent="0.25">
      <c r="AA41"/>
      <c r="AB41"/>
      <c r="AE41"/>
    </row>
    <row r="42" spans="27:31" x14ac:dyDescent="0.25">
      <c r="AA42"/>
      <c r="AB42"/>
      <c r="AE42"/>
    </row>
    <row r="43" spans="27:31" x14ac:dyDescent="0.25">
      <c r="AA43"/>
      <c r="AB43"/>
      <c r="AE43"/>
    </row>
    <row r="44" spans="27:31" x14ac:dyDescent="0.25">
      <c r="AA44"/>
      <c r="AB44"/>
      <c r="AE44"/>
    </row>
    <row r="45" spans="27:31" x14ac:dyDescent="0.25">
      <c r="AA45"/>
      <c r="AB45"/>
      <c r="AE45"/>
    </row>
    <row r="46" spans="27:31" x14ac:dyDescent="0.25">
      <c r="AA46"/>
      <c r="AB46"/>
      <c r="AE46"/>
    </row>
    <row r="47" spans="27:31" x14ac:dyDescent="0.25">
      <c r="AA47"/>
      <c r="AB47"/>
      <c r="AE47"/>
    </row>
    <row r="48" spans="27:31" x14ac:dyDescent="0.25">
      <c r="AA48"/>
      <c r="AB48"/>
      <c r="AE48"/>
    </row>
    <row r="49" spans="27:31" x14ac:dyDescent="0.25">
      <c r="AA49"/>
      <c r="AB49"/>
      <c r="AE49"/>
    </row>
    <row r="50" spans="27:31" x14ac:dyDescent="0.25">
      <c r="AA50"/>
      <c r="AB50"/>
      <c r="AE50"/>
    </row>
    <row r="51" spans="27:31" x14ac:dyDescent="0.25">
      <c r="AA51"/>
      <c r="AB51"/>
      <c r="AE51"/>
    </row>
    <row r="52" spans="27:31" x14ac:dyDescent="0.25">
      <c r="AA52"/>
      <c r="AB52"/>
      <c r="AE52"/>
    </row>
    <row r="53" spans="27:31" x14ac:dyDescent="0.25">
      <c r="AA53"/>
      <c r="AB53"/>
      <c r="AE53"/>
    </row>
    <row r="54" spans="27:31" x14ac:dyDescent="0.25">
      <c r="AA54"/>
      <c r="AB54"/>
      <c r="AE54"/>
    </row>
    <row r="55" spans="27:31" x14ac:dyDescent="0.25">
      <c r="AA55"/>
      <c r="AB55"/>
      <c r="AE55"/>
    </row>
    <row r="56" spans="27:31" x14ac:dyDescent="0.25">
      <c r="AA56"/>
      <c r="AB56"/>
      <c r="AE56"/>
    </row>
    <row r="57" spans="27:31" x14ac:dyDescent="0.25">
      <c r="AA57"/>
      <c r="AB57"/>
      <c r="AE57"/>
    </row>
    <row r="58" spans="27:31" x14ac:dyDescent="0.25">
      <c r="AA58"/>
      <c r="AB58"/>
      <c r="AE58"/>
    </row>
    <row r="59" spans="27:31" x14ac:dyDescent="0.25">
      <c r="AA59"/>
      <c r="AB59"/>
      <c r="AE59"/>
    </row>
    <row r="60" spans="27:31" x14ac:dyDescent="0.25">
      <c r="AA60"/>
      <c r="AB60"/>
      <c r="AE60"/>
    </row>
    <row r="61" spans="27:31" x14ac:dyDescent="0.25">
      <c r="AA61"/>
      <c r="AB61"/>
      <c r="AE61"/>
    </row>
    <row r="62" spans="27:31" x14ac:dyDescent="0.25">
      <c r="AA62"/>
      <c r="AB62"/>
      <c r="AE62"/>
    </row>
    <row r="63" spans="27:31" x14ac:dyDescent="0.25">
      <c r="AA63"/>
      <c r="AB63"/>
      <c r="AE63"/>
    </row>
    <row r="64" spans="27:31" x14ac:dyDescent="0.25">
      <c r="AA64"/>
      <c r="AB64"/>
      <c r="AE64"/>
    </row>
    <row r="65" spans="27:31" x14ac:dyDescent="0.25">
      <c r="AA65"/>
      <c r="AB65"/>
      <c r="AE65"/>
    </row>
    <row r="66" spans="27:31" x14ac:dyDescent="0.25">
      <c r="AA66"/>
      <c r="AB66"/>
      <c r="AE66"/>
    </row>
    <row r="67" spans="27:31" x14ac:dyDescent="0.25">
      <c r="AA67"/>
      <c r="AB67"/>
      <c r="AE67"/>
    </row>
    <row r="68" spans="27:31" x14ac:dyDescent="0.25">
      <c r="AA68"/>
      <c r="AB68"/>
      <c r="AE68"/>
    </row>
    <row r="69" spans="27:31" x14ac:dyDescent="0.25">
      <c r="AA69"/>
      <c r="AB69"/>
      <c r="AE69"/>
    </row>
    <row r="70" spans="27:31" x14ac:dyDescent="0.25">
      <c r="AA70"/>
      <c r="AB70"/>
      <c r="AE70"/>
    </row>
    <row r="71" spans="27:31" x14ac:dyDescent="0.25">
      <c r="AA71"/>
      <c r="AB71"/>
      <c r="AE71"/>
    </row>
    <row r="72" spans="27:31" x14ac:dyDescent="0.25">
      <c r="AA72"/>
      <c r="AB72"/>
      <c r="AE72"/>
    </row>
    <row r="73" spans="27:31" x14ac:dyDescent="0.25">
      <c r="AA73"/>
      <c r="AB73"/>
      <c r="AE73"/>
    </row>
    <row r="74" spans="27:31" x14ac:dyDescent="0.25">
      <c r="AA74"/>
      <c r="AB74"/>
      <c r="AE74"/>
    </row>
    <row r="75" spans="27:31" x14ac:dyDescent="0.25">
      <c r="AA75"/>
      <c r="AB75"/>
      <c r="AE75"/>
    </row>
    <row r="76" spans="27:31" x14ac:dyDescent="0.25">
      <c r="AA76"/>
      <c r="AB76"/>
      <c r="AE76"/>
    </row>
    <row r="77" spans="27:31" x14ac:dyDescent="0.25">
      <c r="AA77"/>
      <c r="AB77"/>
      <c r="AE77"/>
    </row>
    <row r="78" spans="27:31" x14ac:dyDescent="0.25">
      <c r="AA78"/>
      <c r="AB78"/>
      <c r="AE78"/>
    </row>
    <row r="79" spans="27:31" x14ac:dyDescent="0.25">
      <c r="AA79"/>
      <c r="AB79"/>
      <c r="AE79"/>
    </row>
    <row r="80" spans="27:31" x14ac:dyDescent="0.25">
      <c r="AA80"/>
      <c r="AB80"/>
      <c r="AE80"/>
    </row>
    <row r="81" spans="27:31" x14ac:dyDescent="0.25">
      <c r="AA81"/>
      <c r="AB81"/>
      <c r="AE81"/>
    </row>
    <row r="82" spans="27:31" x14ac:dyDescent="0.25">
      <c r="AA82"/>
      <c r="AB82"/>
      <c r="AE82"/>
    </row>
    <row r="83" spans="27:31" x14ac:dyDescent="0.25">
      <c r="AA83"/>
      <c r="AB83"/>
      <c r="AE83"/>
    </row>
    <row r="84" spans="27:31" x14ac:dyDescent="0.25">
      <c r="AA84"/>
      <c r="AB84"/>
      <c r="AE84"/>
    </row>
    <row r="85" spans="27:31" x14ac:dyDescent="0.25">
      <c r="AA85"/>
      <c r="AB85"/>
      <c r="AE85"/>
    </row>
    <row r="86" spans="27:31" x14ac:dyDescent="0.25">
      <c r="AA86"/>
      <c r="AB86"/>
      <c r="AE86"/>
    </row>
    <row r="87" spans="27:31" x14ac:dyDescent="0.25">
      <c r="AA87"/>
      <c r="AB87"/>
      <c r="AE87"/>
    </row>
    <row r="88" spans="27:31" x14ac:dyDescent="0.25">
      <c r="AA88"/>
      <c r="AB88"/>
      <c r="AE88"/>
    </row>
    <row r="89" spans="27:31" x14ac:dyDescent="0.25">
      <c r="AA89"/>
      <c r="AB89"/>
      <c r="AE89"/>
    </row>
    <row r="90" spans="27:31" x14ac:dyDescent="0.25">
      <c r="AA90"/>
      <c r="AB90"/>
      <c r="AE90"/>
    </row>
    <row r="91" spans="27:31" x14ac:dyDescent="0.25">
      <c r="AA91"/>
      <c r="AB91"/>
      <c r="AE91"/>
    </row>
    <row r="92" spans="27:31" x14ac:dyDescent="0.25">
      <c r="AA92"/>
      <c r="AB92"/>
      <c r="AE92"/>
    </row>
    <row r="93" spans="27:31" x14ac:dyDescent="0.25">
      <c r="AA93"/>
      <c r="AB93"/>
      <c r="AE93"/>
    </row>
    <row r="94" spans="27:31" x14ac:dyDescent="0.25">
      <c r="AA94"/>
      <c r="AB94"/>
      <c r="AE94"/>
    </row>
    <row r="95" spans="27:31" x14ac:dyDescent="0.25">
      <c r="AA95"/>
      <c r="AB95"/>
      <c r="AE95"/>
    </row>
    <row r="96" spans="27:31" x14ac:dyDescent="0.25">
      <c r="AA96"/>
      <c r="AB96"/>
      <c r="AE96"/>
    </row>
    <row r="97" spans="27:31" x14ac:dyDescent="0.25">
      <c r="AA97"/>
      <c r="AB97"/>
      <c r="AE97"/>
    </row>
  </sheetData>
  <phoneticPr fontId="0" type="noConversion"/>
  <conditionalFormatting sqref="J6:J10 J12:J16">
    <cfRule type="cellIs" dxfId="4" priority="1" stopIfTrue="1" operator="notBetween">
      <formula>$K6</formula>
      <formula>$L6</formula>
    </cfRule>
  </conditionalFormatting>
  <conditionalFormatting sqref="G5 G11">
    <cfRule type="cellIs" dxfId="3" priority="2" stopIfTrue="1" operator="notEqual">
      <formula>1</formula>
    </cfRule>
  </conditionalFormatting>
  <conditionalFormatting sqref="U12:U16 U6:U10">
    <cfRule type="cellIs" dxfId="2" priority="3" stopIfTrue="1" operator="between">
      <formula>-0.05</formula>
      <formula>0.05</formula>
    </cfRule>
    <cfRule type="cellIs" dxfId="1" priority="4" stopIfTrue="1" operator="between">
      <formula>-0.1</formula>
      <formula>0.1</formula>
    </cfRule>
    <cfRule type="cellIs" dxfId="0" priority="5" stopIfTrue="1" operator="notBetween">
      <formula>-0.1</formula>
      <formula>0.1</formula>
    </cfRule>
  </conditionalFormatting>
  <pageMargins left="0.75" right="0.75" top="1" bottom="1" header="0.5" footer="0.5"/>
  <pageSetup scale="8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Lookups</vt:lpstr>
      <vt:lpstr>Monthly Option Markets</vt:lpstr>
      <vt:lpstr>Daily Option Markets</vt:lpstr>
      <vt:lpstr>Weekly WestHub</vt:lpstr>
      <vt:lpstr>Weekly Cinergy</vt:lpstr>
      <vt:lpstr>Prob Model</vt:lpstr>
      <vt:lpstr>'Monthly Option Markets'!Print_Area</vt:lpstr>
      <vt:lpstr>'Prob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Wang</dc:creator>
  <cp:lastModifiedBy>Havlíček Jan</cp:lastModifiedBy>
  <cp:lastPrinted>2001-08-31T14:33:39Z</cp:lastPrinted>
  <dcterms:created xsi:type="dcterms:W3CDTF">1997-08-26T11:39:04Z</dcterms:created>
  <dcterms:modified xsi:type="dcterms:W3CDTF">2023-09-10T11:18:41Z</dcterms:modified>
</cp:coreProperties>
</file>