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6140" windowHeight="9852"/>
  </bookViews>
  <sheets>
    <sheet name="cif cargo sheet" sheetId="1" r:id="rId1"/>
  </sheets>
  <externalReferences>
    <externalReference r:id="rId2"/>
  </externalReferences>
  <definedNames>
    <definedName name="_xlnm.Print_Area" localSheetId="0">'cif cargo sheet'!$A$1:$G$22</definedName>
  </definedNames>
  <calcPr calcId="0"/>
</workbook>
</file>

<file path=xl/calcChain.xml><?xml version="1.0" encoding="utf-8"?>
<calcChain xmlns="http://schemas.openxmlformats.org/spreadsheetml/2006/main">
  <c r="F4" i="1" l="1"/>
  <c r="G4" i="1"/>
  <c r="J4" i="1"/>
  <c r="K4" i="1"/>
  <c r="D5" i="1"/>
  <c r="D6" i="1"/>
  <c r="D7" i="1"/>
  <c r="E7" i="1"/>
  <c r="F7" i="1"/>
  <c r="G7" i="1"/>
  <c r="J7" i="1"/>
  <c r="K7" i="1"/>
  <c r="F8" i="1"/>
  <c r="G8" i="1"/>
  <c r="D9" i="1"/>
  <c r="F9" i="1"/>
  <c r="G9" i="1"/>
  <c r="D10" i="1"/>
  <c r="D12" i="1"/>
  <c r="F12" i="1"/>
  <c r="G12" i="1"/>
  <c r="J12" i="1"/>
  <c r="K12" i="1"/>
  <c r="G14" i="1"/>
  <c r="J14" i="1"/>
  <c r="K14" i="1"/>
  <c r="J16" i="1"/>
  <c r="K16" i="1"/>
  <c r="J17" i="1"/>
  <c r="K17" i="1"/>
  <c r="J18" i="1"/>
  <c r="K18" i="1"/>
  <c r="G19" i="1"/>
  <c r="J19" i="1"/>
  <c r="K19" i="1"/>
  <c r="G20" i="1"/>
  <c r="J20" i="1"/>
  <c r="K20" i="1"/>
  <c r="G22" i="1"/>
  <c r="J22" i="1"/>
  <c r="K22" i="1"/>
</calcChain>
</file>

<file path=xl/sharedStrings.xml><?xml version="1.0" encoding="utf-8"?>
<sst xmlns="http://schemas.openxmlformats.org/spreadsheetml/2006/main" count="24" uniqueCount="23">
  <si>
    <t>Volume</t>
  </si>
  <si>
    <t>Price</t>
  </si>
  <si>
    <t>Dollars</t>
  </si>
  <si>
    <t>Terminalling</t>
  </si>
  <si>
    <t>PV</t>
  </si>
  <si>
    <t>Import Charges</t>
  </si>
  <si>
    <t>Surveyor</t>
  </si>
  <si>
    <t>LOC</t>
  </si>
  <si>
    <t>Net Margin</t>
  </si>
  <si>
    <t>Gross Margin</t>
  </si>
  <si>
    <t>Total Costs</t>
  </si>
  <si>
    <t>per mmbtu</t>
  </si>
  <si>
    <t>for sale</t>
  </si>
  <si>
    <t>ENRON LNG MARKETING CIF DEAL SHEET</t>
  </si>
  <si>
    <t>Net Position</t>
  </si>
  <si>
    <t>Sale 1</t>
  </si>
  <si>
    <t>Sale 2</t>
  </si>
  <si>
    <t>Total Sale</t>
  </si>
  <si>
    <t>bought</t>
  </si>
  <si>
    <t>Interest on W.C.</t>
  </si>
  <si>
    <t>Purchase - ExShip</t>
  </si>
  <si>
    <t>Terminal Loss</t>
  </si>
  <si>
    <t>Available for Sale - Tailgate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</si>
</sst>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5" formatCode="&quot;$&quot;#,##0.000_);[Red]\(&quot;$&quot;#,##0.000\)"/>
    <numFmt numFmtId="166" formatCode="&quot;$&quot;#,##0.0000_);[Red]\(&quot;$&quot;#,##0.0000\)"/>
    <numFmt numFmtId="172" formatCode="&quot;$&quot;#,##0.0000000_);[Red]\(&quot;$&quot;#,##0.00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6" fontId="0" fillId="0" borderId="1" xfId="0" applyNumberFormat="1" applyBorder="1" applyAlignment="1">
      <alignment horizontal="center"/>
    </xf>
    <xf numFmtId="6" fontId="0" fillId="0" borderId="0" xfId="0" applyNumberFormat="1"/>
    <xf numFmtId="0" fontId="0" fillId="0" borderId="0" xfId="0" applyBorder="1"/>
    <xf numFmtId="38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6" fontId="0" fillId="2" borderId="3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 applyAlignment="1">
      <alignment horizontal="center"/>
    </xf>
    <xf numFmtId="6" fontId="0" fillId="0" borderId="2" xfId="0" applyNumberFormat="1" applyFill="1" applyBorder="1" applyAlignment="1">
      <alignment horizontal="center"/>
    </xf>
    <xf numFmtId="6" fontId="0" fillId="0" borderId="1" xfId="0" applyNumberFormat="1" applyFill="1" applyBorder="1" applyAlignment="1">
      <alignment horizontal="center"/>
    </xf>
    <xf numFmtId="6" fontId="0" fillId="0" borderId="4" xfId="0" applyNumberFormat="1" applyFill="1" applyBorder="1" applyAlignment="1">
      <alignment horizontal="center"/>
    </xf>
    <xf numFmtId="38" fontId="0" fillId="0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38" fontId="0" fillId="3" borderId="2" xfId="0" applyNumberFormat="1" applyFill="1" applyBorder="1" applyAlignment="1">
      <alignment horizontal="center"/>
    </xf>
    <xf numFmtId="6" fontId="0" fillId="3" borderId="2" xfId="0" applyNumberFormat="1" applyFill="1" applyBorder="1" applyAlignment="1">
      <alignment horizontal="center"/>
    </xf>
    <xf numFmtId="6" fontId="0" fillId="3" borderId="3" xfId="0" applyNumberFormat="1" applyFill="1" applyBorder="1" applyAlignment="1">
      <alignment horizontal="center"/>
    </xf>
    <xf numFmtId="6" fontId="0" fillId="4" borderId="0" xfId="0" applyNumberFormat="1" applyFill="1" applyBorder="1" applyAlignment="1">
      <alignment horizontal="center"/>
    </xf>
    <xf numFmtId="6" fontId="0" fillId="4" borderId="5" xfId="0" applyNumberFormat="1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5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6" fontId="0" fillId="3" borderId="6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6" fontId="0" fillId="3" borderId="5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6" fontId="0" fillId="5" borderId="9" xfId="0" applyNumberFormat="1" applyFill="1" applyBorder="1" applyAlignment="1">
      <alignment horizontal="center"/>
    </xf>
    <xf numFmtId="6" fontId="0" fillId="3" borderId="0" xfId="0" applyNumberFormat="1" applyFill="1" applyBorder="1" applyAlignment="1">
      <alignment horizontal="center"/>
    </xf>
    <xf numFmtId="37" fontId="3" fillId="4" borderId="0" xfId="0" applyNumberFormat="1" applyFont="1" applyFill="1" applyBorder="1" applyAlignment="1">
      <alignment horizontal="center"/>
    </xf>
    <xf numFmtId="38" fontId="3" fillId="3" borderId="4" xfId="0" applyNumberFormat="1" applyFont="1" applyFill="1" applyBorder="1" applyAlignment="1">
      <alignment horizontal="center"/>
    </xf>
    <xf numFmtId="6" fontId="0" fillId="3" borderId="4" xfId="0" applyNumberFormat="1" applyFill="1" applyBorder="1" applyAlignment="1">
      <alignment horizontal="center"/>
    </xf>
    <xf numFmtId="38" fontId="0" fillId="3" borderId="0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0" fillId="5" borderId="4" xfId="0" applyFill="1" applyBorder="1"/>
    <xf numFmtId="0" fontId="2" fillId="5" borderId="8" xfId="0" applyFont="1" applyFill="1" applyBorder="1" applyAlignment="1">
      <alignment horizontal="left"/>
    </xf>
    <xf numFmtId="0" fontId="0" fillId="5" borderId="0" xfId="0" applyFill="1" applyBorder="1"/>
    <xf numFmtId="0" fontId="2" fillId="5" borderId="11" xfId="0" applyFont="1" applyFill="1" applyBorder="1" applyAlignment="1">
      <alignment horizontal="left"/>
    </xf>
    <xf numFmtId="0" fontId="0" fillId="5" borderId="1" xfId="0" applyFill="1" applyBorder="1"/>
    <xf numFmtId="8" fontId="0" fillId="5" borderId="9" xfId="0" applyNumberForma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38" fontId="0" fillId="6" borderId="2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6" fontId="0" fillId="6" borderId="3" xfId="0" applyNumberForma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38" fontId="6" fillId="0" borderId="1" xfId="0" applyNumberFormat="1" applyFont="1" applyFill="1" applyBorder="1" applyAlignment="1">
      <alignment horizontal="center"/>
    </xf>
    <xf numFmtId="6" fontId="6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0" fontId="0" fillId="0" borderId="4" xfId="0" applyFill="1" applyBorder="1"/>
    <xf numFmtId="0" fontId="2" fillId="0" borderId="4" xfId="0" applyFont="1" applyFill="1" applyBorder="1" applyAlignment="1">
      <alignment horizontal="left"/>
    </xf>
    <xf numFmtId="0" fontId="5" fillId="2" borderId="2" xfId="0" applyFont="1" applyFill="1" applyBorder="1"/>
    <xf numFmtId="6" fontId="5" fillId="2" borderId="3" xfId="0" applyNumberFormat="1" applyFont="1" applyFill="1" applyBorder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172" fontId="0" fillId="0" borderId="1" xfId="0" applyNumberFormat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2" fillId="6" borderId="2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38" fontId="0" fillId="4" borderId="4" xfId="0" applyNumberFormat="1" applyFill="1" applyBorder="1" applyAlignment="1">
      <alignment horizontal="center"/>
    </xf>
    <xf numFmtId="6" fontId="0" fillId="4" borderId="4" xfId="0" applyNumberFormat="1" applyFill="1" applyBorder="1" applyAlignment="1">
      <alignment horizontal="center"/>
    </xf>
    <xf numFmtId="6" fontId="0" fillId="4" borderId="6" xfId="0" applyNumberForma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6" fontId="6" fillId="2" borderId="2" xfId="0" applyNumberFormat="1" applyFont="1" applyFill="1" applyBorder="1" applyAlignment="1">
      <alignment horizontal="center"/>
    </xf>
    <xf numFmtId="6" fontId="6" fillId="2" borderId="3" xfId="0" applyNumberFormat="1" applyFon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3" fillId="6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0" fillId="2" borderId="2" xfId="0" applyNumberFormat="1" applyFill="1" applyBorder="1"/>
    <xf numFmtId="166" fontId="0" fillId="0" borderId="4" xfId="0" applyNumberFormat="1" applyFill="1" applyBorder="1"/>
    <xf numFmtId="166" fontId="0" fillId="5" borderId="4" xfId="0" applyNumberFormat="1" applyFill="1" applyBorder="1"/>
    <xf numFmtId="166" fontId="0" fillId="5" borderId="0" xfId="0" applyNumberFormat="1" applyFill="1" applyBorder="1"/>
    <xf numFmtId="166" fontId="0" fillId="5" borderId="1" xfId="0" applyNumberFormat="1" applyFill="1" applyBorder="1"/>
    <xf numFmtId="166" fontId="0" fillId="0" borderId="1" xfId="0" applyNumberFormat="1" applyFill="1" applyBorder="1"/>
    <xf numFmtId="166" fontId="5" fillId="2" borderId="2" xfId="0" applyNumberFormat="1" applyFont="1" applyFill="1" applyBorder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LNG/EGroves/Batchloads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tch"/>
      <sheetName val="Swap"/>
      <sheetName val="PV"/>
      <sheetName val="LIST"/>
    </sheetNames>
    <sheetDataSet>
      <sheetData sheetId="0"/>
      <sheetData sheetId="1"/>
      <sheetData sheetId="2">
        <row r="9">
          <cell r="E9">
            <v>0.98934834176142883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workbookViewId="0">
      <selection activeCell="E4" sqref="E4"/>
    </sheetView>
  </sheetViews>
  <sheetFormatPr defaultRowHeight="13.2" x14ac:dyDescent="0.25"/>
  <cols>
    <col min="1" max="1" width="2.5546875" customWidth="1"/>
    <col min="2" max="2" width="23.44140625" customWidth="1"/>
    <col min="3" max="3" width="9.109375" customWidth="1"/>
    <col min="4" max="6" width="13.6640625" customWidth="1"/>
    <col min="7" max="7" width="15" customWidth="1"/>
    <col min="9" max="9" width="0" hidden="1" customWidth="1"/>
    <col min="10" max="10" width="12.88671875" hidden="1" customWidth="1"/>
    <col min="11" max="11" width="14.33203125" customWidth="1"/>
  </cols>
  <sheetData>
    <row r="1" spans="1:11" ht="13.8" x14ac:dyDescent="0.25">
      <c r="B1" s="18" t="s">
        <v>13</v>
      </c>
      <c r="C1" s="18"/>
      <c r="D1" s="19"/>
      <c r="E1" s="19"/>
      <c r="F1" s="19"/>
      <c r="G1" s="19"/>
    </row>
    <row r="2" spans="1:11" x14ac:dyDescent="0.25">
      <c r="B2" s="16"/>
      <c r="C2" s="16"/>
      <c r="D2" s="17"/>
      <c r="E2" s="68"/>
      <c r="F2" s="1"/>
      <c r="G2" s="1"/>
      <c r="J2" s="70" t="s">
        <v>11</v>
      </c>
      <c r="K2" s="70" t="s">
        <v>11</v>
      </c>
    </row>
    <row r="3" spans="1:11" x14ac:dyDescent="0.25">
      <c r="B3" s="41"/>
      <c r="C3" s="33"/>
      <c r="D3" s="33" t="s">
        <v>0</v>
      </c>
      <c r="E3" s="33" t="s">
        <v>1</v>
      </c>
      <c r="F3" s="33" t="s">
        <v>2</v>
      </c>
      <c r="G3" s="34" t="s">
        <v>4</v>
      </c>
      <c r="J3" s="70" t="s">
        <v>12</v>
      </c>
      <c r="K3" s="70" t="s">
        <v>18</v>
      </c>
    </row>
    <row r="4" spans="1:11" x14ac:dyDescent="0.25">
      <c r="B4" s="27" t="s">
        <v>20</v>
      </c>
      <c r="C4" s="71"/>
      <c r="D4" s="38">
        <v>2720000</v>
      </c>
      <c r="E4" s="69">
        <v>5.8</v>
      </c>
      <c r="F4" s="39">
        <f>-E4*D4</f>
        <v>-15776000</v>
      </c>
      <c r="G4" s="28">
        <f ca="1">+F4*[1]PV!$E$9</f>
        <v>-15607959.439628301</v>
      </c>
      <c r="J4" s="7">
        <f ca="1">+G4/-$D$7</f>
        <v>-5.8544484019611032</v>
      </c>
      <c r="K4" s="7">
        <f ca="1">+G4/$D$4</f>
        <v>-5.7382203822162872</v>
      </c>
    </row>
    <row r="5" spans="1:11" x14ac:dyDescent="0.25">
      <c r="B5" s="29" t="s">
        <v>21</v>
      </c>
      <c r="C5" s="72">
        <v>1.7500000000000002E-2</v>
      </c>
      <c r="D5" s="40">
        <f>+D4*C5</f>
        <v>47600.000000000007</v>
      </c>
      <c r="E5" s="93"/>
      <c r="F5" s="36"/>
      <c r="G5" s="30"/>
      <c r="J5" s="8"/>
      <c r="K5" s="8"/>
    </row>
    <row r="6" spans="1:11" x14ac:dyDescent="0.25">
      <c r="B6" s="42" t="s">
        <v>22</v>
      </c>
      <c r="C6" s="73"/>
      <c r="D6" s="20">
        <f>+D4-D5</f>
        <v>2672400</v>
      </c>
      <c r="E6" s="94"/>
      <c r="F6" s="21"/>
      <c r="G6" s="22"/>
      <c r="J6" s="8"/>
      <c r="K6" s="8"/>
    </row>
    <row r="7" spans="1:11" x14ac:dyDescent="0.25">
      <c r="B7" s="43" t="s">
        <v>15</v>
      </c>
      <c r="C7" s="74"/>
      <c r="D7" s="37">
        <f>-86000*31</f>
        <v>-2666000</v>
      </c>
      <c r="E7" s="95">
        <f>6.79-0.1025-0.06</f>
        <v>6.6275000000000004</v>
      </c>
      <c r="F7" s="23">
        <f>-E7*D7</f>
        <v>17668915</v>
      </c>
      <c r="G7" s="24">
        <f ca="1">+F7*[1]PV!$E$9</f>
        <v>17480711.755973637</v>
      </c>
      <c r="J7" s="7">
        <f ca="1">+G7/-$D$7</f>
        <v>6.55690613502387</v>
      </c>
      <c r="K7" s="7">
        <f ca="1">+G7/$D$4</f>
        <v>6.4267322632256016</v>
      </c>
    </row>
    <row r="8" spans="1:11" x14ac:dyDescent="0.25">
      <c r="B8" s="43" t="s">
        <v>16</v>
      </c>
      <c r="C8" s="74"/>
      <c r="D8" s="37">
        <v>0</v>
      </c>
      <c r="E8" s="95">
        <v>0</v>
      </c>
      <c r="F8" s="23">
        <f>-E8*D8</f>
        <v>0</v>
      </c>
      <c r="G8" s="24">
        <f ca="1">+F8*[1]PV!$E$9</f>
        <v>0</v>
      </c>
      <c r="J8" s="7"/>
      <c r="K8" s="7"/>
    </row>
    <row r="9" spans="1:11" x14ac:dyDescent="0.25">
      <c r="B9" s="85" t="s">
        <v>17</v>
      </c>
      <c r="C9" s="86"/>
      <c r="D9" s="87">
        <f>SUM(D7:D8)</f>
        <v>-2666000</v>
      </c>
      <c r="E9" s="96"/>
      <c r="F9" s="88">
        <f>SUM(F7:F8)</f>
        <v>17668915</v>
      </c>
      <c r="G9" s="89">
        <f ca="1">SUM(G7:G8)</f>
        <v>17480711.755973637</v>
      </c>
      <c r="J9" s="9"/>
      <c r="K9" s="9"/>
    </row>
    <row r="10" spans="1:11" ht="15" customHeight="1" x14ac:dyDescent="0.25">
      <c r="B10" s="44" t="s">
        <v>14</v>
      </c>
      <c r="C10" s="75"/>
      <c r="D10" s="90">
        <f>+D9+D6</f>
        <v>6400</v>
      </c>
      <c r="E10" s="97"/>
      <c r="F10" s="91"/>
      <c r="G10" s="92"/>
      <c r="J10" s="9"/>
      <c r="K10" s="9"/>
    </row>
    <row r="11" spans="1:11" ht="6.75" customHeight="1" x14ac:dyDescent="0.25">
      <c r="A11" s="32"/>
      <c r="B11" s="45"/>
      <c r="C11" s="76"/>
      <c r="D11" s="58"/>
      <c r="E11" s="98"/>
      <c r="F11" s="59"/>
      <c r="G11" s="59"/>
      <c r="H11" s="32"/>
      <c r="I11" s="32"/>
      <c r="J11" s="10"/>
      <c r="K11" s="7"/>
    </row>
    <row r="12" spans="1:11" x14ac:dyDescent="0.25">
      <c r="B12" s="53" t="s">
        <v>3</v>
      </c>
      <c r="C12" s="84">
        <v>0.08</v>
      </c>
      <c r="D12" s="54">
        <f>+D4</f>
        <v>2720000</v>
      </c>
      <c r="E12" s="99">
        <v>0.55000000000000004</v>
      </c>
      <c r="F12" s="55">
        <f>-E12*D12</f>
        <v>-1496000.0000000002</v>
      </c>
      <c r="G12" s="56">
        <f ca="1">+F12*[1]PV!$E$9</f>
        <v>-1480065.1192750977</v>
      </c>
      <c r="J12" s="7">
        <f ca="1">+G12/-$D$7</f>
        <v>-0.55516321053079432</v>
      </c>
      <c r="K12" s="7">
        <f ca="1">+G12/$D$4</f>
        <v>-0.54414158796878598</v>
      </c>
    </row>
    <row r="13" spans="1:11" ht="5.25" customHeight="1" x14ac:dyDescent="0.25">
      <c r="A13" s="32"/>
      <c r="B13" s="60"/>
      <c r="C13" s="77"/>
      <c r="D13" s="11"/>
      <c r="E13" s="100"/>
      <c r="F13" s="12"/>
      <c r="G13" s="12"/>
      <c r="H13" s="32"/>
      <c r="I13" s="32"/>
      <c r="J13" s="61"/>
      <c r="K13" s="61"/>
    </row>
    <row r="14" spans="1:11" x14ac:dyDescent="0.25">
      <c r="B14" s="44" t="s">
        <v>9</v>
      </c>
      <c r="C14" s="75"/>
      <c r="D14" s="4"/>
      <c r="E14" s="101"/>
      <c r="F14" s="5"/>
      <c r="G14" s="6">
        <f ca="1">+G4+G9+G12</f>
        <v>392687.19707023818</v>
      </c>
      <c r="J14" s="7">
        <f ca="1">+G14/-$D$7</f>
        <v>0.14729452253197231</v>
      </c>
      <c r="K14" s="7">
        <f ca="1">+G14/$D$4</f>
        <v>0.14437029304052873</v>
      </c>
    </row>
    <row r="15" spans="1:11" ht="5.25" customHeight="1" x14ac:dyDescent="0.25">
      <c r="A15" s="32"/>
      <c r="B15" s="63"/>
      <c r="C15" s="78"/>
      <c r="D15" s="15"/>
      <c r="E15" s="102"/>
      <c r="F15" s="62"/>
      <c r="G15" s="14"/>
      <c r="H15" s="32"/>
      <c r="I15" s="32"/>
      <c r="J15" s="7"/>
      <c r="K15" s="7"/>
    </row>
    <row r="16" spans="1:11" x14ac:dyDescent="0.25">
      <c r="B16" s="46" t="s">
        <v>5</v>
      </c>
      <c r="C16" s="79"/>
      <c r="D16" s="47"/>
      <c r="E16" s="103"/>
      <c r="F16" s="47"/>
      <c r="G16" s="25">
        <v>-12534</v>
      </c>
      <c r="J16" s="7">
        <f>+G16/-$D$7</f>
        <v>-4.7014253563390845E-3</v>
      </c>
      <c r="K16" s="7">
        <f>+G16/$D$4</f>
        <v>-4.6080882352941173E-3</v>
      </c>
    </row>
    <row r="17" spans="2:11" x14ac:dyDescent="0.25">
      <c r="B17" s="48" t="s">
        <v>6</v>
      </c>
      <c r="C17" s="80"/>
      <c r="D17" s="49"/>
      <c r="E17" s="104"/>
      <c r="F17" s="49"/>
      <c r="G17" s="26">
        <v>-2000</v>
      </c>
      <c r="J17" s="7">
        <f>+G17/-$D$7</f>
        <v>-7.501875468867217E-4</v>
      </c>
      <c r="K17" s="7">
        <f>+G17/$D$4</f>
        <v>-7.3529411764705881E-4</v>
      </c>
    </row>
    <row r="18" spans="2:11" x14ac:dyDescent="0.25">
      <c r="B18" s="48" t="s">
        <v>7</v>
      </c>
      <c r="C18" s="80"/>
      <c r="D18" s="49"/>
      <c r="E18" s="104"/>
      <c r="F18" s="49"/>
      <c r="G18" s="26">
        <v>0</v>
      </c>
      <c r="J18" s="7">
        <f>+G18/-$D$7</f>
        <v>0</v>
      </c>
      <c r="K18" s="7">
        <f>+G18/$D$4</f>
        <v>0</v>
      </c>
    </row>
    <row r="19" spans="2:11" x14ac:dyDescent="0.25">
      <c r="B19" s="50" t="s">
        <v>19</v>
      </c>
      <c r="C19" s="81">
        <v>30</v>
      </c>
      <c r="D19" s="51"/>
      <c r="E19" s="105"/>
      <c r="F19" s="51"/>
      <c r="G19" s="52">
        <f>(0.085*C19/365.25)*F4</f>
        <v>-110140.45174537989</v>
      </c>
      <c r="H19" s="2"/>
      <c r="I19" s="2"/>
      <c r="J19" s="7">
        <f>+G19/-$D$7</f>
        <v>-4.1312997653930941E-2</v>
      </c>
      <c r="K19" s="7">
        <f>+G19/$D$4</f>
        <v>-4.0492813141683785E-2</v>
      </c>
    </row>
    <row r="20" spans="2:11" x14ac:dyDescent="0.25">
      <c r="B20" s="50" t="s">
        <v>10</v>
      </c>
      <c r="C20" s="81"/>
      <c r="D20" s="51"/>
      <c r="E20" s="105"/>
      <c r="F20" s="51"/>
      <c r="G20" s="35">
        <f>SUM(G16:G19)</f>
        <v>-124674.45174537989</v>
      </c>
      <c r="J20" s="7">
        <f>+G20/-$D$7</f>
        <v>-4.6764610557156749E-2</v>
      </c>
      <c r="K20" s="7">
        <f>+G20/$D$4</f>
        <v>-4.5836195494624962E-2</v>
      </c>
    </row>
    <row r="21" spans="2:11" ht="6" customHeight="1" x14ac:dyDescent="0.25">
      <c r="B21" s="45"/>
      <c r="C21" s="76"/>
      <c r="D21" s="31"/>
      <c r="E21" s="106"/>
      <c r="F21" s="31"/>
      <c r="G21" s="13"/>
      <c r="H21" s="32"/>
      <c r="I21" s="32"/>
      <c r="J21" s="7"/>
      <c r="K21" s="7"/>
    </row>
    <row r="22" spans="2:11" ht="15.6" x14ac:dyDescent="0.3">
      <c r="B22" s="57" t="s">
        <v>8</v>
      </c>
      <c r="C22" s="82"/>
      <c r="D22" s="64"/>
      <c r="E22" s="107"/>
      <c r="F22" s="64"/>
      <c r="G22" s="65">
        <f ca="1">+G20+G14</f>
        <v>268012.74532485829</v>
      </c>
      <c r="H22" s="66"/>
      <c r="I22" s="66"/>
      <c r="J22" s="67">
        <f ca="1">+G22/-D7</f>
        <v>0.10052991197481556</v>
      </c>
      <c r="K22" s="67">
        <f ca="1">+G22/$D$4</f>
        <v>9.8534097545903782E-2</v>
      </c>
    </row>
    <row r="23" spans="2:11" x14ac:dyDescent="0.25">
      <c r="B23" s="3"/>
      <c r="C23" s="83"/>
      <c r="E23" s="108"/>
      <c r="J23" s="8"/>
      <c r="K23" s="8"/>
    </row>
    <row r="24" spans="2:11" x14ac:dyDescent="0.25">
      <c r="B24" s="3"/>
      <c r="C24" s="83"/>
      <c r="E24" s="108"/>
      <c r="J24" s="8"/>
      <c r="K24" s="8"/>
    </row>
    <row r="25" spans="2:11" x14ac:dyDescent="0.25">
      <c r="B25" s="3"/>
      <c r="C25" s="83"/>
      <c r="E25" s="108"/>
      <c r="J25" s="8"/>
    </row>
    <row r="26" spans="2:11" x14ac:dyDescent="0.25">
      <c r="B26" s="3"/>
      <c r="C26" s="3"/>
      <c r="E26" s="108"/>
    </row>
    <row r="27" spans="2:11" x14ac:dyDescent="0.25">
      <c r="E27" s="108"/>
    </row>
  </sheetData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cif cargo sheet</vt:lpstr>
      <vt:lpstr>'cif cargo sheet'!Print_Area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cp:lastPrinted>2001-01-24T22:28:35Z</cp:lastPrinted>
  <dcterms:created xsi:type="dcterms:W3CDTF">2000-12-29T20:19:44Z</dcterms:created>
  <dcterms:modified xsi:type="dcterms:W3CDTF">2023-09-10T11:22:19Z</dcterms:modified>
</cp:coreProperties>
</file>