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VolSkew" sheetId="4" r:id="rId1"/>
    <sheet name="Distributions" sheetId="6" r:id="rId2"/>
    <sheet name="Shimko" sheetId="5" r:id="rId3"/>
  </sheets>
  <definedNames>
    <definedName name="anscount" hidden="1">1</definedName>
    <definedName name="ATMImpVol">VolSkew!$K$2</definedName>
    <definedName name="equation_fit">VolSkew!$W$17</definedName>
    <definedName name="Expiry">VolSkew!$C$4</definedName>
    <definedName name="FixedATM">VolSkew!$Q$7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MoneynessBot">OFFSET(MoneynessTop,NoDataPts-1,0)</definedName>
    <definedName name="MoneynessRange">MoneynessTop:MoneynessBot</definedName>
    <definedName name="MoneynessTop">VolSkew!$M$9</definedName>
    <definedName name="NoDataPts">VolSkew!$W$30</definedName>
    <definedName name="OldData">VolSkew!$B$55:$G$55</definedName>
    <definedName name="PastableRange">VolSkew!$A$20:$G$26,VolSkew!$I$8:$O$14,VolSkew!$A$47:$G$53</definedName>
    <definedName name="PremiumTop">VolSkew!$J$9</definedName>
    <definedName name="_xlnm.Print_Area" localSheetId="0">VolSkew!$A$1:$O$28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VolSkewCoef">VolSkew!$X$10</definedName>
    <definedName name="VolSkewTableGasoline">VolSkew!$A$47:$G$53</definedName>
    <definedName name="Yield">VolSkew!$C$7</definedName>
  </definedNames>
  <calcPr calcId="0" calcMode="manual"/>
</workbook>
</file>

<file path=xl/calcChain.xml><?xml version="1.0" encoding="utf-8"?>
<calcChain xmlns="http://schemas.openxmlformats.org/spreadsheetml/2006/main">
  <c r="D4" i="5" l="1"/>
  <c r="D6" i="5"/>
  <c r="D7" i="5"/>
  <c r="W7" i="5"/>
  <c r="AF7" i="5"/>
  <c r="D8" i="5"/>
  <c r="D9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F13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F14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F15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F16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F17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F18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F19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F20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F21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F22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F23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F24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F25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F26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F27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F28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F29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F30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F31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F32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F33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F34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F35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F36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F37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F38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F39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F40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F41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F42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F43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F44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F45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F46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F47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F48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F49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F50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F51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F52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F53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F54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F55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F56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F57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F58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F59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F60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F61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F62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F63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F64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F65" i="5"/>
  <c r="K2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M11" i="4"/>
  <c r="N11" i="4"/>
  <c r="X11" i="4"/>
  <c r="Y11" i="4"/>
  <c r="Z11" i="4"/>
  <c r="AA11" i="4"/>
  <c r="M12" i="4"/>
  <c r="N12" i="4"/>
  <c r="X12" i="4"/>
  <c r="Y12" i="4"/>
  <c r="Z12" i="4"/>
  <c r="AA12" i="4"/>
  <c r="M13" i="4"/>
  <c r="N13" i="4"/>
  <c r="Y13" i="4"/>
  <c r="Z13" i="4"/>
  <c r="AA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W32" i="4"/>
  <c r="X32" i="4"/>
  <c r="AA32" i="4"/>
  <c r="W33" i="4"/>
  <c r="X33" i="4"/>
  <c r="AA33" i="4"/>
  <c r="W34" i="4"/>
  <c r="X34" i="4"/>
  <c r="AA34" i="4"/>
  <c r="W35" i="4"/>
  <c r="X35" i="4"/>
  <c r="AA35" i="4"/>
  <c r="W36" i="4"/>
  <c r="X36" i="4"/>
  <c r="AA36" i="4"/>
  <c r="W37" i="4"/>
  <c r="X37" i="4"/>
  <c r="AA37" i="4"/>
  <c r="W38" i="4"/>
  <c r="X38" i="4"/>
  <c r="AA38" i="4"/>
  <c r="W39" i="4"/>
  <c r="X39" i="4"/>
  <c r="AA39" i="4"/>
  <c r="W40" i="4"/>
  <c r="X40" i="4"/>
  <c r="AA40" i="4"/>
  <c r="W41" i="4"/>
  <c r="X41" i="4"/>
  <c r="AA41" i="4"/>
  <c r="W42" i="4"/>
  <c r="X42" i="4"/>
  <c r="AA42" i="4"/>
  <c r="W43" i="4"/>
  <c r="X43" i="4"/>
  <c r="AA43" i="4"/>
  <c r="W44" i="4"/>
  <c r="X44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</calcChain>
</file>

<file path=xl/sharedStrings.xml><?xml version="1.0" encoding="utf-8"?>
<sst xmlns="http://schemas.openxmlformats.org/spreadsheetml/2006/main" count="83" uniqueCount="54">
  <si>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</si>
  <si>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</si>
  <si>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</si>
  <si>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</si>
  <si>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</si>
  <si>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</si>
  <si>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</si>
  <si>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</si>
  <si>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</si>
  <si>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</si>
  <si>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</si>
  <si>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</si>
  <si>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</si>
  <si>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</si>
  <si>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</si>
  <si>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</si>
  <si>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</si>
  <si>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</si>
  <si>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</si>
  <si>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</si>
  <si>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</si>
  <si>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</si>
  <si>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</si>
  <si>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</si>
  <si>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</si>
  <si>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</si>
  <si>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</si>
  <si>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</si>
  <si>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</si>
  <si>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</si>
  <si>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</si>
  <si>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</si>
  <si>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</si>
  <si>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</si>
  <si>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</si>
  <si>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</si>
  <si>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</si>
  <si>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</si>
  <si>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</si>
  <si>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</si>
  <si>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Premium (K+Epsilon)</t>
  </si>
  <si>
    <t>Premium (K-Epsilon)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</si>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</sst>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0.000"/>
    <numFmt numFmtId="171" formatCode="0.0000"/>
    <numFmt numFmtId="175" formatCode="0.0%"/>
    <numFmt numFmtId="180" formatCode="0.000000"/>
    <numFmt numFmtId="204" formatCode="_(&quot;£&quot;* #,##0_);_(&quot;£&quot;* \(#,##0\);_(&quot;£&quot;* &quot;-&quot;_);_(@_)"/>
    <numFmt numFmtId="205" formatCode="_(&quot;£&quot;* #,##0.00_);_(&quot;£&quot;* \(#,##0.00\);_(&quot;£&quot;* &quot;-&quot;??_);_(@_)"/>
    <numFmt numFmtId="206" formatCode="#,##0.0000"/>
    <numFmt numFmtId="214" formatCode="#,##0.000"/>
    <numFmt numFmtId="217" formatCode="#,##0.000000"/>
    <numFmt numFmtId="253" formatCode="0.00000E+00"/>
    <numFmt numFmtId="254" formatCode="&quot;$&quot;#,##0.00"/>
    <numFmt numFmtId="255" formatCode="0.000E+00"/>
  </numFmts>
  <fonts count="21">
    <font>
      <sz val="10"/>
      <name val="Arial"/>
    </font>
    <font>
      <sz val="10"/>
      <name val="Arial"/>
    </font>
    <font>
      <sz val="10"/>
      <name val="Times New Roman"/>
    </font>
    <font>
      <sz val="10"/>
      <name val="Univers"/>
    </font>
    <font>
      <sz val="10"/>
      <name val="Courier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" fillId="0" borderId="0"/>
  </cellStyleXfs>
  <cellXfs count="70">
    <xf numFmtId="0" fontId="0" fillId="0" borderId="0" xfId="0"/>
    <xf numFmtId="0" fontId="1" fillId="2" borderId="0" xfId="2" applyFill="1"/>
    <xf numFmtId="0" fontId="1" fillId="2" borderId="0" xfId="2" applyFont="1" applyFill="1" applyBorder="1"/>
    <xf numFmtId="180" fontId="6" fillId="2" borderId="0" xfId="2" applyNumberFormat="1" applyFont="1" applyFill="1" applyBorder="1" applyAlignment="1" applyProtection="1">
      <alignment horizontal="right"/>
      <protection locked="0"/>
    </xf>
    <xf numFmtId="171" fontId="6" fillId="2" borderId="0" xfId="2" applyNumberFormat="1" applyFont="1" applyFill="1" applyBorder="1" applyAlignment="1" applyProtection="1">
      <alignment horizontal="right"/>
      <protection locked="0"/>
    </xf>
    <xf numFmtId="0" fontId="7" fillId="2" borderId="1" xfId="2" applyFont="1" applyFill="1" applyBorder="1"/>
    <xf numFmtId="0" fontId="7" fillId="2" borderId="2" xfId="2" applyFont="1" applyFill="1" applyBorder="1"/>
    <xf numFmtId="0" fontId="7" fillId="2" borderId="3" xfId="2" applyFont="1" applyFill="1" applyBorder="1"/>
    <xf numFmtId="9" fontId="7" fillId="2" borderId="4" xfId="2" applyNumberFormat="1" applyFont="1" applyFill="1" applyBorder="1" applyAlignment="1">
      <alignment horizontal="center"/>
    </xf>
    <xf numFmtId="171" fontId="8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9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7" fillId="2" borderId="0" xfId="2" applyFont="1" applyFill="1" applyAlignment="1">
      <alignment horizontal="center"/>
    </xf>
    <xf numFmtId="10" fontId="7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10" fillId="2" borderId="4" xfId="2" applyFont="1" applyFill="1" applyBorder="1" applyAlignment="1">
      <alignment horizontal="center" wrapText="1"/>
    </xf>
    <xf numFmtId="0" fontId="7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8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11" fillId="2" borderId="0" xfId="2" applyFont="1" applyFill="1"/>
    <xf numFmtId="0" fontId="12" fillId="2" borderId="0" xfId="2" applyFont="1" applyFill="1"/>
    <xf numFmtId="14" fontId="1" fillId="0" borderId="0" xfId="2" applyNumberFormat="1" applyFill="1" applyAlignment="1">
      <alignment horizontal="center"/>
    </xf>
    <xf numFmtId="0" fontId="9" fillId="2" borderId="0" xfId="0" applyFont="1" applyFill="1"/>
    <xf numFmtId="0" fontId="13" fillId="2" borderId="0" xfId="2" applyFont="1" applyFill="1" applyBorder="1" applyAlignment="1">
      <alignment horizontal="centerContinuous"/>
    </xf>
    <xf numFmtId="0" fontId="14" fillId="2" borderId="0" xfId="2" applyFont="1" applyFill="1" applyBorder="1" applyAlignment="1">
      <alignment horizontal="centerContinuous"/>
    </xf>
    <xf numFmtId="9" fontId="15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71" fontId="6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5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2" fillId="0" borderId="4" xfId="2" applyFont="1" applyFill="1" applyBorder="1" applyAlignment="1">
      <alignment horizontal="center"/>
    </xf>
    <xf numFmtId="0" fontId="16" fillId="0" borderId="0" xfId="1"/>
    <xf numFmtId="0" fontId="17" fillId="0" borderId="0" xfId="1" applyFont="1"/>
    <xf numFmtId="4" fontId="18" fillId="0" borderId="0" xfId="1" applyNumberFormat="1" applyFont="1"/>
    <xf numFmtId="9" fontId="18" fillId="0" borderId="0" xfId="1" applyNumberFormat="1" applyFont="1"/>
    <xf numFmtId="175" fontId="18" fillId="0" borderId="0" xfId="1" applyNumberFormat="1" applyFont="1"/>
    <xf numFmtId="206" fontId="16" fillId="0" borderId="0" xfId="1" applyNumberFormat="1"/>
    <xf numFmtId="175" fontId="16" fillId="0" borderId="0" xfId="1" applyNumberFormat="1"/>
    <xf numFmtId="10" fontId="16" fillId="0" borderId="0" xfId="1" applyNumberFormat="1"/>
    <xf numFmtId="4" fontId="5" fillId="0" borderId="0" xfId="1" applyNumberFormat="1" applyFont="1"/>
    <xf numFmtId="0" fontId="16" fillId="0" borderId="5" xfId="1" applyBorder="1" applyAlignment="1">
      <alignment horizontal="centerContinuous"/>
    </xf>
    <xf numFmtId="0" fontId="16" fillId="0" borderId="2" xfId="1" applyBorder="1" applyAlignment="1">
      <alignment horizontal="center"/>
    </xf>
    <xf numFmtId="0" fontId="16" fillId="0" borderId="0" xfId="1" applyFill="1" applyBorder="1" applyAlignment="1">
      <alignment horizontal="center"/>
    </xf>
    <xf numFmtId="0" fontId="16" fillId="0" borderId="5" xfId="1" applyBorder="1" applyAlignment="1">
      <alignment horizontal="center"/>
    </xf>
    <xf numFmtId="0" fontId="16" fillId="0" borderId="5" xfId="1" applyBorder="1"/>
    <xf numFmtId="0" fontId="16" fillId="0" borderId="0" xfId="1" applyBorder="1"/>
    <xf numFmtId="0" fontId="16" fillId="0" borderId="6" xfId="1" applyBorder="1" applyAlignment="1">
      <alignment horizontal="centerContinuous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4" fontId="16" fillId="0" borderId="0" xfId="1" applyNumberFormat="1"/>
    <xf numFmtId="214" fontId="16" fillId="0" borderId="0" xfId="1" applyNumberFormat="1"/>
    <xf numFmtId="217" fontId="16" fillId="0" borderId="0" xfId="1" applyNumberFormat="1"/>
    <xf numFmtId="253" fontId="16" fillId="0" borderId="0" xfId="1" applyNumberFormat="1"/>
    <xf numFmtId="254" fontId="12" fillId="0" borderId="0" xfId="2" applyNumberFormat="1" applyFont="1" applyFill="1" applyAlignment="1">
      <alignment horizontal="center"/>
    </xf>
    <xf numFmtId="254" fontId="18" fillId="0" borderId="0" xfId="1" applyNumberFormat="1" applyFont="1"/>
    <xf numFmtId="255" fontId="16" fillId="0" borderId="0" xfId="1" applyNumberFormat="1"/>
    <xf numFmtId="254" fontId="16" fillId="0" borderId="0" xfId="1" applyNumberFormat="1"/>
    <xf numFmtId="0" fontId="16" fillId="0" borderId="0" xfId="1" applyFont="1"/>
    <xf numFmtId="0" fontId="1" fillId="0" borderId="0" xfId="2" applyAlignment="1">
      <alignment horizontal="center"/>
    </xf>
  </cellXfs>
  <cellStyles count="3">
    <cellStyle name="Normal" xfId="0" builtinId="0"/>
    <cellStyle name="Normal_Shimko" xfId="1"/>
    <cellStyle name="Normal_VolSkew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9955224298197"/>
          <c:y val="9.4674658789631813E-2"/>
          <c:w val="0.83918744872365336"/>
          <c:h val="0.73964577179399849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VolSkew!$Z$32:$Z$127</c:f>
              <c:numCache>
                <c:formatCode>0%</c:formatCode>
                <c:ptCount val="96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0.27000000000000102</c:v>
                </c:pt>
                <c:pt idx="58">
                  <c:v>0.28000000000000103</c:v>
                </c:pt>
                <c:pt idx="59">
                  <c:v>0.29000000000000098</c:v>
                </c:pt>
                <c:pt idx="60">
                  <c:v>0.30000000000000099</c:v>
                </c:pt>
                <c:pt idx="61">
                  <c:v>0.310000000000001</c:v>
                </c:pt>
                <c:pt idx="62">
                  <c:v>0.32000000000000101</c:v>
                </c:pt>
                <c:pt idx="63">
                  <c:v>0.33000000000000101</c:v>
                </c:pt>
                <c:pt idx="64">
                  <c:v>0.34000000000000102</c:v>
                </c:pt>
                <c:pt idx="65">
                  <c:v>0.35000000000000098</c:v>
                </c:pt>
                <c:pt idx="66">
                  <c:v>0.36000000000000099</c:v>
                </c:pt>
                <c:pt idx="67">
                  <c:v>0.37000000000000099</c:v>
                </c:pt>
                <c:pt idx="68">
                  <c:v>0.380000000000001</c:v>
                </c:pt>
                <c:pt idx="69">
                  <c:v>0.39000000000000101</c:v>
                </c:pt>
                <c:pt idx="70">
                  <c:v>0.40000000000000102</c:v>
                </c:pt>
                <c:pt idx="71">
                  <c:v>0.41000000000000097</c:v>
                </c:pt>
                <c:pt idx="72">
                  <c:v>0.42000000000000098</c:v>
                </c:pt>
                <c:pt idx="73">
                  <c:v>0.43000000000000099</c:v>
                </c:pt>
                <c:pt idx="74">
                  <c:v>0.440000000000001</c:v>
                </c:pt>
                <c:pt idx="75">
                  <c:v>0.45000000000000101</c:v>
                </c:pt>
                <c:pt idx="76">
                  <c:v>0.46000000000000102</c:v>
                </c:pt>
                <c:pt idx="77">
                  <c:v>0.47000000000000097</c:v>
                </c:pt>
                <c:pt idx="78">
                  <c:v>0.48000000000000098</c:v>
                </c:pt>
                <c:pt idx="79">
                  <c:v>0.49000000000000099</c:v>
                </c:pt>
                <c:pt idx="80">
                  <c:v>0.500000000000001</c:v>
                </c:pt>
                <c:pt idx="81">
                  <c:v>0.51000000000000101</c:v>
                </c:pt>
                <c:pt idx="82">
                  <c:v>0.52000000000000102</c:v>
                </c:pt>
                <c:pt idx="83">
                  <c:v>0.53000000000000103</c:v>
                </c:pt>
                <c:pt idx="84">
                  <c:v>0.54000000000000103</c:v>
                </c:pt>
                <c:pt idx="85">
                  <c:v>0.55000000000000104</c:v>
                </c:pt>
                <c:pt idx="86">
                  <c:v>0.56000000000000105</c:v>
                </c:pt>
                <c:pt idx="87">
                  <c:v>0.57000000000000095</c:v>
                </c:pt>
                <c:pt idx="88">
                  <c:v>0.58000000000000096</c:v>
                </c:pt>
                <c:pt idx="89">
                  <c:v>0.59000000000000097</c:v>
                </c:pt>
                <c:pt idx="90">
                  <c:v>0.60000000000000098</c:v>
                </c:pt>
                <c:pt idx="91">
                  <c:v>0.61000000000000099</c:v>
                </c:pt>
                <c:pt idx="92">
                  <c:v>0.62000000000000099</c:v>
                </c:pt>
                <c:pt idx="93">
                  <c:v>0.630000000000001</c:v>
                </c:pt>
                <c:pt idx="94">
                  <c:v>0.64000000000000101</c:v>
                </c:pt>
                <c:pt idx="95">
                  <c:v>0.65000000000000102</c:v>
                </c:pt>
              </c:numCache>
            </c:numRef>
          </c:xVal>
          <c:yVal>
            <c:numRef>
              <c:f>VolSkew!$AA$32:$AA$127</c:f>
              <c:numCache>
                <c:formatCode>General</c:formatCode>
                <c:ptCount val="96"/>
                <c:pt idx="0">
                  <c:v>0.49442829700000007</c:v>
                </c:pt>
                <c:pt idx="1">
                  <c:v>0.4895649034267</c:v>
                </c:pt>
                <c:pt idx="2">
                  <c:v>0.48484701105920003</c:v>
                </c:pt>
                <c:pt idx="3">
                  <c:v>0.48027907039870005</c:v>
                </c:pt>
                <c:pt idx="4">
                  <c:v>0.4758653236432</c:v>
                </c:pt>
                <c:pt idx="5">
                  <c:v>0.47160980468749997</c:v>
                </c:pt>
                <c:pt idx="6">
                  <c:v>0.46751633912320001</c:v>
                </c:pt>
                <c:pt idx="7">
                  <c:v>0.4635885442387</c:v>
                </c:pt>
                <c:pt idx="8">
                  <c:v>0.4598298290192</c:v>
                </c:pt>
                <c:pt idx="9">
                  <c:v>0.45624339414670007</c:v>
                </c:pt>
                <c:pt idx="10">
                  <c:v>0.452832232</c:v>
                </c:pt>
                <c:pt idx="11">
                  <c:v>0.44959912665469998</c:v>
                </c:pt>
                <c:pt idx="12">
                  <c:v>0.44654665388320003</c:v>
                </c:pt>
                <c:pt idx="13">
                  <c:v>0.44367718115470001</c:v>
                </c:pt>
                <c:pt idx="14">
                  <c:v>0.4409928676351999</c:v>
                </c:pt>
                <c:pt idx="15">
                  <c:v>0.43849566418749997</c:v>
                </c:pt>
                <c:pt idx="16">
                  <c:v>0.43618731337120004</c:v>
                </c:pt>
                <c:pt idx="17">
                  <c:v>0.43406934944269998</c:v>
                </c:pt>
                <c:pt idx="18">
                  <c:v>0.43214309835519998</c:v>
                </c:pt>
                <c:pt idx="19">
                  <c:v>0.43040967775869998</c:v>
                </c:pt>
                <c:pt idx="20">
                  <c:v>0.42886999700000006</c:v>
                </c:pt>
                <c:pt idx="21">
                  <c:v>0.42752475712269994</c:v>
                </c:pt>
                <c:pt idx="22">
                  <c:v>0.42637445086719999</c:v>
                </c:pt>
                <c:pt idx="23">
                  <c:v>0.42541936267069996</c:v>
                </c:pt>
                <c:pt idx="24">
                  <c:v>0.4246595686672</c:v>
                </c:pt>
                <c:pt idx="25">
                  <c:v>0.42409493668749998</c:v>
                </c:pt>
                <c:pt idx="26">
                  <c:v>0.4237251262592</c:v>
                </c:pt>
                <c:pt idx="27">
                  <c:v>0.4235495886067</c:v>
                </c:pt>
                <c:pt idx="28">
                  <c:v>0.42356756665119999</c:v>
                </c:pt>
                <c:pt idx="29">
                  <c:v>0.42377809501070002</c:v>
                </c:pt>
                <c:pt idx="30">
                  <c:v>0.42418</c:v>
                </c:pt>
                <c:pt idx="31">
                  <c:v>0.4247718996307</c:v>
                </c:pt>
                <c:pt idx="32">
                  <c:v>0.42555220361119994</c:v>
                </c:pt>
                <c:pt idx="33">
                  <c:v>0.42651911334670001</c:v>
                </c:pt>
                <c:pt idx="34">
                  <c:v>0.42767062193920002</c:v>
                </c:pt>
                <c:pt idx="35">
                  <c:v>0.42900451418749996</c:v>
                </c:pt>
                <c:pt idx="36">
                  <c:v>0.4305183665872</c:v>
                </c:pt>
                <c:pt idx="37">
                  <c:v>0.43220954733069999</c:v>
                </c:pt>
                <c:pt idx="38">
                  <c:v>0.43407521630719997</c:v>
                </c:pt>
                <c:pt idx="39">
                  <c:v>0.43611232510269998</c:v>
                </c:pt>
                <c:pt idx="40">
                  <c:v>0.43831761700000005</c:v>
                </c:pt>
                <c:pt idx="41">
                  <c:v>0.44068762697870001</c:v>
                </c:pt>
                <c:pt idx="42">
                  <c:v>0.44321868171520001</c:v>
                </c:pt>
                <c:pt idx="43">
                  <c:v>0.44590689958270008</c:v>
                </c:pt>
                <c:pt idx="44">
                  <c:v>0.44874819065120003</c:v>
                </c:pt>
                <c:pt idx="45">
                  <c:v>0.45173825668750001</c:v>
                </c:pt>
                <c:pt idx="46">
                  <c:v>0.45487259115520001</c:v>
                </c:pt>
                <c:pt idx="47">
                  <c:v>0.45814647921469998</c:v>
                </c:pt>
                <c:pt idx="48">
                  <c:v>0.46155499772319997</c:v>
                </c:pt>
                <c:pt idx="49">
                  <c:v>0.46509301523469998</c:v>
                </c:pt>
                <c:pt idx="50">
                  <c:v>0.46875519199999993</c:v>
                </c:pt>
                <c:pt idx="51">
                  <c:v>0.47253597996669999</c:v>
                </c:pt>
                <c:pt idx="52">
                  <c:v>0.47642962277919998</c:v>
                </c:pt>
                <c:pt idx="53">
                  <c:v>0.48043015577869996</c:v>
                </c:pt>
                <c:pt idx="54">
                  <c:v>0.48453140600319999</c:v>
                </c:pt>
                <c:pt idx="55">
                  <c:v>0.48872699218749999</c:v>
                </c:pt>
                <c:pt idx="56">
                  <c:v>0.49301032476319995</c:v>
                </c:pt>
                <c:pt idx="57">
                  <c:v>0.49737460585870052</c:v>
                </c:pt>
                <c:pt idx="58">
                  <c:v>0.50181282929920035</c:v>
                </c:pt>
                <c:pt idx="59">
                  <c:v>0.50631778060670041</c:v>
                </c:pt>
                <c:pt idx="60">
                  <c:v>0.51088203700000046</c:v>
                </c:pt>
                <c:pt idx="61">
                  <c:v>0.51549796739470033</c:v>
                </c:pt>
                <c:pt idx="62">
                  <c:v>0.5201577324032004</c:v>
                </c:pt>
                <c:pt idx="63">
                  <c:v>0.52485328433470047</c:v>
                </c:pt>
                <c:pt idx="64">
                  <c:v>0.52957636719520051</c:v>
                </c:pt>
                <c:pt idx="65">
                  <c:v>0.53431851668750052</c:v>
                </c:pt>
                <c:pt idx="66">
                  <c:v>0.53907106021120055</c:v>
                </c:pt>
                <c:pt idx="67">
                  <c:v>0.54382511686270052</c:v>
                </c:pt>
                <c:pt idx="68">
                  <c:v>0.54857159743520045</c:v>
                </c:pt>
                <c:pt idx="69">
                  <c:v>0.55330120441870045</c:v>
                </c:pt>
                <c:pt idx="70">
                  <c:v>0.55800443200000049</c:v>
                </c:pt>
                <c:pt idx="71">
                  <c:v>0.56267156606270052</c:v>
                </c:pt>
                <c:pt idx="72">
                  <c:v>0.56729268418720047</c:v>
                </c:pt>
                <c:pt idx="73">
                  <c:v>0.57185765565070057</c:v>
                </c:pt>
                <c:pt idx="74">
                  <c:v>0.57635614142720049</c:v>
                </c:pt>
                <c:pt idx="75">
                  <c:v>0.58077759418750041</c:v>
                </c:pt>
                <c:pt idx="76">
                  <c:v>0.58511125829920041</c:v>
                </c:pt>
                <c:pt idx="77">
                  <c:v>0.58934616982670041</c:v>
                </c:pt>
                <c:pt idx="78">
                  <c:v>0.59347115653120042</c:v>
                </c:pt>
                <c:pt idx="79">
                  <c:v>0.59747483787070044</c:v>
                </c:pt>
                <c:pt idx="80">
                  <c:v>0.60134562500000044</c:v>
                </c:pt>
                <c:pt idx="81">
                  <c:v>0.60507172077070037</c:v>
                </c:pt>
                <c:pt idx="82">
                  <c:v>0.60864111973120039</c:v>
                </c:pt>
                <c:pt idx="83">
                  <c:v>0.61204160812670028</c:v>
                </c:pt>
                <c:pt idx="84">
                  <c:v>0.61526076389920037</c:v>
                </c:pt>
                <c:pt idx="85">
                  <c:v>0.6182859566875003</c:v>
                </c:pt>
                <c:pt idx="86">
                  <c:v>0.62110434782720025</c:v>
                </c:pt>
                <c:pt idx="87">
                  <c:v>0.62370289035070026</c:v>
                </c:pt>
                <c:pt idx="88">
                  <c:v>0.62606832898720022</c:v>
                </c:pt>
                <c:pt idx="89">
                  <c:v>0.62818720016270024</c:v>
                </c:pt>
                <c:pt idx="90">
                  <c:v>0.63004583200000019</c:v>
                </c:pt>
                <c:pt idx="91">
                  <c:v>0.63163034431870013</c:v>
                </c:pt>
                <c:pt idx="92">
                  <c:v>0.6329266486352001</c:v>
                </c:pt>
                <c:pt idx="93">
                  <c:v>0.6339204481627001</c:v>
                </c:pt>
                <c:pt idx="94">
                  <c:v>0.63459723781120014</c:v>
                </c:pt>
                <c:pt idx="95">
                  <c:v>0.63494230418749997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4-4566-979D-57D7524C7BF8}"/>
            </c:ext>
          </c:extLst>
        </c:ser>
        <c:ser>
          <c:idx val="1"/>
          <c:order val="1"/>
          <c:tx>
            <c:v>Market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3"/>
                <c:pt idx="0">
                  <c:v>0.1444652908067543</c:v>
                </c:pt>
                <c:pt idx="1">
                  <c:v>-0.27767354596622884</c:v>
                </c:pt>
                <c:pt idx="2">
                  <c:v>0.12570356472795496</c:v>
                </c:pt>
                <c:pt idx="3">
                  <c:v>-0.24953095684802995</c:v>
                </c:pt>
                <c:pt idx="4">
                  <c:v>-0.16510318949343339</c:v>
                </c:pt>
                <c:pt idx="5">
                  <c:v>7.879924953095685E-2</c:v>
                </c:pt>
                <c:pt idx="6">
                  <c:v>0.1444652908067543</c:v>
                </c:pt>
                <c:pt idx="7">
                  <c:v>3.7523452157599557E-3</c:v>
                </c:pt>
                <c:pt idx="8">
                  <c:v>-6.1913696060037493E-2</c:v>
                </c:pt>
                <c:pt idx="9">
                  <c:v>0.21951219512195119</c:v>
                </c:pt>
                <c:pt idx="10">
                  <c:v>0.5009380863039401</c:v>
                </c:pt>
                <c:pt idx="11">
                  <c:v>0.64165103189493444</c:v>
                </c:pt>
                <c:pt idx="12">
                  <c:v>0.31332082551594764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3"/>
                <c:pt idx="0">
                  <c:v>0.45519962176371931</c:v>
                </c:pt>
                <c:pt idx="1">
                  <c:v>0.48215178584518747</c:v>
                </c:pt>
                <c:pt idx="2">
                  <c:v>0.45185075446118744</c:v>
                </c:pt>
                <c:pt idx="3">
                  <c:v>0.47729765571911165</c:v>
                </c:pt>
                <c:pt idx="4">
                  <c:v>0.43673745141371717</c:v>
                </c:pt>
                <c:pt idx="5">
                  <c:v>0.44001826330430527</c:v>
                </c:pt>
                <c:pt idx="6">
                  <c:v>0.45539837917228193</c:v>
                </c:pt>
                <c:pt idx="7">
                  <c:v>0.42530339822629964</c:v>
                </c:pt>
                <c:pt idx="8">
                  <c:v>0.41855419326710891</c:v>
                </c:pt>
                <c:pt idx="9">
                  <c:v>0.46086698274297738</c:v>
                </c:pt>
                <c:pt idx="10">
                  <c:v>0.61011577920601245</c:v>
                </c:pt>
                <c:pt idx="11">
                  <c:v>0.63210076122275904</c:v>
                </c:pt>
                <c:pt idx="12">
                  <c:v>0.50944936434012844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4-4566-979D-57D7524C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9712"/>
        <c:axId val="1"/>
      </c:scatterChart>
      <c:valAx>
        <c:axId val="185959712"/>
        <c:scaling>
          <c:orientation val="minMax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Moneyness</a:t>
                </a:r>
              </a:p>
            </c:rich>
          </c:tx>
          <c:layout>
            <c:manualLayout>
              <c:xMode val="edge"/>
              <c:yMode val="edge"/>
              <c:x val="0.47319820897192788"/>
              <c:y val="0.9142021739373820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0.05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2.2181166045559121E-2"/>
              <c:y val="0.4408288799892231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9712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5-'01 Natural Gas Price Distributions</a:t>
            </a:r>
          </a:p>
        </c:rich>
      </c:tx>
      <c:layout>
        <c:manualLayout>
          <c:xMode val="edge"/>
          <c:yMode val="edge"/>
          <c:x val="0.3443060498220640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548042704625"/>
          <c:y val="0.10340314136125654"/>
          <c:w val="0.83718861209964401"/>
          <c:h val="0.74214659685863871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Shimko!$D$13:$D$116</c:f>
              <c:numCache>
                <c:formatCode>"$"#,##0.00</c:formatCode>
                <c:ptCount val="10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</c:numCache>
            </c:numRef>
          </c:xVal>
          <c:yVal>
            <c:numRef>
              <c:f>Shimko!$W$13:$W$116</c:f>
              <c:numCache>
                <c:formatCode>0.000E+00</c:formatCode>
                <c:ptCount val="104"/>
                <c:pt idx="0">
                  <c:v>3.8104063556506774E-3</c:v>
                </c:pt>
                <c:pt idx="1">
                  <c:v>5.3563787301968285E-3</c:v>
                </c:pt>
                <c:pt idx="2">
                  <c:v>7.4275470633816017E-3</c:v>
                </c:pt>
                <c:pt idx="3">
                  <c:v>1.0138970693215937E-2</c:v>
                </c:pt>
                <c:pt idx="4">
                  <c:v>1.3594927592465722E-2</c:v>
                </c:pt>
                <c:pt idx="5">
                  <c:v>1.7866538002435556E-2</c:v>
                </c:pt>
                <c:pt idx="6">
                  <c:v>2.2963809170639459E-2</c:v>
                </c:pt>
                <c:pt idx="7">
                  <c:v>2.8806494829147249E-2</c:v>
                </c:pt>
                <c:pt idx="8">
                  <c:v>3.5201155431026115E-2</c:v>
                </c:pt>
                <c:pt idx="9">
                  <c:v>4.1833600079873343E-2</c:v>
                </c:pt>
                <c:pt idx="10">
                  <c:v>4.828493832978567E-2</c:v>
                </c:pt>
                <c:pt idx="11">
                  <c:v>5.4074866421224783E-2</c:v>
                </c:pt>
                <c:pt idx="12">
                  <c:v>5.872810899546816E-2</c:v>
                </c:pt>
                <c:pt idx="13">
                  <c:v>6.1851543960239112E-2</c:v>
                </c:pt>
                <c:pt idx="14">
                  <c:v>6.3203911824598891E-2</c:v>
                </c:pt>
                <c:pt idx="15">
                  <c:v>6.2603020955426747E-2</c:v>
                </c:pt>
                <c:pt idx="16">
                  <c:v>6.0437797197908399E-2</c:v>
                </c:pt>
                <c:pt idx="17">
                  <c:v>5.6664735583567813E-2</c:v>
                </c:pt>
                <c:pt idx="18">
                  <c:v>5.1835289862497108E-2</c:v>
                </c:pt>
                <c:pt idx="19">
                  <c:v>4.6348348313842443E-2</c:v>
                </c:pt>
                <c:pt idx="20">
                  <c:v>4.0595710852602641E-2</c:v>
                </c:pt>
                <c:pt idx="21">
                  <c:v>3.4912978851549994E-2</c:v>
                </c:pt>
                <c:pt idx="22">
                  <c:v>2.955358869074956E-2</c:v>
                </c:pt>
                <c:pt idx="23">
                  <c:v>2.4683098235240127E-2</c:v>
                </c:pt>
                <c:pt idx="24">
                  <c:v>2.0387739140222981E-2</c:v>
                </c:pt>
                <c:pt idx="25">
                  <c:v>1.6690653427868914E-2</c:v>
                </c:pt>
                <c:pt idx="26">
                  <c:v>1.3570337003006038E-2</c:v>
                </c:pt>
                <c:pt idx="27">
                  <c:v>1.0977638635786902E-2</c:v>
                </c:pt>
                <c:pt idx="28">
                  <c:v>8.8494547797783509E-3</c:v>
                </c:pt>
                <c:pt idx="29">
                  <c:v>7.1186189052005432E-3</c:v>
                </c:pt>
                <c:pt idx="30">
                  <c:v>5.7203116449149128E-3</c:v>
                </c:pt>
                <c:pt idx="31">
                  <c:v>4.5956968582437259E-3</c:v>
                </c:pt>
                <c:pt idx="32">
                  <c:v>3.6935638708721803E-3</c:v>
                </c:pt>
                <c:pt idx="33">
                  <c:v>2.9706664085877876E-3</c:v>
                </c:pt>
                <c:pt idx="34">
                  <c:v>2.3912950810267607E-3</c:v>
                </c:pt>
                <c:pt idx="35">
                  <c:v>1.92646244649214E-3</c:v>
                </c:pt>
                <c:pt idx="36">
                  <c:v>1.5529464208030867E-3</c:v>
                </c:pt>
                <c:pt idx="37">
                  <c:v>1.2523376437708256E-3</c:v>
                </c:pt>
                <c:pt idx="38">
                  <c:v>1.0101671529582383E-3</c:v>
                </c:pt>
                <c:pt idx="39">
                  <c:v>8.1514652607257731E-4</c:v>
                </c:pt>
                <c:pt idx="40">
                  <c:v>6.5852610888876204E-4</c:v>
                </c:pt>
                <c:pt idx="41">
                  <c:v>5.3356287571911974E-4</c:v>
                </c:pt>
                <c:pt idx="42">
                  <c:v>4.3508281402555366E-4</c:v>
                </c:pt>
                <c:pt idx="43">
                  <c:v>3.5912064164832463E-4</c:v>
                </c:pt>
                <c:pt idx="44">
                  <c:v>3.0262013670126064E-4</c:v>
                </c:pt>
                <c:pt idx="45">
                  <c:v>2.6318004441567942E-4</c:v>
                </c:pt>
                <c:pt idx="46">
                  <c:v>2.3883292177141849E-4</c:v>
                </c:pt>
                <c:pt idx="47">
                  <c:v>2.2784706147415009E-4</c:v>
                </c:pt>
                <c:pt idx="48">
                  <c:v>2.2854484028904197E-4</c:v>
                </c:pt>
                <c:pt idx="49">
                  <c:v>2.391347205500162E-4</c:v>
                </c:pt>
                <c:pt idx="50">
                  <c:v>2.5755898528252594E-4</c:v>
                </c:pt>
                <c:pt idx="51">
                  <c:v>2.8136562768015926E-4</c:v>
                </c:pt>
                <c:pt idx="52">
                  <c:v>3.0762085510079728E-4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2-4483-BC97-DE5188767E0A}"/>
            </c:ext>
          </c:extLst>
        </c:ser>
        <c:ser>
          <c:idx val="1"/>
          <c:order val="1"/>
          <c:tx>
            <c:v>Constant vol (=ATM vol)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Shimko!$D$13:$D$116</c:f>
              <c:numCache>
                <c:formatCode>"$"#,##0.00</c:formatCode>
                <c:ptCount val="10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</c:numCache>
            </c:numRef>
          </c:xVal>
          <c:yVal>
            <c:numRef>
              <c:f>Shimko!$AF$13:$AF$116</c:f>
              <c:numCache>
                <c:formatCode>0.00000E+00</c:formatCode>
                <c:ptCount val="104"/>
                <c:pt idx="0">
                  <c:v>3.1439474428900838E-3</c:v>
                </c:pt>
                <c:pt idx="1">
                  <c:v>5.0083667180069154E-3</c:v>
                </c:pt>
                <c:pt idx="2">
                  <c:v>7.5850839243807372E-3</c:v>
                </c:pt>
                <c:pt idx="3">
                  <c:v>1.0958804468741944E-2</c:v>
                </c:pt>
                <c:pt idx="4">
                  <c:v>1.5152068296698804E-2</c:v>
                </c:pt>
                <c:pt idx="5">
                  <c:v>2.0106652563425257E-2</c:v>
                </c:pt>
                <c:pt idx="6">
                  <c:v>2.5675407538796002E-2</c:v>
                </c:pt>
                <c:pt idx="7">
                  <c:v>3.1627362792684771E-2</c:v>
                </c:pt>
                <c:pt idx="8">
                  <c:v>3.7666202008841299E-2</c:v>
                </c:pt>
                <c:pt idx="9">
                  <c:v>4.3459414903716659E-2</c:v>
                </c:pt>
                <c:pt idx="10">
                  <c:v>4.8673324319525882E-2</c:v>
                </c:pt>
                <c:pt idx="11">
                  <c:v>5.3008236230100918E-2</c:v>
                </c:pt>
                <c:pt idx="12">
                  <c:v>5.622828881422226E-2</c:v>
                </c:pt>
                <c:pt idx="13">
                  <c:v>5.8181960020109627E-2</c:v>
                </c:pt>
                <c:pt idx="14">
                  <c:v>5.8811183211117189E-2</c:v>
                </c:pt>
                <c:pt idx="15">
                  <c:v>5.8149104495597757E-2</c:v>
                </c:pt>
                <c:pt idx="16">
                  <c:v>5.6308257048368573E-2</c:v>
                </c:pt>
                <c:pt idx="17">
                  <c:v>5.3462055925366389E-2</c:v>
                </c:pt>
                <c:pt idx="18">
                  <c:v>4.9822949118670412E-2</c:v>
                </c:pt>
                <c:pt idx="19">
                  <c:v>4.5620374261885296E-2</c:v>
                </c:pt>
                <c:pt idx="20">
                  <c:v>4.1081043780529201E-2</c:v>
                </c:pt>
                <c:pt idx="21">
                  <c:v>3.641322865112951E-2</c:v>
                </c:pt>
                <c:pt idx="22">
                  <c:v>3.1795829053195168E-2</c:v>
                </c:pt>
                <c:pt idx="23">
                  <c:v>2.7372255205677321E-2</c:v>
                </c:pt>
                <c:pt idx="24">
                  <c:v>2.3248577021507552E-2</c:v>
                </c:pt>
                <c:pt idx="25">
                  <c:v>1.949506214229935E-2</c:v>
                </c:pt>
                <c:pt idx="26">
                  <c:v>1.6150089808886377E-2</c:v>
                </c:pt>
                <c:pt idx="27">
                  <c:v>1.3225458088400491E-2</c:v>
                </c:pt>
                <c:pt idx="28">
                  <c:v>1.0712239558673479E-2</c:v>
                </c:pt>
                <c:pt idx="29">
                  <c:v>8.5865333828547431E-3</c:v>
                </c:pt>
                <c:pt idx="30">
                  <c:v>6.8146673228069105E-3</c:v>
                </c:pt>
                <c:pt idx="31">
                  <c:v>5.3575919931010242E-3</c:v>
                </c:pt>
                <c:pt idx="32">
                  <c:v>4.1743645198271733E-3</c:v>
                </c:pt>
                <c:pt idx="33">
                  <c:v>3.2247331859696225E-3</c:v>
                </c:pt>
                <c:pt idx="34">
                  <c:v>2.4709095842749655E-3</c:v>
                </c:pt>
                <c:pt idx="35">
                  <c:v>1.8786557932056042E-3</c:v>
                </c:pt>
                <c:pt idx="36">
                  <c:v>1.4178287669390315E-3</c:v>
                </c:pt>
                <c:pt idx="37">
                  <c:v>1.062520400873529E-3</c:v>
                </c:pt>
                <c:pt idx="38">
                  <c:v>7.9091667675674376E-4</c:v>
                </c:pt>
                <c:pt idx="39">
                  <c:v>5.8497858598029033E-4</c:v>
                </c:pt>
                <c:pt idx="40">
                  <c:v>4.3002531183984621E-4</c:v>
                </c:pt>
                <c:pt idx="41">
                  <c:v>3.1427913016675546E-4</c:v>
                </c:pt>
                <c:pt idx="42">
                  <c:v>2.2841319557278012E-4</c:v>
                </c:pt>
                <c:pt idx="43">
                  <c:v>1.6512847077630629E-4</c:v>
                </c:pt>
                <c:pt idx="44">
                  <c:v>1.1877458415045595E-4</c:v>
                </c:pt>
                <c:pt idx="45">
                  <c:v>8.5021059142345289E-5</c:v>
                </c:pt>
                <c:pt idx="46">
                  <c:v>6.0579660534068343E-5</c:v>
                </c:pt>
                <c:pt idx="47">
                  <c:v>4.2975002738184551E-5</c:v>
                </c:pt>
                <c:pt idx="48">
                  <c:v>3.0358543593040365E-5</c:v>
                </c:pt>
                <c:pt idx="49">
                  <c:v>2.1360188658439025E-5</c:v>
                </c:pt>
                <c:pt idx="50">
                  <c:v>1.4971584662179252E-5</c:v>
                </c:pt>
                <c:pt idx="51">
                  <c:v>1.0455500193780112E-5</c:v>
                </c:pt>
                <c:pt idx="52">
                  <c:v>7.2762673173173994E-6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2-4483-BC97-DE518876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5336"/>
        <c:axId val="1"/>
      </c:scatterChart>
      <c:valAx>
        <c:axId val="18582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Strike Price</a:t>
                </a:r>
              </a:p>
            </c:rich>
          </c:tx>
          <c:layout>
            <c:manualLayout>
              <c:xMode val="edge"/>
              <c:yMode val="edge"/>
              <c:x val="0.49911032028469737"/>
              <c:y val="0.897905759162303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41884816753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25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81850533807824"/>
          <c:y val="0.95549738219895297"/>
          <c:w val="0.3620996441281138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6" fmlaLink="$W$6" fmlaRange="$W$2:$W$5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76200</xdr:rowOff>
    </xdr:from>
    <xdr:to>
      <xdr:col>7</xdr:col>
      <xdr:colOff>327660</xdr:colOff>
      <xdr:row>25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579120</xdr:colOff>
          <xdr:row>3</xdr:row>
          <xdr:rowOff>38100</xdr:rowOff>
        </xdr:from>
        <xdr:to>
          <xdr:col>13</xdr:col>
          <xdr:colOff>579120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22860</xdr:rowOff>
        </xdr:from>
        <xdr:to>
          <xdr:col>5</xdr:col>
          <xdr:colOff>556260</xdr:colOff>
          <xdr:row>4</xdr:row>
          <xdr:rowOff>60960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127"/>
  <sheetViews>
    <sheetView tabSelected="1" workbookViewId="0">
      <selection activeCell="K4" sqref="K4"/>
    </sheetView>
  </sheetViews>
  <sheetFormatPr defaultRowHeight="13.2"/>
  <cols>
    <col min="1" max="1" width="4.109375" customWidth="1"/>
    <col min="15" max="15" width="2.33203125" customWidth="1"/>
  </cols>
  <sheetData>
    <row r="1" spans="1:27" ht="17.399999999999999">
      <c r="A1" s="1"/>
      <c r="B1" s="25" t="s">
        <v>9</v>
      </c>
      <c r="C1" s="1"/>
      <c r="D1" s="1"/>
      <c r="E1" s="1"/>
      <c r="F1" s="1"/>
      <c r="G1" s="1"/>
      <c r="H1" s="1"/>
      <c r="I1" s="1"/>
      <c r="J1" s="14"/>
      <c r="K1" s="15"/>
      <c r="L1" s="1"/>
      <c r="M1" s="1"/>
      <c r="N1" s="1"/>
      <c r="O1" s="12"/>
      <c r="P1" s="1"/>
    </row>
    <row r="2" spans="1:27">
      <c r="A2" s="1"/>
      <c r="B2" s="13"/>
      <c r="C2" s="13"/>
      <c r="D2" s="13"/>
      <c r="E2" s="13"/>
      <c r="F2" s="13"/>
      <c r="G2" s="13"/>
      <c r="H2" s="13"/>
      <c r="I2" s="1"/>
      <c r="J2" s="16" t="s">
        <v>12</v>
      </c>
      <c r="K2" s="17">
        <f ca="1">VLOOKUP(0,ImpVolTable,2)</f>
        <v>0.42418</v>
      </c>
      <c r="L2" s="1"/>
      <c r="M2" s="1"/>
      <c r="N2" s="1"/>
      <c r="O2" s="12"/>
      <c r="P2" s="1"/>
      <c r="W2" t="s">
        <v>13</v>
      </c>
    </row>
    <row r="3" spans="1:27" ht="13.8">
      <c r="A3" s="1"/>
      <c r="B3" s="26" t="s">
        <v>2</v>
      </c>
      <c r="C3" s="27">
        <v>36972</v>
      </c>
      <c r="D3" s="12"/>
      <c r="E3" s="28" t="s">
        <v>11</v>
      </c>
      <c r="F3" s="12"/>
      <c r="G3" s="12"/>
      <c r="H3" s="29"/>
      <c r="I3" s="14"/>
      <c r="J3" s="14"/>
      <c r="K3" s="15"/>
      <c r="L3" s="1"/>
      <c r="M3" s="1"/>
      <c r="N3" s="1"/>
      <c r="O3" s="12"/>
      <c r="P3" s="12"/>
      <c r="W3" t="s">
        <v>14</v>
      </c>
    </row>
    <row r="4" spans="1:27">
      <c r="A4" s="1"/>
      <c r="B4" s="1" t="s">
        <v>3</v>
      </c>
      <c r="C4" s="27">
        <v>37006</v>
      </c>
      <c r="D4" s="12"/>
      <c r="E4" s="12"/>
      <c r="F4" s="12"/>
      <c r="G4" s="12"/>
      <c r="H4" s="30"/>
      <c r="I4" s="14"/>
      <c r="J4" s="1"/>
      <c r="K4" s="1"/>
      <c r="L4" s="1"/>
      <c r="M4" s="1"/>
      <c r="N4" s="1"/>
      <c r="O4" s="12"/>
      <c r="P4" s="12"/>
      <c r="W4" t="s">
        <v>15</v>
      </c>
    </row>
    <row r="5" spans="1:27">
      <c r="A5" s="1"/>
      <c r="B5" s="1" t="s">
        <v>4</v>
      </c>
      <c r="C5" s="64">
        <v>53.3</v>
      </c>
      <c r="D5" s="12"/>
      <c r="E5" s="12"/>
      <c r="F5" s="12"/>
      <c r="G5" s="12"/>
      <c r="H5" s="31"/>
      <c r="I5" s="18"/>
      <c r="J5" s="12"/>
      <c r="K5" s="12"/>
      <c r="L5" s="12"/>
      <c r="M5" s="12"/>
      <c r="N5" s="12"/>
      <c r="O5" s="1"/>
      <c r="P5" s="12"/>
      <c r="W5" t="s">
        <v>31</v>
      </c>
    </row>
    <row r="6" spans="1:27">
      <c r="A6" s="1"/>
      <c r="B6" s="1" t="s">
        <v>5</v>
      </c>
      <c r="C6" s="32">
        <v>6.5000000000000002E-2</v>
      </c>
      <c r="D6" s="33"/>
      <c r="E6" s="33"/>
      <c r="F6" s="33"/>
      <c r="G6" s="33"/>
      <c r="H6" s="33"/>
      <c r="I6" s="18"/>
      <c r="J6" s="12"/>
      <c r="K6" s="12"/>
      <c r="L6" s="12"/>
      <c r="M6" s="12"/>
      <c r="N6" s="12"/>
      <c r="O6" s="23"/>
      <c r="P6" s="1"/>
      <c r="W6">
        <v>3</v>
      </c>
    </row>
    <row r="7" spans="1:27">
      <c r="A7" s="1"/>
      <c r="B7" s="2" t="s">
        <v>33</v>
      </c>
      <c r="C7" s="32">
        <v>6.5000000000000002E-2</v>
      </c>
      <c r="D7" s="3"/>
      <c r="E7" s="4"/>
      <c r="F7" s="4"/>
      <c r="G7" s="4"/>
      <c r="H7" s="4"/>
      <c r="I7" s="18"/>
      <c r="J7" s="12"/>
      <c r="K7" s="12"/>
      <c r="L7" s="12"/>
      <c r="M7" s="12"/>
      <c r="N7" s="12"/>
      <c r="O7" s="12"/>
      <c r="P7" s="1"/>
      <c r="W7">
        <f>+W6+1</f>
        <v>4</v>
      </c>
    </row>
    <row r="8" spans="1:27" ht="26.4">
      <c r="A8" s="1"/>
      <c r="B8" s="5" t="s">
        <v>10</v>
      </c>
      <c r="C8" s="6"/>
      <c r="D8" s="6"/>
      <c r="E8" s="6"/>
      <c r="F8" s="6"/>
      <c r="G8" s="7"/>
      <c r="H8" s="4"/>
      <c r="I8" s="18"/>
      <c r="J8" s="19" t="s">
        <v>1</v>
      </c>
      <c r="K8" s="19" t="s">
        <v>0</v>
      </c>
      <c r="L8" s="19" t="s">
        <v>6</v>
      </c>
      <c r="M8" s="20" t="s">
        <v>7</v>
      </c>
      <c r="N8" s="20" t="s">
        <v>8</v>
      </c>
      <c r="O8" s="12"/>
      <c r="P8" s="1"/>
    </row>
    <row r="9" spans="1:27">
      <c r="A9" s="1"/>
      <c r="B9" s="8">
        <v>-0.3</v>
      </c>
      <c r="C9" s="8">
        <v>-0.2</v>
      </c>
      <c r="D9" s="8">
        <v>-0.1</v>
      </c>
      <c r="E9" s="8">
        <v>0.1</v>
      </c>
      <c r="F9" s="8">
        <v>0.2</v>
      </c>
      <c r="G9" s="8">
        <v>0.3</v>
      </c>
      <c r="H9" s="4"/>
      <c r="I9" s="18"/>
      <c r="J9" s="21">
        <v>0.69</v>
      </c>
      <c r="K9" s="41">
        <v>61</v>
      </c>
      <c r="L9" s="21">
        <v>1</v>
      </c>
      <c r="M9" s="22">
        <f>IF(J9,(K9/UnderlyingPrice-1),"")</f>
        <v>0.1444652908067543</v>
      </c>
      <c r="N9" s="22">
        <f>IF(J9,_xll.IMPVOLAB(J9,UnderlyingPrice,K9,IntRate,Yield,100,Expiry-Today,L9,100,0.0001),"")</f>
        <v>0.45519962176371931</v>
      </c>
      <c r="O9" s="12"/>
      <c r="P9" s="12"/>
      <c r="W9" s="34" t="s">
        <v>20</v>
      </c>
      <c r="X9">
        <v>2</v>
      </c>
      <c r="Y9" s="24">
        <v>3</v>
      </c>
      <c r="Z9" s="24">
        <v>4</v>
      </c>
      <c r="AA9">
        <v>5</v>
      </c>
    </row>
    <row r="10" spans="1:27">
      <c r="A10" s="1"/>
      <c r="B10" s="9">
        <f t="shared" ref="B10:G10" ca="1" si="0">VLOOKUP(B9,ImpVolTable,2)-ATMImpVol</f>
        <v>7.0248297000000071E-2</v>
      </c>
      <c r="C10" s="9">
        <f t="shared" ca="1" si="0"/>
        <v>2.8652232E-2</v>
      </c>
      <c r="D10" s="9">
        <f t="shared" ca="1" si="0"/>
        <v>4.6899970000000568E-3</v>
      </c>
      <c r="E10" s="9">
        <f t="shared" ca="1" si="0"/>
        <v>1.4137617000000047E-2</v>
      </c>
      <c r="F10" s="9">
        <f t="shared" ca="1" si="0"/>
        <v>4.457519199999993E-2</v>
      </c>
      <c r="G10" s="9">
        <f t="shared" ca="1" si="0"/>
        <v>8.2137780606700406E-2</v>
      </c>
      <c r="H10" s="4"/>
      <c r="I10" s="18"/>
      <c r="J10" s="21">
        <v>0.03</v>
      </c>
      <c r="K10" s="41">
        <v>38.5</v>
      </c>
      <c r="L10" s="21">
        <v>0</v>
      </c>
      <c r="M10" s="22">
        <f t="shared" ref="M10:M26" si="1">IF(J10,(K10/UnderlyingPrice-1),"")</f>
        <v>-0.27767354596622884</v>
      </c>
      <c r="N10" s="22">
        <f>IF(J10,_xll.IMPVOLAB(J10,UnderlyingPrice,K10,IntRate,Yield,100,Expiry-Today,L10,100,0.0001),"")</f>
        <v>0.48215178584518747</v>
      </c>
      <c r="O10" s="12"/>
      <c r="P10" s="12"/>
      <c r="W10" s="35" t="s">
        <v>21</v>
      </c>
      <c r="X10" s="36">
        <f>+VALUE(CONCATENATE($AC17,$AD17))</f>
        <v>0.43848999999999999</v>
      </c>
      <c r="Y10" s="36">
        <f>+VALUE(CONCATENATE($AF18,$AG18))</f>
        <v>0.42266999999999999</v>
      </c>
      <c r="Z10" s="36">
        <f>+VALUE(CONCATENATE($AI19,$AJ19))</f>
        <v>0.42418</v>
      </c>
      <c r="AA10" s="36">
        <f>+VALUE(CONCATENATE($AL20,$AM20))</f>
        <v>0.42831000000000002</v>
      </c>
    </row>
    <row r="11" spans="1:27">
      <c r="A11" s="1"/>
      <c r="B11" s="10"/>
      <c r="C11" s="11"/>
      <c r="D11" s="4"/>
      <c r="E11" s="4"/>
      <c r="F11" s="4"/>
      <c r="G11" s="4"/>
      <c r="H11" s="4"/>
      <c r="I11" s="18"/>
      <c r="J11" s="21">
        <v>0.84</v>
      </c>
      <c r="K11" s="41">
        <v>60</v>
      </c>
      <c r="L11" s="21">
        <v>1</v>
      </c>
      <c r="M11" s="22">
        <f t="shared" si="1"/>
        <v>0.12570356472795496</v>
      </c>
      <c r="N11" s="22">
        <f>IF(J11,_xll.IMPVOLAB(J11,UnderlyingPrice,K11,IntRate,Yield,100,Expiry-Today,L11,100,0.0001),"")</f>
        <v>0.45185075446118744</v>
      </c>
      <c r="O11" s="12"/>
      <c r="P11" s="12"/>
      <c r="W11" s="35" t="s">
        <v>22</v>
      </c>
      <c r="X11" s="36">
        <f>+VALUE(CONCATENATE($AA17,$AB17))</f>
        <v>2.3959000000000001E-2</v>
      </c>
      <c r="Y11" s="36">
        <f>+VALUE(CONCATENATE($AD18,$AE18))</f>
        <v>9.0475E-2</v>
      </c>
      <c r="Z11" s="36">
        <f>+VALUE(CONCATENATE($AG19,$AH19))</f>
        <v>4.9715000000000002E-2</v>
      </c>
      <c r="AA11" s="36">
        <f>+VALUE(CONCATENATE($AJ20,$AK20))</f>
        <v>8.0516000000000004E-2</v>
      </c>
    </row>
    <row r="12" spans="1:27">
      <c r="A12" s="1"/>
      <c r="B12" s="12"/>
      <c r="C12" s="13"/>
      <c r="D12" s="13"/>
      <c r="E12" s="13"/>
      <c r="F12" s="13"/>
      <c r="G12" s="13"/>
      <c r="H12" s="13"/>
      <c r="I12" s="18"/>
      <c r="J12" s="21">
        <v>0.06</v>
      </c>
      <c r="K12" s="41">
        <v>40</v>
      </c>
      <c r="L12" s="21">
        <v>0</v>
      </c>
      <c r="M12" s="22">
        <f t="shared" si="1"/>
        <v>-0.24953095684802995</v>
      </c>
      <c r="N12" s="22">
        <f>IF(J12,_xll.IMPVOLAB(J12,UnderlyingPrice,K12,IntRate,Yield,100,Expiry-Today,L12,100,0.0001),"")</f>
        <v>0.47729765571911165</v>
      </c>
      <c r="O12" s="12"/>
      <c r="P12" s="12"/>
      <c r="W12" s="35" t="s">
        <v>23</v>
      </c>
      <c r="X12" s="36">
        <f>+$Y17</f>
        <v>0.49914999999999998</v>
      </c>
      <c r="Y12" s="36">
        <f>+VALUE(CONCATENATE($AA18,$AB18))</f>
        <v>0.93291000000000002</v>
      </c>
      <c r="Z12" s="36">
        <f>+VALUE(CONCATENATE($AD19,$AE19))</f>
        <v>0.95006000000000002</v>
      </c>
      <c r="AA12" s="36">
        <f>+VALUE(CONCATENATE($AG20,$AH20))</f>
        <v>0.52612000000000003</v>
      </c>
    </row>
    <row r="13" spans="1:27">
      <c r="A13" s="1"/>
      <c r="B13" s="10"/>
      <c r="C13" s="1"/>
      <c r="D13" s="1"/>
      <c r="E13" s="1"/>
      <c r="F13" s="1"/>
      <c r="G13" s="1"/>
      <c r="H13" s="1"/>
      <c r="I13" s="18"/>
      <c r="J13" s="21">
        <v>9.0299999999999994</v>
      </c>
      <c r="K13" s="41">
        <v>44.5</v>
      </c>
      <c r="L13" s="21">
        <v>1</v>
      </c>
      <c r="M13" s="22">
        <f t="shared" si="1"/>
        <v>-0.16510318949343339</v>
      </c>
      <c r="N13" s="22">
        <f>IF(J13,_xll.IMPVOLAB(J13,UnderlyingPrice,K13,IntRate,Yield,100,Expiry-Today,L13,100,0.0001),"")</f>
        <v>0.43673745141371717</v>
      </c>
      <c r="O13" s="12"/>
      <c r="P13" s="12"/>
      <c r="W13" s="35" t="s">
        <v>24</v>
      </c>
      <c r="X13" s="36"/>
      <c r="Y13" s="36">
        <f>+$Y18</f>
        <v>-0.85726000000000002</v>
      </c>
      <c r="Z13" s="36">
        <f>+VALUE(CONCATENATE($AA19,$AB19))</f>
        <v>-0.24768999999999999</v>
      </c>
      <c r="AA13" s="36">
        <f>++VALUE(CONCATENATE($AD20,$AE20))</f>
        <v>-0.52139999999999997</v>
      </c>
    </row>
    <row r="14" spans="1:27">
      <c r="A14" s="1"/>
      <c r="B14" s="12"/>
      <c r="C14" s="1"/>
      <c r="D14" s="1"/>
      <c r="E14" s="1"/>
      <c r="F14" s="1"/>
      <c r="G14" s="1"/>
      <c r="H14" s="1"/>
      <c r="I14" s="18"/>
      <c r="J14" s="21">
        <v>5.5</v>
      </c>
      <c r="K14" s="41">
        <v>57.5</v>
      </c>
      <c r="L14" s="21">
        <v>0</v>
      </c>
      <c r="M14" s="22">
        <f t="shared" si="1"/>
        <v>7.879924953095685E-2</v>
      </c>
      <c r="N14" s="22">
        <f>IF(J14,_xll.IMPVOLAB(J14,UnderlyingPrice,K14,IntRate,Yield,100,Expiry-Today,L14,100,0.0001),"")</f>
        <v>0.44001826330430527</v>
      </c>
      <c r="O14" s="12"/>
      <c r="P14" s="12"/>
      <c r="W14" s="35" t="s">
        <v>25</v>
      </c>
      <c r="X14" s="24"/>
      <c r="Z14" s="36">
        <f>+$Y19</f>
        <v>-0.86792999999999998</v>
      </c>
      <c r="AA14" s="36">
        <f>+VALUE(CONCATENATE($AB20,$AC20))</f>
        <v>3.7673399999999999</v>
      </c>
    </row>
    <row r="15" spans="1:27">
      <c r="A15" s="1"/>
      <c r="B15" s="10"/>
      <c r="C15" s="1"/>
      <c r="D15" s="1"/>
      <c r="E15" s="1"/>
      <c r="F15" s="1"/>
      <c r="G15" s="1"/>
      <c r="H15" s="1"/>
      <c r="I15" s="18"/>
      <c r="J15" s="21">
        <v>8.36</v>
      </c>
      <c r="K15" s="41">
        <v>61</v>
      </c>
      <c r="L15" s="21">
        <v>0</v>
      </c>
      <c r="M15" s="22">
        <f t="shared" si="1"/>
        <v>0.1444652908067543</v>
      </c>
      <c r="N15" s="22">
        <f>IF(J15,_xll.IMPVOLAB(J15,UnderlyingPrice,K15,IntRate,Yield,100,Expiry-Today,L15,100,0.0001),"")</f>
        <v>0.45539837917228193</v>
      </c>
      <c r="O15" s="12"/>
      <c r="P15" s="12"/>
      <c r="W15" s="35" t="s">
        <v>32</v>
      </c>
      <c r="AA15" s="36">
        <f>+$Y20</f>
        <v>-5.1938000000000004</v>
      </c>
    </row>
    <row r="16" spans="1:27">
      <c r="A16" s="1"/>
      <c r="B16" s="10"/>
      <c r="C16" s="1"/>
      <c r="D16" s="1"/>
      <c r="E16" s="1"/>
      <c r="F16" s="1"/>
      <c r="G16" s="1"/>
      <c r="H16" s="1"/>
      <c r="I16" s="18"/>
      <c r="J16" s="21">
        <v>2.65</v>
      </c>
      <c r="K16" s="41">
        <v>53.5</v>
      </c>
      <c r="L16" s="21">
        <v>1</v>
      </c>
      <c r="M16" s="22">
        <f t="shared" si="1"/>
        <v>3.7523452157599557E-3</v>
      </c>
      <c r="N16" s="22">
        <f>IF(J16,_xll.IMPVOLAB(J16,UnderlyingPrice,K16,IntRate,Yield,100,Expiry-Today,L16,100,0.0001),"")</f>
        <v>0.42530339822629964</v>
      </c>
      <c r="O16" s="12"/>
      <c r="P16" s="1"/>
    </row>
    <row r="17" spans="1:39">
      <c r="A17" s="1"/>
      <c r="B17" s="10"/>
      <c r="C17" s="1"/>
      <c r="D17" s="1"/>
      <c r="E17" s="1"/>
      <c r="F17" s="1"/>
      <c r="G17" s="1"/>
      <c r="H17" s="1"/>
      <c r="I17" s="18"/>
      <c r="J17" s="21">
        <v>1.3</v>
      </c>
      <c r="K17" s="41">
        <v>50</v>
      </c>
      <c r="L17" s="21">
        <v>0</v>
      </c>
      <c r="M17" s="22">
        <f t="shared" si="1"/>
        <v>-6.1913696060037493E-2</v>
      </c>
      <c r="N17" s="22">
        <f>IF(J17,_xll.IMPVOLAB(J17,UnderlyingPrice,K17,IntRate,Yield,100,Expiry-Today,L17,100,0.0001),"")</f>
        <v>0.41855419326710891</v>
      </c>
      <c r="O17" s="12"/>
      <c r="P17" s="1"/>
      <c r="W17" s="39" t="s">
        <v>16</v>
      </c>
      <c r="X17" t="s">
        <v>17</v>
      </c>
      <c r="Y17" s="40">
        <v>0.49914999999999998</v>
      </c>
      <c r="Z17">
        <v>2</v>
      </c>
      <c r="AA17" t="s">
        <v>19</v>
      </c>
      <c r="AB17" s="40">
        <v>2.3959000000000001E-2</v>
      </c>
      <c r="AC17" t="s">
        <v>19</v>
      </c>
      <c r="AD17" s="40">
        <v>0.43848999999999999</v>
      </c>
    </row>
    <row r="18" spans="1:39">
      <c r="A18" s="1"/>
      <c r="B18" s="12"/>
      <c r="C18" s="1"/>
      <c r="D18" s="1"/>
      <c r="E18" s="1"/>
      <c r="F18" s="1"/>
      <c r="G18" s="1"/>
      <c r="H18" s="1"/>
      <c r="I18" s="18"/>
      <c r="J18" s="21">
        <v>0.28999999999999998</v>
      </c>
      <c r="K18" s="41">
        <v>65</v>
      </c>
      <c r="L18" s="21">
        <v>1</v>
      </c>
      <c r="M18" s="22">
        <f t="shared" si="1"/>
        <v>0.21951219512195119</v>
      </c>
      <c r="N18" s="22">
        <f>IF(J18,_xll.IMPVOLAB(J18,UnderlyingPrice,K18,IntRate,Yield,100,Expiry-Today,L18,100,0.0001),"")</f>
        <v>0.46086698274297738</v>
      </c>
      <c r="O18" s="1"/>
      <c r="P18" s="12"/>
      <c r="W18" s="39" t="s">
        <v>16</v>
      </c>
      <c r="X18" t="s">
        <v>17</v>
      </c>
      <c r="Y18" s="40">
        <v>-0.85726000000000002</v>
      </c>
      <c r="Z18">
        <v>3</v>
      </c>
      <c r="AA18" t="s">
        <v>19</v>
      </c>
      <c r="AB18" s="40">
        <v>0.93291000000000002</v>
      </c>
      <c r="AC18">
        <v>2</v>
      </c>
      <c r="AD18" t="s">
        <v>19</v>
      </c>
      <c r="AE18" s="40">
        <v>9.0475E-2</v>
      </c>
      <c r="AF18" t="s">
        <v>19</v>
      </c>
      <c r="AG18" s="40">
        <v>0.42266999999999999</v>
      </c>
    </row>
    <row r="19" spans="1:39">
      <c r="A19" s="1"/>
      <c r="B19" s="10"/>
      <c r="C19" s="1"/>
      <c r="D19" s="1"/>
      <c r="E19" s="1"/>
      <c r="F19" s="1"/>
      <c r="G19" s="1"/>
      <c r="H19" s="1"/>
      <c r="I19" s="18"/>
      <c r="J19" s="21">
        <v>0.06</v>
      </c>
      <c r="K19" s="41">
        <v>80</v>
      </c>
      <c r="L19" s="21">
        <v>1</v>
      </c>
      <c r="M19" s="22">
        <f t="shared" si="1"/>
        <v>0.5009380863039401</v>
      </c>
      <c r="N19" s="22">
        <f>IF(J19,_xll.IMPVOLAB(J19,UnderlyingPrice,K19,IntRate,Yield,100,Expiry-Today,L19,100,0.0001),"")</f>
        <v>0.61011577920601245</v>
      </c>
      <c r="O19" s="1"/>
      <c r="P19" s="12"/>
      <c r="W19" s="39" t="s">
        <v>16</v>
      </c>
      <c r="X19" t="s">
        <v>17</v>
      </c>
      <c r="Y19" s="40">
        <v>-0.86792999999999998</v>
      </c>
      <c r="Z19">
        <v>4</v>
      </c>
      <c r="AA19" t="s">
        <v>18</v>
      </c>
      <c r="AB19" s="40">
        <v>0.24768999999999999</v>
      </c>
      <c r="AC19">
        <v>3</v>
      </c>
      <c r="AD19" t="s">
        <v>19</v>
      </c>
      <c r="AE19" s="40">
        <v>0.95006000000000002</v>
      </c>
      <c r="AF19">
        <v>2</v>
      </c>
      <c r="AG19" t="s">
        <v>19</v>
      </c>
      <c r="AH19" s="40">
        <v>4.9715000000000002E-2</v>
      </c>
      <c r="AI19" t="s">
        <v>19</v>
      </c>
      <c r="AJ19" s="40">
        <v>0.42418</v>
      </c>
    </row>
    <row r="20" spans="1:39">
      <c r="A20" s="1"/>
      <c r="B20" s="12"/>
      <c r="C20" s="1"/>
      <c r="D20" s="1"/>
      <c r="E20" s="1"/>
      <c r="F20" s="1"/>
      <c r="G20" s="1"/>
      <c r="H20" s="1"/>
      <c r="I20" s="18"/>
      <c r="J20" s="21">
        <v>0.02</v>
      </c>
      <c r="K20" s="41">
        <v>87.5</v>
      </c>
      <c r="L20" s="21">
        <v>1</v>
      </c>
      <c r="M20" s="22">
        <f t="shared" si="1"/>
        <v>0.64165103189493444</v>
      </c>
      <c r="N20" s="22">
        <f>IF(J20,_xll.IMPVOLAB(J20,UnderlyingPrice,K20,IntRate,Yield,100,Expiry-Today,L20,100,0.0001),"")</f>
        <v>0.63210076122275904</v>
      </c>
      <c r="O20" s="1"/>
      <c r="P20" s="12"/>
      <c r="W20" s="39" t="s">
        <v>16</v>
      </c>
      <c r="X20" t="s">
        <v>17</v>
      </c>
      <c r="Y20" s="40">
        <v>-5.1938000000000004</v>
      </c>
      <c r="Z20">
        <v>5</v>
      </c>
      <c r="AA20" t="s">
        <v>19</v>
      </c>
      <c r="AB20" s="40">
        <v>3.7673000000000001</v>
      </c>
      <c r="AC20">
        <v>4</v>
      </c>
      <c r="AD20" t="s">
        <v>18</v>
      </c>
      <c r="AE20" s="40">
        <v>0.52139999999999997</v>
      </c>
      <c r="AF20">
        <v>3</v>
      </c>
      <c r="AG20" t="s">
        <v>19</v>
      </c>
      <c r="AH20" s="40">
        <v>0.52612000000000003</v>
      </c>
      <c r="AI20">
        <v>2</v>
      </c>
      <c r="AJ20" t="s">
        <v>19</v>
      </c>
      <c r="AK20" s="40">
        <v>8.0516000000000004E-2</v>
      </c>
      <c r="AL20" t="s">
        <v>19</v>
      </c>
      <c r="AM20" s="40">
        <v>0.42831000000000002</v>
      </c>
    </row>
    <row r="21" spans="1:39">
      <c r="A21" s="1"/>
      <c r="B21" s="10"/>
      <c r="C21" s="1"/>
      <c r="D21" s="1"/>
      <c r="E21" s="1"/>
      <c r="F21" s="1"/>
      <c r="G21" s="1"/>
      <c r="H21" s="1"/>
      <c r="I21" s="18"/>
      <c r="J21" s="21">
        <v>0.15</v>
      </c>
      <c r="K21" s="41">
        <v>70</v>
      </c>
      <c r="L21" s="21">
        <v>1</v>
      </c>
      <c r="M21" s="22">
        <f t="shared" si="1"/>
        <v>0.31332082551594764</v>
      </c>
      <c r="N21" s="22">
        <f>IF(J21,_xll.IMPVOLAB(J21,UnderlyingPrice,K21,IntRate,Yield,100,Expiry-Today,L21,100,0.0001),"")</f>
        <v>0.50944936434012844</v>
      </c>
      <c r="O21" s="12"/>
      <c r="P21" s="1"/>
    </row>
    <row r="22" spans="1:39">
      <c r="A22" s="1"/>
      <c r="B22" s="12"/>
      <c r="C22" s="1"/>
      <c r="D22" s="1"/>
      <c r="E22" s="1"/>
      <c r="F22" s="1"/>
      <c r="G22" s="1"/>
      <c r="H22" s="1"/>
      <c r="I22" s="1"/>
      <c r="J22" s="21"/>
      <c r="K22" s="21"/>
      <c r="L22" s="21"/>
      <c r="M22" s="22" t="str">
        <f t="shared" si="1"/>
        <v/>
      </c>
      <c r="N22" s="22" t="str">
        <f>IF(J22,_xll.IMPVOLAB(J22,UnderlyingPrice,K22,IntRate,Yield,100,Expiry-Today,L22,100,0.0001),"")</f>
        <v/>
      </c>
      <c r="O22" s="12"/>
      <c r="P22" s="1"/>
    </row>
    <row r="23" spans="1:39">
      <c r="A23" s="1"/>
      <c r="B23" s="10"/>
      <c r="C23" s="1"/>
      <c r="D23" s="1"/>
      <c r="E23" s="1"/>
      <c r="F23" s="1"/>
      <c r="G23" s="1"/>
      <c r="H23" s="1"/>
      <c r="I23" s="1"/>
      <c r="J23" s="21"/>
      <c r="K23" s="21"/>
      <c r="L23" s="21"/>
      <c r="M23" s="22" t="str">
        <f t="shared" si="1"/>
        <v/>
      </c>
      <c r="N23" s="22" t="str">
        <f>IF(J23,_xll.IMPVOLAB(J23,UnderlyingPrice,K23,IntRate,Yield,100,Expiry-Today,L23,100,0.0001),"")</f>
        <v/>
      </c>
      <c r="O23" s="12"/>
      <c r="P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21"/>
      <c r="K24" s="21"/>
      <c r="L24" s="21"/>
      <c r="M24" s="22" t="str">
        <f t="shared" si="1"/>
        <v/>
      </c>
      <c r="N24" s="22" t="str">
        <f>IF(J24,_xll.IMPVOLAB(J24,UnderlyingPrice,K24,IntRate,Yield,100,Expiry-Today,L24,100,0.0001),"")</f>
        <v/>
      </c>
      <c r="O24" s="1"/>
      <c r="P24" s="1"/>
    </row>
    <row r="25" spans="1:39">
      <c r="A25" s="1"/>
      <c r="B25" s="12"/>
      <c r="C25" s="12"/>
      <c r="D25" s="12"/>
      <c r="E25" s="12"/>
      <c r="F25" s="12"/>
      <c r="G25" s="12"/>
      <c r="H25" s="1"/>
      <c r="I25" s="12"/>
      <c r="J25" s="21"/>
      <c r="K25" s="21"/>
      <c r="L25" s="21"/>
      <c r="M25" s="22" t="str">
        <f t="shared" si="1"/>
        <v/>
      </c>
      <c r="N25" s="22" t="str">
        <f>IF(J25,_xll.IMPVOLAB(J25,UnderlyingPrice,K25,IntRate,Yield,100,Expiry-Today,L25,100,0.0001),"")</f>
        <v/>
      </c>
      <c r="O25" s="12"/>
      <c r="P25" s="12"/>
    </row>
    <row r="26" spans="1:39">
      <c r="A26" s="1"/>
      <c r="B26" s="12"/>
      <c r="C26" s="12"/>
      <c r="D26" s="1"/>
      <c r="E26" s="1"/>
      <c r="F26" s="1"/>
      <c r="G26" s="12"/>
      <c r="H26" s="1"/>
      <c r="I26" s="12"/>
      <c r="J26" s="21"/>
      <c r="K26" s="21"/>
      <c r="L26" s="21"/>
      <c r="M26" s="22" t="str">
        <f t="shared" si="1"/>
        <v/>
      </c>
      <c r="N26" s="22" t="str">
        <f>IF(J26,_xll.IMPVOLAB(J26,UnderlyingPrice,K26,IntRate,Yield,100,Expiry-Today,L26,100,0.0001),"")</f>
        <v/>
      </c>
      <c r="O26" s="12"/>
      <c r="P26" s="12"/>
    </row>
    <row r="27" spans="1:39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2"/>
      <c r="P27" s="12"/>
    </row>
    <row r="28" spans="1:39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3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39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W30">
        <v>13</v>
      </c>
      <c r="Z30" s="69" t="s">
        <v>29</v>
      </c>
      <c r="AA30" s="69"/>
    </row>
    <row r="31" spans="1:39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W31" s="35" t="s">
        <v>26</v>
      </c>
      <c r="X31" s="35" t="s">
        <v>27</v>
      </c>
      <c r="Z31" s="35" t="s">
        <v>28</v>
      </c>
      <c r="AA31" s="35" t="s">
        <v>30</v>
      </c>
    </row>
    <row r="32" spans="1:39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W32">
        <f t="shared" ref="W32:W37" ca="1" si="2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0.45006522159439444</v>
      </c>
      <c r="X32" s="37">
        <f t="shared" ref="X32:X37" ca="1" si="3">+W32-N9</f>
        <v>-5.1344001693248709E-3</v>
      </c>
      <c r="Z32" s="38">
        <v>-0.3</v>
      </c>
      <c r="AA32">
        <f ca="1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0.49442829700000007</v>
      </c>
    </row>
    <row r="33" spans="1:27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W33">
        <f t="shared" ca="1" si="2"/>
        <v>0.48377075689758858</v>
      </c>
      <c r="X33" s="37">
        <f t="shared" ca="1" si="3"/>
        <v>1.6189710524011081E-3</v>
      </c>
      <c r="Z33" s="38">
        <v>-0.28999999999999998</v>
      </c>
      <c r="AA33">
        <f t="shared" ref="AA33:AA96" ca="1" si="4">OFFSET(VolSkewCoef,0,impvol_order-2)+OFFSET(VolSkewCoef,1,impvol_order-2)*Z33+OFFSET(VolSkewCoef,2,impvol_order-2)*Z33^2+IF(impvol_order&gt;2,OFFSET(VolSkewCoef,3,impvol_order-2)*Z33^3,0)+IF(impvol_order&gt;3,OFFSET(VolSkewCoef,4,impvol_order-2)*Z33^4,0)+IF(impvol_order&gt;4,OFFSET(VolSkewCoef,5,impvol_order-2)*Z33^5,0)</f>
        <v>0.4895649034267</v>
      </c>
    </row>
    <row r="34" spans="1:27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W34">
        <f t="shared" ca="1" si="2"/>
        <v>0.44473292530290465</v>
      </c>
      <c r="X34" s="37">
        <f t="shared" ca="1" si="3"/>
        <v>-7.1178291582827957E-3</v>
      </c>
      <c r="Z34" s="38">
        <v>-0.28000000000000003</v>
      </c>
      <c r="AA34">
        <f t="shared" ca="1" si="4"/>
        <v>0.48484701105920003</v>
      </c>
    </row>
    <row r="35" spans="1:27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W35">
        <f t="shared" ca="1" si="2"/>
        <v>0.47141415223780075</v>
      </c>
      <c r="X35" s="37">
        <f t="shared" ca="1" si="3"/>
        <v>-5.8835034813108922E-3</v>
      </c>
      <c r="Z35" s="38">
        <v>-0.27</v>
      </c>
      <c r="AA35">
        <f t="shared" ca="1" si="4"/>
        <v>0.48027907039870005</v>
      </c>
    </row>
    <row r="36" spans="1:27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W36">
        <f t="shared" ca="1" si="2"/>
        <v>0.44233946272863661</v>
      </c>
      <c r="X36" s="37">
        <f t="shared" ca="1" si="3"/>
        <v>5.6020113149194417E-3</v>
      </c>
      <c r="Z36" s="38">
        <v>-0.26</v>
      </c>
      <c r="AA36">
        <f t="shared" ca="1" si="4"/>
        <v>0.4758653236432</v>
      </c>
    </row>
    <row r="37" spans="1:2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W37">
        <f t="shared" ca="1" si="2"/>
        <v>0.43384207704852168</v>
      </c>
      <c r="X37" s="37">
        <f t="shared" ca="1" si="3"/>
        <v>-6.1761862557835889E-3</v>
      </c>
      <c r="Z37" s="38">
        <v>-0.25</v>
      </c>
      <c r="AA37">
        <f t="shared" ca="1" si="4"/>
        <v>0.47160980468749997</v>
      </c>
    </row>
    <row r="38" spans="1:27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W38">
        <f t="shared" ref="W38:W44" ca="1" si="5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0.45006522159439444</v>
      </c>
      <c r="X38" s="37">
        <f t="shared" ref="X38:X44" ca="1" si="6">+W38-N15</f>
        <v>-5.3331575778874929E-3</v>
      </c>
      <c r="Z38" s="38">
        <v>-0.24</v>
      </c>
      <c r="AA38">
        <f t="shared" ca="1" si="4"/>
        <v>0.46751633912320001</v>
      </c>
    </row>
    <row r="39" spans="1:27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W39">
        <f t="shared" ca="1" si="5"/>
        <v>0.42437991151872939</v>
      </c>
      <c r="X39" s="37">
        <f t="shared" ca="1" si="6"/>
        <v>-9.2348670757025353E-4</v>
      </c>
      <c r="Z39" s="38">
        <v>-0.23</v>
      </c>
      <c r="AA39">
        <f t="shared" ca="1" si="4"/>
        <v>0.4635885442387</v>
      </c>
    </row>
    <row r="40" spans="1:27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W40">
        <f t="shared" ca="1" si="5"/>
        <v>0.42478986279494985</v>
      </c>
      <c r="X40" s="37">
        <f t="shared" ca="1" si="6"/>
        <v>6.2356695278409369E-3</v>
      </c>
      <c r="Z40" s="38">
        <v>-0.22</v>
      </c>
      <c r="AA40">
        <f t="shared" ca="1" si="4"/>
        <v>0.4598298290192</v>
      </c>
    </row>
    <row r="41" spans="1:27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W41">
        <f t="shared" ca="1" si="5"/>
        <v>0.4762371598783478</v>
      </c>
      <c r="X41" s="37">
        <f t="shared" ca="1" si="6"/>
        <v>1.5370177135370422E-2</v>
      </c>
      <c r="Z41" s="38">
        <v>-0.21</v>
      </c>
      <c r="AA41">
        <f t="shared" ca="1" si="4"/>
        <v>0.45624339414670007</v>
      </c>
    </row>
    <row r="42" spans="1:27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W42">
        <f t="shared" ca="1" si="5"/>
        <v>0.60170149945615214</v>
      </c>
      <c r="X42" s="37">
        <f t="shared" ca="1" si="6"/>
        <v>-8.4142797498603095E-3</v>
      </c>
      <c r="Z42" s="38">
        <v>-0.2</v>
      </c>
      <c r="AA42">
        <f t="shared" ca="1" si="4"/>
        <v>0.452832232</v>
      </c>
    </row>
    <row r="43" spans="1:27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W43">
        <f t="shared" ca="1" si="5"/>
        <v>0.63467746927575197</v>
      </c>
      <c r="X43" s="37">
        <f t="shared" ca="1" si="6"/>
        <v>2.5767080529929265E-3</v>
      </c>
      <c r="Z43" s="38">
        <v>-0.19</v>
      </c>
      <c r="AA43">
        <f t="shared" ca="1" si="4"/>
        <v>0.44959912665469998</v>
      </c>
    </row>
    <row r="44" spans="1:27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W44">
        <f t="shared" ca="1" si="5"/>
        <v>0.51704092472722452</v>
      </c>
      <c r="X44" s="37">
        <f t="shared" ca="1" si="6"/>
        <v>7.5915603870960746E-3</v>
      </c>
      <c r="Z44" s="38">
        <v>-0.18</v>
      </c>
      <c r="AA44">
        <f t="shared" ca="1" si="4"/>
        <v>0.44654665388320003</v>
      </c>
    </row>
    <row r="45" spans="1:27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X45" s="37"/>
      <c r="Z45" s="38">
        <v>-0.17</v>
      </c>
      <c r="AA45">
        <f t="shared" ca="1" si="4"/>
        <v>0.44367718115470001</v>
      </c>
    </row>
    <row r="46" spans="1:27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X46" s="37"/>
      <c r="Z46" s="38">
        <v>-0.16</v>
      </c>
      <c r="AA46">
        <f t="shared" ca="1" si="4"/>
        <v>0.4409928676351999</v>
      </c>
    </row>
    <row r="47" spans="1:2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Z47" s="38">
        <v>-0.15</v>
      </c>
      <c r="AA47">
        <f t="shared" ca="1" si="4"/>
        <v>0.43849566418749997</v>
      </c>
    </row>
    <row r="48" spans="1:27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Z48" s="38">
        <v>-0.14000000000000001</v>
      </c>
      <c r="AA48">
        <f t="shared" ca="1" si="4"/>
        <v>0.43618731337120004</v>
      </c>
    </row>
    <row r="49" spans="1:27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Z49" s="38">
        <v>-0.13</v>
      </c>
      <c r="AA49">
        <f t="shared" ca="1" si="4"/>
        <v>0.43406934944269998</v>
      </c>
    </row>
    <row r="50" spans="1:27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Z50" s="38">
        <v>-0.12</v>
      </c>
      <c r="AA50">
        <f t="shared" ca="1" si="4"/>
        <v>0.43214309835519998</v>
      </c>
    </row>
    <row r="51" spans="1:27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Z51" s="38">
        <v>-0.11</v>
      </c>
      <c r="AA51">
        <f t="shared" ca="1" si="4"/>
        <v>0.43040967775869998</v>
      </c>
    </row>
    <row r="52" spans="1:27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Z52" s="38">
        <v>-0.1</v>
      </c>
      <c r="AA52">
        <f t="shared" ca="1" si="4"/>
        <v>0.42886999700000006</v>
      </c>
    </row>
    <row r="53" spans="1:27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Z53" s="38">
        <v>-0.09</v>
      </c>
      <c r="AA53">
        <f t="shared" ca="1" si="4"/>
        <v>0.42752475712269994</v>
      </c>
    </row>
    <row r="54" spans="1:27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Z54" s="38">
        <v>-0.08</v>
      </c>
      <c r="AA54">
        <f t="shared" ca="1" si="4"/>
        <v>0.42637445086719999</v>
      </c>
    </row>
    <row r="55" spans="1:27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Z55" s="38">
        <v>-7.0000000000000007E-2</v>
      </c>
      <c r="AA55">
        <f t="shared" ca="1" si="4"/>
        <v>0.42541936267069996</v>
      </c>
    </row>
    <row r="56" spans="1:27">
      <c r="Z56" s="38">
        <v>-0.06</v>
      </c>
      <c r="AA56">
        <f t="shared" ca="1" si="4"/>
        <v>0.4246595686672</v>
      </c>
    </row>
    <row r="57" spans="1:27">
      <c r="Z57" s="38">
        <v>-0.05</v>
      </c>
      <c r="AA57">
        <f t="shared" ca="1" si="4"/>
        <v>0.42409493668749998</v>
      </c>
    </row>
    <row r="58" spans="1:27">
      <c r="Z58" s="38">
        <v>-0.04</v>
      </c>
      <c r="AA58">
        <f t="shared" ca="1" si="4"/>
        <v>0.4237251262592</v>
      </c>
    </row>
    <row r="59" spans="1:27">
      <c r="Z59" s="38">
        <v>-0.03</v>
      </c>
      <c r="AA59">
        <f t="shared" ca="1" si="4"/>
        <v>0.4235495886067</v>
      </c>
    </row>
    <row r="60" spans="1:27">
      <c r="Z60" s="38">
        <v>-0.02</v>
      </c>
      <c r="AA60">
        <f t="shared" ca="1" si="4"/>
        <v>0.42356756665119999</v>
      </c>
    </row>
    <row r="61" spans="1:27">
      <c r="Z61" s="38">
        <v>-0.01</v>
      </c>
      <c r="AA61">
        <f t="shared" ca="1" si="4"/>
        <v>0.42377809501070002</v>
      </c>
    </row>
    <row r="62" spans="1:27">
      <c r="Z62" s="38">
        <v>0</v>
      </c>
      <c r="AA62">
        <f t="shared" ca="1" si="4"/>
        <v>0.42418</v>
      </c>
    </row>
    <row r="63" spans="1:27">
      <c r="Z63" s="38">
        <v>0.01</v>
      </c>
      <c r="AA63">
        <f t="shared" ca="1" si="4"/>
        <v>0.4247718996307</v>
      </c>
    </row>
    <row r="64" spans="1:27">
      <c r="Z64" s="38">
        <v>0.02</v>
      </c>
      <c r="AA64">
        <f t="shared" ca="1" si="4"/>
        <v>0.42555220361119994</v>
      </c>
    </row>
    <row r="65" spans="26:27">
      <c r="Z65" s="38">
        <v>0.03</v>
      </c>
      <c r="AA65">
        <f t="shared" ca="1" si="4"/>
        <v>0.42651911334670001</v>
      </c>
    </row>
    <row r="66" spans="26:27">
      <c r="Z66" s="38">
        <v>0.04</v>
      </c>
      <c r="AA66">
        <f t="shared" ca="1" si="4"/>
        <v>0.42767062193920002</v>
      </c>
    </row>
    <row r="67" spans="26:27">
      <c r="Z67" s="38">
        <v>0.05</v>
      </c>
      <c r="AA67">
        <f t="shared" ca="1" si="4"/>
        <v>0.42900451418749996</v>
      </c>
    </row>
    <row r="68" spans="26:27">
      <c r="Z68" s="38">
        <v>0.06</v>
      </c>
      <c r="AA68">
        <f t="shared" ca="1" si="4"/>
        <v>0.4305183665872</v>
      </c>
    </row>
    <row r="69" spans="26:27">
      <c r="Z69" s="38">
        <v>7.0000000000000007E-2</v>
      </c>
      <c r="AA69">
        <f t="shared" ca="1" si="4"/>
        <v>0.43220954733069999</v>
      </c>
    </row>
    <row r="70" spans="26:27">
      <c r="Z70" s="38">
        <v>0.08</v>
      </c>
      <c r="AA70">
        <f t="shared" ca="1" si="4"/>
        <v>0.43407521630719997</v>
      </c>
    </row>
    <row r="71" spans="26:27">
      <c r="Z71" s="38">
        <v>0.09</v>
      </c>
      <c r="AA71">
        <f t="shared" ca="1" si="4"/>
        <v>0.43611232510269998</v>
      </c>
    </row>
    <row r="72" spans="26:27">
      <c r="Z72" s="38">
        <v>0.1</v>
      </c>
      <c r="AA72">
        <f t="shared" ca="1" si="4"/>
        <v>0.43831761700000005</v>
      </c>
    </row>
    <row r="73" spans="26:27">
      <c r="Z73" s="38">
        <v>0.11</v>
      </c>
      <c r="AA73">
        <f t="shared" ca="1" si="4"/>
        <v>0.44068762697870001</v>
      </c>
    </row>
    <row r="74" spans="26:27">
      <c r="Z74" s="38">
        <v>0.12</v>
      </c>
      <c r="AA74">
        <f t="shared" ca="1" si="4"/>
        <v>0.44321868171520001</v>
      </c>
    </row>
    <row r="75" spans="26:27">
      <c r="Z75" s="38">
        <v>0.13</v>
      </c>
      <c r="AA75">
        <f t="shared" ca="1" si="4"/>
        <v>0.44590689958270008</v>
      </c>
    </row>
    <row r="76" spans="26:27">
      <c r="Z76" s="38">
        <v>0.14000000000000001</v>
      </c>
      <c r="AA76">
        <f t="shared" ca="1" si="4"/>
        <v>0.44874819065120003</v>
      </c>
    </row>
    <row r="77" spans="26:27">
      <c r="Z77" s="38">
        <v>0.15</v>
      </c>
      <c r="AA77">
        <f t="shared" ca="1" si="4"/>
        <v>0.45173825668750001</v>
      </c>
    </row>
    <row r="78" spans="26:27">
      <c r="Z78" s="38">
        <v>0.16</v>
      </c>
      <c r="AA78">
        <f t="shared" ca="1" si="4"/>
        <v>0.45487259115520001</v>
      </c>
    </row>
    <row r="79" spans="26:27">
      <c r="Z79" s="38">
        <v>0.17</v>
      </c>
      <c r="AA79">
        <f t="shared" ca="1" si="4"/>
        <v>0.45814647921469998</v>
      </c>
    </row>
    <row r="80" spans="26:27">
      <c r="Z80" s="38">
        <v>0.18</v>
      </c>
      <c r="AA80">
        <f t="shared" ca="1" si="4"/>
        <v>0.46155499772319997</v>
      </c>
    </row>
    <row r="81" spans="26:27">
      <c r="Z81" s="38">
        <v>0.19</v>
      </c>
      <c r="AA81">
        <f t="shared" ca="1" si="4"/>
        <v>0.46509301523469998</v>
      </c>
    </row>
    <row r="82" spans="26:27">
      <c r="Z82" s="38">
        <v>0.2</v>
      </c>
      <c r="AA82">
        <f t="shared" ca="1" si="4"/>
        <v>0.46875519199999993</v>
      </c>
    </row>
    <row r="83" spans="26:27">
      <c r="Z83" s="38">
        <v>0.21</v>
      </c>
      <c r="AA83">
        <f t="shared" ca="1" si="4"/>
        <v>0.47253597996669999</v>
      </c>
    </row>
    <row r="84" spans="26:27">
      <c r="Z84" s="38">
        <v>0.22</v>
      </c>
      <c r="AA84">
        <f t="shared" ca="1" si="4"/>
        <v>0.47642962277919998</v>
      </c>
    </row>
    <row r="85" spans="26:27">
      <c r="Z85" s="38">
        <v>0.23</v>
      </c>
      <c r="AA85">
        <f t="shared" ca="1" si="4"/>
        <v>0.48043015577869996</v>
      </c>
    </row>
    <row r="86" spans="26:27">
      <c r="Z86" s="38">
        <v>0.24</v>
      </c>
      <c r="AA86">
        <f t="shared" ca="1" si="4"/>
        <v>0.48453140600319999</v>
      </c>
    </row>
    <row r="87" spans="26:27">
      <c r="Z87" s="38">
        <v>0.25</v>
      </c>
      <c r="AA87">
        <f t="shared" ca="1" si="4"/>
        <v>0.48872699218749999</v>
      </c>
    </row>
    <row r="88" spans="26:27">
      <c r="Z88" s="38">
        <v>0.26</v>
      </c>
      <c r="AA88">
        <f t="shared" ca="1" si="4"/>
        <v>0.49301032476319995</v>
      </c>
    </row>
    <row r="89" spans="26:27">
      <c r="Z89" s="38">
        <v>0.27000000000000102</v>
      </c>
      <c r="AA89">
        <f t="shared" ca="1" si="4"/>
        <v>0.49737460585870052</v>
      </c>
    </row>
    <row r="90" spans="26:27">
      <c r="Z90" s="38">
        <v>0.28000000000000103</v>
      </c>
      <c r="AA90">
        <f t="shared" ca="1" si="4"/>
        <v>0.50181282929920035</v>
      </c>
    </row>
    <row r="91" spans="26:27">
      <c r="Z91" s="38">
        <v>0.29000000000000098</v>
      </c>
      <c r="AA91">
        <f t="shared" ca="1" si="4"/>
        <v>0.50631778060670041</v>
      </c>
    </row>
    <row r="92" spans="26:27">
      <c r="Z92" s="38">
        <v>0.30000000000000099</v>
      </c>
      <c r="AA92">
        <f t="shared" ca="1" si="4"/>
        <v>0.51088203700000046</v>
      </c>
    </row>
    <row r="93" spans="26:27">
      <c r="Z93" s="38">
        <v>0.310000000000001</v>
      </c>
      <c r="AA93">
        <f t="shared" ca="1" si="4"/>
        <v>0.51549796739470033</v>
      </c>
    </row>
    <row r="94" spans="26:27">
      <c r="Z94" s="38">
        <v>0.32000000000000101</v>
      </c>
      <c r="AA94">
        <f t="shared" ca="1" si="4"/>
        <v>0.5201577324032004</v>
      </c>
    </row>
    <row r="95" spans="26:27">
      <c r="Z95" s="38">
        <v>0.33000000000000101</v>
      </c>
      <c r="AA95">
        <f t="shared" ca="1" si="4"/>
        <v>0.52485328433470047</v>
      </c>
    </row>
    <row r="96" spans="26:27">
      <c r="Z96" s="38">
        <v>0.34000000000000102</v>
      </c>
      <c r="AA96">
        <f t="shared" ca="1" si="4"/>
        <v>0.52957636719520051</v>
      </c>
    </row>
    <row r="97" spans="26:27">
      <c r="Z97" s="38">
        <v>0.35000000000000098</v>
      </c>
      <c r="AA97">
        <f t="shared" ref="AA97:AA127" ca="1" si="7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0.53431851668750052</v>
      </c>
    </row>
    <row r="98" spans="26:27">
      <c r="Z98" s="38">
        <v>0.36000000000000099</v>
      </c>
      <c r="AA98">
        <f t="shared" ca="1" si="7"/>
        <v>0.53907106021120055</v>
      </c>
    </row>
    <row r="99" spans="26:27">
      <c r="Z99" s="38">
        <v>0.37000000000000099</v>
      </c>
      <c r="AA99">
        <f t="shared" ca="1" si="7"/>
        <v>0.54382511686270052</v>
      </c>
    </row>
    <row r="100" spans="26:27">
      <c r="Z100" s="38">
        <v>0.380000000000001</v>
      </c>
      <c r="AA100">
        <f t="shared" ca="1" si="7"/>
        <v>0.54857159743520045</v>
      </c>
    </row>
    <row r="101" spans="26:27">
      <c r="Z101" s="38">
        <v>0.39000000000000101</v>
      </c>
      <c r="AA101">
        <f t="shared" ca="1" si="7"/>
        <v>0.55330120441870045</v>
      </c>
    </row>
    <row r="102" spans="26:27">
      <c r="Z102" s="38">
        <v>0.40000000000000102</v>
      </c>
      <c r="AA102">
        <f t="shared" ca="1" si="7"/>
        <v>0.55800443200000049</v>
      </c>
    </row>
    <row r="103" spans="26:27">
      <c r="Z103" s="38">
        <v>0.41000000000000097</v>
      </c>
      <c r="AA103">
        <f t="shared" ca="1" si="7"/>
        <v>0.56267156606270052</v>
      </c>
    </row>
    <row r="104" spans="26:27">
      <c r="Z104" s="38">
        <v>0.42000000000000098</v>
      </c>
      <c r="AA104">
        <f t="shared" ca="1" si="7"/>
        <v>0.56729268418720047</v>
      </c>
    </row>
    <row r="105" spans="26:27">
      <c r="Z105" s="38">
        <v>0.43000000000000099</v>
      </c>
      <c r="AA105">
        <f t="shared" ca="1" si="7"/>
        <v>0.57185765565070057</v>
      </c>
    </row>
    <row r="106" spans="26:27">
      <c r="Z106" s="38">
        <v>0.440000000000001</v>
      </c>
      <c r="AA106">
        <f t="shared" ca="1" si="7"/>
        <v>0.57635614142720049</v>
      </c>
    </row>
    <row r="107" spans="26:27">
      <c r="Z107" s="38">
        <v>0.45000000000000101</v>
      </c>
      <c r="AA107">
        <f t="shared" ca="1" si="7"/>
        <v>0.58077759418750041</v>
      </c>
    </row>
    <row r="108" spans="26:27">
      <c r="Z108" s="38">
        <v>0.46000000000000102</v>
      </c>
      <c r="AA108">
        <f t="shared" ca="1" si="7"/>
        <v>0.58511125829920041</v>
      </c>
    </row>
    <row r="109" spans="26:27">
      <c r="Z109" s="38">
        <v>0.47000000000000097</v>
      </c>
      <c r="AA109">
        <f t="shared" ca="1" si="7"/>
        <v>0.58934616982670041</v>
      </c>
    </row>
    <row r="110" spans="26:27">
      <c r="Z110" s="38">
        <v>0.48000000000000098</v>
      </c>
      <c r="AA110">
        <f t="shared" ca="1" si="7"/>
        <v>0.59347115653120042</v>
      </c>
    </row>
    <row r="111" spans="26:27">
      <c r="Z111" s="38">
        <v>0.49000000000000099</v>
      </c>
      <c r="AA111">
        <f t="shared" ca="1" si="7"/>
        <v>0.59747483787070044</v>
      </c>
    </row>
    <row r="112" spans="26:27">
      <c r="Z112" s="38">
        <v>0.500000000000001</v>
      </c>
      <c r="AA112">
        <f t="shared" ca="1" si="7"/>
        <v>0.60134562500000044</v>
      </c>
    </row>
    <row r="113" spans="26:27">
      <c r="Z113" s="38">
        <v>0.51000000000000101</v>
      </c>
      <c r="AA113">
        <f t="shared" ca="1" si="7"/>
        <v>0.60507172077070037</v>
      </c>
    </row>
    <row r="114" spans="26:27">
      <c r="Z114" s="38">
        <v>0.52000000000000102</v>
      </c>
      <c r="AA114">
        <f t="shared" ca="1" si="7"/>
        <v>0.60864111973120039</v>
      </c>
    </row>
    <row r="115" spans="26:27">
      <c r="Z115" s="38">
        <v>0.53000000000000103</v>
      </c>
      <c r="AA115">
        <f t="shared" ca="1" si="7"/>
        <v>0.61204160812670028</v>
      </c>
    </row>
    <row r="116" spans="26:27">
      <c r="Z116" s="38">
        <v>0.54000000000000103</v>
      </c>
      <c r="AA116">
        <f t="shared" ca="1" si="7"/>
        <v>0.61526076389920037</v>
      </c>
    </row>
    <row r="117" spans="26:27">
      <c r="Z117" s="38">
        <v>0.55000000000000104</v>
      </c>
      <c r="AA117">
        <f t="shared" ca="1" si="7"/>
        <v>0.6182859566875003</v>
      </c>
    </row>
    <row r="118" spans="26:27">
      <c r="Z118" s="38">
        <v>0.56000000000000105</v>
      </c>
      <c r="AA118">
        <f t="shared" ca="1" si="7"/>
        <v>0.62110434782720025</v>
      </c>
    </row>
    <row r="119" spans="26:27">
      <c r="Z119" s="38">
        <v>0.57000000000000095</v>
      </c>
      <c r="AA119">
        <f t="shared" ca="1" si="7"/>
        <v>0.62370289035070026</v>
      </c>
    </row>
    <row r="120" spans="26:27">
      <c r="Z120" s="38">
        <v>0.58000000000000096</v>
      </c>
      <c r="AA120">
        <f t="shared" ca="1" si="7"/>
        <v>0.62606832898720022</v>
      </c>
    </row>
    <row r="121" spans="26:27">
      <c r="Z121" s="38">
        <v>0.59000000000000097</v>
      </c>
      <c r="AA121">
        <f t="shared" ca="1" si="7"/>
        <v>0.62818720016270024</v>
      </c>
    </row>
    <row r="122" spans="26:27">
      <c r="Z122" s="38">
        <v>0.60000000000000098</v>
      </c>
      <c r="AA122">
        <f t="shared" ca="1" si="7"/>
        <v>0.63004583200000019</v>
      </c>
    </row>
    <row r="123" spans="26:27">
      <c r="Z123" s="38">
        <v>0.61000000000000099</v>
      </c>
      <c r="AA123">
        <f t="shared" ca="1" si="7"/>
        <v>0.63163034431870013</v>
      </c>
    </row>
    <row r="124" spans="26:27">
      <c r="Z124" s="38">
        <v>0.62000000000000099</v>
      </c>
      <c r="AA124">
        <f t="shared" ca="1" si="7"/>
        <v>0.6329266486352001</v>
      </c>
    </row>
    <row r="125" spans="26:27">
      <c r="Z125" s="38">
        <v>0.630000000000001</v>
      </c>
      <c r="AA125">
        <f t="shared" ca="1" si="7"/>
        <v>0.6339204481627001</v>
      </c>
    </row>
    <row r="126" spans="26:27">
      <c r="Z126" s="38">
        <v>0.64000000000000101</v>
      </c>
      <c r="AA126">
        <f t="shared" ca="1" si="7"/>
        <v>0.63459723781120014</v>
      </c>
    </row>
    <row r="127" spans="26:27">
      <c r="Z127" s="38">
        <v>0.65000000000000102</v>
      </c>
      <c r="AA127">
        <f t="shared" ca="1" si="7"/>
        <v>0.63494230418749997</v>
      </c>
    </row>
  </sheetData>
  <mergeCells count="1">
    <mergeCell ref="Z30:AA30"/>
  </mergeCells>
  <pageMargins left="0.71" right="0.61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579120</xdr:colOff>
                    <xdr:row>3</xdr:row>
                    <xdr:rowOff>38100</xdr:rowOff>
                  </from>
                  <to>
                    <xdr:col>13</xdr:col>
                    <xdr:colOff>579120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22860</xdr:rowOff>
                  </from>
                  <to>
                    <xdr:col>5</xdr:col>
                    <xdr:colOff>556260</xdr:colOff>
                    <xdr:row>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F153"/>
  <sheetViews>
    <sheetView workbookViewId="0">
      <selection activeCell="H11" sqref="H11"/>
    </sheetView>
  </sheetViews>
  <sheetFormatPr defaultColWidth="8" defaultRowHeight="10.199999999999999"/>
  <cols>
    <col min="1" max="2" width="8" style="42" customWidth="1"/>
    <col min="3" max="3" width="10" style="42" customWidth="1"/>
    <col min="4" max="4" width="8" style="42" customWidth="1"/>
    <col min="5" max="10" width="9.109375" style="42" customWidth="1"/>
    <col min="11" max="13" width="8" style="42" customWidth="1"/>
    <col min="14" max="14" width="3" style="42" customWidth="1"/>
    <col min="15" max="16" width="8" style="42" customWidth="1"/>
    <col min="17" max="17" width="3.5546875" style="42" customWidth="1"/>
    <col min="18" max="19" width="8" style="42" customWidth="1"/>
    <col min="20" max="20" width="1.5546875" style="42" customWidth="1"/>
    <col min="21" max="21" width="8" style="42" customWidth="1"/>
    <col min="22" max="22" width="3.109375" style="42" customWidth="1"/>
    <col min="23" max="23" width="10" style="42" bestFit="1" customWidth="1"/>
    <col min="24" max="24" width="11.6640625" style="42" customWidth="1"/>
    <col min="25" max="25" width="2.5546875" style="42" customWidth="1"/>
    <col min="26" max="32" width="10" style="42" customWidth="1"/>
    <col min="33" max="16384" width="8" style="42"/>
  </cols>
  <sheetData>
    <row r="2" spans="2:32" ht="24.6">
      <c r="B2" s="43" t="s">
        <v>34</v>
      </c>
    </row>
    <row r="4" spans="2:32">
      <c r="C4" s="42" t="s">
        <v>4</v>
      </c>
      <c r="D4" s="65">
        <f>UnderlyingPrice</f>
        <v>53.3</v>
      </c>
      <c r="E4" s="65"/>
      <c r="F4" s="65"/>
      <c r="G4" s="65"/>
      <c r="H4" s="65"/>
      <c r="I4" s="65"/>
      <c r="J4" s="65"/>
    </row>
    <row r="5" spans="2:32">
      <c r="D5" s="45"/>
      <c r="E5" s="45"/>
      <c r="F5" s="45"/>
      <c r="G5" s="45"/>
      <c r="H5" s="45"/>
      <c r="I5" s="45"/>
      <c r="J5" s="45"/>
    </row>
    <row r="6" spans="2:32">
      <c r="C6" s="42" t="s">
        <v>35</v>
      </c>
      <c r="D6" s="44">
        <f>Expiry-Today</f>
        <v>34</v>
      </c>
      <c r="E6" s="44"/>
      <c r="F6" s="44"/>
      <c r="G6" s="44"/>
      <c r="H6" s="44"/>
      <c r="I6" s="44"/>
      <c r="J6" s="44"/>
    </row>
    <row r="7" spans="2:32">
      <c r="C7" s="42" t="s">
        <v>36</v>
      </c>
      <c r="D7" s="46">
        <f>IntRate</f>
        <v>6.5000000000000002E-2</v>
      </c>
      <c r="E7" s="46"/>
      <c r="F7" s="46"/>
      <c r="G7" s="46"/>
      <c r="H7" s="46"/>
      <c r="I7" s="46"/>
      <c r="J7" s="46"/>
      <c r="U7" s="42" t="s">
        <v>37</v>
      </c>
      <c r="W7" s="47">
        <f ca="1">SUM(W13:W116)</f>
        <v>0.9886337996018868</v>
      </c>
      <c r="AA7" s="47"/>
      <c r="AE7" s="42" t="s">
        <v>37</v>
      </c>
      <c r="AF7" s="47">
        <f ca="1">SUM(AF13:AF153)</f>
        <v>0.99603614612538038</v>
      </c>
    </row>
    <row r="8" spans="2:32">
      <c r="C8" s="42" t="s">
        <v>33</v>
      </c>
      <c r="D8" s="48">
        <f>Yield</f>
        <v>6.5000000000000002E-2</v>
      </c>
      <c r="E8" s="48"/>
      <c r="F8" s="48"/>
      <c r="G8" s="48"/>
      <c r="H8" s="48"/>
      <c r="I8" s="48"/>
      <c r="J8" s="48"/>
      <c r="O8" s="42" t="s">
        <v>38</v>
      </c>
      <c r="P8" s="49">
        <v>5.0000000000000001E-4</v>
      </c>
    </row>
    <row r="9" spans="2:32">
      <c r="C9" s="42" t="s">
        <v>39</v>
      </c>
      <c r="D9" s="50">
        <f>EXP(-IntRate*D6/365.25)</f>
        <v>0.99396761808095557</v>
      </c>
      <c r="E9" s="50"/>
      <c r="F9" s="50"/>
      <c r="G9" s="50"/>
      <c r="H9" s="50"/>
      <c r="I9" s="50"/>
      <c r="J9" s="50"/>
    </row>
    <row r="10" spans="2:32">
      <c r="L10" s="51" t="s">
        <v>1</v>
      </c>
      <c r="M10" s="51"/>
      <c r="O10" s="51" t="s">
        <v>40</v>
      </c>
      <c r="P10" s="51"/>
      <c r="R10" s="51" t="s">
        <v>41</v>
      </c>
      <c r="S10" s="51"/>
    </row>
    <row r="11" spans="2:32">
      <c r="L11" s="52" t="s">
        <v>42</v>
      </c>
      <c r="M11" s="52" t="s">
        <v>43</v>
      </c>
      <c r="O11" s="52" t="s">
        <v>42</v>
      </c>
      <c r="P11" s="52" t="s">
        <v>43</v>
      </c>
      <c r="R11" s="52" t="s">
        <v>42</v>
      </c>
      <c r="S11" s="52" t="s">
        <v>43</v>
      </c>
      <c r="U11" s="53" t="s">
        <v>13</v>
      </c>
      <c r="W11" s="53" t="s">
        <v>44</v>
      </c>
      <c r="X11" s="53"/>
    </row>
    <row r="12" spans="2:32">
      <c r="D12" s="54" t="s">
        <v>0</v>
      </c>
      <c r="E12" s="42" t="s">
        <v>45</v>
      </c>
      <c r="F12" s="68" t="s">
        <v>52</v>
      </c>
      <c r="G12" s="68" t="s">
        <v>53</v>
      </c>
      <c r="H12" s="42" t="s">
        <v>46</v>
      </c>
      <c r="I12" s="68" t="s">
        <v>51</v>
      </c>
      <c r="J12" s="68" t="s">
        <v>50</v>
      </c>
      <c r="L12" s="52">
        <v>1</v>
      </c>
      <c r="M12" s="52">
        <v>0</v>
      </c>
      <c r="O12" s="52">
        <v>1</v>
      </c>
      <c r="P12" s="52">
        <v>0</v>
      </c>
      <c r="R12" s="52">
        <v>1</v>
      </c>
      <c r="S12" s="52">
        <v>0</v>
      </c>
      <c r="U12" s="55" t="s">
        <v>47</v>
      </c>
      <c r="W12" s="54" t="s">
        <v>47</v>
      </c>
      <c r="X12" s="56"/>
      <c r="Z12" s="57" t="s">
        <v>48</v>
      </c>
      <c r="AA12" s="51"/>
      <c r="AB12" s="51"/>
      <c r="AC12" s="51"/>
      <c r="AD12" s="51"/>
      <c r="AE12" s="51"/>
      <c r="AF12" s="58" t="s">
        <v>49</v>
      </c>
    </row>
    <row r="13" spans="2:32">
      <c r="C13" s="59">
        <v>0</v>
      </c>
      <c r="D13" s="67">
        <v>38</v>
      </c>
      <c r="E13" s="48">
        <f>+D13/UnderlyingPrice-1</f>
        <v>-0.28705440900562851</v>
      </c>
      <c r="F13" s="48">
        <f>+D13*(1+$P$8)/UnderlyingPrice-1</f>
        <v>-0.28669793621013129</v>
      </c>
      <c r="G13" s="48">
        <f>+D13*(1-$P$8)/UnderlyingPrice-1</f>
        <v>-0.28741088180112562</v>
      </c>
      <c r="H13" s="48">
        <f t="shared" ref="H13:H44" ca="1" si="0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0.48815988464445537</v>
      </c>
      <c r="I13" s="48">
        <f t="shared" ref="I13:I44" ca="1" si="1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0.48799071252345894</v>
      </c>
      <c r="J13" s="48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0.48832924337336109</v>
      </c>
      <c r="L13" s="61">
        <f ca="1">_xll.EURO(UnderlyingPrice,$D13,IntRate,Yield,$H13,$D$6,L$12,0)</f>
        <v>15.234134816047863</v>
      </c>
      <c r="M13" s="61">
        <f ca="1">_xll.EURO(UnderlyingPrice,$D13,IntRate,Yield,$H13,$D$6,M$12,0)</f>
        <v>2.643025940924093E-2</v>
      </c>
      <c r="O13" s="61">
        <f ca="1">_xll.EURO(UnderlyingPrice,$D13*(1+$P$8),IntRate,Yield,$I13,Expiry-Today,O$12,0)</f>
        <v>15.215444917937539</v>
      </c>
      <c r="P13" s="61">
        <f ca="1">_xll.EURO(UnderlyingPrice,$D13*(1+$P$8),IntRate,Yield,$I13,Expiry-Today,P$12,0)</f>
        <v>2.6625746042451826E-2</v>
      </c>
      <c r="R13" s="61">
        <f ca="1">_xll.EURO(UnderlyingPrice,$D13*(1-$P$8),IntRate,Yield,$J13,Expiry-Today,R$12,0)</f>
        <v>15.252826081416998</v>
      </c>
      <c r="S13" s="61">
        <f ca="1">_xll.EURO(UnderlyingPrice,$D13*(1-$P$8),IntRate,Yield,$J13,Expiry-Today,S$12,0)</f>
        <v>2.6236140034850586E-2</v>
      </c>
      <c r="U13" s="62">
        <f t="shared" ref="U13:U44" ca="1" si="3">(O13+R13-2*L13)/($P$8*D13)^2</f>
        <v>3.7874205292466384E-3</v>
      </c>
      <c r="W13" s="66">
        <f t="shared" ref="W13:W44" ca="1" si="4">U13/$D$9</f>
        <v>3.8104063556506774E-3</v>
      </c>
      <c r="X13" s="63"/>
      <c r="Z13" s="62">
        <f ca="1">(1/(D13*SQRT(2*PI()*$D$6/365.25*ATMImpVol^2)))</f>
        <v>8.1120745881586895E-2</v>
      </c>
      <c r="AA13" s="62">
        <f ca="1">LN(D13/UnderlyingPrice)+0.5*$D$6/365.25*ATMImpVol^2</f>
        <v>-0.3299756678703275</v>
      </c>
      <c r="AB13" s="62">
        <f t="shared" ref="AB13:AB44" ca="1" si="5">-(AA13^2)</f>
        <v>-0.10888394138646869</v>
      </c>
      <c r="AC13" s="62">
        <f ca="1">AB13/(2*$D$6/365.25*ATMImpVol^2)</f>
        <v>-3.2504595768041176</v>
      </c>
      <c r="AD13" s="63">
        <f t="shared" ref="AD13:AD44" ca="1" si="6">EXP(AC13)</f>
        <v>3.8756392199343785E-2</v>
      </c>
      <c r="AE13" s="63">
        <f t="shared" ref="AE13:AE44" ca="1" si="7">AD13*Z13</f>
        <v>3.1439474428900838E-3</v>
      </c>
      <c r="AF13" s="63">
        <f t="shared" ref="AF13:AF44" ca="1" si="8">AE13</f>
        <v>3.1439474428900838E-3</v>
      </c>
    </row>
    <row r="14" spans="2:32">
      <c r="C14" s="59">
        <v>1</v>
      </c>
      <c r="D14" s="67">
        <v>39</v>
      </c>
      <c r="E14" s="48">
        <f t="shared" ref="E14:E65" si="9">+D14/UnderlyingPrice-1</f>
        <v>-0.26829268292682928</v>
      </c>
      <c r="F14" s="48">
        <f t="shared" ref="F14:F65" si="10">+D14*(1+$P$8)/UnderlyingPrice-1</f>
        <v>-0.26792682926829259</v>
      </c>
      <c r="G14" s="48">
        <f t="shared" ref="G14:G65" si="11">+D14*(1-$P$8)/UnderlyingPrice-1</f>
        <v>-0.26865853658536587</v>
      </c>
      <c r="H14" s="48">
        <f t="shared" ca="1" si="0"/>
        <v>0.4795144742372055</v>
      </c>
      <c r="I14" s="48">
        <f t="shared" ca="1" si="1"/>
        <v>0.47935121900166039</v>
      </c>
      <c r="J14" s="48">
        <f t="shared" ca="1" si="2"/>
        <v>0.47967793682437182</v>
      </c>
      <c r="L14" s="61">
        <f ca="1">_xll.EURO(UnderlyingPrice,$D14,IntRate,Yield,$H14,$D$6,L$12,0)</f>
        <v>14.252550488518985</v>
      </c>
      <c r="M14" s="61">
        <f ca="1">_xll.EURO(UnderlyingPrice,$D14,IntRate,Yield,$H14,$D$6,M$12,0)</f>
        <v>3.881354996131392E-2</v>
      </c>
      <c r="O14" s="61">
        <f ca="1">_xll.EURO(UnderlyingPrice,$D14*(1+$P$8),IntRate,Yield,$I14,Expiry-Today,O$12,0)</f>
        <v>14.233457142962145</v>
      </c>
      <c r="P14" s="61">
        <f ca="1">_xll.EURO(UnderlyingPrice,$D14*(1+$P$8),IntRate,Yield,$I14,Expiry-Today,P$12,0)</f>
        <v>3.9102572957062764E-2</v>
      </c>
      <c r="R14" s="61">
        <f ca="1">_xll.EURO(UnderlyingPrice,$D14*(1-$P$8),IntRate,Yield,$J14,Expiry-Today,R$12,0)</f>
        <v>14.271645858552304</v>
      </c>
      <c r="S14" s="61">
        <f ca="1">_xll.EURO(UnderlyingPrice,$D14*(1-$P$8),IntRate,Yield,$J14,Expiry-Today,S$12,0)</f>
        <v>3.8526551442058632E-2</v>
      </c>
      <c r="U14" s="62">
        <f t="shared" ca="1" si="3"/>
        <v>5.3240670079932354E-3</v>
      </c>
      <c r="W14" s="66">
        <f t="shared" ca="1" si="4"/>
        <v>5.3563787301968285E-3</v>
      </c>
      <c r="Z14" s="62">
        <f t="shared" ref="Z14:Z65" ca="1" si="12">(1/(D14*SQRT(2*PI()*$D$6/365.25*ATMImpVol^2)))</f>
        <v>7.9040726756418003E-2</v>
      </c>
      <c r="AA14" s="62">
        <f t="shared" ref="AA14:AA65" ca="1" si="13">LN(D14/UnderlyingPrice)+0.5*$D$6/365.25*ATMImpVol^2</f>
        <v>-0.30400018146706687</v>
      </c>
      <c r="AB14" s="62">
        <f t="shared" ca="1" si="5"/>
        <v>-9.2416110332009582E-2</v>
      </c>
      <c r="AC14" s="62">
        <f t="shared" ref="AC14:AC65" ca="1" si="14">AB14/(2*$D$6/365.25*ATMImpVol^2)</f>
        <v>-2.7588533906341253</v>
      </c>
      <c r="AD14" s="63">
        <f t="shared" ca="1" si="6"/>
        <v>6.336438091518741E-2</v>
      </c>
      <c r="AE14" s="63">
        <f t="shared" ca="1" si="7"/>
        <v>5.0083667180069154E-3</v>
      </c>
      <c r="AF14" s="63">
        <f t="shared" ca="1" si="8"/>
        <v>5.0083667180069154E-3</v>
      </c>
    </row>
    <row r="15" spans="2:32">
      <c r="C15" s="59">
        <v>2</v>
      </c>
      <c r="D15" s="67">
        <v>40</v>
      </c>
      <c r="E15" s="48">
        <f t="shared" si="9"/>
        <v>-0.24953095684802995</v>
      </c>
      <c r="F15" s="48">
        <f t="shared" si="10"/>
        <v>-0.24915572232645411</v>
      </c>
      <c r="G15" s="48">
        <f t="shared" si="11"/>
        <v>-0.2499061913696059</v>
      </c>
      <c r="H15" s="48">
        <f t="shared" ca="1" si="0"/>
        <v>0.47141415223780075</v>
      </c>
      <c r="I15" s="48">
        <f t="shared" ca="1" si="1"/>
        <v>0.47125788725752804</v>
      </c>
      <c r="J15" s="48">
        <f t="shared" ca="1" si="2"/>
        <v>0.47157064566063622</v>
      </c>
      <c r="L15" s="61">
        <f ca="1">_xll.EURO(UnderlyingPrice,$D15,IntRate,Yield,$H15,$D$6,L$12,0)</f>
        <v>13.276333691728048</v>
      </c>
      <c r="M15" s="61">
        <f ca="1">_xll.EURO(UnderlyingPrice,$D15,IntRate,Yield,$H15,$D$6,M$12,0)</f>
        <v>5.6564371251342171E-2</v>
      </c>
      <c r="O15" s="61">
        <f ca="1">_xll.EURO(UnderlyingPrice,$D15*(1+$P$8),IntRate,Yield,$I15,Expiry-Today,O$12,0)</f>
        <v>13.256877314304276</v>
      </c>
      <c r="P15" s="61">
        <f ca="1">_xll.EURO(UnderlyingPrice,$D15*(1+$P$8),IntRate,Yield,$I15,Expiry-Today,P$12,0)</f>
        <v>5.6987346189184329E-2</v>
      </c>
      <c r="R15" s="61">
        <f ca="1">_xll.EURO(UnderlyingPrice,$D15*(1-$P$8),IntRate,Yield,$J15,Expiry-Today,R$12,0)</f>
        <v>13.295793022248326</v>
      </c>
      <c r="S15" s="61">
        <f ca="1">_xll.EURO(UnderlyingPrice,$D15*(1-$P$8),IntRate,Yield,$J15,Expiry-Today,S$12,0)</f>
        <v>5.6144349410005789E-2</v>
      </c>
      <c r="U15" s="62">
        <f t="shared" ca="1" si="3"/>
        <v>7.3827412627736066E-3</v>
      </c>
      <c r="W15" s="66">
        <f t="shared" ca="1" si="4"/>
        <v>7.4275470633816017E-3</v>
      </c>
      <c r="Z15" s="62">
        <f t="shared" ca="1" si="12"/>
        <v>7.7064708587507552E-2</v>
      </c>
      <c r="AA15" s="62">
        <f t="shared" ca="1" si="13"/>
        <v>-0.27868237348277691</v>
      </c>
      <c r="AB15" s="62">
        <f t="shared" ca="1" si="5"/>
        <v>-7.7663865289993958E-2</v>
      </c>
      <c r="AC15" s="62">
        <f t="shared" ca="1" si="14"/>
        <v>-2.3184617629469608</v>
      </c>
      <c r="AD15" s="63">
        <f t="shared" ca="1" si="6"/>
        <v>9.8424870000874881E-2</v>
      </c>
      <c r="AE15" s="63">
        <f t="shared" ca="1" si="7"/>
        <v>7.5850839243807372E-3</v>
      </c>
      <c r="AF15" s="63">
        <f t="shared" ca="1" si="8"/>
        <v>7.5850839243807372E-3</v>
      </c>
    </row>
    <row r="16" spans="2:32">
      <c r="C16" s="59">
        <v>3</v>
      </c>
      <c r="D16" s="67">
        <v>41</v>
      </c>
      <c r="E16" s="48">
        <f t="shared" si="9"/>
        <v>-0.23076923076923073</v>
      </c>
      <c r="F16" s="48">
        <f t="shared" si="10"/>
        <v>-0.23038461538461541</v>
      </c>
      <c r="G16" s="48">
        <f t="shared" si="11"/>
        <v>-0.23115384615384604</v>
      </c>
      <c r="H16" s="48">
        <f t="shared" ca="1" si="0"/>
        <v>0.46388472164840161</v>
      </c>
      <c r="I16" s="48">
        <f t="shared" ca="1" si="1"/>
        <v>0.46373650796593635</v>
      </c>
      <c r="J16" s="48">
        <f t="shared" ca="1" si="2"/>
        <v>0.46403318509738134</v>
      </c>
      <c r="L16" s="61">
        <f ca="1">_xll.EURO(UnderlyingPrice,$D16,IntRate,Yield,$H16,$D$6,L$12,0)</f>
        <v>12.307552688581211</v>
      </c>
      <c r="M16" s="61">
        <f ca="1">_xll.EURO(UnderlyingPrice,$D16,IntRate,Yield,$H16,$D$6,M$12,0)</f>
        <v>8.1750986185460839E-2</v>
      </c>
      <c r="O16" s="61">
        <f ca="1">_xll.EURO(UnderlyingPrice,$D16*(1+$P$8),IntRate,Yield,$I16,Expiry-Today,O$12,0)</f>
        <v>12.287788295065724</v>
      </c>
      <c r="P16" s="61">
        <f ca="1">_xll.EURO(UnderlyingPrice,$D16*(1+$P$8),IntRate,Yield,$I16,Expiry-Today,P$12,0)</f>
        <v>8.236292884063201E-2</v>
      </c>
      <c r="R16" s="61">
        <f ca="1">_xll.EURO(UnderlyingPrice,$D16*(1-$P$8),IntRate,Yield,$J16,Expiry-Today,R$12,0)</f>
        <v>12.327321317295741</v>
      </c>
      <c r="S16" s="61">
        <f ca="1">_xll.EURO(UnderlyingPrice,$D16*(1-$P$8),IntRate,Yield,$J16,Expiry-Today,S$12,0)</f>
        <v>8.114327872933047E-2</v>
      </c>
      <c r="U16" s="62">
        <f t="shared" ca="1" si="3"/>
        <v>1.007780854972846E-2</v>
      </c>
      <c r="V16" s="62"/>
      <c r="W16" s="66">
        <f t="shared" ca="1" si="4"/>
        <v>1.0138970693215937E-2</v>
      </c>
      <c r="Z16" s="62">
        <f t="shared" ca="1" si="12"/>
        <v>7.5185081548787849E-2</v>
      </c>
      <c r="AA16" s="62">
        <f t="shared" ca="1" si="13"/>
        <v>-0.25398976089240544</v>
      </c>
      <c r="AB16" s="62">
        <f t="shared" ca="1" si="5"/>
        <v>-6.451079863818128E-2</v>
      </c>
      <c r="AC16" s="62">
        <f t="shared" ca="1" si="14"/>
        <v>-1.9258096333645129</v>
      </c>
      <c r="AD16" s="63">
        <f t="shared" ca="1" si="6"/>
        <v>0.14575769877473285</v>
      </c>
      <c r="AE16" s="63">
        <f t="shared" ca="1" si="7"/>
        <v>1.0958804468741944E-2</v>
      </c>
      <c r="AF16" s="63">
        <f t="shared" ca="1" si="8"/>
        <v>1.0958804468741944E-2</v>
      </c>
    </row>
    <row r="17" spans="3:32">
      <c r="C17" s="59">
        <v>4</v>
      </c>
      <c r="D17" s="67">
        <v>42</v>
      </c>
      <c r="E17" s="48">
        <f t="shared" si="9"/>
        <v>-0.2120075046904315</v>
      </c>
      <c r="F17" s="48">
        <f t="shared" si="10"/>
        <v>-0.21161350844277671</v>
      </c>
      <c r="G17" s="48">
        <f t="shared" si="11"/>
        <v>-0.2124015009380863</v>
      </c>
      <c r="H17" s="48">
        <f t="shared" ca="1" si="0"/>
        <v>0.45694940447651078</v>
      </c>
      <c r="I17" s="48">
        <f t="shared" ca="1" si="1"/>
        <v>0.45681028564123977</v>
      </c>
      <c r="J17" s="48">
        <f t="shared" ca="1" si="2"/>
        <v>0.45708879451329537</v>
      </c>
      <c r="L17" s="61">
        <f ca="1">_xll.EURO(UnderlyingPrice,$D17,IntRate,Yield,$H17,$D$6,L$12,0)</f>
        <v>11.348911272439025</v>
      </c>
      <c r="M17" s="61">
        <f ca="1">_xll.EURO(UnderlyingPrice,$D17,IntRate,Yield,$H17,$D$6,M$12,0)</f>
        <v>0.11707718812423273</v>
      </c>
      <c r="O17" s="61">
        <f ca="1">_xll.EURO(UnderlyingPrice,$D17*(1+$P$8),IntRate,Yield,$I17,Expiry-Today,O$12,0)</f>
        <v>11.328911962670325</v>
      </c>
      <c r="P17" s="61">
        <f ca="1">_xll.EURO(UnderlyingPrice,$D17*(1+$P$8),IntRate,Yield,$I17,Expiry-Today,P$12,0)</f>
        <v>0.11795119833523016</v>
      </c>
      <c r="R17" s="61">
        <f ca="1">_xll.EURO(UnderlyingPrice,$D17*(1-$P$8),IntRate,Yield,$J17,Expiry-Today,R$12,0)</f>
        <v>11.368916541404474</v>
      </c>
      <c r="S17" s="61">
        <f ca="1">_xll.EURO(UnderlyingPrice,$D17*(1-$P$8),IntRate,Yield,$J17,Expiry-Today,S$12,0)</f>
        <v>0.11620913710997738</v>
      </c>
      <c r="U17" s="62">
        <f t="shared" ca="1" si="3"/>
        <v>1.3512917797066214E-2</v>
      </c>
      <c r="V17" s="62"/>
      <c r="W17" s="66">
        <f t="shared" ca="1" si="4"/>
        <v>1.3594927592465722E-2</v>
      </c>
      <c r="Z17" s="62">
        <f t="shared" ca="1" si="12"/>
        <v>7.3394960559531014E-2</v>
      </c>
      <c r="AA17" s="62">
        <f t="shared" ca="1" si="13"/>
        <v>-0.22989220931334495</v>
      </c>
      <c r="AB17" s="62">
        <f t="shared" ca="1" si="5"/>
        <v>-5.2850427902970808E-2</v>
      </c>
      <c r="AC17" s="62">
        <f t="shared" ca="1" si="14"/>
        <v>-1.5777182321649097</v>
      </c>
      <c r="AD17" s="63">
        <f t="shared" ca="1" si="6"/>
        <v>0.20644562216787196</v>
      </c>
      <c r="AE17" s="63">
        <f t="shared" ca="1" si="7"/>
        <v>1.5152068296698804E-2</v>
      </c>
      <c r="AF17" s="63">
        <f t="shared" ca="1" si="8"/>
        <v>1.5152068296698804E-2</v>
      </c>
    </row>
    <row r="18" spans="3:32">
      <c r="C18" s="59">
        <v>5</v>
      </c>
      <c r="D18" s="67">
        <v>43</v>
      </c>
      <c r="E18" s="48">
        <f t="shared" si="9"/>
        <v>-0.19324577861163228</v>
      </c>
      <c r="F18" s="48">
        <f t="shared" si="10"/>
        <v>-0.19284240150093812</v>
      </c>
      <c r="G18" s="48">
        <f t="shared" si="11"/>
        <v>-0.19364915572232633</v>
      </c>
      <c r="H18" s="48">
        <f t="shared" ca="1" si="0"/>
        <v>0.45062884173497308</v>
      </c>
      <c r="I18" s="48">
        <f t="shared" ca="1" si="1"/>
        <v>0.45049983863727322</v>
      </c>
      <c r="J18" s="48">
        <f t="shared" ca="1" si="2"/>
        <v>0.45075813745052795</v>
      </c>
      <c r="L18" s="61">
        <f ca="1">_xll.EURO(UnderlyingPrice,$D18,IntRate,Yield,$H18,$D$6,L$12,0)</f>
        <v>10.403850557604663</v>
      </c>
      <c r="M18" s="61">
        <f ca="1">_xll.EURO(UnderlyingPrice,$D18,IntRate,Yield,$H18,$D$6,M$12,0)</f>
        <v>0.16598409137082681</v>
      </c>
      <c r="O18" s="61">
        <f ca="1">_xll.EURO(UnderlyingPrice,$D18*(1+$P$8),IntRate,Yield,$I18,Expiry-Today,O$12,0)</f>
        <v>10.383710812964786</v>
      </c>
      <c r="P18" s="61">
        <f ca="1">_xll.EURO(UnderlyingPrice,$D18*(1+$P$8),IntRate,Yield,$I18,Expiry-Today,P$12,0)</f>
        <v>0.16721465051968298</v>
      </c>
      <c r="R18" s="61">
        <f ca="1">_xll.EURO(UnderlyingPrice,$D18*(1-$P$8),IntRate,Yield,$J18,Expiry-Today,R$12,0)</f>
        <v>10.423998511231453</v>
      </c>
      <c r="S18" s="61">
        <f ca="1">_xll.EURO(UnderlyingPrice,$D18*(1-$P$8),IntRate,Yield,$J18,Expiry-Today,S$12,0)</f>
        <v>0.16476174120887155</v>
      </c>
      <c r="U18" s="62">
        <f t="shared" ca="1" si="3"/>
        <v>1.7758760221633745E-2</v>
      </c>
      <c r="V18" s="62"/>
      <c r="W18" s="66">
        <f t="shared" ca="1" si="4"/>
        <v>1.7866538002435556E-2</v>
      </c>
      <c r="Z18" s="62">
        <f t="shared" ca="1" si="12"/>
        <v>7.1688101011634933E-2</v>
      </c>
      <c r="AA18" s="62">
        <f t="shared" ca="1" si="13"/>
        <v>-0.20636171190315086</v>
      </c>
      <c r="AB18" s="62">
        <f t="shared" ca="1" si="5"/>
        <v>-4.258515613959904E-2</v>
      </c>
      <c r="AC18" s="62">
        <f t="shared" ca="1" si="14"/>
        <v>-1.271274045015975</v>
      </c>
      <c r="AD18" s="63">
        <f t="shared" ca="1" si="6"/>
        <v>0.28047405747520027</v>
      </c>
      <c r="AE18" s="63">
        <f t="shared" ca="1" si="7"/>
        <v>2.0106652563425257E-2</v>
      </c>
      <c r="AF18" s="63">
        <f t="shared" ca="1" si="8"/>
        <v>2.0106652563425257E-2</v>
      </c>
    </row>
    <row r="19" spans="3:32">
      <c r="C19" s="59">
        <v>6</v>
      </c>
      <c r="D19" s="67">
        <v>44</v>
      </c>
      <c r="E19" s="48">
        <f t="shared" si="9"/>
        <v>-0.17448405253283295</v>
      </c>
      <c r="F19" s="48">
        <f t="shared" si="10"/>
        <v>-0.17407129455909942</v>
      </c>
      <c r="G19" s="48">
        <f t="shared" si="11"/>
        <v>-0.17489681050656658</v>
      </c>
      <c r="H19" s="48">
        <f t="shared" ca="1" si="0"/>
        <v>0.4449410934419758</v>
      </c>
      <c r="I19" s="48">
        <f t="shared" ca="1" si="1"/>
        <v>0.44482319914735158</v>
      </c>
      <c r="J19" s="48">
        <f t="shared" ca="1" si="2"/>
        <v>0.44505930161469032</v>
      </c>
      <c r="L19" s="61">
        <f ca="1">_xll.EURO(UnderlyingPrice,$D19,IntRate,Yield,$H19,$D$6,L$12,0)</f>
        <v>9.4766173381544618</v>
      </c>
      <c r="M19" s="61">
        <f ca="1">_xll.EURO(UnderlyingPrice,$D19,IntRate,Yield,$H19,$D$6,M$12,0)</f>
        <v>0.23271849000157196</v>
      </c>
      <c r="O19" s="61">
        <f ca="1">_xll.EURO(UnderlyingPrice,$D19*(1+$P$8),IntRate,Yield,$I19,Expiry-Today,O$12,0)</f>
        <v>9.4564555105174577</v>
      </c>
      <c r="P19" s="61">
        <f ca="1">_xll.EURO(UnderlyingPrice,$D19*(1+$P$8),IntRate,Yield,$I19,Expiry-Today,P$12,0)</f>
        <v>0.23442394996236171</v>
      </c>
      <c r="R19" s="61">
        <f ca="1">_xll.EURO(UnderlyingPrice,$D19*(1-$P$8),IntRate,Yield,$J19,Expiry-Today,R$12,0)</f>
        <v>9.4967902132282944</v>
      </c>
      <c r="S19" s="61">
        <f ca="1">_xll.EURO(UnderlyingPrice,$D19*(1-$P$8),IntRate,Yield,$J19,Expiry-Today,S$12,0)</f>
        <v>0.23102407747763243</v>
      </c>
      <c r="U19" s="62">
        <f t="shared" ca="1" si="3"/>
        <v>2.2825282703406106E-2</v>
      </c>
      <c r="V19" s="62"/>
      <c r="W19" s="66">
        <f t="shared" ca="1" si="4"/>
        <v>2.2963809170639459E-2</v>
      </c>
      <c r="Z19" s="62">
        <f t="shared" ca="1" si="12"/>
        <v>7.0058825988643228E-2</v>
      </c>
      <c r="AA19" s="62">
        <f t="shared" ca="1" si="13"/>
        <v>-0.18337219367845203</v>
      </c>
      <c r="AB19" s="62">
        <f t="shared" ca="1" si="5"/>
        <v>-3.3625361414447726E-2</v>
      </c>
      <c r="AC19" s="62">
        <f t="shared" ca="1" si="14"/>
        <v>-1.0038016317314724</v>
      </c>
      <c r="AD19" s="63">
        <f t="shared" ca="1" si="6"/>
        <v>0.36648355402013261</v>
      </c>
      <c r="AE19" s="63">
        <f t="shared" ca="1" si="7"/>
        <v>2.5675407538796002E-2</v>
      </c>
      <c r="AF19" s="63">
        <f t="shared" ca="1" si="8"/>
        <v>2.5675407538796002E-2</v>
      </c>
    </row>
    <row r="20" spans="3:32">
      <c r="C20" s="59">
        <v>7</v>
      </c>
      <c r="D20" s="67">
        <v>45</v>
      </c>
      <c r="E20" s="48">
        <f t="shared" si="9"/>
        <v>-0.15572232645403372</v>
      </c>
      <c r="F20" s="48">
        <f t="shared" si="10"/>
        <v>-0.15530018761726072</v>
      </c>
      <c r="G20" s="48">
        <f t="shared" si="11"/>
        <v>-0.15614446529080672</v>
      </c>
      <c r="H20" s="48">
        <f t="shared" ca="1" si="0"/>
        <v>0.43990163862104847</v>
      </c>
      <c r="I20" s="48">
        <f t="shared" ca="1" si="1"/>
        <v>0.43979581320427003</v>
      </c>
      <c r="J20" s="48">
        <f t="shared" ca="1" si="2"/>
        <v>0.44000779887485481</v>
      </c>
      <c r="L20" s="61">
        <f ca="1">_xll.EURO(UnderlyingPrice,$D20,IntRate,Yield,$H20,$D$6,L$12,0)</f>
        <v>8.572271591435964</v>
      </c>
      <c r="M20" s="61">
        <f ca="1">_xll.EURO(UnderlyingPrice,$D20,IntRate,Yield,$H20,$D$6,M$12,0)</f>
        <v>0.32234036136404054</v>
      </c>
      <c r="O20" s="61">
        <f ca="1">_xll.EURO(UnderlyingPrice,$D20*(1+$P$8),IntRate,Yield,$I20,Expiry-Today,O$12,0)</f>
        <v>8.5522307921597118</v>
      </c>
      <c r="P20" s="61">
        <f ca="1">_xll.EURO(UnderlyingPrice,$D20*(1+$P$8),IntRate,Yield,$I20,Expiry-Today,P$12,0)</f>
        <v>0.32466383349461392</v>
      </c>
      <c r="R20" s="61">
        <f ca="1">_xll.EURO(UnderlyingPrice,$D20*(1-$P$8),IntRate,Yield,$J20,Expiry-Today,R$12,0)</f>
        <v>8.5923268860282604</v>
      </c>
      <c r="S20" s="61">
        <f ca="1">_xll.EURO(UnderlyingPrice,$D20*(1-$P$8),IntRate,Yield,$J20,Expiry-Today,S$12,0)</f>
        <v>0.32003138454950442</v>
      </c>
      <c r="U20" s="62">
        <f t="shared" ca="1" si="3"/>
        <v>2.8632723050588855E-2</v>
      </c>
      <c r="V20" s="62"/>
      <c r="W20" s="66">
        <f t="shared" ca="1" si="4"/>
        <v>2.8806494829147249E-2</v>
      </c>
      <c r="Z20" s="62">
        <f t="shared" ca="1" si="12"/>
        <v>6.8501963188895607E-2</v>
      </c>
      <c r="AA20" s="62">
        <f t="shared" ca="1" si="13"/>
        <v>-0.16089933782639348</v>
      </c>
      <c r="AB20" s="62">
        <f t="shared" ca="1" si="5"/>
        <v>-2.5888596912971896E-2</v>
      </c>
      <c r="AC20" s="62">
        <f t="shared" ca="1" si="14"/>
        <v>-0.77283974748041728</v>
      </c>
      <c r="AD20" s="63">
        <f t="shared" ca="1" si="6"/>
        <v>0.46170009325822753</v>
      </c>
      <c r="AE20" s="63">
        <f t="shared" ca="1" si="7"/>
        <v>3.1627362792684771E-2</v>
      </c>
      <c r="AF20" s="63">
        <f t="shared" ca="1" si="8"/>
        <v>3.1627362792684771E-2</v>
      </c>
    </row>
    <row r="21" spans="3:32">
      <c r="C21" s="59">
        <v>8</v>
      </c>
      <c r="D21" s="67">
        <v>46</v>
      </c>
      <c r="E21" s="48">
        <f t="shared" si="9"/>
        <v>-0.1369606003752345</v>
      </c>
      <c r="F21" s="48">
        <f t="shared" si="10"/>
        <v>-0.13652908067542213</v>
      </c>
      <c r="G21" s="48">
        <f t="shared" si="11"/>
        <v>-0.13739212007504675</v>
      </c>
      <c r="H21" s="48">
        <f t="shared" ca="1" si="0"/>
        <v>0.43552337530106267</v>
      </c>
      <c r="I21" s="48">
        <f t="shared" ca="1" si="1"/>
        <v>0.43543054068030373</v>
      </c>
      <c r="J21" s="48">
        <f t="shared" ca="1" si="2"/>
        <v>0.4356165652635553</v>
      </c>
      <c r="L21" s="61">
        <f ca="1">_xll.EURO(UnderlyingPrice,$D21,IntRate,Yield,$H21,$D$6,L$12,0)</f>
        <v>7.6966047776179707</v>
      </c>
      <c r="M21" s="61">
        <f ca="1">_xll.EURO(UnderlyingPrice,$D21,IntRate,Yield,$H21,$D$6,M$12,0)</f>
        <v>0.44064116562699773</v>
      </c>
      <c r="O21" s="61">
        <f ca="1">_xll.EURO(UnderlyingPrice,$D21*(1+$P$8),IntRate,Yield,$I21,Expiry-Today,O$12,0)</f>
        <v>7.6768513280496293</v>
      </c>
      <c r="P21" s="61">
        <f ca="1">_xll.EURO(UnderlyingPrice,$D21*(1+$P$8),IntRate,Yield,$I21,Expiry-Today,P$12,0)</f>
        <v>0.4437489712745144</v>
      </c>
      <c r="R21" s="61">
        <f ca="1">_xll.EURO(UnderlyingPrice,$D21*(1-$P$8),IntRate,Yield,$J21,Expiry-Today,R$12,0)</f>
        <v>7.7163767362660707</v>
      </c>
      <c r="S21" s="61">
        <f ca="1">_xll.EURO(UnderlyingPrice,$D21*(1-$P$8),IntRate,Yield,$J21,Expiry-Today,S$12,0)</f>
        <v>0.43755186905923971</v>
      </c>
      <c r="U21" s="62">
        <f t="shared" ca="1" si="3"/>
        <v>3.4988808617474519E-2</v>
      </c>
      <c r="V21" s="62"/>
      <c r="W21" s="66">
        <f t="shared" ca="1" si="4"/>
        <v>3.5201155431026115E-2</v>
      </c>
      <c r="Z21" s="62">
        <f t="shared" ca="1" si="12"/>
        <v>6.7012790076093523E-2</v>
      </c>
      <c r="AA21" s="62">
        <f t="shared" ca="1" si="13"/>
        <v>-0.13892043110761826</v>
      </c>
      <c r="AB21" s="62">
        <f t="shared" ca="1" si="5"/>
        <v>-1.929888617912651E-2</v>
      </c>
      <c r="AC21" s="62">
        <f t="shared" ca="1" si="14"/>
        <v>-0.57612030391094982</v>
      </c>
      <c r="AD21" s="63">
        <f t="shared" ca="1" si="6"/>
        <v>0.5620748213299438</v>
      </c>
      <c r="AE21" s="63">
        <f t="shared" ca="1" si="7"/>
        <v>3.7666202008841299E-2</v>
      </c>
      <c r="AF21" s="63">
        <f t="shared" ca="1" si="8"/>
        <v>3.7666202008841299E-2</v>
      </c>
    </row>
    <row r="22" spans="3:32">
      <c r="C22" s="59">
        <v>9</v>
      </c>
      <c r="D22" s="67">
        <v>47</v>
      </c>
      <c r="E22" s="48">
        <f t="shared" si="9"/>
        <v>-0.11819887429643527</v>
      </c>
      <c r="F22" s="48">
        <f t="shared" si="10"/>
        <v>-0.11775797373358343</v>
      </c>
      <c r="G22" s="48">
        <f t="shared" si="11"/>
        <v>-0.11863977485928701</v>
      </c>
      <c r="H22" s="48">
        <f t="shared" ca="1" si="0"/>
        <v>0.43181662051623254</v>
      </c>
      <c r="I22" s="48">
        <f t="shared" ca="1" si="1"/>
        <v>0.4317376552872082</v>
      </c>
      <c r="J22" s="48">
        <f t="shared" ca="1" si="2"/>
        <v>0.43189596097678706</v>
      </c>
      <c r="L22" s="61">
        <f ca="1">_xll.EURO(UnderlyingPrice,$D22,IntRate,Yield,$H22,$D$6,L$12,0)</f>
        <v>6.8559469060579161</v>
      </c>
      <c r="M22" s="61">
        <f ca="1">_xll.EURO(UnderlyingPrice,$D22,IntRate,Yield,$H22,$D$6,M$12,0)</f>
        <v>0.59395091214789986</v>
      </c>
      <c r="O22" s="61">
        <f ca="1">_xll.EURO(UnderlyingPrice,$D22*(1+$P$8),IntRate,Yield,$I22,Expiry-Today,O$12,0)</f>
        <v>6.8366656715271432</v>
      </c>
      <c r="P22" s="61">
        <f ca="1">_xll.EURO(UnderlyingPrice,$D22*(1+$P$8),IntRate,Yield,$I22,Expiry-Today,P$12,0)</f>
        <v>0.59802791664202282</v>
      </c>
      <c r="R22" s="61">
        <f ca="1">_xll.EURO(UnderlyingPrice,$D22*(1-$P$8),IntRate,Yield,$J22,Expiry-Today,R$12,0)</f>
        <v>6.8752511038305926</v>
      </c>
      <c r="S22" s="61">
        <f ca="1">_xll.EURO(UnderlyingPrice,$D22*(1-$P$8),IntRate,Yield,$J22,Expiry-Today,S$12,0)</f>
        <v>0.58989687089567155</v>
      </c>
      <c r="U22" s="62">
        <f t="shared" ca="1" si="3"/>
        <v>4.1581243827142976E-2</v>
      </c>
      <c r="V22" s="62"/>
      <c r="W22" s="66">
        <f t="shared" ca="1" si="4"/>
        <v>4.1833600079873343E-2</v>
      </c>
      <c r="Z22" s="62">
        <f t="shared" ca="1" si="12"/>
        <v>6.5586986031921327E-2</v>
      </c>
      <c r="AA22" s="62">
        <f t="shared" ca="1" si="13"/>
        <v>-0.11741422588665472</v>
      </c>
      <c r="AB22" s="62">
        <f t="shared" ca="1" si="5"/>
        <v>-1.3786100440562379E-2</v>
      </c>
      <c r="AC22" s="62">
        <f t="shared" ca="1" si="14"/>
        <v>-0.4115497807409299</v>
      </c>
      <c r="AD22" s="63">
        <f t="shared" ca="1" si="6"/>
        <v>0.66262253433272367</v>
      </c>
      <c r="AE22" s="63">
        <f t="shared" ca="1" si="7"/>
        <v>4.3459414903716659E-2</v>
      </c>
      <c r="AF22" s="63">
        <f t="shared" ca="1" si="8"/>
        <v>4.3459414903716659E-2</v>
      </c>
    </row>
    <row r="23" spans="3:32">
      <c r="C23" s="59">
        <v>10</v>
      </c>
      <c r="D23" s="67">
        <v>48</v>
      </c>
      <c r="E23" s="48">
        <f t="shared" si="9"/>
        <v>-9.943714821763594E-2</v>
      </c>
      <c r="F23" s="48">
        <f t="shared" si="10"/>
        <v>-9.8986866791744732E-2</v>
      </c>
      <c r="G23" s="48">
        <f t="shared" si="11"/>
        <v>-9.9887429643527148E-2</v>
      </c>
      <c r="H23" s="48">
        <f t="shared" ca="1" si="0"/>
        <v>0.42878911030611422</v>
      </c>
      <c r="I23" s="48">
        <f t="shared" ca="1" si="1"/>
        <v>0.42872484457621901</v>
      </c>
      <c r="J23" s="48">
        <f t="shared" ca="1" si="2"/>
        <v>0.42885377037400674</v>
      </c>
      <c r="L23" s="61">
        <f ca="1">_xll.EURO(UnderlyingPrice,$D23,IntRate,Yield,$H23,$D$6,L$12,0)</f>
        <v>6.0568555524458816</v>
      </c>
      <c r="M23" s="61">
        <f ca="1">_xll.EURO(UnderlyingPrice,$D23,IntRate,Yield,$H23,$D$6,M$12,0)</f>
        <v>0.78882717661682378</v>
      </c>
      <c r="O23" s="61">
        <f ca="1">_xll.EURO(UnderlyingPrice,$D23*(1+$P$8),IntRate,Yield,$I23,Expiry-Today,O$12,0)</f>
        <v>6.0382418999516716</v>
      </c>
      <c r="P23" s="61">
        <f ca="1">_xll.EURO(UnderlyingPrice,$D23*(1+$P$8),IntRate,Yield,$I23,Expiry-Today,P$12,0)</f>
        <v>0.79406874695655993</v>
      </c>
      <c r="R23" s="61">
        <f ca="1">_xll.EURO(UnderlyingPrice,$D23*(1-$P$8),IntRate,Yield,$J23,Expiry-Today,R$12,0)</f>
        <v>6.0754968492912127</v>
      </c>
      <c r="S23" s="61">
        <f ca="1">_xll.EURO(UnderlyingPrice,$D23*(1-$P$8),IntRate,Yield,$J23,Expiry-Today,S$12,0)</f>
        <v>0.78361325062819631</v>
      </c>
      <c r="U23" s="62">
        <f t="shared" ca="1" si="3"/>
        <v>4.7993665140842898E-2</v>
      </c>
      <c r="V23" s="62"/>
      <c r="W23" s="66">
        <f t="shared" ca="1" si="4"/>
        <v>4.828493832978567E-2</v>
      </c>
      <c r="Z23" s="62">
        <f t="shared" ca="1" si="12"/>
        <v>6.4220590489589627E-2</v>
      </c>
      <c r="AA23" s="62">
        <f t="shared" ca="1" si="13"/>
        <v>-9.6360816688822279E-2</v>
      </c>
      <c r="AB23" s="62">
        <f t="shared" ca="1" si="5"/>
        <v>-9.2854069929368104E-3</v>
      </c>
      <c r="AC23" s="62">
        <f t="shared" ca="1" si="14"/>
        <v>-0.27719275864187409</v>
      </c>
      <c r="AD23" s="63">
        <f t="shared" ca="1" si="6"/>
        <v>0.75790838963737017</v>
      </c>
      <c r="AE23" s="63">
        <f t="shared" ca="1" si="7"/>
        <v>4.8673324319525882E-2</v>
      </c>
      <c r="AF23" s="63">
        <f t="shared" ca="1" si="8"/>
        <v>4.8673324319525882E-2</v>
      </c>
    </row>
    <row r="24" spans="3:32">
      <c r="C24" s="59">
        <v>11</v>
      </c>
      <c r="D24" s="67">
        <v>49</v>
      </c>
      <c r="E24" s="48">
        <f t="shared" si="9"/>
        <v>-8.0675422138836717E-2</v>
      </c>
      <c r="F24" s="48">
        <f t="shared" si="10"/>
        <v>-8.0215759849906254E-2</v>
      </c>
      <c r="G24" s="48">
        <f t="shared" si="11"/>
        <v>-8.1135084427767179E-2</v>
      </c>
      <c r="H24" s="48">
        <f t="shared" ca="1" si="0"/>
        <v>0.42644599971560632</v>
      </c>
      <c r="I24" s="48">
        <f t="shared" ca="1" si="1"/>
        <v>0.42639720993805186</v>
      </c>
      <c r="J24" s="48">
        <f t="shared" ca="1" si="2"/>
        <v>0.42649520197813218</v>
      </c>
      <c r="L24" s="61">
        <f ca="1">_xll.EURO(UnderlyingPrice,$D24,IntRate,Yield,$H24,$D$6,L$12,0)</f>
        <v>5.3057030957749944</v>
      </c>
      <c r="M24" s="61">
        <f ca="1">_xll.EURO(UnderlyingPrice,$D24,IntRate,Yield,$H24,$D$6,M$12,0)</f>
        <v>1.0316423380268862</v>
      </c>
      <c r="O24" s="61">
        <f ca="1">_xll.EURO(UnderlyingPrice,$D24*(1+$P$8),IntRate,Yield,$I24,Expiry-Today,O$12,0)</f>
        <v>5.2879518636001279</v>
      </c>
      <c r="P24" s="61">
        <f ca="1">_xll.EURO(UnderlyingPrice,$D24*(1+$P$8),IntRate,Yield,$I24,Expiry-Today,P$12,0)</f>
        <v>1.0382433124949948</v>
      </c>
      <c r="R24" s="61">
        <f ca="1">_xll.EURO(UnderlyingPrice,$D24*(1-$P$8),IntRate,Yield,$J24,Expiry-Today,R$12,0)</f>
        <v>5.3234865905867323</v>
      </c>
      <c r="S24" s="61">
        <f ca="1">_xll.EURO(UnderlyingPrice,$D24*(1-$P$8),IntRate,Yield,$J24,Expiry-Today,S$12,0)</f>
        <v>1.0250736261956419</v>
      </c>
      <c r="U24" s="62">
        <f t="shared" ca="1" si="3"/>
        <v>5.3748666174750645E-2</v>
      </c>
      <c r="V24" s="62"/>
      <c r="W24" s="66">
        <f t="shared" ca="1" si="4"/>
        <v>5.4074866421224783E-2</v>
      </c>
      <c r="Z24" s="62">
        <f t="shared" ca="1" si="12"/>
        <v>6.2909966193883712E-2</v>
      </c>
      <c r="AA24" s="62">
        <f t="shared" ca="1" si="13"/>
        <v>-7.5741529486086631E-2</v>
      </c>
      <c r="AB24" s="62">
        <f t="shared" ca="1" si="5"/>
        <v>-5.7367792888917309E-3</v>
      </c>
      <c r="AC24" s="62">
        <f t="shared" ca="1" si="14"/>
        <v>-0.17125729416245195</v>
      </c>
      <c r="AD24" s="63">
        <f t="shared" ca="1" si="6"/>
        <v>0.84260474829589926</v>
      </c>
      <c r="AE24" s="63">
        <f t="shared" ca="1" si="7"/>
        <v>5.3008236230100918E-2</v>
      </c>
      <c r="AF24" s="63">
        <f t="shared" ca="1" si="8"/>
        <v>5.3008236230100918E-2</v>
      </c>
    </row>
    <row r="25" spans="3:32">
      <c r="C25" s="59">
        <v>12</v>
      </c>
      <c r="D25" s="67">
        <v>50</v>
      </c>
      <c r="E25" s="48">
        <f t="shared" si="9"/>
        <v>-6.1913696060037493E-2</v>
      </c>
      <c r="F25" s="48">
        <f t="shared" si="10"/>
        <v>-6.1444652908067554E-2</v>
      </c>
      <c r="G25" s="48">
        <f t="shared" si="11"/>
        <v>-6.2382739212007432E-2</v>
      </c>
      <c r="H25" s="48">
        <f t="shared" ca="1" si="0"/>
        <v>0.42478986279494985</v>
      </c>
      <c r="I25" s="48">
        <f t="shared" ca="1" si="1"/>
        <v>0.42475726660290297</v>
      </c>
      <c r="J25" s="48">
        <f t="shared" ca="1" si="2"/>
        <v>0.42482288847554289</v>
      </c>
      <c r="L25" s="61">
        <f ca="1">_xll.EURO(UnderlyingPrice,$D25,IntRate,Yield,$H25,$D$6,L$12,0)</f>
        <v>4.6082048655313415</v>
      </c>
      <c r="M25" s="61">
        <f ca="1">_xll.EURO(UnderlyingPrice,$D25,IntRate,Yield,$H25,$D$6,M$12,0)</f>
        <v>1.3281117258641935</v>
      </c>
      <c r="O25" s="61">
        <f ca="1">_xll.EURO(UnderlyingPrice,$D25*(1+$P$8),IntRate,Yield,$I25,Expiry-Today,O$12,0)</f>
        <v>4.5914974812856215</v>
      </c>
      <c r="P25" s="61">
        <f ca="1">_xll.EURO(UnderlyingPrice,$D25*(1+$P$8),IntRate,Yield,$I25,Expiry-Today,P$12,0)</f>
        <v>1.3362535320704989</v>
      </c>
      <c r="R25" s="61">
        <f ca="1">_xll.EURO(UnderlyingPrice,$D25*(1-$P$8),IntRate,Yield,$J25,Expiry-Today,R$12,0)</f>
        <v>4.6249487334261943</v>
      </c>
      <c r="S25" s="61">
        <f ca="1">_xll.EURO(UnderlyingPrice,$D25*(1-$P$8),IntRate,Yield,$J25,Expiry-Today,S$12,0)</f>
        <v>1.3200064033070156</v>
      </c>
      <c r="U25" s="62">
        <f t="shared" ca="1" si="3"/>
        <v>5.8373838612624226E-2</v>
      </c>
      <c r="V25" s="62"/>
      <c r="W25" s="66">
        <f t="shared" ca="1" si="4"/>
        <v>5.872810899546816E-2</v>
      </c>
      <c r="Z25" s="62">
        <f t="shared" ca="1" si="12"/>
        <v>6.165176687000605E-2</v>
      </c>
      <c r="AA25" s="62">
        <f t="shared" ca="1" si="13"/>
        <v>-5.5538822168567217E-2</v>
      </c>
      <c r="AB25" s="62">
        <f t="shared" ca="1" si="5"/>
        <v>-3.0845607678717333E-3</v>
      </c>
      <c r="AC25" s="62">
        <f t="shared" ca="1" si="14"/>
        <v>-9.2081898951252766E-2</v>
      </c>
      <c r="AD25" s="63">
        <f t="shared" ca="1" si="6"/>
        <v>0.91203045214877132</v>
      </c>
      <c r="AE25" s="63">
        <f t="shared" ca="1" si="7"/>
        <v>5.622828881422226E-2</v>
      </c>
      <c r="AF25" s="63">
        <f t="shared" ca="1" si="8"/>
        <v>5.622828881422226E-2</v>
      </c>
    </row>
    <row r="26" spans="3:32">
      <c r="C26" s="59">
        <v>13</v>
      </c>
      <c r="D26" s="67">
        <v>51</v>
      </c>
      <c r="E26" s="48">
        <f t="shared" si="9"/>
        <v>-4.315196998123827E-2</v>
      </c>
      <c r="F26" s="48">
        <f t="shared" si="10"/>
        <v>-4.2673545966228965E-2</v>
      </c>
      <c r="G26" s="48">
        <f t="shared" si="11"/>
        <v>-4.3630393996247463E-2</v>
      </c>
      <c r="H26" s="48">
        <f t="shared" ca="1" si="0"/>
        <v>0.4238206925997276</v>
      </c>
      <c r="I26" s="48">
        <f t="shared" ca="1" si="1"/>
        <v>0.42380494364044818</v>
      </c>
      <c r="J26" s="48">
        <f t="shared" ca="1" si="2"/>
        <v>0.4238368867160795</v>
      </c>
      <c r="L26" s="61">
        <f ca="1">_xll.EURO(UnderlyingPrice,$D26,IntRate,Yield,$H26,$D$6,L$12,0)</f>
        <v>3.9689531957880426</v>
      </c>
      <c r="M26" s="61">
        <f ca="1">_xll.EURO(UnderlyingPrice,$D26,IntRate,Yield,$H26,$D$6,M$12,0)</f>
        <v>1.6828276742018495</v>
      </c>
      <c r="O26" s="61">
        <f ca="1">_xll.EURO(UnderlyingPrice,$D26*(1+$P$8),IntRate,Yield,$I26,Expiry-Today,O$12,0)</f>
        <v>3.9534447159491783</v>
      </c>
      <c r="P26" s="61">
        <f ca="1">_xll.EURO(UnderlyingPrice,$D26*(1+$P$8),IntRate,Yield,$I26,Expiry-Today,P$12,0)</f>
        <v>1.6926653686240414</v>
      </c>
      <c r="R26" s="61">
        <f ca="1">_xll.EURO(UnderlyingPrice,$D26*(1-$P$8),IntRate,Yield,$J26,Expiry-Today,R$12,0)</f>
        <v>3.984501651977201</v>
      </c>
      <c r="S26" s="61">
        <f ca="1">_xll.EURO(UnderlyingPrice,$D26*(1-$P$8),IntRate,Yield,$J26,Expiry-Today,S$12,0)</f>
        <v>1.6730299561299482</v>
      </c>
      <c r="U26" s="62">
        <f t="shared" ca="1" si="3"/>
        <v>6.1478431824788383E-2</v>
      </c>
      <c r="V26" s="62"/>
      <c r="W26" s="66">
        <f t="shared" ca="1" si="4"/>
        <v>6.1851543960239112E-2</v>
      </c>
      <c r="Z26" s="62">
        <f t="shared" ca="1" si="12"/>
        <v>6.0442908696084353E-2</v>
      </c>
      <c r="AA26" s="62">
        <f t="shared" ca="1" si="13"/>
        <v>-3.5736194872387522E-2</v>
      </c>
      <c r="AB26" s="62">
        <f t="shared" ca="1" si="5"/>
        <v>-1.2770756239572562E-3</v>
      </c>
      <c r="AC26" s="62">
        <f t="shared" ca="1" si="14"/>
        <v>-3.8123920197389402E-2</v>
      </c>
      <c r="AD26" s="63">
        <f t="shared" ca="1" si="6"/>
        <v>0.96259364870504327</v>
      </c>
      <c r="AE26" s="63">
        <f t="shared" ca="1" si="7"/>
        <v>5.8181960020109627E-2</v>
      </c>
      <c r="AF26" s="63">
        <f t="shared" ca="1" si="8"/>
        <v>5.8181960020109627E-2</v>
      </c>
    </row>
    <row r="27" spans="3:32">
      <c r="C27" s="59">
        <v>14</v>
      </c>
      <c r="D27" s="67">
        <v>52</v>
      </c>
      <c r="E27" s="48">
        <f t="shared" si="9"/>
        <v>-2.4390243902438935E-2</v>
      </c>
      <c r="F27" s="48">
        <f t="shared" si="10"/>
        <v>-2.3902439024390265E-2</v>
      </c>
      <c r="G27" s="48">
        <f t="shared" si="11"/>
        <v>-2.4878048780487716E-2</v>
      </c>
      <c r="H27" s="48">
        <f t="shared" ca="1" si="0"/>
        <v>0.42353590119086504</v>
      </c>
      <c r="I27" s="48">
        <f t="shared" ca="1" si="1"/>
        <v>0.42353758395984392</v>
      </c>
      <c r="J27" s="48">
        <f t="shared" ca="1" si="2"/>
        <v>0.42353467771304426</v>
      </c>
      <c r="L27" s="61">
        <f ca="1">_xll.EURO(UnderlyingPrice,$D27,IntRate,Yield,$H27,$D$6,L$12,0)</f>
        <v>3.3910325226992128</v>
      </c>
      <c r="M27" s="61">
        <f ca="1">_xll.EURO(UnderlyingPrice,$D27,IntRate,Yield,$H27,$D$6,M$12,0)</f>
        <v>2.0988746191939711</v>
      </c>
      <c r="O27" s="61">
        <f ca="1">_xll.EURO(UnderlyingPrice,$D27*(1+$P$8),IntRate,Yield,$I27,Expiry-Today,O$12,0)</f>
        <v>3.3768406653674745</v>
      </c>
      <c r="P27" s="61">
        <f ca="1">_xll.EURO(UnderlyingPrice,$D27*(1+$P$8),IntRate,Yield,$I27,Expiry-Today,P$12,0)</f>
        <v>2.1105259199323356</v>
      </c>
      <c r="R27" s="61">
        <f ca="1">_xll.EURO(UnderlyingPrice,$D27*(1-$P$8),IntRate,Yield,$J27,Expiry-Today,R$12,0)</f>
        <v>3.4052668481367334</v>
      </c>
      <c r="S27" s="61">
        <f ca="1">_xll.EURO(UnderlyingPrice,$D27*(1-$P$8),IntRate,Yield,$J27,Expiry-Today,S$12,0)</f>
        <v>2.0872657865613853</v>
      </c>
      <c r="U27" s="62">
        <f t="shared" ca="1" si="3"/>
        <v>6.2822641689695299E-2</v>
      </c>
      <c r="V27" s="62"/>
      <c r="W27" s="66">
        <f t="shared" ca="1" si="4"/>
        <v>6.3203911824598891E-2</v>
      </c>
      <c r="Z27" s="62">
        <f t="shared" ca="1" si="12"/>
        <v>5.9280545067313499E-2</v>
      </c>
      <c r="AA27" s="62">
        <f t="shared" ca="1" si="13"/>
        <v>-1.6318109015285853E-2</v>
      </c>
      <c r="AB27" s="62">
        <f t="shared" ca="1" si="5"/>
        <v>-2.6628068183475346E-4</v>
      </c>
      <c r="AC27" s="62">
        <f t="shared" ca="1" si="14"/>
        <v>-7.949148252409487E-3</v>
      </c>
      <c r="AD27" s="63">
        <f t="shared" ca="1" si="6"/>
        <v>0.99208236267626515</v>
      </c>
      <c r="AE27" s="63">
        <f t="shared" ca="1" si="7"/>
        <v>5.8811183211117189E-2</v>
      </c>
      <c r="AF27" s="63">
        <f t="shared" ca="1" si="8"/>
        <v>5.8811183211117189E-2</v>
      </c>
    </row>
    <row r="28" spans="3:32">
      <c r="C28" s="59">
        <v>15</v>
      </c>
      <c r="D28" s="67">
        <v>53</v>
      </c>
      <c r="E28" s="48">
        <f t="shared" si="9"/>
        <v>-5.6285178236397115E-3</v>
      </c>
      <c r="F28" s="48">
        <f t="shared" si="10"/>
        <v>-5.1313320825515651E-3</v>
      </c>
      <c r="G28" s="48">
        <f t="shared" si="11"/>
        <v>-6.1257035647278579E-3</v>
      </c>
      <c r="H28" s="48">
        <f t="shared" ca="1" si="0"/>
        <v>0.42393031963462985</v>
      </c>
      <c r="I28" s="48">
        <f t="shared" ca="1" si="1"/>
        <v>0.42394994430972666</v>
      </c>
      <c r="J28" s="48">
        <f t="shared" ca="1" si="2"/>
        <v>0.42391116664320061</v>
      </c>
      <c r="L28" s="61">
        <f ca="1">_xll.EURO(UnderlyingPrice,$D28,IntRate,Yield,$H28,$D$6,L$12,0)</f>
        <v>2.8757819710000696</v>
      </c>
      <c r="M28" s="61">
        <f ca="1">_xll.EURO(UnderlyingPrice,$D28,IntRate,Yield,$H28,$D$6,M$12,0)</f>
        <v>2.5775916855757863</v>
      </c>
      <c r="O28" s="61">
        <f ca="1">_xll.EURO(UnderlyingPrice,$D28*(1+$P$8),IntRate,Yield,$I28,Expiry-Today,O$12,0)</f>
        <v>2.8629794677415425</v>
      </c>
      <c r="P28" s="61">
        <f ca="1">_xll.EURO(UnderlyingPrice,$D28*(1+$P$8),IntRate,Yield,$I28,Expiry-Today,P$12,0)</f>
        <v>2.5911293241964053</v>
      </c>
      <c r="R28" s="61">
        <f ca="1">_xll.EURO(UnderlyingPrice,$D28*(1-$P$8),IntRate,Yield,$J28,Expiry-Today,R$12,0)</f>
        <v>2.8886281720286284</v>
      </c>
      <c r="S28" s="61">
        <f ca="1">_xll.EURO(UnderlyingPrice,$D28*(1-$P$8),IntRate,Yield,$J28,Expiry-Today,S$12,0)</f>
        <v>2.5640977447252027</v>
      </c>
      <c r="U28" s="62">
        <f t="shared" ca="1" si="3"/>
        <v>6.2225375623737672E-2</v>
      </c>
      <c r="V28" s="62"/>
      <c r="W28" s="66">
        <f t="shared" ca="1" si="4"/>
        <v>6.2603020955426747E-2</v>
      </c>
      <c r="Z28" s="62">
        <f t="shared" ca="1" si="12"/>
        <v>5.8162044216986834E-2</v>
      </c>
      <c r="AA28" s="62">
        <f t="shared" ca="1" si="13"/>
        <v>2.7300859554085996E-3</v>
      </c>
      <c r="AB28" s="62">
        <f t="shared" ca="1" si="5"/>
        <v>-7.453369323919286E-6</v>
      </c>
      <c r="AC28" s="62">
        <f t="shared" ca="1" si="14"/>
        <v>-2.2250182524529937E-4</v>
      </c>
      <c r="AD28" s="63">
        <f t="shared" ca="1" si="6"/>
        <v>0.99977752292645006</v>
      </c>
      <c r="AE28" s="63">
        <f t="shared" ca="1" si="7"/>
        <v>5.8149104495597757E-2</v>
      </c>
      <c r="AF28" s="63">
        <f t="shared" ca="1" si="8"/>
        <v>5.8149104495597757E-2</v>
      </c>
    </row>
    <row r="29" spans="3:32">
      <c r="C29" s="59">
        <v>16</v>
      </c>
      <c r="D29" s="67">
        <v>54</v>
      </c>
      <c r="E29" s="48">
        <f t="shared" si="9"/>
        <v>1.3133208255159623E-2</v>
      </c>
      <c r="F29" s="48">
        <f t="shared" si="10"/>
        <v>1.3639774859286913E-2</v>
      </c>
      <c r="G29" s="48">
        <f t="shared" si="11"/>
        <v>1.2626641651032111E-2</v>
      </c>
      <c r="H29" s="48">
        <f t="shared" ca="1" si="0"/>
        <v>0.42499619800263183</v>
      </c>
      <c r="I29" s="48">
        <f t="shared" ca="1" si="1"/>
        <v>0.42503419527821301</v>
      </c>
      <c r="J29" s="48">
        <f t="shared" ca="1" si="2"/>
        <v>0.42495868284677352</v>
      </c>
      <c r="L29" s="61">
        <f ca="1">_xll.EURO(UnderlyingPrice,$D29,IntRate,Yield,$H29,$D$6,L$12,0)</f>
        <v>2.4226550998987442</v>
      </c>
      <c r="M29" s="61">
        <f ca="1">_xll.EURO(UnderlyingPrice,$D29,IntRate,Yield,$H29,$D$6,M$12,0)</f>
        <v>3.1184324325554158</v>
      </c>
      <c r="O29" s="61">
        <f ca="1">_xll.EURO(UnderlyingPrice,$D29*(1+$P$8),IntRate,Yield,$I29,Expiry-Today,O$12,0)</f>
        <v>2.4112648063965558</v>
      </c>
      <c r="P29" s="61">
        <f ca="1">_xll.EURO(UnderlyingPrice,$D29*(1+$P$8),IntRate,Yield,$I29,Expiry-Today,P$12,0)</f>
        <v>3.133879264741406</v>
      </c>
      <c r="R29" s="61">
        <f ca="1">_xll.EURO(UnderlyingPrice,$D29*(1-$P$8),IntRate,Yield,$J29,Expiry-Today,R$12,0)</f>
        <v>2.4340891867734449</v>
      </c>
      <c r="S29" s="61">
        <f ca="1">_xll.EURO(UnderlyingPrice,$D29*(1-$P$8),IntRate,Yield,$J29,Expiry-Today,S$12,0)</f>
        <v>3.1030293937419415</v>
      </c>
      <c r="U29" s="62">
        <f t="shared" ca="1" si="3"/>
        <v>6.007321332286486E-2</v>
      </c>
      <c r="V29" s="62"/>
      <c r="W29" s="66">
        <f t="shared" ca="1" si="4"/>
        <v>6.0437797197908399E-2</v>
      </c>
      <c r="Z29" s="62">
        <f t="shared" ca="1" si="12"/>
        <v>5.7084969324079672E-2</v>
      </c>
      <c r="AA29" s="62">
        <f t="shared" ca="1" si="13"/>
        <v>2.1422218967561232E-2</v>
      </c>
      <c r="AB29" s="62">
        <f t="shared" ca="1" si="5"/>
        <v>-4.5891146549414025E-4</v>
      </c>
      <c r="AC29" s="62">
        <f t="shared" ca="1" si="14"/>
        <v>-1.3699661758441957E-2</v>
      </c>
      <c r="AD29" s="63">
        <f t="shared" ca="1" si="6"/>
        <v>0.986393751544271</v>
      </c>
      <c r="AE29" s="63">
        <f t="shared" ca="1" si="7"/>
        <v>5.6308257048368573E-2</v>
      </c>
      <c r="AF29" s="63">
        <f t="shared" ca="1" si="8"/>
        <v>5.6308257048368573E-2</v>
      </c>
    </row>
    <row r="30" spans="3:32">
      <c r="C30" s="59">
        <v>17</v>
      </c>
      <c r="D30" s="67">
        <v>55</v>
      </c>
      <c r="E30" s="48">
        <f t="shared" si="9"/>
        <v>3.1894934333958735E-2</v>
      </c>
      <c r="F30" s="48">
        <f t="shared" si="10"/>
        <v>3.2410881801125724E-2</v>
      </c>
      <c r="G30" s="48">
        <f t="shared" si="11"/>
        <v>3.1378986866791969E-2</v>
      </c>
      <c r="H30" s="48">
        <f t="shared" ca="1" si="0"/>
        <v>0.42672320537182318</v>
      </c>
      <c r="I30" s="48">
        <f t="shared" ca="1" si="1"/>
        <v>0.42677992129289982</v>
      </c>
      <c r="J30" s="48">
        <f t="shared" ca="1" si="2"/>
        <v>0.42666697982744939</v>
      </c>
      <c r="L30" s="61">
        <f ca="1">_xll.EURO(UnderlyingPrice,$D30,IntRate,Yield,$H30,$D$6,L$12,0)</f>
        <v>2.0294453296076895</v>
      </c>
      <c r="M30" s="61">
        <f ca="1">_xll.EURO(UnderlyingPrice,$D30,IntRate,Yield,$H30,$D$6,M$12,0)</f>
        <v>3.7191902803453196</v>
      </c>
      <c r="O30" s="61">
        <f ca="1">_xll.EURO(UnderlyingPrice,$D30*(1+$P$8),IntRate,Yield,$I30,Expiry-Today,O$12,0)</f>
        <v>2.0194463757905687</v>
      </c>
      <c r="P30" s="61">
        <f ca="1">_xll.EURO(UnderlyingPrice,$D30*(1+$P$8),IntRate,Yield,$I30,Expiry-Today,P$12,0)</f>
        <v>3.736525436025417</v>
      </c>
      <c r="R30" s="61">
        <f ca="1">_xll.EURO(UnderlyingPrice,$D30*(1-$P$8),IntRate,Yield,$J30,Expiry-Today,R$12,0)</f>
        <v>2.0394868776272048</v>
      </c>
      <c r="S30" s="61">
        <f ca="1">_xll.EURO(UnderlyingPrice,$D30*(1-$P$8),IntRate,Yield,$J30,Expiry-Today,S$12,0)</f>
        <v>3.7018977188676061</v>
      </c>
      <c r="U30" s="62">
        <f t="shared" ca="1" si="3"/>
        <v>5.6322912257186067E-2</v>
      </c>
      <c r="V30" s="62"/>
      <c r="W30" s="66">
        <f t="shared" ca="1" si="4"/>
        <v>5.6664735583567813E-2</v>
      </c>
      <c r="Z30" s="62">
        <f t="shared" ca="1" si="12"/>
        <v>5.604706079091458E-2</v>
      </c>
      <c r="AA30" s="62">
        <f t="shared" ca="1" si="13"/>
        <v>3.9771357635757634E-2</v>
      </c>
      <c r="AB30" s="62">
        <f t="shared" ca="1" si="5"/>
        <v>-1.5817608881913371E-3</v>
      </c>
      <c r="AC30" s="62">
        <f t="shared" ca="1" si="14"/>
        <v>-4.7219541851326305E-2</v>
      </c>
      <c r="AD30" s="63">
        <f t="shared" ca="1" si="6"/>
        <v>0.95387795846794465</v>
      </c>
      <c r="AE30" s="63">
        <f t="shared" ca="1" si="7"/>
        <v>5.3462055925366389E-2</v>
      </c>
      <c r="AF30" s="63">
        <f t="shared" ca="1" si="8"/>
        <v>5.3462055925366389E-2</v>
      </c>
    </row>
    <row r="31" spans="3:32">
      <c r="C31" s="59">
        <v>18</v>
      </c>
      <c r="D31" s="67">
        <v>56</v>
      </c>
      <c r="E31" s="48">
        <f t="shared" si="9"/>
        <v>5.065666041275807E-2</v>
      </c>
      <c r="F31" s="48">
        <f t="shared" si="10"/>
        <v>5.1181988742964313E-2</v>
      </c>
      <c r="G31" s="48">
        <f t="shared" si="11"/>
        <v>5.0131332082551605E-2</v>
      </c>
      <c r="H31" s="48">
        <f t="shared" ca="1" si="0"/>
        <v>0.42909842982449831</v>
      </c>
      <c r="I31" s="48">
        <f t="shared" ca="1" si="1"/>
        <v>0.42917412062086407</v>
      </c>
      <c r="J31" s="48">
        <f t="shared" ca="1" si="2"/>
        <v>0.42902323525237551</v>
      </c>
      <c r="L31" s="61">
        <f ca="1">_xll.EURO(UnderlyingPrice,$D31,IntRate,Yield,$H31,$D$6,L$12,0)</f>
        <v>1.6924707840862432</v>
      </c>
      <c r="M31" s="61">
        <f ca="1">_xll.EURO(UnderlyingPrice,$D31,IntRate,Yield,$H31,$D$6,M$12,0)</f>
        <v>4.3761833529048317</v>
      </c>
      <c r="O31" s="61">
        <f ca="1">_xll.EURO(UnderlyingPrice,$D31*(1+$P$8),IntRate,Yield,$I31,Expiry-Today,O$12,0)</f>
        <v>1.683800376380983</v>
      </c>
      <c r="P31" s="61">
        <f ca="1">_xll.EURO(UnderlyingPrice,$D31*(1+$P$8),IntRate,Yield,$I31,Expiry-Today,P$12,0)</f>
        <v>4.3953440385058329</v>
      </c>
      <c r="R31" s="61">
        <f ca="1">_xll.EURO(UnderlyingPrice,$D31*(1-$P$8),IntRate,Yield,$J31,Expiry-Today,R$12,0)</f>
        <v>1.7011815855095875</v>
      </c>
      <c r="S31" s="61">
        <f ca="1">_xll.EURO(UnderlyingPrice,$D31*(1-$P$8),IntRate,Yield,$J31,Expiry-Today,S$12,0)</f>
        <v>4.3570630610219041</v>
      </c>
      <c r="U31" s="62">
        <f t="shared" ca="1" si="3"/>
        <v>5.1522599597162155E-2</v>
      </c>
      <c r="V31" s="62"/>
      <c r="W31" s="66">
        <f t="shared" ca="1" si="4"/>
        <v>5.1835289862497108E-2</v>
      </c>
      <c r="Z31" s="62">
        <f t="shared" ca="1" si="12"/>
        <v>5.5046220419648254E-2</v>
      </c>
      <c r="AA31" s="62">
        <f t="shared" ca="1" si="13"/>
        <v>5.7789863138436023E-2</v>
      </c>
      <c r="AB31" s="62">
        <f t="shared" ca="1" si="5"/>
        <v>-3.3396682815591667E-3</v>
      </c>
      <c r="AC31" s="62">
        <f t="shared" ca="1" si="14"/>
        <v>-9.9697500025398442E-2</v>
      </c>
      <c r="AD31" s="63">
        <f t="shared" ca="1" si="6"/>
        <v>0.90511117273524122</v>
      </c>
      <c r="AE31" s="63">
        <f t="shared" ca="1" si="7"/>
        <v>4.9822949118670412E-2</v>
      </c>
      <c r="AF31" s="63">
        <f t="shared" ca="1" si="8"/>
        <v>4.9822949118670412E-2</v>
      </c>
    </row>
    <row r="32" spans="3:32">
      <c r="C32" s="59">
        <v>19</v>
      </c>
      <c r="D32" s="67">
        <v>57</v>
      </c>
      <c r="E32" s="48">
        <f t="shared" si="9"/>
        <v>6.9418386491557182E-2</v>
      </c>
      <c r="F32" s="48">
        <f t="shared" si="10"/>
        <v>6.9953095684802902E-2</v>
      </c>
      <c r="G32" s="48">
        <f t="shared" si="11"/>
        <v>6.8883677298311685E-2</v>
      </c>
      <c r="H32" s="48">
        <f t="shared" ca="1" si="0"/>
        <v>0.43210637844829392</v>
      </c>
      <c r="I32" s="48">
        <f t="shared" ca="1" si="1"/>
        <v>0.43220120536866274</v>
      </c>
      <c r="J32" s="48">
        <f t="shared" ca="1" si="2"/>
        <v>0.43201205095216128</v>
      </c>
      <c r="L32" s="61">
        <f ca="1">_xll.EURO(UnderlyingPrice,$D32,IntRate,Yield,$H32,$D$6,L$12,0)</f>
        <v>1.4069644602021256</v>
      </c>
      <c r="M32" s="61">
        <f ca="1">_xll.EURO(UnderlyingPrice,$D32,IntRate,Yield,$H32,$D$6,M$12,0)</f>
        <v>5.0846446471016691</v>
      </c>
      <c r="O32" s="61">
        <f ca="1">_xll.EURO(UnderlyingPrice,$D32*(1+$P$8),IntRate,Yield,$I32,Expiry-Today,O$12,0)</f>
        <v>1.3995291250955155</v>
      </c>
      <c r="P32" s="61">
        <f ca="1">_xll.EURO(UnderlyingPrice,$D32*(1+$P$8),IntRate,Yield,$I32,Expiry-Today,P$12,0)</f>
        <v>5.1055373891103599</v>
      </c>
      <c r="R32" s="61">
        <f ca="1">_xll.EURO(UnderlyingPrice,$D32*(1-$P$8),IntRate,Yield,$J32,Expiry-Today,R$12,0)</f>
        <v>1.414437214656914</v>
      </c>
      <c r="S32" s="61">
        <f ca="1">_xll.EURO(UnderlyingPrice,$D32*(1-$P$8),IntRate,Yield,$J32,Expiry-Today,S$12,0)</f>
        <v>5.0637893244411529</v>
      </c>
      <c r="U32" s="62">
        <f t="shared" ca="1" si="3"/>
        <v>4.6068757375496448E-2</v>
      </c>
      <c r="V32" s="62"/>
      <c r="W32" s="66">
        <f t="shared" ca="1" si="4"/>
        <v>4.6348348313842443E-2</v>
      </c>
      <c r="Z32" s="62">
        <f t="shared" ca="1" si="12"/>
        <v>5.408049725439127E-2</v>
      </c>
      <c r="AA32" s="62">
        <f t="shared" ca="1" si="13"/>
        <v>7.5489440237836811E-2</v>
      </c>
      <c r="AB32" s="62">
        <f t="shared" ca="1" si="5"/>
        <v>-5.6986555874219353E-3</v>
      </c>
      <c r="AC32" s="62">
        <f t="shared" ca="1" si="14"/>
        <v>-0.17011920576330147</v>
      </c>
      <c r="AD32" s="63">
        <f t="shared" ca="1" si="6"/>
        <v>0.84356425288195702</v>
      </c>
      <c r="AE32" s="63">
        <f t="shared" ca="1" si="7"/>
        <v>4.5620374261885296E-2</v>
      </c>
      <c r="AF32" s="63">
        <f t="shared" ca="1" si="8"/>
        <v>4.5620374261885296E-2</v>
      </c>
    </row>
    <row r="33" spans="3:32">
      <c r="C33" s="59">
        <v>20</v>
      </c>
      <c r="D33" s="67">
        <v>58</v>
      </c>
      <c r="E33" s="48">
        <f t="shared" si="9"/>
        <v>8.8180112570356517E-2</v>
      </c>
      <c r="F33" s="48">
        <f t="shared" si="10"/>
        <v>8.8724202626641713E-2</v>
      </c>
      <c r="G33" s="48">
        <f t="shared" si="11"/>
        <v>8.7636022514071321E-2</v>
      </c>
      <c r="H33" s="48">
        <f t="shared" ca="1" si="0"/>
        <v>0.43572897733618898</v>
      </c>
      <c r="I33" s="48">
        <f t="shared" ca="1" si="1"/>
        <v>0.43584300148233335</v>
      </c>
      <c r="J33" s="48">
        <f t="shared" ca="1" si="2"/>
        <v>0.43561545292087694</v>
      </c>
      <c r="L33" s="61">
        <f ca="1">_xll.EURO(UnderlyingPrice,$D33,IntRate,Yield,$H33,$D$6,L$12,0)</f>
        <v>1.1675051486326247</v>
      </c>
      <c r="M33" s="61">
        <f ca="1">_xll.EURO(UnderlyingPrice,$D33,IntRate,Yield,$H33,$D$6,M$12,0)</f>
        <v>5.8391529536131159</v>
      </c>
      <c r="O33" s="61">
        <f ca="1">_xll.EURO(UnderlyingPrice,$D33*(1+$P$8),IntRate,Yield,$I33,Expiry-Today,O$12,0)</f>
        <v>1.1611905842175272</v>
      </c>
      <c r="P33" s="61">
        <f ca="1">_xll.EURO(UnderlyingPrice,$D33*(1+$P$8),IntRate,Yield,$I33,Expiry-Today,P$12,0)</f>
        <v>5.8616634501223572</v>
      </c>
      <c r="R33" s="61">
        <f ca="1">_xll.EURO(UnderlyingPrice,$D33*(1-$P$8),IntRate,Yield,$J33,Expiry-Today,R$12,0)</f>
        <v>1.1738536480890414</v>
      </c>
      <c r="S33" s="61">
        <f ca="1">_xll.EURO(UnderlyingPrice,$D33*(1-$P$8),IntRate,Yield,$J33,Expiry-Today,S$12,0)</f>
        <v>5.8166763921451974</v>
      </c>
      <c r="U33" s="62">
        <f t="shared" ca="1" si="3"/>
        <v>4.0350822020464645E-2</v>
      </c>
      <c r="V33" s="62"/>
      <c r="W33" s="66">
        <f t="shared" ca="1" si="4"/>
        <v>4.0595710852602641E-2</v>
      </c>
      <c r="Z33" s="62">
        <f t="shared" ca="1" si="12"/>
        <v>5.3148074887936249E-2</v>
      </c>
      <c r="AA33" s="62">
        <f t="shared" ca="1" si="13"/>
        <v>9.288118294970607E-2</v>
      </c>
      <c r="AB33" s="62">
        <f t="shared" ca="1" si="5"/>
        <v>-8.6269141461367705E-3</v>
      </c>
      <c r="AC33" s="62">
        <f t="shared" ca="1" si="14"/>
        <v>-0.25753509055158036</v>
      </c>
      <c r="AD33" s="63">
        <f t="shared" ca="1" si="6"/>
        <v>0.7729545024377531</v>
      </c>
      <c r="AE33" s="63">
        <f t="shared" ca="1" si="7"/>
        <v>4.1081043780529201E-2</v>
      </c>
      <c r="AF33" s="63">
        <f t="shared" ca="1" si="8"/>
        <v>4.1081043780529201E-2</v>
      </c>
    </row>
    <row r="34" spans="3:32">
      <c r="C34" s="59">
        <v>21</v>
      </c>
      <c r="D34" s="67">
        <v>59</v>
      </c>
      <c r="E34" s="48">
        <f t="shared" si="9"/>
        <v>0.10694183864915585</v>
      </c>
      <c r="F34" s="48">
        <f t="shared" si="10"/>
        <v>0.1074953095684803</v>
      </c>
      <c r="G34" s="48">
        <f t="shared" si="11"/>
        <v>0.10638836772983118</v>
      </c>
      <c r="H34" s="48">
        <f t="shared" ca="1" si="0"/>
        <v>0.43994557158650471</v>
      </c>
      <c r="I34" s="48">
        <f t="shared" ca="1" si="1"/>
        <v>0.44007874874739333</v>
      </c>
      <c r="J34" s="48">
        <f t="shared" ca="1" si="2"/>
        <v>0.43981289131605444</v>
      </c>
      <c r="L34" s="61">
        <f ca="1">_xll.EURO(UnderlyingPrice,$D34,IntRate,Yield,$H34,$D$6,L$12,0)</f>
        <v>0.96840279524787576</v>
      </c>
      <c r="M34" s="61">
        <f ca="1">_xll.EURO(UnderlyingPrice,$D34,IntRate,Yield,$H34,$D$6,M$12,0)</f>
        <v>6.6340182183093219</v>
      </c>
      <c r="O34" s="61">
        <f ca="1">_xll.EURO(UnderlyingPrice,$D34*(1+$P$8),IntRate,Yield,$I34,Expiry-Today,O$12,0)</f>
        <v>0.96308371288592198</v>
      </c>
      <c r="P34" s="61">
        <f ca="1">_xll.EURO(UnderlyingPrice,$D34*(1+$P$8),IntRate,Yield,$I34,Expiry-Today,P$12,0)</f>
        <v>6.6580211806807554</v>
      </c>
      <c r="R34" s="61">
        <f ca="1">_xll.EURO(UnderlyingPrice,$D34*(1-$P$8),IntRate,Yield,$J34,Expiry-Today,R$12,0)</f>
        <v>0.97375207734769553</v>
      </c>
      <c r="S34" s="61">
        <f ca="1">_xll.EURO(UnderlyingPrice,$D34*(1-$P$8),IntRate,Yield,$J34,Expiry-Today,S$12,0)</f>
        <v>6.6100454556757597</v>
      </c>
      <c r="U34" s="62">
        <f t="shared" ca="1" si="3"/>
        <v>3.4702370429185926E-2</v>
      </c>
      <c r="V34" s="62"/>
      <c r="W34" s="66">
        <f t="shared" ca="1" si="4"/>
        <v>3.4912978851549994E-2</v>
      </c>
      <c r="Z34" s="62">
        <f t="shared" ca="1" si="12"/>
        <v>5.2247260059327151E-2</v>
      </c>
      <c r="AA34" s="62">
        <f t="shared" ca="1" si="13"/>
        <v>0.10997561630900626</v>
      </c>
      <c r="AB34" s="62">
        <f t="shared" ca="1" si="5"/>
        <v>-1.2094636182545764E-2</v>
      </c>
      <c r="AC34" s="62">
        <f t="shared" ca="1" si="14"/>
        <v>-0.36105531731241158</v>
      </c>
      <c r="AD34" s="63">
        <f t="shared" ca="1" si="6"/>
        <v>0.69694044452823023</v>
      </c>
      <c r="AE34" s="63">
        <f t="shared" ca="1" si="7"/>
        <v>3.641322865112951E-2</v>
      </c>
      <c r="AF34" s="63">
        <f t="shared" ca="1" si="8"/>
        <v>3.641322865112951E-2</v>
      </c>
    </row>
    <row r="35" spans="3:32">
      <c r="C35" s="59">
        <v>22</v>
      </c>
      <c r="D35" s="67">
        <v>60</v>
      </c>
      <c r="E35" s="48">
        <f t="shared" si="9"/>
        <v>0.12570356472795496</v>
      </c>
      <c r="F35" s="48">
        <f t="shared" si="10"/>
        <v>0.12626641651031889</v>
      </c>
      <c r="G35" s="48">
        <f t="shared" si="11"/>
        <v>0.12514071294559126</v>
      </c>
      <c r="H35" s="48">
        <f t="shared" ca="1" si="0"/>
        <v>0.44473292530290465</v>
      </c>
      <c r="I35" s="48">
        <f t="shared" ca="1" si="1"/>
        <v>0.44488510078884025</v>
      </c>
      <c r="J35" s="48">
        <f t="shared" ca="1" si="2"/>
        <v>0.44458124045868691</v>
      </c>
      <c r="L35" s="61">
        <f ca="1">_xll.EURO(UnderlyingPrice,$D35,IntRate,Yield,$H35,$D$6,L$12,0)</f>
        <v>0.80402994276917461</v>
      </c>
      <c r="M35" s="61">
        <f ca="1">_xll.EURO(UnderlyingPrice,$D35,IntRate,Yield,$H35,$D$6,M$12,0)</f>
        <v>7.463612983911581</v>
      </c>
      <c r="O35" s="61">
        <f ca="1">_xll.EURO(UnderlyingPrice,$D35*(1+$P$8),IntRate,Yield,$I35,Expiry-Today,O$12,0)</f>
        <v>0.7995786866145167</v>
      </c>
      <c r="P35" s="61">
        <f ca="1">_xll.EURO(UnderlyingPrice,$D35*(1+$P$8),IntRate,Yield,$I35,Expiry-Today,P$12,0)</f>
        <v>7.4889807562993482</v>
      </c>
      <c r="R35" s="61">
        <f ca="1">_xll.EURO(UnderlyingPrice,$D35*(1-$P$8),IntRate,Yield,$J35,Expiry-Today,R$12,0)</f>
        <v>0.80850763670297354</v>
      </c>
      <c r="S35" s="61">
        <f ca="1">_xll.EURO(UnderlyingPrice,$D35*(1-$P$8),IntRate,Yield,$J35,Expiry-Today,S$12,0)</f>
        <v>7.4382716493029619</v>
      </c>
      <c r="U35" s="62">
        <f t="shared" ca="1" si="3"/>
        <v>2.9375310156688608E-2</v>
      </c>
      <c r="V35" s="62"/>
      <c r="W35" s="66">
        <f t="shared" ca="1" si="4"/>
        <v>2.955358869074956E-2</v>
      </c>
      <c r="Z35" s="62">
        <f t="shared" ca="1" si="12"/>
        <v>5.1376472391671701E-2</v>
      </c>
      <c r="AA35" s="62">
        <f t="shared" ca="1" si="13"/>
        <v>0.12678273462538739</v>
      </c>
      <c r="AB35" s="62">
        <f t="shared" ca="1" si="5"/>
        <v>-1.6073861799091402E-2</v>
      </c>
      <c r="AC35" s="62">
        <f t="shared" ca="1" si="14"/>
        <v>-0.47984521276316922</v>
      </c>
      <c r="AD35" s="63">
        <f t="shared" ca="1" si="6"/>
        <v>0.6188791789906809</v>
      </c>
      <c r="AE35" s="63">
        <f t="shared" ca="1" si="7"/>
        <v>3.1795829053195168E-2</v>
      </c>
      <c r="AF35" s="63">
        <f t="shared" ca="1" si="8"/>
        <v>3.1795829053195168E-2</v>
      </c>
    </row>
    <row r="36" spans="3:32">
      <c r="C36" s="59">
        <v>23</v>
      </c>
      <c r="D36" s="67">
        <v>61</v>
      </c>
      <c r="E36" s="48">
        <f t="shared" si="9"/>
        <v>0.1444652908067543</v>
      </c>
      <c r="F36" s="48">
        <f t="shared" si="10"/>
        <v>0.1450375234521577</v>
      </c>
      <c r="G36" s="48">
        <f t="shared" si="11"/>
        <v>0.1438930581613509</v>
      </c>
      <c r="H36" s="48">
        <f t="shared" ca="1" si="0"/>
        <v>0.45006522159439444</v>
      </c>
      <c r="I36" s="48">
        <f t="shared" ca="1" si="1"/>
        <v>0.45023612507115213</v>
      </c>
      <c r="J36" s="48">
        <f t="shared" ca="1" si="2"/>
        <v>0.4498947988332288</v>
      </c>
      <c r="L36" s="61">
        <f ca="1">_xll.EURO(UnderlyingPrice,$D36,IntRate,Yield,$H36,$D$6,L$12,0)</f>
        <v>0.66907319217419392</v>
      </c>
      <c r="M36" s="61">
        <f ca="1">_xll.EURO(UnderlyingPrice,$D36,IntRate,Yield,$H36,$D$6,M$12,0)</f>
        <v>8.3226238513975588</v>
      </c>
      <c r="O36" s="61">
        <f ca="1">_xll.EURO(UnderlyingPrice,$D36*(1+$P$8),IntRate,Yield,$I36,Expiry-Today,O$12,0)</f>
        <v>0.66536646376347086</v>
      </c>
      <c r="P36" s="61">
        <f ca="1">_xll.EURO(UnderlyingPrice,$D36*(1+$P$8),IntRate,Yield,$I36,Expiry-Today,P$12,0)</f>
        <v>8.3492331353382951</v>
      </c>
      <c r="R36" s="61">
        <f ca="1">_xll.EURO(UnderlyingPrice,$D36*(1-$P$8),IntRate,Yield,$J36,Expiry-Today,R$12,0)</f>
        <v>0.67280274352480163</v>
      </c>
      <c r="S36" s="61">
        <f ca="1">_xll.EURO(UnderlyingPrice,$D36*(1-$P$8),IntRate,Yield,$J36,Expiry-Today,S$12,0)</f>
        <v>8.2960373903966982</v>
      </c>
      <c r="U36" s="62">
        <f t="shared" ca="1" si="3"/>
        <v>2.4534200359739865E-2</v>
      </c>
      <c r="V36" s="62"/>
      <c r="W36" s="66">
        <f t="shared" ca="1" si="4"/>
        <v>2.4683098235240127E-2</v>
      </c>
      <c r="Z36" s="62">
        <f t="shared" ca="1" si="12"/>
        <v>5.0534235139349216E-2</v>
      </c>
      <c r="AA36" s="62">
        <f t="shared" ca="1" si="13"/>
        <v>0.14331203657659802</v>
      </c>
      <c r="AB36" s="62">
        <f t="shared" ca="1" si="5"/>
        <v>-2.053833982773217E-2</v>
      </c>
      <c r="AC36" s="62">
        <f t="shared" ca="1" si="14"/>
        <v>-0.61312111349604215</v>
      </c>
      <c r="AD36" s="63">
        <f t="shared" ca="1" si="6"/>
        <v>0.54165765307811131</v>
      </c>
      <c r="AE36" s="63">
        <f t="shared" ca="1" si="7"/>
        <v>2.7372255205677321E-2</v>
      </c>
      <c r="AF36" s="63">
        <f t="shared" ca="1" si="8"/>
        <v>2.7372255205677321E-2</v>
      </c>
    </row>
    <row r="37" spans="3:32">
      <c r="C37" s="59">
        <v>24</v>
      </c>
      <c r="D37" s="67">
        <v>62</v>
      </c>
      <c r="E37" s="48">
        <f t="shared" si="9"/>
        <v>0.16322701688555363</v>
      </c>
      <c r="F37" s="48">
        <f t="shared" si="10"/>
        <v>0.16380863039399629</v>
      </c>
      <c r="G37" s="48">
        <f t="shared" si="11"/>
        <v>0.16264540337711075</v>
      </c>
      <c r="H37" s="48">
        <f t="shared" ca="1" si="0"/>
        <v>0.4559140625753223</v>
      </c>
      <c r="I37" s="48">
        <f t="shared" ca="1" si="1"/>
        <v>0.45610330289828671</v>
      </c>
      <c r="J37" s="48">
        <f t="shared" ca="1" si="2"/>
        <v>0.45572528908759624</v>
      </c>
      <c r="L37" s="61">
        <f ca="1">_xll.EURO(UnderlyingPrice,$D37,IntRate,Yield,$H37,$D$6,L$12,0)</f>
        <v>0.55869849835177643</v>
      </c>
      <c r="M37" s="61">
        <f ca="1">_xll.EURO(UnderlyingPrice,$D37,IntRate,Yield,$H37,$D$6,M$12,0)</f>
        <v>9.2062167756560882</v>
      </c>
      <c r="O37" s="61">
        <f ca="1">_xll.EURO(UnderlyingPrice,$D37*(1+$P$8),IntRate,Yield,$I37,Expiry-Today,O$12,0)</f>
        <v>0.55562199525026745</v>
      </c>
      <c r="P37" s="61">
        <f ca="1">_xll.EURO(UnderlyingPrice,$D37*(1+$P$8),IntRate,Yield,$I37,Expiry-Today,P$12,0)</f>
        <v>9.2339532687150907</v>
      </c>
      <c r="R37" s="61">
        <f ca="1">_xll.EURO(UnderlyingPrice,$D37*(1-$P$8),IntRate,Yield,$J37,Expiry-Today,R$12,0)</f>
        <v>0.56179447588044873</v>
      </c>
      <c r="S37" s="61">
        <f ca="1">_xll.EURO(UnderlyingPrice,$D37*(1-$P$8),IntRate,Yield,$J37,Expiry-Today,S$12,0)</f>
        <v>9.1784997570242624</v>
      </c>
      <c r="U37" s="62">
        <f t="shared" ca="1" si="3"/>
        <v>2.0264752511263306E-2</v>
      </c>
      <c r="V37" s="62"/>
      <c r="W37" s="66">
        <f t="shared" ca="1" si="4"/>
        <v>2.0387739140222981E-2</v>
      </c>
      <c r="Z37" s="62">
        <f t="shared" ca="1" si="12"/>
        <v>4.9719166830650037E-2</v>
      </c>
      <c r="AA37" s="62">
        <f t="shared" ca="1" si="13"/>
        <v>0.15957255744837839</v>
      </c>
      <c r="AB37" s="62">
        <f t="shared" ca="1" si="5"/>
        <v>-2.5463401090616022E-2</v>
      </c>
      <c r="AC37" s="62">
        <f t="shared" ca="1" si="14"/>
        <v>-0.76014658249029043</v>
      </c>
      <c r="AD37" s="63">
        <f t="shared" ca="1" si="6"/>
        <v>0.46759788032440758</v>
      </c>
      <c r="AE37" s="63">
        <f t="shared" ca="1" si="7"/>
        <v>2.3248577021507552E-2</v>
      </c>
      <c r="AF37" s="63">
        <f t="shared" ca="1" si="8"/>
        <v>2.3248577021507552E-2</v>
      </c>
    </row>
    <row r="38" spans="3:32">
      <c r="C38" s="59">
        <v>25</v>
      </c>
      <c r="D38" s="67">
        <v>63</v>
      </c>
      <c r="E38" s="48">
        <f t="shared" si="9"/>
        <v>0.18198874296435275</v>
      </c>
      <c r="F38" s="48">
        <f t="shared" si="10"/>
        <v>0.18257973733583488</v>
      </c>
      <c r="G38" s="48">
        <f t="shared" si="11"/>
        <v>0.18139774859287061</v>
      </c>
      <c r="H38" s="48">
        <f t="shared" ca="1" si="0"/>
        <v>0.46224846936537828</v>
      </c>
      <c r="I38" s="48">
        <f t="shared" ca="1" si="1"/>
        <v>0.46245552941368229</v>
      </c>
      <c r="J38" s="48">
        <f t="shared" ca="1" si="2"/>
        <v>0.46204185803316666</v>
      </c>
      <c r="L38" s="61">
        <f ca="1">_xll.EURO(UnderlyingPrice,$D38,IntRate,Yield,$H38,$D$6,L$12,0)</f>
        <v>0.4686382487999996</v>
      </c>
      <c r="M38" s="61">
        <f ca="1">_xll.EURO(UnderlyingPrice,$D38,IntRate,Yield,$H38,$D$6,M$12,0)</f>
        <v>10.110124144185278</v>
      </c>
      <c r="O38" s="61">
        <f ca="1">_xll.EURO(UnderlyingPrice,$D38*(1+$P$8),IntRate,Yield,$I38,Expiry-Today,O$12,0)</f>
        <v>0.46608937392632299</v>
      </c>
      <c r="P38" s="61">
        <f ca="1">_xll.EURO(UnderlyingPrice,$D38*(1+$P$8),IntRate,Yield,$I38,Expiry-Today,P$12,0)</f>
        <v>10.138885249281138</v>
      </c>
      <c r="R38" s="61">
        <f ca="1">_xll.EURO(UnderlyingPrice,$D38*(1-$P$8),IntRate,Yield,$J38,Expiry-Today,R$12,0)</f>
        <v>0.47120358507044813</v>
      </c>
      <c r="S38" s="61">
        <f ca="1">_xll.EURO(UnderlyingPrice,$D38*(1-$P$8),IntRate,Yield,$J38,Expiry-Today,S$12,0)</f>
        <v>10.081379500486179</v>
      </c>
      <c r="U38" s="62">
        <f t="shared" ca="1" si="3"/>
        <v>1.65899690319136E-2</v>
      </c>
      <c r="V38" s="62"/>
      <c r="W38" s="66">
        <f t="shared" ca="1" si="4"/>
        <v>1.6690653427868914E-2</v>
      </c>
      <c r="Z38" s="62">
        <f t="shared" ca="1" si="12"/>
        <v>4.8929973706353998E-2</v>
      </c>
      <c r="AA38" s="62">
        <f t="shared" ca="1" si="13"/>
        <v>0.17557289879481941</v>
      </c>
      <c r="AB38" s="62">
        <f t="shared" ca="1" si="5"/>
        <v>-3.0825842791215897E-2</v>
      </c>
      <c r="AC38" s="62">
        <f t="shared" ca="1" si="14"/>
        <v>-0.92022895789679593</v>
      </c>
      <c r="AD38" s="63">
        <f t="shared" ca="1" si="6"/>
        <v>0.39842780744776368</v>
      </c>
      <c r="AE38" s="63">
        <f t="shared" ca="1" si="7"/>
        <v>1.949506214229935E-2</v>
      </c>
      <c r="AF38" s="63">
        <f t="shared" ca="1" si="8"/>
        <v>1.949506214229935E-2</v>
      </c>
    </row>
    <row r="39" spans="3:32">
      <c r="C39" s="59">
        <v>26</v>
      </c>
      <c r="D39" s="67">
        <v>64</v>
      </c>
      <c r="E39" s="48">
        <f t="shared" si="9"/>
        <v>0.20075046904315208</v>
      </c>
      <c r="F39" s="48">
        <f t="shared" si="10"/>
        <v>0.20135084427767347</v>
      </c>
      <c r="G39" s="48">
        <f t="shared" si="11"/>
        <v>0.20015009380863047</v>
      </c>
      <c r="H39" s="48">
        <f t="shared" ca="1" si="0"/>
        <v>0.46903488208959521</v>
      </c>
      <c r="I39" s="48">
        <f t="shared" ca="1" si="1"/>
        <v>0.46925911360025729</v>
      </c>
      <c r="J39" s="48">
        <f t="shared" ca="1" si="2"/>
        <v>0.46881107664477856</v>
      </c>
      <c r="L39" s="61">
        <f ca="1">_xll.EURO(UnderlyingPrice,$D39,IntRate,Yield,$H39,$D$6,L$12,0)</f>
        <v>0.39521580776856169</v>
      </c>
      <c r="M39" s="61">
        <f ca="1">_xll.EURO(UnderlyingPrice,$D39,IntRate,Yield,$H39,$D$6,M$12,0)</f>
        <v>11.030669321234782</v>
      </c>
      <c r="O39" s="61">
        <f ca="1">_xll.EURO(UnderlyingPrice,$D39*(1+$P$8),IntRate,Yield,$I39,Expiry-Today,O$12,0)</f>
        <v>0.39310480203075482</v>
      </c>
      <c r="P39" s="61">
        <f ca="1">_xll.EURO(UnderlyingPrice,$D39*(1+$P$8),IntRate,Yield,$I39,Expiry-Today,P$12,0)</f>
        <v>11.060365279275565</v>
      </c>
      <c r="R39" s="61">
        <f ca="1">_xll.EURO(UnderlyingPrice,$D39*(1-$P$8),IntRate,Yield,$J39,Expiry-Today,R$12,0)</f>
        <v>0.39734062570532913</v>
      </c>
      <c r="S39" s="61">
        <f ca="1">_xll.EURO(UnderlyingPrice,$D39*(1-$P$8),IntRate,Yield,$J39,Expiry-Today,S$12,0)</f>
        <v>11.000987175392972</v>
      </c>
      <c r="U39" s="62">
        <f t="shared" ca="1" si="3"/>
        <v>1.3488475547433765E-2</v>
      </c>
      <c r="V39" s="62"/>
      <c r="W39" s="66">
        <f t="shared" ca="1" si="4"/>
        <v>1.3570337003006038E-2</v>
      </c>
      <c r="Z39" s="62">
        <f t="shared" ca="1" si="12"/>
        <v>4.8165442867192224E-2</v>
      </c>
      <c r="AA39" s="62">
        <f t="shared" ca="1" si="13"/>
        <v>0.19132125576295866</v>
      </c>
      <c r="AB39" s="62">
        <f t="shared" ca="1" si="5"/>
        <v>-3.6603822906715447E-2</v>
      </c>
      <c r="AC39" s="62">
        <f t="shared" ca="1" si="14"/>
        <v>-1.0927162003850923</v>
      </c>
      <c r="AD39" s="63">
        <f t="shared" ca="1" si="6"/>
        <v>0.33530450147458257</v>
      </c>
      <c r="AE39" s="63">
        <f t="shared" ca="1" si="7"/>
        <v>1.6150089808886377E-2</v>
      </c>
      <c r="AF39" s="63">
        <f t="shared" ca="1" si="8"/>
        <v>1.6150089808886377E-2</v>
      </c>
    </row>
    <row r="40" spans="3:32">
      <c r="C40" s="59">
        <v>27</v>
      </c>
      <c r="D40" s="67">
        <v>65</v>
      </c>
      <c r="E40" s="48">
        <f t="shared" si="9"/>
        <v>0.21951219512195119</v>
      </c>
      <c r="F40" s="48">
        <f t="shared" si="10"/>
        <v>0.22012195121951228</v>
      </c>
      <c r="G40" s="48">
        <f t="shared" si="11"/>
        <v>0.21890243902439033</v>
      </c>
      <c r="H40" s="48">
        <f t="shared" ca="1" si="0"/>
        <v>0.4762371598783478</v>
      </c>
      <c r="I40" s="48">
        <f t="shared" ca="1" si="1"/>
        <v>0.47647777828041027</v>
      </c>
      <c r="J40" s="48">
        <f t="shared" ca="1" si="2"/>
        <v>0.47599694006073207</v>
      </c>
      <c r="L40" s="61">
        <f ca="1">_xll.EURO(UnderlyingPrice,$D40,IntRate,Yield,$H40,$D$6,L$12,0)</f>
        <v>0.33532555627647653</v>
      </c>
      <c r="M40" s="61">
        <f ca="1">_xll.EURO(UnderlyingPrice,$D40,IntRate,Yield,$H40,$D$6,M$12,0)</f>
        <v>11.964746687823656</v>
      </c>
      <c r="O40" s="61">
        <f ca="1">_xll.EURO(UnderlyingPrice,$D40*(1+$P$8),IntRate,Yield,$I40,Expiry-Today,O$12,0)</f>
        <v>0.33357547439086677</v>
      </c>
      <c r="P40" s="61">
        <f ca="1">_xll.EURO(UnderlyingPrice,$D40*(1+$P$8),IntRate,Yield,$I40,Expiry-Today,P$12,0)</f>
        <v>11.995300553525688</v>
      </c>
      <c r="R40" s="61">
        <f ca="1">_xll.EURO(UnderlyingPrice,$D40*(1-$P$8),IntRate,Yield,$J40,Expiry-Today,R$12,0)</f>
        <v>0.33708716334663791</v>
      </c>
      <c r="S40" s="61">
        <f ca="1">_xll.EURO(UnderlyingPrice,$D40*(1-$P$8),IntRate,Yield,$J40,Expiry-Today,S$12,0)</f>
        <v>11.934204347306192</v>
      </c>
      <c r="U40" s="62">
        <f t="shared" ca="1" si="3"/>
        <v>1.0911417326966577E-2</v>
      </c>
      <c r="V40" s="62"/>
      <c r="W40" s="66">
        <f t="shared" ca="1" si="4"/>
        <v>1.0977638635786902E-2</v>
      </c>
      <c r="Z40" s="62">
        <f t="shared" ca="1" si="12"/>
        <v>4.7424436053850806E-2</v>
      </c>
      <c r="AA40" s="62">
        <f t="shared" ca="1" si="13"/>
        <v>0.2068254422989238</v>
      </c>
      <c r="AB40" s="62">
        <f t="shared" ca="1" si="5"/>
        <v>-4.2776763582145459E-2</v>
      </c>
      <c r="AC40" s="62">
        <f t="shared" ca="1" si="14"/>
        <v>-1.2769940092152994</v>
      </c>
      <c r="AD40" s="63">
        <f t="shared" ca="1" si="6"/>
        <v>0.27887433544561041</v>
      </c>
      <c r="AE40" s="63">
        <f t="shared" ca="1" si="7"/>
        <v>1.3225458088400491E-2</v>
      </c>
      <c r="AF40" s="63">
        <f t="shared" ca="1" si="8"/>
        <v>1.3225458088400491E-2</v>
      </c>
    </row>
    <row r="41" spans="3:32">
      <c r="C41" s="59">
        <v>28</v>
      </c>
      <c r="D41" s="67">
        <v>66</v>
      </c>
      <c r="E41" s="48">
        <f t="shared" si="9"/>
        <v>0.23827392120075053</v>
      </c>
      <c r="F41" s="48">
        <f t="shared" si="10"/>
        <v>0.23889305816135087</v>
      </c>
      <c r="G41" s="48">
        <f t="shared" si="11"/>
        <v>0.23765478424015019</v>
      </c>
      <c r="H41" s="48">
        <f t="shared" ca="1" si="0"/>
        <v>0.48381658086735324</v>
      </c>
      <c r="I41" s="48">
        <f t="shared" ca="1" si="1"/>
        <v>0.48407266011601957</v>
      </c>
      <c r="J41" s="48">
        <f t="shared" ca="1" si="2"/>
        <v>0.48356086758278882</v>
      </c>
      <c r="L41" s="61">
        <f ca="1">_xll.EURO(UnderlyingPrice,$D41,IntRate,Yield,$H41,$D$6,L$12,0)</f>
        <v>0.28638517255432028</v>
      </c>
      <c r="M41" s="61">
        <f ca="1">_xll.EURO(UnderlyingPrice,$D41,IntRate,Yield,$H41,$D$6,M$12,0)</f>
        <v>12.90977392218246</v>
      </c>
      <c r="O41" s="61">
        <f ca="1">_xll.EURO(UnderlyingPrice,$D41*(1+$P$8),IntRate,Yield,$I41,Expiry-Today,O$12,0)</f>
        <v>0.28493110097896945</v>
      </c>
      <c r="P41" s="61">
        <f ca="1">_xll.EURO(UnderlyingPrice,$D41*(1+$P$8),IntRate,Yield,$I41,Expiry-Today,P$12,0)</f>
        <v>12.941120782003772</v>
      </c>
      <c r="R41" s="61">
        <f ca="1">_xll.EURO(UnderlyingPrice,$D41*(1-$P$8),IntRate,Yield,$J41,Expiry-Today,R$12,0)</f>
        <v>0.28784882305152237</v>
      </c>
      <c r="S41" s="61">
        <f ca="1">_xll.EURO(UnderlyingPrice,$D41*(1-$P$8),IntRate,Yield,$J41,Expiry-Today,S$12,0)</f>
        <v>12.878436641282988</v>
      </c>
      <c r="U41" s="62">
        <f t="shared" ca="1" si="3"/>
        <v>8.7960714887714148E-3</v>
      </c>
      <c r="V41" s="62"/>
      <c r="W41" s="66">
        <f t="shared" ca="1" si="4"/>
        <v>8.8494547797783509E-3</v>
      </c>
      <c r="Z41" s="62">
        <f t="shared" ca="1" si="12"/>
        <v>4.6705883992428816E-2</v>
      </c>
      <c r="AA41" s="62">
        <f t="shared" ca="1" si="13"/>
        <v>0.2220929144297123</v>
      </c>
      <c r="AB41" s="62">
        <f t="shared" ca="1" si="5"/>
        <v>-4.9325262639883509E-2</v>
      </c>
      <c r="AC41" s="62">
        <f t="shared" ca="1" si="14"/>
        <v>-1.472483180574067</v>
      </c>
      <c r="AD41" s="63">
        <f t="shared" ca="1" si="6"/>
        <v>0.22935524698365564</v>
      </c>
      <c r="AE41" s="63">
        <f t="shared" ca="1" si="7"/>
        <v>1.0712239558673479E-2</v>
      </c>
      <c r="AF41" s="63">
        <f t="shared" ca="1" si="8"/>
        <v>1.0712239558673479E-2</v>
      </c>
    </row>
    <row r="42" spans="3:32">
      <c r="C42" s="59">
        <v>29</v>
      </c>
      <c r="D42" s="67">
        <v>67</v>
      </c>
      <c r="E42" s="48">
        <f t="shared" si="9"/>
        <v>0.25703564727954986</v>
      </c>
      <c r="F42" s="48">
        <f t="shared" si="10"/>
        <v>0.25766416510318946</v>
      </c>
      <c r="G42" s="48">
        <f t="shared" si="11"/>
        <v>0.25640712945591027</v>
      </c>
      <c r="H42" s="48">
        <f t="shared" ca="1" si="0"/>
        <v>0.49173184219767085</v>
      </c>
      <c r="I42" s="48">
        <f t="shared" ca="1" si="1"/>
        <v>0.49200230960844432</v>
      </c>
      <c r="J42" s="48">
        <f t="shared" ca="1" si="2"/>
        <v>0.49146170267617162</v>
      </c>
      <c r="L42" s="61">
        <f ca="1">_xll.EURO(UnderlyingPrice,$D42,IntRate,Yield,$H42,$D$6,L$12,0)</f>
        <v>0.24627372595448493</v>
      </c>
      <c r="M42" s="61">
        <f ca="1">_xll.EURO(UnderlyingPrice,$D42,IntRate,Yield,$H42,$D$6,M$12,0)</f>
        <v>13.863630093663573</v>
      </c>
      <c r="O42" s="61">
        <f ca="1">_xll.EURO(UnderlyingPrice,$D42*(1+$P$8),IntRate,Yield,$I42,Expiry-Today,O$12,0)</f>
        <v>0.24506157360976166</v>
      </c>
      <c r="P42" s="61">
        <f ca="1">_xll.EURO(UnderlyingPrice,$D42*(1+$P$8),IntRate,Yield,$I42,Expiry-Today,P$12,0)</f>
        <v>13.895715856524554</v>
      </c>
      <c r="R42" s="61">
        <f ca="1">_xll.EURO(UnderlyingPrice,$D42*(1-$P$8),IntRate,Yield,$J42,Expiry-Today,R$12,0)</f>
        <v>0.24749381897735923</v>
      </c>
      <c r="S42" s="61">
        <f ca="1">_xll.EURO(UnderlyingPrice,$D42*(1-$P$8),IntRate,Yield,$J42,Expiry-Today,S$12,0)</f>
        <v>13.831552271480753</v>
      </c>
      <c r="U42" s="62">
        <f t="shared" ca="1" si="3"/>
        <v>7.0756766772282435E-3</v>
      </c>
      <c r="V42" s="62"/>
      <c r="W42" s="66">
        <f t="shared" ca="1" si="4"/>
        <v>7.1186189052005432E-3</v>
      </c>
      <c r="Z42" s="62">
        <f t="shared" ca="1" si="12"/>
        <v>4.6008781246273167E-2</v>
      </c>
      <c r="AA42" s="62">
        <f t="shared" ca="1" si="13"/>
        <v>0.23713079179425289</v>
      </c>
      <c r="AB42" s="62">
        <f t="shared" ca="1" si="5"/>
        <v>-5.6231012416969317E-2</v>
      </c>
      <c r="AC42" s="62">
        <f t="shared" ca="1" si="14"/>
        <v>-1.6786371846642516</v>
      </c>
      <c r="AD42" s="63">
        <f t="shared" ca="1" si="6"/>
        <v>0.18662814250378074</v>
      </c>
      <c r="AE42" s="63">
        <f t="shared" ca="1" si="7"/>
        <v>8.5865333828547431E-3</v>
      </c>
      <c r="AF42" s="63">
        <f t="shared" ca="1" si="8"/>
        <v>8.5865333828547431E-3</v>
      </c>
    </row>
    <row r="43" spans="3:32">
      <c r="C43" s="59">
        <v>30</v>
      </c>
      <c r="D43" s="67">
        <v>68</v>
      </c>
      <c r="E43" s="48">
        <f t="shared" si="9"/>
        <v>0.27579737335834897</v>
      </c>
      <c r="F43" s="48">
        <f t="shared" si="10"/>
        <v>0.27643527204502805</v>
      </c>
      <c r="G43" s="48">
        <f t="shared" si="11"/>
        <v>0.27515947467167012</v>
      </c>
      <c r="H43" s="48">
        <f t="shared" ca="1" si="0"/>
        <v>0.49993906001570226</v>
      </c>
      <c r="I43" s="48">
        <f t="shared" ca="1" si="1"/>
        <v>0.50022269109852346</v>
      </c>
      <c r="J43" s="48">
        <f t="shared" ca="1" si="2"/>
        <v>0.49965571296956462</v>
      </c>
      <c r="L43" s="61">
        <f ca="1">_xll.EURO(UnderlyingPrice,$D43,IntRate,Yield,$H43,$D$6,L$12,0)</f>
        <v>0.21326544291559557</v>
      </c>
      <c r="M43" s="61">
        <f ca="1">_xll.EURO(UnderlyingPrice,$D43,IntRate,Yield,$H43,$D$6,M$12,0)</f>
        <v>14.824589428705629</v>
      </c>
      <c r="O43" s="61">
        <f ca="1">_xll.EURO(UnderlyingPrice,$D43*(1+$P$8),IntRate,Yield,$I43,Expiry-Today,O$12,0)</f>
        <v>0.21225055147820271</v>
      </c>
      <c r="P43" s="61">
        <f ca="1">_xll.EURO(UnderlyingPrice,$D43*(1+$P$8),IntRate,Yield,$I43,Expiry-Today,P$12,0)</f>
        <v>14.857369436282994</v>
      </c>
      <c r="R43" s="61">
        <f ca="1">_xll.EURO(UnderlyingPrice,$D43*(1-$P$8),IntRate,Yield,$J43,Expiry-Today,R$12,0)</f>
        <v>0.21428690714303711</v>
      </c>
      <c r="S43" s="61">
        <f ca="1">_xll.EURO(UnderlyingPrice,$D43*(1-$P$8),IntRate,Yield,$J43,Expiry-Today,S$12,0)</f>
        <v>14.791815993918348</v>
      </c>
      <c r="U43" s="62">
        <f t="shared" ca="1" si="3"/>
        <v>5.6858045403768284E-3</v>
      </c>
      <c r="V43" s="62"/>
      <c r="W43" s="66">
        <f t="shared" ca="1" si="4"/>
        <v>5.7203116449149128E-3</v>
      </c>
      <c r="Z43" s="62">
        <f t="shared" ca="1" si="12"/>
        <v>4.5332181522063267E-2</v>
      </c>
      <c r="AA43" s="62">
        <f t="shared" ca="1" si="13"/>
        <v>0.25194587757939341</v>
      </c>
      <c r="AB43" s="62">
        <f t="shared" ca="1" si="5"/>
        <v>-6.3476725229250686E-2</v>
      </c>
      <c r="AC43" s="62">
        <f t="shared" ca="1" si="14"/>
        <v>-1.8949399406221574</v>
      </c>
      <c r="AD43" s="63">
        <f t="shared" ca="1" si="6"/>
        <v>0.15032736334319577</v>
      </c>
      <c r="AE43" s="63">
        <f t="shared" ca="1" si="7"/>
        <v>6.8146673228069105E-3</v>
      </c>
      <c r="AF43" s="63">
        <f t="shared" ca="1" si="8"/>
        <v>6.8146673228069105E-3</v>
      </c>
    </row>
    <row r="44" spans="3:32">
      <c r="C44" s="59">
        <v>31</v>
      </c>
      <c r="D44" s="67">
        <v>69</v>
      </c>
      <c r="E44" s="48">
        <f t="shared" si="9"/>
        <v>0.29455909943714831</v>
      </c>
      <c r="F44" s="48">
        <f t="shared" si="10"/>
        <v>0.29520637898686686</v>
      </c>
      <c r="G44" s="48">
        <f t="shared" si="11"/>
        <v>0.29391181988742976</v>
      </c>
      <c r="H44" s="48">
        <f t="shared" ca="1" si="0"/>
        <v>0.50839176947319131</v>
      </c>
      <c r="I44" s="48">
        <f t="shared" ca="1" si="1"/>
        <v>0.50868718276657632</v>
      </c>
      <c r="J44" s="48">
        <f t="shared" ca="1" si="2"/>
        <v>0.50809659025511356</v>
      </c>
      <c r="L44" s="61">
        <f ca="1">_xll.EURO(UnderlyingPrice,$D44,IntRate,Yield,$H44,$D$6,L$12,0)</f>
        <v>0.18596557611813669</v>
      </c>
      <c r="M44" s="61">
        <f ca="1">_xll.EURO(UnderlyingPrice,$D44,IntRate,Yield,$H44,$D$6,M$12,0)</f>
        <v>15.791257179989138</v>
      </c>
      <c r="O44" s="61">
        <f ca="1">_xll.EURO(UnderlyingPrice,$D44*(1+$P$8),IntRate,Yield,$I44,Expiry-Today,O$12,0)</f>
        <v>0.1851113171256662</v>
      </c>
      <c r="P44" s="61">
        <f ca="1">_xll.EURO(UnderlyingPrice,$D44*(1+$P$8),IntRate,Yield,$I44,Expiry-Today,P$12,0)</f>
        <v>15.824694803820464</v>
      </c>
      <c r="R44" s="61">
        <f ca="1">_xll.EURO(UnderlyingPrice,$D44*(1-$P$8),IntRate,Yield,$J44,Expiry-Today,R$12,0)</f>
        <v>0.18682527214149358</v>
      </c>
      <c r="S44" s="61">
        <f ca="1">_xll.EURO(UnderlyingPrice,$D44*(1-$P$8),IntRate,Yield,$J44,Expiry-Today,S$12,0)</f>
        <v>15.757824993188727</v>
      </c>
      <c r="U44" s="62">
        <f t="shared" ca="1" si="3"/>
        <v>4.5679738596106469E-3</v>
      </c>
      <c r="V44" s="62"/>
      <c r="W44" s="66">
        <f t="shared" ca="1" si="4"/>
        <v>4.5956968582437259E-3</v>
      </c>
      <c r="Z44" s="62">
        <f t="shared" ca="1" si="12"/>
        <v>4.4675193384062353E-2</v>
      </c>
      <c r="AA44" s="62">
        <f t="shared" ca="1" si="13"/>
        <v>0.26654467700054618</v>
      </c>
      <c r="AB44" s="62">
        <f t="shared" ca="1" si="5"/>
        <v>-7.1046064837325493E-2</v>
      </c>
      <c r="AC44" s="62">
        <f t="shared" ca="1" si="14"/>
        <v>-2.120903770603491</v>
      </c>
      <c r="AD44" s="63">
        <f t="shared" ca="1" si="6"/>
        <v>0.11992319646034968</v>
      </c>
      <c r="AE44" s="63">
        <f t="shared" ca="1" si="7"/>
        <v>5.3575919931010242E-3</v>
      </c>
      <c r="AF44" s="63">
        <f t="shared" ca="1" si="8"/>
        <v>5.3575919931010242E-3</v>
      </c>
    </row>
    <row r="45" spans="3:32">
      <c r="C45" s="59">
        <v>32</v>
      </c>
      <c r="D45" s="67">
        <v>70</v>
      </c>
      <c r="E45" s="48">
        <f t="shared" si="9"/>
        <v>0.31332082551594764</v>
      </c>
      <c r="F45" s="48">
        <f t="shared" si="10"/>
        <v>0.31397748592870545</v>
      </c>
      <c r="G45" s="48">
        <f t="shared" si="11"/>
        <v>0.31266416510318962</v>
      </c>
      <c r="H45" s="48">
        <f t="shared" ref="H45:H65" ca="1" si="15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0.51704092472722452</v>
      </c>
      <c r="I45" s="48">
        <f t="shared" ref="I45:I65" ca="1" si="16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0.51734657663240202</v>
      </c>
      <c r="J45" s="48">
        <f t="shared" ref="J45:J65" ca="1" si="17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0.5167354504884254</v>
      </c>
      <c r="L45" s="61">
        <f ca="1">_xll.EURO(UnderlyingPrice,$D45,IntRate,Yield,$H45,$D$6,L$12,0)</f>
        <v>0.16325205621013028</v>
      </c>
      <c r="M45" s="61">
        <f ca="1">_xll.EURO(UnderlyingPrice,$D45,IntRate,Yield,$H45,$D$6,M$12,0)</f>
        <v>16.762511278162087</v>
      </c>
      <c r="O45" s="61">
        <f ca="1">_xll.EURO(UnderlyingPrice,$D45*(1+$P$8),IntRate,Yield,$I45,Expiry-Today,O$12,0)</f>
        <v>0.16252851678405866</v>
      </c>
      <c r="P45" s="61">
        <f ca="1">_xll.EURO(UnderlyingPrice,$D45*(1+$P$8),IntRate,Yield,$I45,Expiry-Today,P$12,0)</f>
        <v>16.796576605368841</v>
      </c>
      <c r="R45" s="61">
        <f ca="1">_xll.EURO(UnderlyingPrice,$D45*(1-$P$8),IntRate,Yield,$J45,Expiry-Today,R$12,0)</f>
        <v>0.16398009295773353</v>
      </c>
      <c r="S45" s="61">
        <f ca="1">_xll.EURO(UnderlyingPrice,$D45*(1-$P$8),IntRate,Yield,$J45,Expiry-Today,S$12,0)</f>
        <v>16.728450448276867</v>
      </c>
      <c r="U45" s="62">
        <f t="shared" ref="U45:U65" ca="1" si="18">(O45+R45-2*L45)/($P$8*D45)^2</f>
        <v>3.6712828829606951E-3</v>
      </c>
      <c r="V45" s="62"/>
      <c r="W45" s="66">
        <f t="shared" ref="W45:W65" ca="1" si="19">U45/$D$9</f>
        <v>3.6935638708721803E-3</v>
      </c>
      <c r="Z45" s="62">
        <f t="shared" ca="1" si="12"/>
        <v>4.4036976335718597E-2</v>
      </c>
      <c r="AA45" s="62">
        <f t="shared" ca="1" si="13"/>
        <v>0.28093341445264586</v>
      </c>
      <c r="AB45" s="62">
        <f t="shared" ref="AB45:AB65" ca="1" si="20">-(AA45^2)</f>
        <v>-7.8923583356022092E-2</v>
      </c>
      <c r="AC45" s="62">
        <f t="shared" ca="1" si="14"/>
        <v>-2.3560675163726281</v>
      </c>
      <c r="AD45" s="63">
        <f t="shared" ref="AD45:AD65" ca="1" si="21">EXP(AC45)</f>
        <v>9.4792260213409044E-2</v>
      </c>
      <c r="AE45" s="63">
        <f t="shared" ref="AE45:AE65" ca="1" si="22">AD45*Z45</f>
        <v>4.1743645198271733E-3</v>
      </c>
      <c r="AF45" s="63">
        <f t="shared" ref="AF45:AF65" ca="1" si="23">AE45</f>
        <v>4.1743645198271733E-3</v>
      </c>
    </row>
    <row r="46" spans="3:32">
      <c r="C46" s="59">
        <v>33</v>
      </c>
      <c r="D46" s="67">
        <v>71</v>
      </c>
      <c r="E46" s="48">
        <f t="shared" si="9"/>
        <v>0.33208255159474676</v>
      </c>
      <c r="F46" s="48">
        <f t="shared" si="10"/>
        <v>0.33274859287054404</v>
      </c>
      <c r="G46" s="48">
        <f t="shared" si="11"/>
        <v>0.33141651031894948</v>
      </c>
      <c r="H46" s="48">
        <f t="shared" ca="1" si="15"/>
        <v>0.52583489894022983</v>
      </c>
      <c r="I46" s="48">
        <f t="shared" ca="1" si="16"/>
        <v>0.52614907855528015</v>
      </c>
      <c r="J46" s="48">
        <f t="shared" ca="1" si="17"/>
        <v>0.52552083378856862</v>
      </c>
      <c r="L46" s="61">
        <f ca="1">_xll.EURO(UnderlyingPrice,$D46,IntRate,Yield,$H46,$D$6,L$12,0)</f>
        <v>0.14422461580912893</v>
      </c>
      <c r="M46" s="61">
        <f ca="1">_xll.EURO(UnderlyingPrice,$D46,IntRate,Yield,$H46,$D$6,M$12,0)</f>
        <v>17.737451455842042</v>
      </c>
      <c r="O46" s="61">
        <f ca="1">_xll.EURO(UnderlyingPrice,$D46*(1+$P$8),IntRate,Yield,$I46,Expiry-Today,O$12,0)</f>
        <v>0.14360742620366773</v>
      </c>
      <c r="P46" s="61">
        <f ca="1">_xll.EURO(UnderlyingPrice,$D46*(1+$P$8),IntRate,Yield,$I46,Expiry-Today,P$12,0)</f>
        <v>17.772120116678458</v>
      </c>
      <c r="R46" s="61">
        <f ca="1">_xll.EURO(UnderlyingPrice,$D46*(1-$P$8),IntRate,Yield,$J46,Expiry-Today,R$12,0)</f>
        <v>0.14484552661300665</v>
      </c>
      <c r="S46" s="61">
        <f ca="1">_xll.EURO(UnderlyingPrice,$D46*(1-$P$8),IntRate,Yield,$J46,Expiry-Today,S$12,0)</f>
        <v>17.702786516204043</v>
      </c>
      <c r="U46" s="62">
        <f t="shared" ca="1" si="18"/>
        <v>2.9527462142571099E-3</v>
      </c>
      <c r="V46" s="62"/>
      <c r="W46" s="66">
        <f t="shared" ca="1" si="19"/>
        <v>2.9706664085877876E-3</v>
      </c>
      <c r="Z46" s="62">
        <f t="shared" ca="1" si="12"/>
        <v>4.3416737232398618E-2</v>
      </c>
      <c r="AA46" s="62">
        <f t="shared" ca="1" si="13"/>
        <v>0.29511804944460218</v>
      </c>
      <c r="AB46" s="62">
        <f t="shared" ca="1" si="20"/>
        <v>-8.7094663107986664E-2</v>
      </c>
      <c r="AC46" s="62">
        <f t="shared" ca="1" si="14"/>
        <v>-2.5999948034859148</v>
      </c>
      <c r="AD46" s="63">
        <f t="shared" ca="1" si="21"/>
        <v>7.4273964179032065E-2</v>
      </c>
      <c r="AE46" s="63">
        <f t="shared" ca="1" si="22"/>
        <v>3.2247331859696225E-3</v>
      </c>
      <c r="AF46" s="63">
        <f t="shared" ca="1" si="23"/>
        <v>3.2247331859696225E-3</v>
      </c>
    </row>
    <row r="47" spans="3:32">
      <c r="C47" s="59">
        <v>34</v>
      </c>
      <c r="D47" s="67">
        <v>72</v>
      </c>
      <c r="E47" s="48">
        <f t="shared" si="9"/>
        <v>0.35084427767354609</v>
      </c>
      <c r="F47" s="48">
        <f t="shared" si="10"/>
        <v>0.35151969981238285</v>
      </c>
      <c r="G47" s="48">
        <f t="shared" si="11"/>
        <v>0.35016885553470933</v>
      </c>
      <c r="H47" s="48">
        <f t="shared" ca="1" si="15"/>
        <v>0.5347194842799784</v>
      </c>
      <c r="I47" s="48">
        <f t="shared" ca="1" si="16"/>
        <v>0.53504030823397042</v>
      </c>
      <c r="J47" s="48">
        <f t="shared" ca="1" si="17"/>
        <v>0.53439870443807291</v>
      </c>
      <c r="L47" s="61">
        <f ca="1">_xll.EURO(UnderlyingPrice,$D47,IntRate,Yield,$H47,$D$6,L$12,0)</f>
        <v>0.12816176711445304</v>
      </c>
      <c r="M47" s="61">
        <f ca="1">_xll.EURO(UnderlyingPrice,$D47,IntRate,Yield,$H47,$D$6,M$12,0)</f>
        <v>18.715356225228334</v>
      </c>
      <c r="O47" s="61">
        <f ca="1">_xll.EURO(UnderlyingPrice,$D47*(1+$P$8),IntRate,Yield,$I47,Expiry-Today,O$12,0)</f>
        <v>0.12763109021508789</v>
      </c>
      <c r="P47" s="61">
        <f ca="1">_xll.EURO(UnderlyingPrice,$D47*(1+$P$8),IntRate,Yield,$I47,Expiry-Today,P$12,0)</f>
        <v>18.750608382579877</v>
      </c>
      <c r="R47" s="61">
        <f ca="1">_xll.EURO(UnderlyingPrice,$D47*(1-$P$8),IntRate,Yield,$J47,Expiry-Today,R$12,0)</f>
        <v>0.12869552443717724</v>
      </c>
      <c r="S47" s="61">
        <f ca="1">_xll.EURO(UnderlyingPrice,$D47*(1-$P$8),IntRate,Yield,$J47,Expiry-Today,S$12,0)</f>
        <v>18.680107148300131</v>
      </c>
      <c r="U47" s="62">
        <f t="shared" ca="1" si="18"/>
        <v>2.376869875816875E-3</v>
      </c>
      <c r="V47" s="62"/>
      <c r="W47" s="66">
        <f t="shared" ca="1" si="19"/>
        <v>2.3912950810267607E-3</v>
      </c>
      <c r="Z47" s="62">
        <f t="shared" ca="1" si="12"/>
        <v>4.2813726993059756E-2</v>
      </c>
      <c r="AA47" s="62">
        <f t="shared" ca="1" si="13"/>
        <v>0.30910429141934209</v>
      </c>
      <c r="AB47" s="62">
        <f t="shared" ca="1" si="20"/>
        <v>-9.5545462973853565E-2</v>
      </c>
      <c r="AC47" s="62">
        <f t="shared" ca="1" si="14"/>
        <v>-2.8522724397092825</v>
      </c>
      <c r="AD47" s="63">
        <f t="shared" ca="1" si="21"/>
        <v>5.7713022383580573E-2</v>
      </c>
      <c r="AE47" s="63">
        <f t="shared" ca="1" si="22"/>
        <v>2.4709095842749655E-3</v>
      </c>
      <c r="AF47" s="63">
        <f t="shared" ca="1" si="23"/>
        <v>2.4709095842749655E-3</v>
      </c>
    </row>
    <row r="48" spans="3:32">
      <c r="C48" s="59">
        <v>35</v>
      </c>
      <c r="D48" s="67">
        <v>73</v>
      </c>
      <c r="E48" s="48">
        <f t="shared" si="9"/>
        <v>0.3696060037523452</v>
      </c>
      <c r="F48" s="48">
        <f t="shared" si="10"/>
        <v>0.37029080675422121</v>
      </c>
      <c r="G48" s="48">
        <f t="shared" si="11"/>
        <v>0.36892120075046941</v>
      </c>
      <c r="H48" s="48">
        <f t="shared" ca="1" si="15"/>
        <v>0.54363789191958289</v>
      </c>
      <c r="I48" s="48">
        <f t="shared" ca="1" si="16"/>
        <v>0.54396329920671294</v>
      </c>
      <c r="J48" s="48">
        <f t="shared" ca="1" si="17"/>
        <v>0.54331245088292957</v>
      </c>
      <c r="L48" s="61">
        <f ca="1">_xll.EURO(UnderlyingPrice,$D48,IntRate,Yield,$H48,$D$6,L$12,0)</f>
        <v>0.11448523945546962</v>
      </c>
      <c r="M48" s="61">
        <f ca="1">_xll.EURO(UnderlyingPrice,$D48,IntRate,Yield,$H48,$D$6,M$12,0)</f>
        <v>19.695647315650291</v>
      </c>
      <c r="O48" s="61">
        <f ca="1">_xll.EURO(UnderlyingPrice,$D48*(1+$P$8),IntRate,Yield,$I48,Expiry-Today,O$12,0)</f>
        <v>0.11402492173819256</v>
      </c>
      <c r="P48" s="61">
        <f ca="1">_xll.EURO(UnderlyingPrice,$D48*(1+$P$8),IntRate,Yield,$I48,Expiry-Today,P$12,0)</f>
        <v>19.731466815992967</v>
      </c>
      <c r="R48" s="61">
        <f ca="1">_xll.EURO(UnderlyingPrice,$D48*(1-$P$8),IntRate,Yield,$J48,Expiry-Today,R$12,0)</f>
        <v>0.1149481082200543</v>
      </c>
      <c r="S48" s="61">
        <f ca="1">_xll.EURO(UnderlyingPrice,$D48*(1-$P$8),IntRate,Yield,$J48,Expiry-Today,S$12,0)</f>
        <v>19.659830366354946</v>
      </c>
      <c r="U48" s="62">
        <f t="shared" ca="1" si="18"/>
        <v>1.9148412892622028E-3</v>
      </c>
      <c r="V48" s="62"/>
      <c r="W48" s="66">
        <f t="shared" ca="1" si="19"/>
        <v>1.92646244649214E-3</v>
      </c>
      <c r="Z48" s="62">
        <f t="shared" ca="1" si="12"/>
        <v>4.2227237582195924E-2</v>
      </c>
      <c r="AA48" s="62">
        <f t="shared" ca="1" si="13"/>
        <v>0.32289761355167784</v>
      </c>
      <c r="AB48" s="62">
        <f t="shared" ca="1" si="20"/>
        <v>-0.10426286883736868</v>
      </c>
      <c r="AC48" s="62">
        <f t="shared" ca="1" si="14"/>
        <v>-3.1125089356805096</v>
      </c>
      <c r="AD48" s="63">
        <f t="shared" ca="1" si="21"/>
        <v>4.4489194670827653E-2</v>
      </c>
      <c r="AE48" s="63">
        <f t="shared" ca="1" si="22"/>
        <v>1.8786557932056042E-3</v>
      </c>
      <c r="AF48" s="63">
        <f t="shared" ca="1" si="23"/>
        <v>1.8786557932056042E-3</v>
      </c>
    </row>
    <row r="49" spans="3:32">
      <c r="C49" s="59">
        <v>36</v>
      </c>
      <c r="D49" s="67">
        <v>74</v>
      </c>
      <c r="E49" s="48">
        <f t="shared" si="9"/>
        <v>0.38836772983114454</v>
      </c>
      <c r="F49" s="48">
        <f t="shared" si="10"/>
        <v>0.38906191369606002</v>
      </c>
      <c r="G49" s="48">
        <f t="shared" si="11"/>
        <v>0.38767354596622905</v>
      </c>
      <c r="H49" s="48">
        <f t="shared" ca="1" si="15"/>
        <v>0.55253075203749868</v>
      </c>
      <c r="I49" s="48">
        <f t="shared" ca="1" si="16"/>
        <v>0.5528584988512274</v>
      </c>
      <c r="J49" s="48">
        <f t="shared" ca="1" si="17"/>
        <v>0.55220288573259091</v>
      </c>
      <c r="L49" s="61">
        <f ca="1">_xll.EURO(UnderlyingPrice,$D49,IntRate,Yield,$H49,$D$6,L$12,0)</f>
        <v>0.10273108694348521</v>
      </c>
      <c r="M49" s="61">
        <f ca="1">_xll.EURO(UnderlyingPrice,$D49,IntRate,Yield,$H49,$D$6,M$12,0)</f>
        <v>20.677860781219273</v>
      </c>
      <c r="O49" s="61">
        <f ca="1">_xll.EURO(UnderlyingPrice,$D49*(1+$P$8),IntRate,Yield,$I49,Expiry-Today,O$12,0)</f>
        <v>0.10232795890061719</v>
      </c>
      <c r="P49" s="61">
        <f ca="1">_xll.EURO(UnderlyingPrice,$D49*(1+$P$8),IntRate,Yield,$I49,Expiry-Today,P$12,0)</f>
        <v>20.7142344550454</v>
      </c>
      <c r="R49" s="61">
        <f ca="1">_xll.EURO(UnderlyingPrice,$D49*(1-$P$8),IntRate,Yield,$J49,Expiry-Today,R$12,0)</f>
        <v>0.10313632814525797</v>
      </c>
      <c r="S49" s="61">
        <f ca="1">_xll.EURO(UnderlyingPrice,$D49*(1-$P$8),IntRate,Yield,$J49,Expiry-Today,S$12,0)</f>
        <v>20.641489220552053</v>
      </c>
      <c r="U49" s="62">
        <f t="shared" ca="1" si="18"/>
        <v>1.5435784548929895E-3</v>
      </c>
      <c r="V49" s="62"/>
      <c r="W49" s="66">
        <f t="shared" ca="1" si="19"/>
        <v>1.5529464208030867E-3</v>
      </c>
      <c r="Z49" s="62">
        <f t="shared" ca="1" si="12"/>
        <v>4.1656599236490566E-2</v>
      </c>
      <c r="AA49" s="62">
        <f t="shared" ca="1" si="13"/>
        <v>0.33650326560745653</v>
      </c>
      <c r="AB49" s="62">
        <f t="shared" ca="1" si="20"/>
        <v>-0.11323444776448244</v>
      </c>
      <c r="AC49" s="62">
        <f t="shared" ca="1" si="14"/>
        <v>-3.3803331370398748</v>
      </c>
      <c r="AD49" s="63">
        <f t="shared" ca="1" si="21"/>
        <v>3.4036114155402163E-2</v>
      </c>
      <c r="AE49" s="63">
        <f t="shared" ca="1" si="22"/>
        <v>1.4178287669390315E-3</v>
      </c>
      <c r="AF49" s="63">
        <f t="shared" ca="1" si="23"/>
        <v>1.4178287669390315E-3</v>
      </c>
    </row>
    <row r="50" spans="3:32">
      <c r="C50" s="59">
        <v>37</v>
      </c>
      <c r="D50" s="67">
        <v>75</v>
      </c>
      <c r="E50" s="48">
        <f t="shared" si="9"/>
        <v>0.40712945590994387</v>
      </c>
      <c r="F50" s="48">
        <f t="shared" si="10"/>
        <v>0.40783302063789861</v>
      </c>
      <c r="G50" s="48">
        <f t="shared" si="11"/>
        <v>0.40642589118198891</v>
      </c>
      <c r="H50" s="48">
        <f t="shared" ca="1" si="15"/>
        <v>0.56133611381752357</v>
      </c>
      <c r="I50" s="48">
        <f t="shared" ca="1" si="16"/>
        <v>0.56166376838471421</v>
      </c>
      <c r="J50" s="48">
        <f t="shared" ca="1" si="17"/>
        <v>0.5610082457599711</v>
      </c>
      <c r="L50" s="61">
        <f ca="1">_xll.EURO(UnderlyingPrice,$D50,IntRate,Yield,$H50,$D$6,L$12,0)</f>
        <v>9.2526527322073449E-2</v>
      </c>
      <c r="M50" s="61">
        <f ca="1">_xll.EURO(UnderlyingPrice,$D50,IntRate,Yield,$H50,$D$6,M$12,0)</f>
        <v>21.661623839678825</v>
      </c>
      <c r="O50" s="61">
        <f ca="1">_xll.EURO(UnderlyingPrice,$D50*(1+$P$8),IntRate,Yield,$I50,Expiry-Today,O$12,0)</f>
        <v>9.2169835996928517E-2</v>
      </c>
      <c r="P50" s="61">
        <f ca="1">_xll.EURO(UnderlyingPrice,$D50*(1+$P$8),IntRate,Yield,$I50,Expiry-Today,P$12,0)</f>
        <v>21.698540934031698</v>
      </c>
      <c r="R50" s="61">
        <f ca="1">_xll.EURO(UnderlyingPrice,$D50*(1-$P$8),IntRate,Yield,$J50,Expiry-Today,R$12,0)</f>
        <v>9.2884969123403271E-2</v>
      </c>
      <c r="S50" s="61">
        <f ca="1">_xll.EURO(UnderlyingPrice,$D50*(1-$P$8),IntRate,Yield,$J50,Expiry-Today,S$12,0)</f>
        <v>21.624708495802118</v>
      </c>
      <c r="U50" s="62">
        <f t="shared" ca="1" si="18"/>
        <v>1.2447830648120038E-3</v>
      </c>
      <c r="V50" s="62"/>
      <c r="W50" s="66">
        <f t="shared" ca="1" si="19"/>
        <v>1.2523376437708256E-3</v>
      </c>
      <c r="Z50" s="62">
        <f t="shared" ca="1" si="12"/>
        <v>4.110117791333736E-2</v>
      </c>
      <c r="AA50" s="62">
        <f t="shared" ca="1" si="13"/>
        <v>0.34992628593959724</v>
      </c>
      <c r="AB50" s="62">
        <f t="shared" ca="1" si="20"/>
        <v>-0.12244840559148076</v>
      </c>
      <c r="AC50" s="62">
        <f t="shared" ca="1" si="14"/>
        <v>-3.655392958329168</v>
      </c>
      <c r="AD50" s="63">
        <f t="shared" ca="1" si="21"/>
        <v>2.5851336988781056E-2</v>
      </c>
      <c r="AE50" s="63">
        <f t="shared" ca="1" si="22"/>
        <v>1.062520400873529E-3</v>
      </c>
      <c r="AF50" s="63">
        <f t="shared" ca="1" si="23"/>
        <v>1.062520400873529E-3</v>
      </c>
    </row>
    <row r="51" spans="3:32">
      <c r="C51" s="59">
        <v>38</v>
      </c>
      <c r="D51" s="67">
        <v>76</v>
      </c>
      <c r="E51" s="48">
        <f t="shared" si="9"/>
        <v>0.42589118198874298</v>
      </c>
      <c r="F51" s="48">
        <f t="shared" si="10"/>
        <v>0.42660412757973742</v>
      </c>
      <c r="G51" s="48">
        <f t="shared" si="11"/>
        <v>0.42517823639774877</v>
      </c>
      <c r="H51" s="48">
        <f t="shared" ca="1" si="15"/>
        <v>0.56998944544879693</v>
      </c>
      <c r="I51" s="48">
        <f t="shared" ca="1" si="16"/>
        <v>0.57031438286385383</v>
      </c>
      <c r="J51" s="48">
        <f t="shared" ca="1" si="17"/>
        <v>0.56966419190144535</v>
      </c>
      <c r="L51" s="61">
        <f ca="1">_xll.EURO(UnderlyingPrice,$D51,IntRate,Yield,$H51,$D$6,L$12,0)</f>
        <v>8.3571571333485917E-2</v>
      </c>
      <c r="M51" s="61">
        <f ca="1">_xll.EURO(UnderlyingPrice,$D51,IntRate,Yield,$H51,$D$6,M$12,0)</f>
        <v>22.646636501771184</v>
      </c>
      <c r="O51" s="61">
        <f ca="1">_xll.EURO(UnderlyingPrice,$D51*(1+$P$8),IntRate,Yield,$I51,Expiry-Today,O$12,0)</f>
        <v>8.3252526071268207E-2</v>
      </c>
      <c r="P51" s="61">
        <f ca="1">_xll.EURO(UnderlyingPrice,$D51*(1+$P$8),IntRate,Yield,$I51,Expiry-Today,P$12,0)</f>
        <v>22.684088225996042</v>
      </c>
      <c r="R51" s="61">
        <f ca="1">_xll.EURO(UnderlyingPrice,$D51*(1-$P$8),IntRate,Yield,$J51,Expiry-Today,R$12,0)</f>
        <v>8.3892066477749383E-2</v>
      </c>
      <c r="S51" s="61">
        <f ca="1">_xll.EURO(UnderlyingPrice,$D51*(1-$P$8),IntRate,Yield,$J51,Expiry-Today,S$12,0)</f>
        <v>22.609186227428367</v>
      </c>
      <c r="U51" s="62">
        <f t="shared" ca="1" si="18"/>
        <v>1.0040734388895205E-3</v>
      </c>
      <c r="V51" s="62"/>
      <c r="W51" s="66">
        <f t="shared" ca="1" si="19"/>
        <v>1.0101671529582383E-3</v>
      </c>
      <c r="Z51" s="62">
        <f t="shared" ca="1" si="12"/>
        <v>4.0560372940793447E-2</v>
      </c>
      <c r="AA51" s="62">
        <f t="shared" ca="1" si="13"/>
        <v>0.36317151268961778</v>
      </c>
      <c r="AB51" s="62">
        <f t="shared" ca="1" si="20"/>
        <v>-0.1318935476292652</v>
      </c>
      <c r="AC51" s="62">
        <f t="shared" ca="1" si="14"/>
        <v>-3.9373542099155925</v>
      </c>
      <c r="AD51" s="63">
        <f t="shared" ca="1" si="21"/>
        <v>1.9499738769938237E-2</v>
      </c>
      <c r="AE51" s="63">
        <f t="shared" ca="1" si="22"/>
        <v>7.9091667675674376E-4</v>
      </c>
      <c r="AF51" s="63">
        <f t="shared" ca="1" si="23"/>
        <v>7.9091667675674376E-4</v>
      </c>
    </row>
    <row r="52" spans="3:32">
      <c r="C52" s="59">
        <v>39</v>
      </c>
      <c r="D52" s="67">
        <v>77</v>
      </c>
      <c r="E52" s="48">
        <f t="shared" si="9"/>
        <v>0.44465290806754232</v>
      </c>
      <c r="F52" s="48">
        <f t="shared" si="10"/>
        <v>0.44537523452157601</v>
      </c>
      <c r="G52" s="48">
        <f t="shared" si="11"/>
        <v>0.44393058161350862</v>
      </c>
      <c r="H52" s="48">
        <f t="shared" ca="1" si="15"/>
        <v>0.578423634125801</v>
      </c>
      <c r="I52" s="48">
        <f t="shared" ca="1" si="16"/>
        <v>0.57874303118480652</v>
      </c>
      <c r="J52" s="48">
        <f t="shared" ca="1" si="17"/>
        <v>0.57810380925685023</v>
      </c>
      <c r="L52" s="61">
        <f ca="1">_xll.EURO(UnderlyingPrice,$D52,IntRate,Yield,$H52,$D$6,L$12,0)</f>
        <v>7.5624578143668186E-2</v>
      </c>
      <c r="M52" s="61">
        <f ca="1">_xll.EURO(UnderlyingPrice,$D52,IntRate,Yield,$H52,$D$6,M$12,0)</f>
        <v>23.632657126662323</v>
      </c>
      <c r="O52" s="61">
        <f ca="1">_xll.EURO(UnderlyingPrice,$D52*(1+$P$8),IntRate,Yield,$I52,Expiry-Today,O$12,0)</f>
        <v>7.533599130341484E-2</v>
      </c>
      <c r="P52" s="61">
        <f ca="1">_xll.EURO(UnderlyingPrice,$D52*(1+$P$8),IntRate,Yield,$I52,Expiry-Today,P$12,0)</f>
        <v>23.670636293118172</v>
      </c>
      <c r="R52" s="61">
        <f ca="1">_xll.EURO(UnderlyingPrice,$D52*(1-$P$8),IntRate,Yield,$J52,Expiry-Today,R$12,0)</f>
        <v>7.591436594622869E-2</v>
      </c>
      <c r="S52" s="61">
        <f ca="1">_xll.EURO(UnderlyingPrice,$D52*(1-$P$8),IntRate,Yield,$J52,Expiry-Today,S$12,0)</f>
        <v>23.594679161168756</v>
      </c>
      <c r="U52" s="62">
        <f t="shared" ca="1" si="18"/>
        <v>8.1022925090732517E-4</v>
      </c>
      <c r="V52" s="62"/>
      <c r="W52" s="66">
        <f t="shared" ca="1" si="19"/>
        <v>8.1514652607257731E-4</v>
      </c>
      <c r="Z52" s="62">
        <f t="shared" ca="1" si="12"/>
        <v>4.0033614850653279E-2</v>
      </c>
      <c r="AA52" s="62">
        <f t="shared" ca="1" si="13"/>
        <v>0.37624359425697063</v>
      </c>
      <c r="AB52" s="62">
        <f t="shared" ca="1" si="20"/>
        <v>-0.14155924221940394</v>
      </c>
      <c r="AC52" s="62">
        <f t="shared" ca="1" si="14"/>
        <v>-4.2258995100482037</v>
      </c>
      <c r="AD52" s="63">
        <f t="shared" ca="1" si="21"/>
        <v>1.4612184989104089E-2</v>
      </c>
      <c r="AE52" s="63">
        <f t="shared" ca="1" si="22"/>
        <v>5.8497858598029033E-4</v>
      </c>
      <c r="AF52" s="63">
        <f t="shared" ca="1" si="23"/>
        <v>5.8497858598029033E-4</v>
      </c>
    </row>
    <row r="53" spans="3:32">
      <c r="C53" s="59">
        <v>40</v>
      </c>
      <c r="D53" s="67">
        <v>78</v>
      </c>
      <c r="E53" s="48">
        <f t="shared" si="9"/>
        <v>0.46341463414634143</v>
      </c>
      <c r="F53" s="48">
        <f t="shared" si="10"/>
        <v>0.46414634146341482</v>
      </c>
      <c r="G53" s="48">
        <f t="shared" si="11"/>
        <v>0.46268292682926826</v>
      </c>
      <c r="H53" s="48">
        <f t="shared" ca="1" si="15"/>
        <v>0.58656898604836016</v>
      </c>
      <c r="I53" s="48">
        <f t="shared" ca="1" si="16"/>
        <v>0.58687981608321338</v>
      </c>
      <c r="J53" s="48">
        <f t="shared" ca="1" si="17"/>
        <v>0.58625760708948393</v>
      </c>
      <c r="L53" s="61">
        <f ca="1">_xll.EURO(UnderlyingPrice,$D53,IntRate,Yield,$H53,$D$6,L$12,0)</f>
        <v>6.849098194524128E-2</v>
      </c>
      <c r="M53" s="61">
        <f ca="1">_xll.EURO(UnderlyingPrice,$D53,IntRate,Yield,$H53,$D$6,M$12,0)</f>
        <v>24.619491148544839</v>
      </c>
      <c r="O53" s="61">
        <f ca="1">_xll.EURO(UnderlyingPrice,$D53*(1+$P$8),IntRate,Yield,$I53,Expiry-Today,O$12,0)</f>
        <v>6.8226988019468804E-2</v>
      </c>
      <c r="P53" s="61">
        <f ca="1">_xll.EURO(UnderlyingPrice,$D53*(1+$P$8),IntRate,Yield,$I53,Expiry-Today,P$12,0)</f>
        <v>24.65799189172423</v>
      </c>
      <c r="R53" s="61">
        <f ca="1">_xll.EURO(UnderlyingPrice,$D53*(1-$P$8),IntRate,Yield,$J53,Expiry-Today,R$12,0)</f>
        <v>6.8755971447081787E-2</v>
      </c>
      <c r="S53" s="61">
        <f ca="1">_xll.EURO(UnderlyingPrice,$D53*(1-$P$8),IntRate,Yield,$J53,Expiry-Today,S$12,0)</f>
        <v>24.580991400941528</v>
      </c>
      <c r="U53" s="62">
        <f t="shared" ca="1" si="18"/>
        <v>6.5455362789628281E-4</v>
      </c>
      <c r="V53" s="62"/>
      <c r="W53" s="66">
        <f t="shared" ca="1" si="19"/>
        <v>6.5852610888876204E-4</v>
      </c>
      <c r="Z53" s="62">
        <f t="shared" ca="1" si="12"/>
        <v>3.9520363378209002E-2</v>
      </c>
      <c r="AA53" s="62">
        <f t="shared" ca="1" si="13"/>
        <v>0.38914699909287842</v>
      </c>
      <c r="AB53" s="62">
        <f t="shared" ca="1" si="20"/>
        <v>-0.15143538690299271</v>
      </c>
      <c r="AC53" s="62">
        <f t="shared" ca="1" si="14"/>
        <v>-4.5207272749132947</v>
      </c>
      <c r="AD53" s="63">
        <f t="shared" ca="1" si="21"/>
        <v>1.0881107233871144E-2</v>
      </c>
      <c r="AE53" s="63">
        <f t="shared" ca="1" si="22"/>
        <v>4.3002531183984621E-4</v>
      </c>
      <c r="AF53" s="63">
        <f t="shared" ca="1" si="23"/>
        <v>4.3002531183984621E-4</v>
      </c>
    </row>
    <row r="54" spans="3:32">
      <c r="C54" s="59">
        <v>41</v>
      </c>
      <c r="D54" s="67">
        <v>79</v>
      </c>
      <c r="E54" s="48">
        <f t="shared" si="9"/>
        <v>0.48217636022514077</v>
      </c>
      <c r="F54" s="48">
        <f t="shared" si="10"/>
        <v>0.48291744840525319</v>
      </c>
      <c r="G54" s="48">
        <f t="shared" si="11"/>
        <v>0.48143527204502834</v>
      </c>
      <c r="H54" s="48">
        <f t="shared" ca="1" si="15"/>
        <v>0.59435322642164079</v>
      </c>
      <c r="I54" s="48">
        <f t="shared" ca="1" si="16"/>
        <v>0.59465225413419487</v>
      </c>
      <c r="J54" s="48">
        <f t="shared" ca="1" si="17"/>
        <v>0.59405351882610602</v>
      </c>
      <c r="L54" s="61">
        <f ca="1">_xll.EURO(UnderlyingPrice,$D54,IntRate,Yield,$H54,$D$6,L$12,0)</f>
        <v>6.2014551115048167E-2</v>
      </c>
      <c r="M54" s="61">
        <f ca="1">_xll.EURO(UnderlyingPrice,$D54,IntRate,Yield,$H54,$D$6,M$12,0)</f>
        <v>25.606982335795607</v>
      </c>
      <c r="O54" s="61">
        <f ca="1">_xll.EURO(UnderlyingPrice,$D54*(1+$P$8),IntRate,Yield,$I54,Expiry-Today,O$12,0)</f>
        <v>6.177038977483329E-2</v>
      </c>
      <c r="P54" s="61">
        <f ca="1">_xll.EURO(UnderlyingPrice,$D54*(1+$P$8),IntRate,Yield,$I54,Expiry-Today,P$12,0)</f>
        <v>25.645999895369577</v>
      </c>
      <c r="R54" s="61">
        <f ca="1">_xll.EURO(UnderlyingPrice,$D54*(1-$P$8),IntRate,Yield,$J54,Expiry-Today,R$12,0)</f>
        <v>6.2259539924833351E-2</v>
      </c>
      <c r="S54" s="61">
        <f ca="1">_xll.EURO(UnderlyingPrice,$D54*(1-$P$8),IntRate,Yield,$J54,Expiry-Today,S$12,0)</f>
        <v>25.567965603691206</v>
      </c>
      <c r="U54" s="62">
        <f t="shared" ca="1" si="18"/>
        <v>5.3034422067495832E-4</v>
      </c>
      <c r="V54" s="62"/>
      <c r="W54" s="66">
        <f t="shared" ca="1" si="19"/>
        <v>5.3356287571911974E-4</v>
      </c>
      <c r="Z54" s="62">
        <f t="shared" ca="1" si="12"/>
        <v>3.9020105613927873E-2</v>
      </c>
      <c r="AA54" s="62">
        <f t="shared" ca="1" si="13"/>
        <v>0.40188602487030822</v>
      </c>
      <c r="AB54" s="62">
        <f t="shared" ca="1" si="20"/>
        <v>-0.161512376986058</v>
      </c>
      <c r="AC54" s="62">
        <f t="shared" ca="1" si="14"/>
        <v>-4.8215507802326041</v>
      </c>
      <c r="AD54" s="63">
        <f t="shared" ca="1" si="21"/>
        <v>8.0542870200375968E-3</v>
      </c>
      <c r="AE54" s="63">
        <f t="shared" ca="1" si="22"/>
        <v>3.1427913016675546E-4</v>
      </c>
      <c r="AF54" s="63">
        <f t="shared" ca="1" si="23"/>
        <v>3.1427913016675546E-4</v>
      </c>
    </row>
    <row r="55" spans="3:32">
      <c r="C55" s="59">
        <v>42</v>
      </c>
      <c r="D55" s="67">
        <v>80</v>
      </c>
      <c r="E55" s="48">
        <f t="shared" si="9"/>
        <v>0.5009380863039401</v>
      </c>
      <c r="F55" s="48">
        <f t="shared" si="10"/>
        <v>0.50168855534709178</v>
      </c>
      <c r="G55" s="48">
        <f t="shared" si="11"/>
        <v>0.5001876172607882</v>
      </c>
      <c r="H55" s="48">
        <f t="shared" ca="1" si="15"/>
        <v>0.60170149945615214</v>
      </c>
      <c r="I55" s="48">
        <f t="shared" ca="1" si="16"/>
        <v>0.60198527575235217</v>
      </c>
      <c r="J55" s="48">
        <f t="shared" ca="1" si="17"/>
        <v>0.60141690205693721</v>
      </c>
      <c r="L55" s="61">
        <f ca="1">_xll.EURO(UnderlyingPrice,$D55,IntRate,Yield,$H55,$D$6,L$12,0)</f>
        <v>5.6070649728412691E-2</v>
      </c>
      <c r="M55" s="61">
        <f ca="1">_xll.EURO(UnderlyingPrice,$D55,IntRate,Yield,$H55,$D$6,M$12,0)</f>
        <v>26.595006052489929</v>
      </c>
      <c r="O55" s="61">
        <f ca="1">_xll.EURO(UnderlyingPrice,$D55*(1+$P$8),IntRate,Yield,$I55,Expiry-Today,O$12,0)</f>
        <v>5.5842500344158275E-2</v>
      </c>
      <c r="P55" s="61">
        <f ca="1">_xll.EURO(UnderlyingPrice,$D55*(1+$P$8),IntRate,Yield,$I55,Expiry-Today,P$12,0)</f>
        <v>26.634536607828899</v>
      </c>
      <c r="R55" s="61">
        <f ca="1">_xll.EURO(UnderlyingPrice,$D55*(1-$P$8),IntRate,Yield,$J55,Expiry-Today,R$12,0)</f>
        <v>5.6299491045832428E-2</v>
      </c>
      <c r="S55" s="61">
        <f ca="1">_xll.EURO(UnderlyingPrice,$D55*(1-$P$8),IntRate,Yield,$J55,Expiry-Today,S$12,0)</f>
        <v>26.555476189084125</v>
      </c>
      <c r="U55" s="62">
        <f t="shared" ca="1" si="18"/>
        <v>4.3245822832493896E-4</v>
      </c>
      <c r="V55" s="62"/>
      <c r="W55" s="66">
        <f t="shared" ca="1" si="19"/>
        <v>4.3508281402555366E-4</v>
      </c>
      <c r="Z55" s="62">
        <f t="shared" ca="1" si="12"/>
        <v>3.8532354293753776E-2</v>
      </c>
      <c r="AA55" s="62">
        <f t="shared" ca="1" si="13"/>
        <v>0.41446480707716843</v>
      </c>
      <c r="AB55" s="62">
        <f t="shared" ca="1" si="20"/>
        <v>-0.17178107630551445</v>
      </c>
      <c r="AC55" s="62">
        <f t="shared" ca="1" si="14"/>
        <v>-5.128097288553592</v>
      </c>
      <c r="AD55" s="63">
        <f t="shared" ca="1" si="21"/>
        <v>5.9278286977083742E-3</v>
      </c>
      <c r="AE55" s="63">
        <f t="shared" ca="1" si="22"/>
        <v>2.2841319557278012E-4</v>
      </c>
      <c r="AF55" s="63">
        <f t="shared" ca="1" si="23"/>
        <v>2.2841319557278012E-4</v>
      </c>
    </row>
    <row r="56" spans="3:32">
      <c r="C56" s="59">
        <v>43</v>
      </c>
      <c r="D56" s="67">
        <v>81</v>
      </c>
      <c r="E56" s="48">
        <f t="shared" si="9"/>
        <v>0.51969981238273921</v>
      </c>
      <c r="F56" s="48">
        <f t="shared" si="10"/>
        <v>0.52045966228893059</v>
      </c>
      <c r="G56" s="48">
        <f t="shared" si="11"/>
        <v>0.51893996247654806</v>
      </c>
      <c r="H56" s="48">
        <f t="shared" ca="1" si="15"/>
        <v>0.60853636836774505</v>
      </c>
      <c r="I56" s="48">
        <f t="shared" ca="1" si="16"/>
        <v>0.60880122519176694</v>
      </c>
      <c r="J56" s="48">
        <f t="shared" ca="1" si="17"/>
        <v>0.6082705385356596</v>
      </c>
      <c r="L56" s="61">
        <f ca="1">_xll.EURO(UnderlyingPrice,$D56,IntRate,Yield,$H56,$D$6,L$12,0)</f>
        <v>5.0561065017256324E-2</v>
      </c>
      <c r="M56" s="61">
        <f ca="1">_xll.EURO(UnderlyingPrice,$D56,IntRate,Yield,$H56,$D$6,M$12,0)</f>
        <v>27.583464085859731</v>
      </c>
      <c r="O56" s="61">
        <f ca="1">_xll.EURO(UnderlyingPrice,$D56*(1+$P$8),IntRate,Yield,$I56,Expiry-Today,O$12,0)</f>
        <v>5.0345921980851083E-2</v>
      </c>
      <c r="P56" s="61">
        <f ca="1">_xll.EURO(UnderlyingPrice,$D56*(1+$P$8),IntRate,Yield,$I56,Expiry-Today,P$12,0)</f>
        <v>27.623504631355587</v>
      </c>
      <c r="R56" s="61">
        <f ca="1">_xll.EURO(UnderlyingPrice,$D56*(1-$P$8),IntRate,Yield,$J56,Expiry-Today,R$12,0)</f>
        <v>5.0776793547933741E-2</v>
      </c>
      <c r="S56" s="61">
        <f ca="1">_xll.EURO(UnderlyingPrice,$D56*(1-$P$8),IntRate,Yield,$J56,Expiry-Today,S$12,0)</f>
        <v>27.543424125858145</v>
      </c>
      <c r="U56" s="62">
        <f t="shared" ca="1" si="18"/>
        <v>3.5695428878288962E-4</v>
      </c>
      <c r="V56" s="62"/>
      <c r="W56" s="66">
        <f t="shared" ca="1" si="19"/>
        <v>3.5912064164832463E-4</v>
      </c>
      <c r="Z56" s="62">
        <f t="shared" ca="1" si="12"/>
        <v>3.8056646216053112E-2</v>
      </c>
      <c r="AA56" s="62">
        <f t="shared" ca="1" si="13"/>
        <v>0.42688732707572546</v>
      </c>
      <c r="AB56" s="62">
        <f t="shared" ca="1" si="20"/>
        <v>-0.18223279001785742</v>
      </c>
      <c r="AC56" s="62">
        <f t="shared" ca="1" si="14"/>
        <v>-5.4401072369234633</v>
      </c>
      <c r="AD56" s="63">
        <f t="shared" ca="1" si="21"/>
        <v>4.339017942854133E-3</v>
      </c>
      <c r="AE56" s="63">
        <f t="shared" ca="1" si="22"/>
        <v>1.6512847077630629E-4</v>
      </c>
      <c r="AF56" s="63">
        <f t="shared" ca="1" si="23"/>
        <v>1.6512847077630629E-4</v>
      </c>
    </row>
    <row r="57" spans="3:32">
      <c r="C57" s="59">
        <v>44</v>
      </c>
      <c r="D57" s="67">
        <v>82</v>
      </c>
      <c r="E57" s="48">
        <f t="shared" si="9"/>
        <v>0.53846153846153855</v>
      </c>
      <c r="F57" s="48">
        <f t="shared" si="10"/>
        <v>0.53923076923076918</v>
      </c>
      <c r="G57" s="48">
        <f t="shared" si="11"/>
        <v>0.53769230769230791</v>
      </c>
      <c r="H57" s="48">
        <f t="shared" ca="1" si="15"/>
        <v>0.614777815377613</v>
      </c>
      <c r="I57" s="48">
        <f t="shared" ca="1" si="16"/>
        <v>0.61501986054600022</v>
      </c>
      <c r="J57" s="48">
        <f t="shared" ca="1" si="17"/>
        <v>0.61453463417941723</v>
      </c>
      <c r="L57" s="61">
        <f ca="1">_xll.EURO(UnderlyingPrice,$D57,IntRate,Yield,$H57,$D$6,L$12,0)</f>
        <v>4.5410041278583502E-2</v>
      </c>
      <c r="M57" s="61">
        <f ca="1">_xll.EURO(UnderlyingPrice,$D57,IntRate,Yield,$H57,$D$6,M$12,0)</f>
        <v>28.57228068020202</v>
      </c>
      <c r="O57" s="61">
        <f ca="1">_xll.EURO(UnderlyingPrice,$D57*(1+$P$8),IntRate,Yield,$I57,Expiry-Today,O$12,0)</f>
        <v>4.5205620871164198E-2</v>
      </c>
      <c r="P57" s="61">
        <f ca="1">_xll.EURO(UnderlyingPrice,$D57*(1+$P$8),IntRate,Yield,$I57,Expiry-Today,P$12,0)</f>
        <v>28.612828932135905</v>
      </c>
      <c r="R57" s="61">
        <f ca="1">_xll.EURO(UnderlyingPrice,$D57*(1-$P$8),IntRate,Yield,$J57,Expiry-Today,R$12,0)</f>
        <v>4.5614967321753075E-2</v>
      </c>
      <c r="S57" s="61">
        <f ca="1">_xll.EURO(UnderlyingPrice,$D57*(1-$P$8),IntRate,Yield,$J57,Expiry-Today,S$12,0)</f>
        <v>28.531732933903861</v>
      </c>
      <c r="U57" s="62">
        <f t="shared" ca="1" si="18"/>
        <v>3.0079461646028522E-4</v>
      </c>
      <c r="V57" s="62"/>
      <c r="W57" s="66">
        <f t="shared" ca="1" si="19"/>
        <v>3.0262013670126064E-4</v>
      </c>
      <c r="Z57" s="62">
        <f t="shared" ca="1" si="12"/>
        <v>3.7592540774393925E-2</v>
      </c>
      <c r="AA57" s="62">
        <f t="shared" ca="1" si="13"/>
        <v>0.43915741966753991</v>
      </c>
      <c r="AB57" s="62">
        <f t="shared" ca="1" si="20"/>
        <v>-0.19285923924905177</v>
      </c>
      <c r="AC57" s="62">
        <f t="shared" ca="1" si="14"/>
        <v>-5.757333480124565</v>
      </c>
      <c r="AD57" s="63">
        <f t="shared" ca="1" si="21"/>
        <v>3.1595253128343746E-3</v>
      </c>
      <c r="AE57" s="63">
        <f t="shared" ca="1" si="22"/>
        <v>1.1877458415045595E-4</v>
      </c>
      <c r="AF57" s="63">
        <f t="shared" ca="1" si="23"/>
        <v>1.1877458415045595E-4</v>
      </c>
    </row>
    <row r="58" spans="3:32">
      <c r="C58" s="59">
        <v>45</v>
      </c>
      <c r="D58" s="67">
        <v>83</v>
      </c>
      <c r="E58" s="48">
        <f t="shared" si="9"/>
        <v>0.55722326454033788</v>
      </c>
      <c r="F58" s="48">
        <f t="shared" si="10"/>
        <v>0.55800187617260799</v>
      </c>
      <c r="G58" s="48">
        <f t="shared" si="11"/>
        <v>0.55644465290806755</v>
      </c>
      <c r="H58" s="48">
        <f t="shared" ca="1" si="15"/>
        <v>0.6203432417122916</v>
      </c>
      <c r="I58" s="48">
        <f t="shared" ca="1" si="16"/>
        <v>0.62055835374809365</v>
      </c>
      <c r="J58" s="48">
        <f t="shared" ca="1" si="17"/>
        <v>0.62012681906881428</v>
      </c>
      <c r="L58" s="61">
        <f ca="1">_xll.EURO(UnderlyingPrice,$D58,IntRate,Yield,$H58,$D$6,L$12,0)</f>
        <v>4.0561221121601987E-2</v>
      </c>
      <c r="M58" s="61">
        <f ca="1">_xll.EURO(UnderlyingPrice,$D58,IntRate,Yield,$H58,$D$6,M$12,0)</f>
        <v>29.561399478125978</v>
      </c>
      <c r="O58" s="61">
        <f ca="1">_xll.EURO(UnderlyingPrice,$D58*(1+$P$8),IntRate,Yield,$I58,Expiry-Today,O$12,0)</f>
        <v>4.0365891704449708E-2</v>
      </c>
      <c r="P58" s="61">
        <f ca="1">_xll.EURO(UnderlyingPrice,$D58*(1+$P$8),IntRate,Yield,$I58,Expiry-Today,P$12,0)</f>
        <v>29.602453804859195</v>
      </c>
      <c r="R58" s="61">
        <f ca="1">_xll.EURO(UnderlyingPrice,$D58*(1-$P$8),IntRate,Yield,$J58,Expiry-Today,R$12,0)</f>
        <v>4.0757001066337284E-2</v>
      </c>
      <c r="S58" s="61">
        <f ca="1">_xll.EURO(UnderlyingPrice,$D58*(1-$P$8),IntRate,Yield,$J58,Expiry-Today,S$12,0)</f>
        <v>29.520345601920354</v>
      </c>
      <c r="U58" s="62">
        <f t="shared" ca="1" si="18"/>
        <v>2.6159244187429296E-4</v>
      </c>
      <c r="V58" s="62"/>
      <c r="W58" s="66">
        <f t="shared" ca="1" si="19"/>
        <v>2.6318004441567942E-4</v>
      </c>
      <c r="Z58" s="62">
        <f t="shared" ca="1" si="12"/>
        <v>3.713961859638918E-2</v>
      </c>
      <c r="AA58" s="62">
        <f t="shared" ca="1" si="13"/>
        <v>0.45127878019988477</v>
      </c>
      <c r="AB58" s="62">
        <f t="shared" ca="1" si="20"/>
        <v>-0.20365253745869591</v>
      </c>
      <c r="AC58" s="62">
        <f t="shared" ca="1" si="14"/>
        <v>-6.0795405850852271</v>
      </c>
      <c r="AD58" s="63">
        <f t="shared" ca="1" si="21"/>
        <v>2.2892281169147838E-3</v>
      </c>
      <c r="AE58" s="63">
        <f t="shared" ca="1" si="22"/>
        <v>8.5021059142345289E-5</v>
      </c>
      <c r="AF58" s="63">
        <f t="shared" ca="1" si="23"/>
        <v>8.5021059142345289E-5</v>
      </c>
    </row>
    <row r="59" spans="3:32">
      <c r="C59" s="59">
        <v>46</v>
      </c>
      <c r="D59" s="67">
        <v>84</v>
      </c>
      <c r="E59" s="48">
        <f t="shared" si="9"/>
        <v>0.57598499061913699</v>
      </c>
      <c r="F59" s="48">
        <f t="shared" si="10"/>
        <v>0.57677298311444658</v>
      </c>
      <c r="G59" s="48">
        <f t="shared" si="11"/>
        <v>0.57519699812382741</v>
      </c>
      <c r="H59" s="48">
        <f t="shared" ca="1" si="15"/>
        <v>0.62514746760365858</v>
      </c>
      <c r="I59" s="48">
        <f t="shared" ca="1" si="16"/>
        <v>0.62533129057056869</v>
      </c>
      <c r="J59" s="48">
        <f t="shared" ca="1" si="17"/>
        <v>0.624962147447918</v>
      </c>
      <c r="L59" s="61">
        <f ca="1">_xll.EURO(UnderlyingPrice,$D59,IntRate,Yield,$H59,$D$6,L$12,0)</f>
        <v>3.5975240446088241E-2</v>
      </c>
      <c r="M59" s="61">
        <f ca="1">_xll.EURO(UnderlyingPrice,$D59,IntRate,Yield,$H59,$D$6,M$12,0)</f>
        <v>30.550781115531436</v>
      </c>
      <c r="O59" s="61">
        <f ca="1">_xll.EURO(UnderlyingPrice,$D59*(1+$P$8),IntRate,Yield,$I59,Expiry-Today,O$12,0)</f>
        <v>3.5787968416909455E-2</v>
      </c>
      <c r="P59" s="61">
        <f ca="1">_xll.EURO(UnderlyingPrice,$D59*(1+$P$8),IntRate,Yield,$I59,Expiry-Today,P$12,0)</f>
        <v>30.592340483461633</v>
      </c>
      <c r="R59" s="61">
        <f ca="1">_xll.EURO(UnderlyingPrice,$D59*(1-$P$8),IntRate,Yield,$J59,Expiry-Today,R$12,0)</f>
        <v>3.6162931235090845E-2</v>
      </c>
      <c r="S59" s="61">
        <f ca="1">_xll.EURO(UnderlyingPrice,$D59*(1-$P$8),IntRate,Yield,$J59,Expiry-Today,S$12,0)</f>
        <v>30.50922216636102</v>
      </c>
      <c r="U59" s="62">
        <f t="shared" ca="1" si="18"/>
        <v>2.3739219037245202E-4</v>
      </c>
      <c r="V59" s="62"/>
      <c r="W59" s="66">
        <f t="shared" ca="1" si="19"/>
        <v>2.3883292177141849E-4</v>
      </c>
      <c r="Z59" s="62">
        <f t="shared" ca="1" si="12"/>
        <v>3.6697480279765507E-2</v>
      </c>
      <c r="AA59" s="62">
        <f t="shared" ca="1" si="13"/>
        <v>0.46325497124660037</v>
      </c>
      <c r="AB59" s="62">
        <f t="shared" ca="1" si="20"/>
        <v>-0.21460516838468854</v>
      </c>
      <c r="AC59" s="62">
        <f t="shared" ca="1" si="14"/>
        <v>-6.4065041724725766</v>
      </c>
      <c r="AD59" s="63">
        <f t="shared" ca="1" si="21"/>
        <v>1.6507852874975491E-3</v>
      </c>
      <c r="AE59" s="63">
        <f t="shared" ca="1" si="22"/>
        <v>6.0579660534068343E-5</v>
      </c>
      <c r="AF59" s="63">
        <f t="shared" ca="1" si="23"/>
        <v>6.0579660534068343E-5</v>
      </c>
    </row>
    <row r="60" spans="3:32">
      <c r="C60" s="59">
        <v>47</v>
      </c>
      <c r="D60" s="67">
        <v>85</v>
      </c>
      <c r="E60" s="48">
        <f t="shared" si="9"/>
        <v>0.59474671669793633</v>
      </c>
      <c r="F60" s="48">
        <f t="shared" si="10"/>
        <v>0.59554409005628517</v>
      </c>
      <c r="G60" s="48">
        <f t="shared" si="11"/>
        <v>0.59394934333958749</v>
      </c>
      <c r="H60" s="48">
        <f t="shared" ca="1" si="15"/>
        <v>0.62910273228893487</v>
      </c>
      <c r="I60" s="48">
        <f t="shared" ca="1" si="16"/>
        <v>0.62925067062542772</v>
      </c>
      <c r="J60" s="48">
        <f t="shared" ca="1" si="17"/>
        <v>0.62895309772425578</v>
      </c>
      <c r="L60" s="61">
        <f ca="1">_xll.EURO(UnderlyingPrice,$D60,IntRate,Yield,$H60,$D$6,L$12,0)</f>
        <v>3.1627756513927796E-2</v>
      </c>
      <c r="M60" s="61">
        <f ca="1">_xll.EURO(UnderlyingPrice,$D60,IntRate,Yield,$H60,$D$6,M$12,0)</f>
        <v>31.54040124968023</v>
      </c>
      <c r="O60" s="61">
        <f ca="1">_xll.EURO(UnderlyingPrice,$D60*(1+$P$8),IntRate,Yield,$I60,Expiry-Today,O$12,0)</f>
        <v>3.1448060814706247E-2</v>
      </c>
      <c r="P60" s="61">
        <f ca="1">_xll.EURO(UnderlyingPrice,$D60*(1+$P$8),IntRate,Yield,$I60,Expiry-Today,P$12,0)</f>
        <v>31.582465177749434</v>
      </c>
      <c r="R60" s="61">
        <f ca="1">_xll.EURO(UnderlyingPrice,$D60*(1-$P$8),IntRate,Yield,$J60,Expiry-Today,R$12,0)</f>
        <v>3.1807861279284866E-2</v>
      </c>
      <c r="S60" s="61">
        <f ca="1">_xll.EURO(UnderlyingPrice,$D60*(1-$P$8),IntRate,Yield,$J60,Expiry-Today,S$12,0)</f>
        <v>31.498337730677157</v>
      </c>
      <c r="U60" s="62">
        <f t="shared" ca="1" si="18"/>
        <v>2.2647260098020603E-4</v>
      </c>
      <c r="V60" s="62"/>
      <c r="W60" s="66">
        <f t="shared" ca="1" si="19"/>
        <v>2.2784706147415009E-4</v>
      </c>
      <c r="Z60" s="62">
        <f t="shared" ca="1" si="12"/>
        <v>3.6265745217650615E-2</v>
      </c>
      <c r="AA60" s="62">
        <f t="shared" ca="1" si="13"/>
        <v>0.47508942889360323</v>
      </c>
      <c r="AB60" s="62">
        <f t="shared" ca="1" si="20"/>
        <v>-0.22570996544645008</v>
      </c>
      <c r="AC60" s="62">
        <f t="shared" ca="1" si="14"/>
        <v>-6.73801030182688</v>
      </c>
      <c r="AD60" s="63">
        <f t="shared" ca="1" si="21"/>
        <v>1.1850026100461469E-3</v>
      </c>
      <c r="AE60" s="63">
        <f t="shared" ca="1" si="22"/>
        <v>4.2975002738184551E-5</v>
      </c>
      <c r="AF60" s="63">
        <f t="shared" ca="1" si="23"/>
        <v>4.2975002738184551E-5</v>
      </c>
    </row>
    <row r="61" spans="3:32">
      <c r="C61" s="59">
        <v>48</v>
      </c>
      <c r="D61" s="67">
        <v>86</v>
      </c>
      <c r="E61" s="48">
        <f t="shared" si="9"/>
        <v>0.61350844277673544</v>
      </c>
      <c r="F61" s="48">
        <f t="shared" si="10"/>
        <v>0.61431519699812376</v>
      </c>
      <c r="G61" s="48">
        <f t="shared" si="11"/>
        <v>0.61270168855534735</v>
      </c>
      <c r="H61" s="48">
        <f t="shared" ca="1" si="15"/>
        <v>0.63211869401068221</v>
      </c>
      <c r="I61" s="48">
        <f t="shared" ca="1" si="16"/>
        <v>0.63222590736415241</v>
      </c>
      <c r="J61" s="48">
        <f t="shared" ca="1" si="17"/>
        <v>0.63200957246881662</v>
      </c>
      <c r="L61" s="61">
        <f ca="1">_xll.EURO(UnderlyingPrice,$D61,IntRate,Yield,$H61,$D$6,L$12,0)</f>
        <v>2.7507711678212088E-2</v>
      </c>
      <c r="M61" s="61">
        <f ca="1">_xll.EURO(UnderlyingPrice,$D61,IntRate,Yield,$H61,$D$6,M$12,0)</f>
        <v>32.530248822925465</v>
      </c>
      <c r="O61" s="61">
        <f ca="1">_xll.EURO(UnderlyingPrice,$D61*(1+$P$8),IntRate,Yield,$I61,Expiry-Today,O$12,0)</f>
        <v>2.7335619742022976E-2</v>
      </c>
      <c r="P61" s="61">
        <f ca="1">_xll.EURO(UnderlyingPrice,$D61*(1+$P$8),IntRate,Yield,$I61,Expiry-Today,P$12,0)</f>
        <v>32.572817338566757</v>
      </c>
      <c r="R61" s="61">
        <f ca="1">_xll.EURO(UnderlyingPrice,$D61*(1-$P$8),IntRate,Yield,$J61,Expiry-Today,R$12,0)</f>
        <v>2.7680223644650503E-2</v>
      </c>
      <c r="S61" s="61">
        <f ca="1">_xll.EURO(UnderlyingPrice,$D61*(1-$P$8),IntRate,Yield,$J61,Expiry-Today,S$12,0)</f>
        <v>32.487680727314427</v>
      </c>
      <c r="U61" s="62">
        <f t="shared" ca="1" si="18"/>
        <v>2.2716617052679147E-4</v>
      </c>
      <c r="V61" s="62"/>
      <c r="W61" s="66">
        <f t="shared" ca="1" si="19"/>
        <v>2.2854484028904197E-4</v>
      </c>
      <c r="Z61" s="62">
        <f t="shared" ca="1" si="12"/>
        <v>3.5844050505817467E-2</v>
      </c>
      <c r="AA61" s="62">
        <f t="shared" ca="1" si="13"/>
        <v>0.48678546865679445</v>
      </c>
      <c r="AB61" s="62">
        <f t="shared" ca="1" si="20"/>
        <v>-0.23696009249541503</v>
      </c>
      <c r="AC61" s="62">
        <f t="shared" ca="1" si="14"/>
        <v>-7.0738548969153117</v>
      </c>
      <c r="AD61" s="63">
        <f t="shared" ca="1" si="21"/>
        <v>8.4696185739703697E-4</v>
      </c>
      <c r="AE61" s="63">
        <f t="shared" ca="1" si="22"/>
        <v>3.0358543593040365E-5</v>
      </c>
      <c r="AF61" s="63">
        <f t="shared" ca="1" si="23"/>
        <v>3.0358543593040365E-5</v>
      </c>
    </row>
    <row r="62" spans="3:32">
      <c r="C62" s="59">
        <v>49</v>
      </c>
      <c r="D62" s="67">
        <v>87</v>
      </c>
      <c r="E62" s="48">
        <f t="shared" si="9"/>
        <v>0.63227016885553478</v>
      </c>
      <c r="F62" s="48">
        <f t="shared" si="10"/>
        <v>0.63308630393996257</v>
      </c>
      <c r="G62" s="48">
        <f t="shared" si="11"/>
        <v>0.6314540337711072</v>
      </c>
      <c r="H62" s="48">
        <f t="shared" ca="1" si="15"/>
        <v>0.63410243001680566</v>
      </c>
      <c r="I62" s="48">
        <f t="shared" ca="1" si="16"/>
        <v>0.63416382807770544</v>
      </c>
      <c r="J62" s="48">
        <f t="shared" ca="1" si="17"/>
        <v>0.6340388984160511</v>
      </c>
      <c r="L62" s="61">
        <f ca="1">_xll.EURO(UnderlyingPrice,$D62,IntRate,Yield,$H62,$D$6,L$12,0)</f>
        <v>2.3615651982415775E-2</v>
      </c>
      <c r="M62" s="61">
        <f ca="1">_xll.EURO(UnderlyingPrice,$D62,IntRate,Yield,$H62,$D$6,M$12,0)</f>
        <v>33.52032438131063</v>
      </c>
      <c r="O62" s="61">
        <f ca="1">_xll.EURO(UnderlyingPrice,$D62*(1+$P$8),IntRate,Yield,$I62,Expiry-Today,O$12,0)</f>
        <v>2.3451649981076073E-2</v>
      </c>
      <c r="P62" s="61">
        <f ca="1">_xll.EURO(UnderlyingPrice,$D62*(1+$P$8),IntRate,Yield,$I62,Expiry-Today,P$12,0)</f>
        <v>33.563397970695796</v>
      </c>
      <c r="R62" s="61">
        <f ca="1">_xll.EURO(UnderlyingPrice,$D62*(1-$P$8),IntRate,Yield,$J62,Expiry-Today,R$12,0)</f>
        <v>2.3780103756761484E-2</v>
      </c>
      <c r="S62" s="61">
        <f ca="1">_xll.EURO(UnderlyingPrice,$D62*(1-$P$8),IntRate,Yield,$J62,Expiry-Today,S$12,0)</f>
        <v>33.477251241698447</v>
      </c>
      <c r="U62" s="62">
        <f t="shared" ca="1" si="18"/>
        <v>2.3769216858555455E-4</v>
      </c>
      <c r="V62" s="62"/>
      <c r="W62" s="66">
        <f t="shared" ca="1" si="19"/>
        <v>2.391347205500162E-4</v>
      </c>
      <c r="Z62" s="62">
        <f t="shared" ca="1" si="12"/>
        <v>3.543204992529083E-2</v>
      </c>
      <c r="AA62" s="62">
        <f t="shared" ca="1" si="13"/>
        <v>0.49834629105787048</v>
      </c>
      <c r="AB62" s="62">
        <f t="shared" ca="1" si="20"/>
        <v>-0.24834902581113577</v>
      </c>
      <c r="AC62" s="62">
        <f t="shared" ca="1" si="14"/>
        <v>-7.4138432082703645</v>
      </c>
      <c r="AD62" s="63">
        <f t="shared" ca="1" si="21"/>
        <v>6.0284936105806466E-4</v>
      </c>
      <c r="AE62" s="63">
        <f t="shared" ca="1" si="22"/>
        <v>2.1360188658439025E-5</v>
      </c>
      <c r="AF62" s="63">
        <f t="shared" ca="1" si="23"/>
        <v>2.1360188658439025E-5</v>
      </c>
    </row>
    <row r="63" spans="3:32">
      <c r="C63" s="59">
        <v>50</v>
      </c>
      <c r="D63" s="67">
        <v>88</v>
      </c>
      <c r="E63" s="48">
        <f t="shared" si="9"/>
        <v>0.65103189493433411</v>
      </c>
      <c r="F63" s="48">
        <f t="shared" si="10"/>
        <v>0.65185741088180116</v>
      </c>
      <c r="G63" s="48">
        <f t="shared" si="11"/>
        <v>0.65020637898686684</v>
      </c>
      <c r="H63" s="48">
        <f t="shared" ca="1" si="15"/>
        <v>0.63495843656055218</v>
      </c>
      <c r="I63" s="48">
        <f t="shared" ca="1" si="16"/>
        <v>0.634968673896529</v>
      </c>
      <c r="J63" s="48">
        <f t="shared" ca="1" si="17"/>
        <v>0.63494582646387121</v>
      </c>
      <c r="L63" s="61">
        <f ca="1">_xll.EURO(UnderlyingPrice,$D63,IntRate,Yield,$H63,$D$6,L$12,0)</f>
        <v>1.9961933808338828E-2</v>
      </c>
      <c r="M63" s="61">
        <f ca="1">_xll.EURO(UnderlyingPrice,$D63,IntRate,Yield,$H63,$D$6,M$12,0)</f>
        <v>34.510638281217489</v>
      </c>
      <c r="O63" s="61">
        <f ca="1">_xll.EURO(UnderlyingPrice,$D63*(1+$P$8),IntRate,Yield,$I63,Expiry-Today,O$12,0)</f>
        <v>1.9806904080460042E-2</v>
      </c>
      <c r="P63" s="61">
        <f ca="1">_xll.EURO(UnderlyingPrice,$D63*(1+$P$8),IntRate,Yield,$I63,Expiry-Today,P$12,0)</f>
        <v>34.554217826685175</v>
      </c>
      <c r="R63" s="61">
        <f ca="1">_xll.EURO(UnderlyingPrice,$D63*(1-$P$8),IntRate,Yield,$J63,Expiry-Today,R$12,0)</f>
        <v>2.0117459162461215E-2</v>
      </c>
      <c r="S63" s="61">
        <f ca="1">_xll.EURO(UnderlyingPrice,$D63*(1-$P$8),IntRate,Yield,$J63,Expiry-Today,S$12,0)</f>
        <v>34.467059231376062</v>
      </c>
      <c r="U63" s="62">
        <f t="shared" ca="1" si="18"/>
        <v>2.5600529111662019E-4</v>
      </c>
      <c r="V63" s="62"/>
      <c r="W63" s="66">
        <f t="shared" ca="1" si="19"/>
        <v>2.5755898528252594E-4</v>
      </c>
      <c r="Z63" s="62">
        <f t="shared" ca="1" si="12"/>
        <v>3.5029412994321614E-2</v>
      </c>
      <c r="AA63" s="62">
        <f t="shared" ca="1" si="13"/>
        <v>0.50977498688149325</v>
      </c>
      <c r="AB63" s="62">
        <f t="shared" ca="1" si="20"/>
        <v>-0.25987053725002662</v>
      </c>
      <c r="AC63" s="62">
        <f t="shared" ca="1" si="14"/>
        <v>-7.7577893101374569</v>
      </c>
      <c r="AD63" s="63">
        <f t="shared" ca="1" si="21"/>
        <v>4.2740038677228752E-4</v>
      </c>
      <c r="AE63" s="63">
        <f t="shared" ca="1" si="22"/>
        <v>1.4971584662179252E-5</v>
      </c>
      <c r="AF63" s="63">
        <f t="shared" ca="1" si="23"/>
        <v>1.4971584662179252E-5</v>
      </c>
    </row>
    <row r="64" spans="3:32">
      <c r="C64" s="59">
        <v>51</v>
      </c>
      <c r="D64" s="67">
        <v>89</v>
      </c>
      <c r="E64" s="48">
        <f t="shared" si="9"/>
        <v>0.66979362101313322</v>
      </c>
      <c r="F64" s="48">
        <f t="shared" si="10"/>
        <v>0.67062851782363975</v>
      </c>
      <c r="G64" s="48">
        <f t="shared" si="11"/>
        <v>0.6689587242026267</v>
      </c>
      <c r="H64" s="48">
        <f t="shared" ca="1" si="15"/>
        <v>0.63458862890051104</v>
      </c>
      <c r="I64" s="48">
        <f t="shared" ca="1" si="16"/>
        <v>0.63454209979054566</v>
      </c>
      <c r="J64" s="48">
        <f t="shared" ca="1" si="17"/>
        <v>0.63463253167365019</v>
      </c>
      <c r="L64" s="61">
        <f ca="1">_xll.EURO(UnderlyingPrice,$D64,IntRate,Yield,$H64,$D$6,L$12,0)</f>
        <v>1.6564667918092135E-2</v>
      </c>
      <c r="M64" s="61">
        <f ca="1">_xll.EURO(UnderlyingPrice,$D64,IntRate,Yield,$H64,$D$6,M$12,0)</f>
        <v>35.501208633408211</v>
      </c>
      <c r="O64" s="61">
        <f ca="1">_xll.EURO(UnderlyingPrice,$D64*(1+$P$8),IntRate,Yield,$I64,Expiry-Today,O$12,0)</f>
        <v>1.6419806764235712E-2</v>
      </c>
      <c r="P64" s="61">
        <f ca="1">_xll.EURO(UnderlyingPrice,$D64*(1+$P$8),IntRate,Yield,$I64,Expiry-Today,P$12,0)</f>
        <v>35.545295331258956</v>
      </c>
      <c r="R64" s="61">
        <f ca="1">_xll.EURO(UnderlyingPrice,$D64*(1-$P$8),IntRate,Yield,$J64,Expiry-Today,R$12,0)</f>
        <v>1.6710082885144695E-2</v>
      </c>
      <c r="S64" s="61">
        <f ca="1">_xll.EURO(UnderlyingPrice,$D64*(1-$P$8),IntRate,Yield,$J64,Expiry-Today,S$12,0)</f>
        <v>35.457122489370661</v>
      </c>
      <c r="U64" s="62">
        <f t="shared" ca="1" si="18"/>
        <v>2.7966832275510086E-4</v>
      </c>
      <c r="V64" s="62"/>
      <c r="W64" s="66">
        <f t="shared" ca="1" si="19"/>
        <v>2.8136562768015926E-4</v>
      </c>
      <c r="Z64" s="62">
        <f t="shared" ca="1" si="12"/>
        <v>3.4635824084273056E-2</v>
      </c>
      <c r="AA64" s="62">
        <f t="shared" ca="1" si="13"/>
        <v>0.52107454213542648</v>
      </c>
      <c r="AB64" s="62">
        <f t="shared" ca="1" si="20"/>
        <v>-0.27151867846164435</v>
      </c>
      <c r="AC64" s="62">
        <f t="shared" ca="1" si="14"/>
        <v>-8.1055156292912081</v>
      </c>
      <c r="AD64" s="63">
        <f t="shared" ca="1" si="21"/>
        <v>3.0186953739979287E-4</v>
      </c>
      <c r="AE64" s="63">
        <f t="shared" ca="1" si="22"/>
        <v>1.0455500193780112E-5</v>
      </c>
      <c r="AF64" s="63">
        <f t="shared" ca="1" si="23"/>
        <v>1.0455500193780112E-5</v>
      </c>
    </row>
    <row r="65" spans="3:32">
      <c r="C65" s="59">
        <v>52</v>
      </c>
      <c r="D65" s="67">
        <v>90</v>
      </c>
      <c r="E65" s="48">
        <f t="shared" si="9"/>
        <v>0.68855534709193256</v>
      </c>
      <c r="F65" s="48">
        <f t="shared" si="10"/>
        <v>0.68939962476547856</v>
      </c>
      <c r="G65" s="48">
        <f t="shared" si="11"/>
        <v>0.68771106941838656</v>
      </c>
      <c r="H65" s="48">
        <f t="shared" ca="1" si="15"/>
        <v>0.632892341300614</v>
      </c>
      <c r="I65" s="48">
        <f t="shared" ca="1" si="16"/>
        <v>0.63278317456915834</v>
      </c>
      <c r="J65" s="48">
        <f t="shared" ca="1" si="17"/>
        <v>0.63299861327022255</v>
      </c>
      <c r="L65" s="61">
        <f ca="1">_xll.EURO(UnderlyingPrice,$D65,IntRate,Yield,$H65,$D$6,L$12,0)</f>
        <v>1.3447274901422113E-2</v>
      </c>
      <c r="M65" s="61">
        <f ca="1">_xll.EURO(UnderlyingPrice,$D65,IntRate,Yield,$H65,$D$6,M$12,0)</f>
        <v>36.492058858472504</v>
      </c>
      <c r="O65" s="61">
        <f ca="1">_xll.EURO(UnderlyingPrice,$D65*(1+$P$8),IntRate,Yield,$I65,Expiry-Today,O$12,0)</f>
        <v>1.3313984876394708E-2</v>
      </c>
      <c r="P65" s="61">
        <f ca="1">_xll.EURO(UnderlyingPrice,$D65*(1+$P$8),IntRate,Yield,$I65,Expiry-Today,P$12,0)</f>
        <v>36.5366541112611</v>
      </c>
      <c r="R65" s="61">
        <f ca="1">_xll.EURO(UnderlyingPrice,$D65*(1-$P$8),IntRate,Yield,$J65,Expiry-Today,R$12,0)</f>
        <v>1.3581184100915966E-2</v>
      </c>
      <c r="S65" s="61">
        <f ca="1">_xll.EURO(UnderlyingPrice,$D65*(1-$P$8),IntRate,Yield,$J65,Expiry-Today,S$12,0)</f>
        <v>36.447464224858351</v>
      </c>
      <c r="U65" s="62">
        <f t="shared" ca="1" si="18"/>
        <v>3.0576516861656624E-4</v>
      </c>
      <c r="V65" s="62"/>
      <c r="W65" s="66">
        <f t="shared" ca="1" si="19"/>
        <v>3.0762085510079728E-4</v>
      </c>
      <c r="Z65" s="62">
        <f t="shared" ca="1" si="12"/>
        <v>3.4250981594447803E-2</v>
      </c>
      <c r="AA65" s="62">
        <f t="shared" ca="1" si="13"/>
        <v>0.53224784273355175</v>
      </c>
      <c r="AB65" s="62">
        <f t="shared" ca="1" si="20"/>
        <v>-0.28328776609451961</v>
      </c>
      <c r="AC65" s="62">
        <f t="shared" ca="1" si="14"/>
        <v>-8.4568525033922803</v>
      </c>
      <c r="AD65" s="63">
        <f t="shared" ca="1" si="21"/>
        <v>2.1243967263399267E-4</v>
      </c>
      <c r="AE65" s="63">
        <f t="shared" ca="1" si="22"/>
        <v>7.2762673173173994E-6</v>
      </c>
      <c r="AF65" s="63">
        <f t="shared" ca="1" si="23"/>
        <v>7.2762673173173994E-6</v>
      </c>
    </row>
    <row r="66" spans="3:32">
      <c r="C66" s="59"/>
      <c r="D66" s="67"/>
      <c r="E66" s="48"/>
      <c r="F66" s="48"/>
      <c r="G66" s="48"/>
      <c r="H66" s="48"/>
      <c r="I66" s="48"/>
      <c r="J66" s="48"/>
      <c r="L66" s="61"/>
      <c r="M66" s="61"/>
      <c r="O66" s="61"/>
      <c r="P66" s="61"/>
      <c r="R66" s="61"/>
      <c r="S66" s="61"/>
      <c r="U66" s="62"/>
      <c r="V66" s="62"/>
      <c r="W66" s="66"/>
      <c r="Z66" s="62"/>
      <c r="AA66" s="62"/>
      <c r="AB66" s="62"/>
      <c r="AC66" s="62"/>
      <c r="AD66" s="63"/>
      <c r="AE66" s="63"/>
      <c r="AF66" s="63"/>
    </row>
    <row r="67" spans="3:32">
      <c r="C67" s="59"/>
      <c r="D67" s="67"/>
      <c r="E67" s="48"/>
      <c r="F67" s="48"/>
      <c r="G67" s="48"/>
      <c r="H67" s="48"/>
      <c r="I67" s="48"/>
      <c r="J67" s="48"/>
      <c r="L67" s="61"/>
      <c r="M67" s="61"/>
      <c r="O67" s="61"/>
      <c r="P67" s="61"/>
      <c r="R67" s="61"/>
      <c r="S67" s="61"/>
      <c r="U67" s="62"/>
      <c r="V67" s="62"/>
      <c r="W67" s="66"/>
      <c r="Z67" s="62"/>
      <c r="AA67" s="62"/>
      <c r="AB67" s="62"/>
      <c r="AC67" s="62"/>
      <c r="AD67" s="63"/>
      <c r="AE67" s="63"/>
      <c r="AF67" s="63"/>
    </row>
    <row r="68" spans="3:32">
      <c r="C68" s="59"/>
      <c r="D68" s="67"/>
      <c r="E68" s="48"/>
      <c r="F68" s="48"/>
      <c r="G68" s="48"/>
      <c r="H68" s="48"/>
      <c r="I68" s="48"/>
      <c r="J68" s="48"/>
      <c r="L68" s="61"/>
      <c r="M68" s="61"/>
      <c r="O68" s="61"/>
      <c r="P68" s="61"/>
      <c r="R68" s="61"/>
      <c r="S68" s="61"/>
      <c r="U68" s="62"/>
      <c r="V68" s="62"/>
      <c r="W68" s="66"/>
      <c r="Z68" s="62"/>
      <c r="AA68" s="62"/>
      <c r="AB68" s="62"/>
      <c r="AC68" s="62"/>
      <c r="AD68" s="63"/>
      <c r="AE68" s="63"/>
      <c r="AF68" s="63"/>
    </row>
    <row r="69" spans="3:32">
      <c r="C69" s="59"/>
      <c r="D69" s="67"/>
      <c r="E69" s="48"/>
      <c r="F69" s="48"/>
      <c r="G69" s="48"/>
      <c r="H69" s="48"/>
      <c r="I69" s="48"/>
      <c r="J69" s="48"/>
      <c r="L69" s="61"/>
      <c r="M69" s="61"/>
      <c r="O69" s="61"/>
      <c r="P69" s="61"/>
      <c r="R69" s="61"/>
      <c r="S69" s="61"/>
      <c r="U69" s="62"/>
      <c r="V69" s="62"/>
      <c r="W69" s="66"/>
      <c r="Z69" s="62"/>
      <c r="AA69" s="62"/>
      <c r="AB69" s="62"/>
      <c r="AC69" s="62"/>
      <c r="AD69" s="63"/>
      <c r="AE69" s="63"/>
      <c r="AF69" s="63"/>
    </row>
    <row r="70" spans="3:32">
      <c r="C70" s="59"/>
      <c r="D70" s="67"/>
      <c r="E70" s="48"/>
      <c r="F70" s="48"/>
      <c r="G70" s="48"/>
      <c r="H70" s="48"/>
      <c r="I70" s="48"/>
      <c r="J70" s="48"/>
      <c r="L70" s="61"/>
      <c r="M70" s="61"/>
      <c r="O70" s="61"/>
      <c r="P70" s="61"/>
      <c r="R70" s="61"/>
      <c r="S70" s="61"/>
      <c r="U70" s="62"/>
      <c r="V70" s="62"/>
      <c r="W70" s="66"/>
      <c r="Z70" s="62"/>
      <c r="AA70" s="62"/>
      <c r="AB70" s="62"/>
      <c r="AC70" s="62"/>
      <c r="AD70" s="63"/>
      <c r="AE70" s="63"/>
      <c r="AF70" s="63"/>
    </row>
    <row r="71" spans="3:32">
      <c r="C71" s="59"/>
      <c r="D71" s="67"/>
      <c r="E71" s="48"/>
      <c r="F71" s="48"/>
      <c r="G71" s="48"/>
      <c r="H71" s="48"/>
      <c r="I71" s="48"/>
      <c r="J71" s="48"/>
      <c r="L71" s="61"/>
      <c r="M71" s="61"/>
      <c r="O71" s="61"/>
      <c r="P71" s="61"/>
      <c r="R71" s="61"/>
      <c r="S71" s="61"/>
      <c r="U71" s="62"/>
      <c r="V71" s="62"/>
      <c r="W71" s="66"/>
      <c r="Z71" s="62"/>
      <c r="AA71" s="62"/>
      <c r="AB71" s="62"/>
      <c r="AC71" s="62"/>
      <c r="AD71" s="63"/>
      <c r="AE71" s="63"/>
      <c r="AF71" s="63"/>
    </row>
    <row r="72" spans="3:32">
      <c r="C72" s="59"/>
      <c r="D72" s="67"/>
      <c r="E72" s="48"/>
      <c r="F72" s="48"/>
      <c r="G72" s="48"/>
      <c r="H72" s="48"/>
      <c r="I72" s="48"/>
      <c r="J72" s="48"/>
      <c r="L72" s="61"/>
      <c r="M72" s="61"/>
      <c r="O72" s="61"/>
      <c r="P72" s="61"/>
      <c r="R72" s="61"/>
      <c r="S72" s="61"/>
      <c r="U72" s="62"/>
      <c r="V72" s="62"/>
      <c r="W72" s="66"/>
      <c r="Z72" s="62"/>
      <c r="AA72" s="62"/>
      <c r="AB72" s="62"/>
      <c r="AC72" s="62"/>
      <c r="AD72" s="63"/>
      <c r="AE72" s="63"/>
      <c r="AF72" s="63"/>
    </row>
    <row r="73" spans="3:32">
      <c r="C73" s="59"/>
      <c r="D73" s="67"/>
      <c r="E73" s="48"/>
      <c r="F73" s="48"/>
      <c r="G73" s="48"/>
      <c r="H73" s="48"/>
      <c r="I73" s="48"/>
      <c r="J73" s="48"/>
      <c r="L73" s="61"/>
      <c r="M73" s="61"/>
      <c r="O73" s="61"/>
      <c r="P73" s="61"/>
      <c r="R73" s="61"/>
      <c r="S73" s="61"/>
      <c r="U73" s="62"/>
      <c r="V73" s="62"/>
      <c r="W73" s="66"/>
      <c r="Z73" s="62"/>
      <c r="AA73" s="62"/>
      <c r="AB73" s="62"/>
      <c r="AC73" s="62"/>
      <c r="AD73" s="63"/>
      <c r="AE73" s="63"/>
      <c r="AF73" s="63"/>
    </row>
    <row r="74" spans="3:32">
      <c r="C74" s="59"/>
      <c r="D74" s="67"/>
      <c r="E74" s="48"/>
      <c r="F74" s="48"/>
      <c r="G74" s="48"/>
      <c r="H74" s="48"/>
      <c r="I74" s="48"/>
      <c r="J74" s="48"/>
      <c r="L74" s="61"/>
      <c r="M74" s="61"/>
      <c r="O74" s="61"/>
      <c r="P74" s="61"/>
      <c r="R74" s="61"/>
      <c r="S74" s="61"/>
      <c r="U74" s="62"/>
      <c r="V74" s="62"/>
      <c r="W74" s="66"/>
      <c r="Z74" s="62"/>
      <c r="AA74" s="62"/>
      <c r="AB74" s="62"/>
      <c r="AC74" s="62"/>
      <c r="AD74" s="63"/>
      <c r="AE74" s="63"/>
      <c r="AF74" s="63"/>
    </row>
    <row r="75" spans="3:32">
      <c r="C75" s="59"/>
      <c r="D75" s="67"/>
      <c r="E75" s="48"/>
      <c r="F75" s="48"/>
      <c r="G75" s="48"/>
      <c r="H75" s="48"/>
      <c r="I75" s="48"/>
      <c r="J75" s="48"/>
      <c r="L75" s="61"/>
      <c r="M75" s="61"/>
      <c r="O75" s="61"/>
      <c r="P75" s="61"/>
      <c r="R75" s="61"/>
      <c r="S75" s="61"/>
      <c r="U75" s="62"/>
      <c r="V75" s="62"/>
      <c r="W75" s="66"/>
      <c r="Z75" s="62"/>
      <c r="AA75" s="62"/>
      <c r="AB75" s="62"/>
      <c r="AC75" s="62"/>
      <c r="AD75" s="63"/>
      <c r="AE75" s="63"/>
      <c r="AF75" s="63"/>
    </row>
    <row r="76" spans="3:32">
      <c r="C76" s="59"/>
      <c r="D76" s="67"/>
      <c r="E76" s="48"/>
      <c r="F76" s="48"/>
      <c r="G76" s="48"/>
      <c r="H76" s="48"/>
      <c r="I76" s="48"/>
      <c r="J76" s="48"/>
      <c r="L76" s="61"/>
      <c r="M76" s="61"/>
      <c r="O76" s="61"/>
      <c r="P76" s="61"/>
      <c r="R76" s="61"/>
      <c r="S76" s="61"/>
      <c r="U76" s="62"/>
      <c r="V76" s="62"/>
      <c r="W76" s="66"/>
      <c r="Z76" s="62"/>
      <c r="AA76" s="62"/>
      <c r="AB76" s="62"/>
      <c r="AC76" s="62"/>
      <c r="AD76" s="63"/>
      <c r="AE76" s="63"/>
      <c r="AF76" s="63"/>
    </row>
    <row r="77" spans="3:32">
      <c r="C77" s="59"/>
      <c r="D77" s="67"/>
      <c r="E77" s="48"/>
      <c r="F77" s="48"/>
      <c r="G77" s="48"/>
      <c r="H77" s="48"/>
      <c r="I77" s="48"/>
      <c r="J77" s="48"/>
      <c r="L77" s="61"/>
      <c r="M77" s="61"/>
      <c r="O77" s="61"/>
      <c r="P77" s="61"/>
      <c r="R77" s="61"/>
      <c r="S77" s="61"/>
      <c r="U77" s="62"/>
      <c r="V77" s="62"/>
      <c r="W77" s="66"/>
      <c r="Z77" s="62"/>
      <c r="AA77" s="62"/>
      <c r="AB77" s="62"/>
      <c r="AC77" s="62"/>
      <c r="AD77" s="63"/>
      <c r="AE77" s="63"/>
      <c r="AF77" s="63"/>
    </row>
    <row r="78" spans="3:32">
      <c r="C78" s="59"/>
      <c r="D78" s="67"/>
      <c r="E78" s="48"/>
      <c r="F78" s="48"/>
      <c r="G78" s="48"/>
      <c r="H78" s="48"/>
      <c r="I78" s="48"/>
      <c r="J78" s="48"/>
      <c r="L78" s="61"/>
      <c r="M78" s="61"/>
      <c r="O78" s="61"/>
      <c r="P78" s="61"/>
      <c r="R78" s="61"/>
      <c r="S78" s="61"/>
      <c r="U78" s="62"/>
      <c r="V78" s="62"/>
      <c r="W78" s="66"/>
      <c r="Z78" s="62"/>
      <c r="AA78" s="62"/>
      <c r="AB78" s="62"/>
      <c r="AC78" s="62"/>
      <c r="AD78" s="63"/>
      <c r="AE78" s="63"/>
      <c r="AF78" s="63"/>
    </row>
    <row r="79" spans="3:32">
      <c r="C79" s="59"/>
      <c r="D79" s="67"/>
      <c r="E79" s="48"/>
      <c r="F79" s="48"/>
      <c r="G79" s="48"/>
      <c r="H79" s="48"/>
      <c r="I79" s="48"/>
      <c r="J79" s="48"/>
      <c r="L79" s="61"/>
      <c r="M79" s="61"/>
      <c r="O79" s="61"/>
      <c r="P79" s="61"/>
      <c r="R79" s="61"/>
      <c r="S79" s="61"/>
      <c r="U79" s="62"/>
      <c r="V79" s="62"/>
      <c r="W79" s="66"/>
      <c r="Z79" s="62"/>
      <c r="AA79" s="62"/>
      <c r="AB79" s="62"/>
      <c r="AC79" s="62"/>
      <c r="AD79" s="63"/>
      <c r="AE79" s="63"/>
      <c r="AF79" s="63"/>
    </row>
    <row r="80" spans="3:32">
      <c r="C80" s="59"/>
      <c r="D80" s="67"/>
      <c r="E80" s="48"/>
      <c r="F80" s="48"/>
      <c r="G80" s="48"/>
      <c r="H80" s="48"/>
      <c r="I80" s="48"/>
      <c r="J80" s="48"/>
      <c r="L80" s="61"/>
      <c r="M80" s="61"/>
      <c r="O80" s="61"/>
      <c r="P80" s="61"/>
      <c r="R80" s="61"/>
      <c r="S80" s="61"/>
      <c r="U80" s="62"/>
      <c r="V80" s="62"/>
      <c r="W80" s="66"/>
      <c r="Z80" s="62"/>
      <c r="AA80" s="62"/>
      <c r="AB80" s="62"/>
      <c r="AC80" s="62"/>
      <c r="AD80" s="63"/>
      <c r="AE80" s="63"/>
      <c r="AF80" s="63"/>
    </row>
    <row r="81" spans="3:32">
      <c r="C81" s="59"/>
      <c r="D81" s="67"/>
      <c r="E81" s="48"/>
      <c r="F81" s="48"/>
      <c r="G81" s="48"/>
      <c r="H81" s="48"/>
      <c r="I81" s="48"/>
      <c r="J81" s="48"/>
      <c r="L81" s="61"/>
      <c r="M81" s="61"/>
      <c r="O81" s="61"/>
      <c r="P81" s="61"/>
      <c r="R81" s="61"/>
      <c r="S81" s="61"/>
      <c r="U81" s="62"/>
      <c r="V81" s="62"/>
      <c r="W81" s="66"/>
      <c r="Z81" s="62"/>
      <c r="AA81" s="62"/>
      <c r="AB81" s="62"/>
      <c r="AC81" s="62"/>
      <c r="AD81" s="63"/>
      <c r="AE81" s="63"/>
      <c r="AF81" s="63"/>
    </row>
    <row r="82" spans="3:32">
      <c r="C82" s="59"/>
      <c r="D82" s="67"/>
      <c r="E82" s="48"/>
      <c r="F82" s="48"/>
      <c r="G82" s="48"/>
      <c r="H82" s="48"/>
      <c r="I82" s="48"/>
      <c r="J82" s="48"/>
      <c r="L82" s="61"/>
      <c r="M82" s="61"/>
      <c r="O82" s="61"/>
      <c r="P82" s="61"/>
      <c r="R82" s="61"/>
      <c r="S82" s="61"/>
      <c r="U82" s="62"/>
      <c r="V82" s="62"/>
      <c r="W82" s="66"/>
      <c r="Z82" s="62"/>
      <c r="AA82" s="62"/>
      <c r="AB82" s="62"/>
      <c r="AC82" s="62"/>
      <c r="AD82" s="63"/>
      <c r="AE82" s="63"/>
      <c r="AF82" s="63"/>
    </row>
    <row r="83" spans="3:32">
      <c r="C83" s="59"/>
      <c r="D83" s="67"/>
      <c r="E83" s="48"/>
      <c r="F83" s="48"/>
      <c r="G83" s="48"/>
      <c r="H83" s="48"/>
      <c r="I83" s="48"/>
      <c r="J83" s="48"/>
      <c r="L83" s="61"/>
      <c r="M83" s="61"/>
      <c r="O83" s="61"/>
      <c r="P83" s="61"/>
      <c r="R83" s="61"/>
      <c r="S83" s="61"/>
      <c r="U83" s="62"/>
      <c r="V83" s="62"/>
      <c r="W83" s="66"/>
      <c r="Z83" s="62"/>
      <c r="AA83" s="62"/>
      <c r="AB83" s="62"/>
      <c r="AC83" s="62"/>
      <c r="AD83" s="63"/>
      <c r="AE83" s="63"/>
      <c r="AF83" s="63"/>
    </row>
    <row r="84" spans="3:32">
      <c r="C84" s="59"/>
      <c r="D84" s="67"/>
      <c r="E84" s="48"/>
      <c r="F84" s="48"/>
      <c r="G84" s="48"/>
      <c r="H84" s="48"/>
      <c r="I84" s="48"/>
      <c r="J84" s="48"/>
      <c r="L84" s="61"/>
      <c r="M84" s="61"/>
      <c r="O84" s="61"/>
      <c r="P84" s="61"/>
      <c r="R84" s="61"/>
      <c r="S84" s="61"/>
      <c r="U84" s="62"/>
      <c r="V84" s="62"/>
      <c r="W84" s="66"/>
      <c r="Z84" s="62"/>
      <c r="AA84" s="62"/>
      <c r="AB84" s="62"/>
      <c r="AC84" s="62"/>
      <c r="AD84" s="63"/>
      <c r="AE84" s="63"/>
      <c r="AF84" s="63"/>
    </row>
    <row r="85" spans="3:32">
      <c r="C85" s="59"/>
      <c r="D85" s="67"/>
      <c r="E85" s="48"/>
      <c r="F85" s="48"/>
      <c r="G85" s="48"/>
      <c r="H85" s="48"/>
      <c r="I85" s="48"/>
      <c r="J85" s="48"/>
      <c r="L85" s="61"/>
      <c r="M85" s="61"/>
      <c r="O85" s="61"/>
      <c r="P85" s="61"/>
      <c r="R85" s="61"/>
      <c r="S85" s="61"/>
      <c r="U85" s="62"/>
      <c r="V85" s="62"/>
      <c r="W85" s="66"/>
      <c r="Z85" s="62"/>
      <c r="AA85" s="62"/>
      <c r="AB85" s="62"/>
      <c r="AC85" s="62"/>
      <c r="AD85" s="63"/>
      <c r="AE85" s="63"/>
      <c r="AF85" s="63"/>
    </row>
    <row r="86" spans="3:32">
      <c r="C86" s="59"/>
      <c r="D86" s="67"/>
      <c r="E86" s="48"/>
      <c r="F86" s="48"/>
      <c r="G86" s="48"/>
      <c r="H86" s="48"/>
      <c r="I86" s="48"/>
      <c r="J86" s="48"/>
      <c r="L86" s="61"/>
      <c r="M86" s="61"/>
      <c r="O86" s="61"/>
      <c r="P86" s="61"/>
      <c r="R86" s="61"/>
      <c r="S86" s="61"/>
      <c r="U86" s="62"/>
      <c r="V86" s="62"/>
      <c r="W86" s="66"/>
      <c r="Z86" s="62"/>
      <c r="AA86" s="62"/>
      <c r="AB86" s="62"/>
      <c r="AC86" s="62"/>
      <c r="AD86" s="63"/>
      <c r="AE86" s="63"/>
      <c r="AF86" s="63"/>
    </row>
    <row r="87" spans="3:32">
      <c r="C87" s="59"/>
      <c r="D87" s="67"/>
      <c r="E87" s="48"/>
      <c r="F87" s="48"/>
      <c r="G87" s="48"/>
      <c r="H87" s="48"/>
      <c r="I87" s="48"/>
      <c r="J87" s="48"/>
      <c r="L87" s="61"/>
      <c r="M87" s="61"/>
      <c r="O87" s="61"/>
      <c r="P87" s="61"/>
      <c r="R87" s="61"/>
      <c r="S87" s="61"/>
      <c r="U87" s="62"/>
      <c r="V87" s="62"/>
      <c r="W87" s="66"/>
      <c r="Z87" s="62"/>
      <c r="AA87" s="62"/>
      <c r="AB87" s="62"/>
      <c r="AC87" s="62"/>
      <c r="AD87" s="63"/>
      <c r="AE87" s="63"/>
      <c r="AF87" s="63"/>
    </row>
    <row r="88" spans="3:32">
      <c r="C88" s="59"/>
      <c r="D88" s="67"/>
      <c r="E88" s="48"/>
      <c r="F88" s="48"/>
      <c r="G88" s="48"/>
      <c r="H88" s="48"/>
      <c r="I88" s="48"/>
      <c r="J88" s="48"/>
      <c r="L88" s="61"/>
      <c r="M88" s="61"/>
      <c r="O88" s="61"/>
      <c r="P88" s="61"/>
      <c r="R88" s="61"/>
      <c r="S88" s="61"/>
      <c r="U88" s="62"/>
      <c r="V88" s="62"/>
      <c r="W88" s="66"/>
      <c r="Z88" s="62"/>
      <c r="AA88" s="62"/>
      <c r="AB88" s="62"/>
      <c r="AC88" s="62"/>
      <c r="AD88" s="63"/>
      <c r="AE88" s="63"/>
      <c r="AF88" s="63"/>
    </row>
    <row r="89" spans="3:32">
      <c r="C89" s="59"/>
      <c r="D89" s="67"/>
      <c r="E89" s="48"/>
      <c r="F89" s="48"/>
      <c r="G89" s="48"/>
      <c r="H89" s="48"/>
      <c r="I89" s="48"/>
      <c r="J89" s="48"/>
      <c r="L89" s="61"/>
      <c r="M89" s="61"/>
      <c r="O89" s="61"/>
      <c r="P89" s="61"/>
      <c r="R89" s="61"/>
      <c r="S89" s="61"/>
      <c r="U89" s="62"/>
      <c r="V89" s="62"/>
      <c r="W89" s="66"/>
      <c r="Z89" s="62"/>
      <c r="AA89" s="62"/>
      <c r="AB89" s="62"/>
      <c r="AC89" s="62"/>
      <c r="AD89" s="63"/>
      <c r="AE89" s="63"/>
      <c r="AF89" s="63"/>
    </row>
    <row r="90" spans="3:32">
      <c r="C90" s="59"/>
      <c r="D90" s="67"/>
      <c r="E90" s="48"/>
      <c r="F90" s="48"/>
      <c r="G90" s="48"/>
      <c r="H90" s="48"/>
      <c r="I90" s="48"/>
      <c r="J90" s="48"/>
      <c r="L90" s="61"/>
      <c r="M90" s="61"/>
      <c r="O90" s="61"/>
      <c r="P90" s="61"/>
      <c r="R90" s="61"/>
      <c r="S90" s="61"/>
      <c r="U90" s="62"/>
      <c r="V90" s="62"/>
      <c r="W90" s="66"/>
      <c r="Z90" s="62"/>
      <c r="AA90" s="62"/>
      <c r="AB90" s="62"/>
      <c r="AC90" s="62"/>
      <c r="AD90" s="63"/>
      <c r="AE90" s="63"/>
      <c r="AF90" s="63"/>
    </row>
    <row r="91" spans="3:32">
      <c r="C91" s="59"/>
      <c r="D91" s="67"/>
      <c r="E91" s="48"/>
      <c r="F91" s="48"/>
      <c r="G91" s="48"/>
      <c r="H91" s="48"/>
      <c r="I91" s="48"/>
      <c r="J91" s="48"/>
      <c r="L91" s="61"/>
      <c r="M91" s="61"/>
      <c r="O91" s="61"/>
      <c r="P91" s="61"/>
      <c r="R91" s="61"/>
      <c r="S91" s="61"/>
      <c r="U91" s="62"/>
      <c r="V91" s="62"/>
      <c r="W91" s="66"/>
      <c r="Z91" s="62"/>
      <c r="AA91" s="62"/>
      <c r="AB91" s="62"/>
      <c r="AC91" s="62"/>
      <c r="AD91" s="63"/>
      <c r="AE91" s="63"/>
      <c r="AF91" s="63"/>
    </row>
    <row r="92" spans="3:32">
      <c r="C92" s="59"/>
      <c r="D92" s="67"/>
      <c r="E92" s="48"/>
      <c r="F92" s="48"/>
      <c r="G92" s="48"/>
      <c r="H92" s="48"/>
      <c r="I92" s="48"/>
      <c r="J92" s="48"/>
      <c r="L92" s="61"/>
      <c r="M92" s="61"/>
      <c r="O92" s="61"/>
      <c r="P92" s="61"/>
      <c r="R92" s="61"/>
      <c r="S92" s="61"/>
      <c r="U92" s="62"/>
      <c r="V92" s="62"/>
      <c r="W92" s="66"/>
      <c r="Z92" s="62"/>
      <c r="AA92" s="62"/>
      <c r="AB92" s="62"/>
      <c r="AC92" s="62"/>
      <c r="AD92" s="63"/>
      <c r="AE92" s="63"/>
      <c r="AF92" s="63"/>
    </row>
    <row r="93" spans="3:32">
      <c r="C93" s="59"/>
      <c r="D93" s="67"/>
      <c r="E93" s="48"/>
      <c r="F93" s="48"/>
      <c r="G93" s="48"/>
      <c r="H93" s="48"/>
      <c r="I93" s="48"/>
      <c r="J93" s="48"/>
      <c r="L93" s="61"/>
      <c r="M93" s="61"/>
      <c r="O93" s="61"/>
      <c r="P93" s="61"/>
      <c r="R93" s="61"/>
      <c r="S93" s="61"/>
      <c r="U93" s="62"/>
      <c r="V93" s="62"/>
      <c r="W93" s="66"/>
      <c r="Z93" s="62"/>
      <c r="AA93" s="62"/>
      <c r="AB93" s="62"/>
      <c r="AC93" s="62"/>
      <c r="AD93" s="63"/>
      <c r="AE93" s="63"/>
      <c r="AF93" s="63"/>
    </row>
    <row r="94" spans="3:32">
      <c r="C94" s="59"/>
      <c r="D94" s="67"/>
      <c r="E94" s="48"/>
      <c r="F94" s="48"/>
      <c r="G94" s="48"/>
      <c r="H94" s="48"/>
      <c r="I94" s="48"/>
      <c r="J94" s="48"/>
      <c r="L94" s="61"/>
      <c r="M94" s="61"/>
      <c r="O94" s="61"/>
      <c r="P94" s="61"/>
      <c r="R94" s="61"/>
      <c r="S94" s="61"/>
      <c r="U94" s="62"/>
      <c r="V94" s="62"/>
      <c r="W94" s="66"/>
      <c r="Z94" s="62"/>
      <c r="AA94" s="62"/>
      <c r="AB94" s="62"/>
      <c r="AC94" s="62"/>
      <c r="AD94" s="63"/>
      <c r="AE94" s="63"/>
      <c r="AF94" s="63"/>
    </row>
    <row r="95" spans="3:32">
      <c r="C95" s="59"/>
      <c r="D95" s="67"/>
      <c r="E95" s="48"/>
      <c r="F95" s="48"/>
      <c r="G95" s="48"/>
      <c r="H95" s="48"/>
      <c r="I95" s="48"/>
      <c r="J95" s="48"/>
      <c r="L95" s="61"/>
      <c r="M95" s="61"/>
      <c r="O95" s="61"/>
      <c r="P95" s="61"/>
      <c r="R95" s="61"/>
      <c r="S95" s="61"/>
      <c r="U95" s="62"/>
      <c r="V95" s="62"/>
      <c r="W95" s="66"/>
      <c r="Z95" s="62"/>
      <c r="AA95" s="62"/>
      <c r="AB95" s="62"/>
      <c r="AC95" s="62"/>
      <c r="AD95" s="63"/>
      <c r="AE95" s="63"/>
      <c r="AF95" s="63"/>
    </row>
    <row r="96" spans="3:32">
      <c r="C96" s="59"/>
      <c r="D96" s="67"/>
      <c r="E96" s="48"/>
      <c r="F96" s="48"/>
      <c r="G96" s="48"/>
      <c r="H96" s="48"/>
      <c r="I96" s="48"/>
      <c r="J96" s="48"/>
      <c r="L96" s="61"/>
      <c r="M96" s="61"/>
      <c r="O96" s="61"/>
      <c r="P96" s="61"/>
      <c r="R96" s="61"/>
      <c r="S96" s="61"/>
      <c r="U96" s="62"/>
      <c r="V96" s="62"/>
      <c r="W96" s="66"/>
      <c r="Z96" s="62"/>
      <c r="AA96" s="62"/>
      <c r="AB96" s="62"/>
      <c r="AC96" s="62"/>
      <c r="AD96" s="63"/>
      <c r="AE96" s="63"/>
      <c r="AF96" s="63"/>
    </row>
    <row r="97" spans="3:32">
      <c r="C97" s="59"/>
      <c r="D97" s="67"/>
      <c r="E97" s="48"/>
      <c r="F97" s="48"/>
      <c r="G97" s="48"/>
      <c r="H97" s="48"/>
      <c r="I97" s="48"/>
      <c r="J97" s="48"/>
      <c r="L97" s="61"/>
      <c r="M97" s="61"/>
      <c r="O97" s="61"/>
      <c r="P97" s="61"/>
      <c r="R97" s="61"/>
      <c r="S97" s="61"/>
      <c r="U97" s="62"/>
      <c r="V97" s="62"/>
      <c r="W97" s="66"/>
      <c r="Z97" s="62"/>
      <c r="AA97" s="62"/>
      <c r="AB97" s="62"/>
      <c r="AC97" s="62"/>
      <c r="AD97" s="63"/>
      <c r="AE97" s="63"/>
      <c r="AF97" s="63"/>
    </row>
    <row r="98" spans="3:32">
      <c r="C98" s="59"/>
      <c r="D98" s="67"/>
      <c r="E98" s="48"/>
      <c r="F98" s="48"/>
      <c r="G98" s="48"/>
      <c r="H98" s="48"/>
      <c r="I98" s="48"/>
      <c r="J98" s="48"/>
      <c r="L98" s="61"/>
      <c r="M98" s="61"/>
      <c r="O98" s="61"/>
      <c r="P98" s="61"/>
      <c r="R98" s="61"/>
      <c r="S98" s="61"/>
      <c r="U98" s="62"/>
      <c r="V98" s="62"/>
      <c r="W98" s="66"/>
      <c r="Z98" s="62"/>
      <c r="AA98" s="62"/>
      <c r="AB98" s="62"/>
      <c r="AC98" s="62"/>
      <c r="AD98" s="63"/>
      <c r="AE98" s="63"/>
      <c r="AF98" s="63"/>
    </row>
    <row r="99" spans="3:32">
      <c r="C99" s="59"/>
      <c r="D99" s="67"/>
      <c r="E99" s="48"/>
      <c r="F99" s="48"/>
      <c r="G99" s="48"/>
      <c r="H99" s="48"/>
      <c r="I99" s="48"/>
      <c r="J99" s="48"/>
      <c r="L99" s="61"/>
      <c r="M99" s="61"/>
      <c r="O99" s="61"/>
      <c r="P99" s="61"/>
      <c r="R99" s="61"/>
      <c r="S99" s="61"/>
      <c r="U99" s="62"/>
      <c r="V99" s="62"/>
      <c r="W99" s="66"/>
      <c r="Z99" s="62"/>
      <c r="AA99" s="62"/>
      <c r="AB99" s="62"/>
      <c r="AC99" s="62"/>
      <c r="AD99" s="63"/>
      <c r="AE99" s="63"/>
      <c r="AF99" s="63"/>
    </row>
    <row r="100" spans="3:32">
      <c r="C100" s="59"/>
      <c r="D100" s="67"/>
      <c r="E100" s="48"/>
      <c r="F100" s="48"/>
      <c r="G100" s="48"/>
      <c r="H100" s="48"/>
      <c r="I100" s="48"/>
      <c r="J100" s="48"/>
      <c r="L100" s="61"/>
      <c r="M100" s="61"/>
      <c r="O100" s="61"/>
      <c r="P100" s="61"/>
      <c r="R100" s="61"/>
      <c r="S100" s="61"/>
      <c r="U100" s="62"/>
      <c r="V100" s="62"/>
      <c r="W100" s="66"/>
      <c r="Z100" s="62"/>
      <c r="AA100" s="62"/>
      <c r="AB100" s="62"/>
      <c r="AC100" s="62"/>
      <c r="AD100" s="63"/>
      <c r="AE100" s="63"/>
      <c r="AF100" s="63"/>
    </row>
    <row r="101" spans="3:32">
      <c r="C101" s="59"/>
      <c r="D101" s="67"/>
      <c r="E101" s="48"/>
      <c r="F101" s="48"/>
      <c r="G101" s="48"/>
      <c r="H101" s="48"/>
      <c r="I101" s="48"/>
      <c r="J101" s="48"/>
      <c r="L101" s="61"/>
      <c r="M101" s="61"/>
      <c r="O101" s="61"/>
      <c r="P101" s="61"/>
      <c r="R101" s="61"/>
      <c r="S101" s="61"/>
      <c r="U101" s="62"/>
      <c r="V101" s="62"/>
      <c r="W101" s="66"/>
      <c r="Z101" s="62"/>
      <c r="AA101" s="62"/>
      <c r="AB101" s="62"/>
      <c r="AC101" s="62"/>
      <c r="AD101" s="63"/>
      <c r="AE101" s="63"/>
      <c r="AF101" s="63"/>
    </row>
    <row r="102" spans="3:32">
      <c r="C102" s="59"/>
      <c r="D102" s="67"/>
      <c r="E102" s="48"/>
      <c r="F102" s="48"/>
      <c r="G102" s="48"/>
      <c r="H102" s="48"/>
      <c r="I102" s="48"/>
      <c r="J102" s="48"/>
      <c r="L102" s="61"/>
      <c r="M102" s="61"/>
      <c r="O102" s="61"/>
      <c r="P102" s="61"/>
      <c r="R102" s="61"/>
      <c r="S102" s="61"/>
      <c r="U102" s="62"/>
      <c r="V102" s="62"/>
      <c r="W102" s="66"/>
      <c r="Z102" s="62"/>
      <c r="AA102" s="62"/>
      <c r="AB102" s="62"/>
      <c r="AC102" s="62"/>
      <c r="AD102" s="63"/>
      <c r="AE102" s="63"/>
      <c r="AF102" s="63"/>
    </row>
    <row r="103" spans="3:32">
      <c r="C103" s="59"/>
      <c r="D103" s="67"/>
      <c r="E103" s="48"/>
      <c r="F103" s="48"/>
      <c r="G103" s="48"/>
      <c r="H103" s="48"/>
      <c r="I103" s="48"/>
      <c r="J103" s="48"/>
      <c r="L103" s="61"/>
      <c r="M103" s="61"/>
      <c r="O103" s="61"/>
      <c r="P103" s="61"/>
      <c r="R103" s="61"/>
      <c r="S103" s="61"/>
      <c r="U103" s="62"/>
      <c r="V103" s="62"/>
      <c r="W103" s="66"/>
      <c r="Z103" s="62"/>
      <c r="AA103" s="62"/>
      <c r="AB103" s="62"/>
      <c r="AC103" s="62"/>
      <c r="AD103" s="63"/>
      <c r="AE103" s="63"/>
      <c r="AF103" s="63"/>
    </row>
    <row r="104" spans="3:32">
      <c r="C104" s="59"/>
      <c r="D104" s="67"/>
      <c r="E104" s="48"/>
      <c r="F104" s="48"/>
      <c r="G104" s="48"/>
      <c r="H104" s="48"/>
      <c r="I104" s="48"/>
      <c r="J104" s="48"/>
      <c r="L104" s="61"/>
      <c r="M104" s="61"/>
      <c r="O104" s="61"/>
      <c r="P104" s="61"/>
      <c r="R104" s="61"/>
      <c r="S104" s="61"/>
      <c r="U104" s="62"/>
      <c r="V104" s="62"/>
      <c r="W104" s="66"/>
      <c r="Z104" s="62"/>
      <c r="AA104" s="62"/>
      <c r="AB104" s="62"/>
      <c r="AC104" s="62"/>
      <c r="AD104" s="63"/>
      <c r="AE104" s="63"/>
      <c r="AF104" s="63"/>
    </row>
    <row r="105" spans="3:32">
      <c r="C105" s="59"/>
      <c r="D105" s="67"/>
      <c r="E105" s="48"/>
      <c r="F105" s="48"/>
      <c r="G105" s="48"/>
      <c r="H105" s="48"/>
      <c r="I105" s="48"/>
      <c r="J105" s="48"/>
      <c r="L105" s="61"/>
      <c r="M105" s="61"/>
      <c r="O105" s="61"/>
      <c r="P105" s="61"/>
      <c r="R105" s="61"/>
      <c r="S105" s="61"/>
      <c r="U105" s="62"/>
      <c r="V105" s="62"/>
      <c r="W105" s="66"/>
      <c r="Z105" s="62"/>
      <c r="AA105" s="62"/>
      <c r="AB105" s="62"/>
      <c r="AC105" s="62"/>
      <c r="AD105" s="63"/>
      <c r="AE105" s="63"/>
      <c r="AF105" s="63"/>
    </row>
    <row r="106" spans="3:32">
      <c r="C106" s="59"/>
      <c r="D106" s="67"/>
      <c r="E106" s="48"/>
      <c r="F106" s="48"/>
      <c r="G106" s="48"/>
      <c r="H106" s="48"/>
      <c r="I106" s="48"/>
      <c r="J106" s="48"/>
      <c r="L106" s="61"/>
      <c r="M106" s="61"/>
      <c r="O106" s="61"/>
      <c r="P106" s="61"/>
      <c r="R106" s="61"/>
      <c r="S106" s="61"/>
      <c r="U106" s="62"/>
      <c r="V106" s="62"/>
      <c r="W106" s="66"/>
      <c r="Z106" s="62"/>
      <c r="AA106" s="62"/>
      <c r="AB106" s="62"/>
      <c r="AC106" s="62"/>
      <c r="AD106" s="63"/>
      <c r="AE106" s="63"/>
      <c r="AF106" s="63"/>
    </row>
    <row r="107" spans="3:32">
      <c r="C107" s="59"/>
      <c r="D107" s="67"/>
      <c r="E107" s="48"/>
      <c r="F107" s="48"/>
      <c r="G107" s="48"/>
      <c r="H107" s="48"/>
      <c r="I107" s="48"/>
      <c r="J107" s="48"/>
      <c r="L107" s="61"/>
      <c r="M107" s="61"/>
      <c r="O107" s="61"/>
      <c r="P107" s="61"/>
      <c r="R107" s="61"/>
      <c r="S107" s="61"/>
      <c r="U107" s="62"/>
      <c r="V107" s="62"/>
      <c r="W107" s="66"/>
      <c r="Z107" s="62"/>
      <c r="AA107" s="62"/>
      <c r="AB107" s="62"/>
      <c r="AC107" s="62"/>
      <c r="AD107" s="63"/>
      <c r="AE107" s="63"/>
      <c r="AF107" s="63"/>
    </row>
    <row r="108" spans="3:32">
      <c r="C108" s="59"/>
      <c r="D108" s="67"/>
      <c r="E108" s="48"/>
      <c r="F108" s="48"/>
      <c r="G108" s="48"/>
      <c r="H108" s="48"/>
      <c r="I108" s="48"/>
      <c r="J108" s="48"/>
      <c r="L108" s="61"/>
      <c r="M108" s="61"/>
      <c r="O108" s="61"/>
      <c r="P108" s="61"/>
      <c r="R108" s="61"/>
      <c r="S108" s="61"/>
      <c r="U108" s="62"/>
      <c r="V108" s="62"/>
      <c r="W108" s="66"/>
      <c r="Z108" s="62"/>
      <c r="AA108" s="62"/>
      <c r="AB108" s="62"/>
      <c r="AC108" s="62"/>
      <c r="AD108" s="63"/>
      <c r="AE108" s="63"/>
      <c r="AF108" s="63"/>
    </row>
    <row r="109" spans="3:32">
      <c r="C109" s="59"/>
      <c r="D109" s="67"/>
      <c r="E109" s="48"/>
      <c r="F109" s="48"/>
      <c r="G109" s="48"/>
      <c r="H109" s="48"/>
      <c r="I109" s="48"/>
      <c r="J109" s="48"/>
      <c r="L109" s="61"/>
      <c r="M109" s="61"/>
      <c r="O109" s="61"/>
      <c r="P109" s="61"/>
      <c r="R109" s="61"/>
      <c r="S109" s="61"/>
      <c r="U109" s="62"/>
      <c r="V109" s="62"/>
      <c r="W109" s="66"/>
      <c r="Z109" s="62"/>
      <c r="AA109" s="62"/>
      <c r="AB109" s="62"/>
      <c r="AC109" s="62"/>
      <c r="AD109" s="63"/>
      <c r="AE109" s="63"/>
      <c r="AF109" s="63"/>
    </row>
    <row r="110" spans="3:32">
      <c r="C110" s="59"/>
      <c r="D110" s="67"/>
      <c r="E110" s="48"/>
      <c r="F110" s="48"/>
      <c r="G110" s="48"/>
      <c r="H110" s="48"/>
      <c r="I110" s="48"/>
      <c r="J110" s="48"/>
      <c r="L110" s="61"/>
      <c r="M110" s="61"/>
      <c r="O110" s="61"/>
      <c r="P110" s="61"/>
      <c r="R110" s="61"/>
      <c r="S110" s="61"/>
      <c r="U110" s="62"/>
      <c r="V110" s="62"/>
      <c r="W110" s="66"/>
      <c r="Z110" s="62"/>
      <c r="AA110" s="62"/>
      <c r="AB110" s="62"/>
      <c r="AC110" s="62"/>
      <c r="AD110" s="63"/>
      <c r="AE110" s="63"/>
      <c r="AF110" s="63"/>
    </row>
    <row r="111" spans="3:32">
      <c r="C111" s="59"/>
      <c r="D111" s="67"/>
      <c r="E111" s="48"/>
      <c r="F111" s="48"/>
      <c r="G111" s="48"/>
      <c r="H111" s="48"/>
      <c r="I111" s="48"/>
      <c r="J111" s="48"/>
      <c r="L111" s="61"/>
      <c r="M111" s="61"/>
      <c r="O111" s="61"/>
      <c r="P111" s="61"/>
      <c r="R111" s="61"/>
      <c r="S111" s="61"/>
      <c r="U111" s="62"/>
      <c r="V111" s="62"/>
      <c r="W111" s="66"/>
      <c r="Z111" s="62"/>
      <c r="AA111" s="62"/>
      <c r="AB111" s="62"/>
      <c r="AC111" s="62"/>
      <c r="AD111" s="63"/>
      <c r="AE111" s="63"/>
      <c r="AF111" s="63"/>
    </row>
    <row r="112" spans="3:32">
      <c r="C112" s="59"/>
      <c r="D112" s="67"/>
      <c r="E112" s="48"/>
      <c r="F112" s="48"/>
      <c r="G112" s="48"/>
      <c r="H112" s="48"/>
      <c r="I112" s="48"/>
      <c r="J112" s="48"/>
      <c r="L112" s="61"/>
      <c r="M112" s="61"/>
      <c r="O112" s="61"/>
      <c r="P112" s="61"/>
      <c r="R112" s="61"/>
      <c r="S112" s="61"/>
      <c r="U112" s="62"/>
      <c r="V112" s="62"/>
      <c r="W112" s="66"/>
      <c r="Z112" s="62"/>
      <c r="AA112" s="62"/>
      <c r="AB112" s="62"/>
      <c r="AC112" s="62"/>
      <c r="AD112" s="63"/>
      <c r="AE112" s="63"/>
      <c r="AF112" s="63"/>
    </row>
    <row r="113" spans="3:32">
      <c r="C113" s="59"/>
      <c r="D113" s="67"/>
      <c r="E113" s="48"/>
      <c r="F113" s="48"/>
      <c r="G113" s="48"/>
      <c r="H113" s="48"/>
      <c r="I113" s="48"/>
      <c r="J113" s="48"/>
      <c r="L113" s="61"/>
      <c r="M113" s="61"/>
      <c r="O113" s="61"/>
      <c r="P113" s="61"/>
      <c r="R113" s="61"/>
      <c r="S113" s="61"/>
      <c r="U113" s="62"/>
      <c r="V113" s="62"/>
      <c r="W113" s="66"/>
      <c r="Z113" s="62"/>
      <c r="AA113" s="62"/>
      <c r="AB113" s="62"/>
      <c r="AC113" s="62"/>
      <c r="AD113" s="63"/>
      <c r="AE113" s="63"/>
      <c r="AF113" s="63"/>
    </row>
    <row r="114" spans="3:32">
      <c r="C114" s="59"/>
      <c r="D114" s="67"/>
      <c r="E114" s="48"/>
      <c r="F114" s="48"/>
      <c r="G114" s="48"/>
      <c r="H114" s="48"/>
      <c r="I114" s="48"/>
      <c r="J114" s="48"/>
      <c r="L114" s="61"/>
      <c r="M114" s="61"/>
      <c r="O114" s="61"/>
      <c r="P114" s="61"/>
      <c r="R114" s="61"/>
      <c r="S114" s="61"/>
      <c r="U114" s="62"/>
      <c r="V114" s="62"/>
      <c r="W114" s="66"/>
      <c r="Z114" s="62"/>
      <c r="AA114" s="62"/>
      <c r="AB114" s="62"/>
      <c r="AC114" s="62"/>
      <c r="AD114" s="63"/>
      <c r="AE114" s="63"/>
      <c r="AF114" s="63"/>
    </row>
    <row r="115" spans="3:32">
      <c r="C115" s="59"/>
      <c r="D115" s="67"/>
      <c r="E115" s="48"/>
      <c r="F115" s="48"/>
      <c r="G115" s="48"/>
      <c r="H115" s="48"/>
      <c r="I115" s="48"/>
      <c r="J115" s="48"/>
      <c r="L115" s="61"/>
      <c r="M115" s="61"/>
      <c r="O115" s="61"/>
      <c r="P115" s="61"/>
      <c r="R115" s="61"/>
      <c r="S115" s="61"/>
      <c r="U115" s="62"/>
      <c r="V115" s="62"/>
      <c r="W115" s="66"/>
      <c r="Z115" s="62"/>
      <c r="AA115" s="62"/>
      <c r="AB115" s="62"/>
      <c r="AC115" s="62"/>
      <c r="AD115" s="63"/>
      <c r="AE115" s="63"/>
      <c r="AF115" s="63"/>
    </row>
    <row r="116" spans="3:32">
      <c r="C116" s="59"/>
      <c r="D116" s="67"/>
      <c r="E116" s="48"/>
      <c r="F116" s="48"/>
      <c r="G116" s="48"/>
      <c r="H116" s="48"/>
      <c r="I116" s="48"/>
      <c r="J116" s="48"/>
      <c r="L116" s="61"/>
      <c r="M116" s="61"/>
      <c r="O116" s="61"/>
      <c r="P116" s="61"/>
      <c r="R116" s="61"/>
      <c r="S116" s="61"/>
      <c r="U116" s="62"/>
      <c r="V116" s="62"/>
      <c r="W116" s="66"/>
      <c r="Z116" s="62"/>
      <c r="AA116" s="62"/>
      <c r="AB116" s="62"/>
      <c r="AC116" s="62"/>
      <c r="AD116" s="63"/>
      <c r="AE116" s="63"/>
      <c r="AF116" s="63"/>
    </row>
    <row r="117" spans="3:32">
      <c r="C117" s="59"/>
      <c r="D117" s="60"/>
      <c r="E117" s="48"/>
      <c r="F117" s="48"/>
      <c r="G117" s="48"/>
      <c r="H117" s="48"/>
      <c r="I117" s="48"/>
      <c r="J117" s="48"/>
      <c r="L117" s="61"/>
      <c r="M117" s="61"/>
      <c r="O117" s="61"/>
      <c r="P117" s="61"/>
      <c r="R117" s="61"/>
      <c r="S117" s="61"/>
      <c r="U117" s="62"/>
      <c r="V117" s="62"/>
      <c r="W117" s="63"/>
      <c r="Z117" s="62"/>
      <c r="AA117" s="62"/>
      <c r="AB117" s="62"/>
      <c r="AC117" s="62"/>
      <c r="AD117" s="63"/>
      <c r="AE117" s="63"/>
      <c r="AF117" s="63"/>
    </row>
    <row r="118" spans="3:32">
      <c r="C118" s="59"/>
      <c r="D118" s="60"/>
      <c r="E118" s="48"/>
      <c r="F118" s="48"/>
      <c r="G118" s="48"/>
      <c r="H118" s="48"/>
      <c r="I118" s="48"/>
      <c r="J118" s="48"/>
      <c r="L118" s="61"/>
      <c r="M118" s="61"/>
      <c r="O118" s="61"/>
      <c r="P118" s="61"/>
      <c r="R118" s="61"/>
      <c r="S118" s="61"/>
      <c r="U118" s="62"/>
      <c r="V118" s="62"/>
      <c r="W118" s="63"/>
      <c r="Z118" s="62"/>
      <c r="AA118" s="62"/>
      <c r="AB118" s="62"/>
      <c r="AC118" s="62"/>
      <c r="AD118" s="63"/>
      <c r="AE118" s="63"/>
      <c r="AF118" s="63"/>
    </row>
    <row r="119" spans="3:32">
      <c r="C119" s="59"/>
      <c r="D119" s="60"/>
      <c r="E119" s="48"/>
      <c r="F119" s="48"/>
      <c r="G119" s="48"/>
      <c r="H119" s="48"/>
      <c r="I119" s="48"/>
      <c r="J119" s="48"/>
      <c r="L119" s="61"/>
      <c r="M119" s="61"/>
      <c r="O119" s="61"/>
      <c r="P119" s="61"/>
      <c r="R119" s="61"/>
      <c r="S119" s="61"/>
      <c r="U119" s="62"/>
      <c r="V119" s="62"/>
      <c r="W119" s="63"/>
      <c r="Z119" s="62"/>
      <c r="AA119" s="62"/>
      <c r="AB119" s="62"/>
      <c r="AC119" s="62"/>
      <c r="AD119" s="63"/>
      <c r="AE119" s="63"/>
      <c r="AF119" s="63"/>
    </row>
    <row r="120" spans="3:32">
      <c r="C120" s="59"/>
      <c r="D120" s="60"/>
      <c r="E120" s="48"/>
      <c r="F120" s="48"/>
      <c r="G120" s="48"/>
      <c r="H120" s="48"/>
      <c r="I120" s="48"/>
      <c r="J120" s="48"/>
      <c r="L120" s="61"/>
      <c r="M120" s="61"/>
      <c r="O120" s="61"/>
      <c r="P120" s="61"/>
      <c r="R120" s="61"/>
      <c r="S120" s="61"/>
      <c r="U120" s="62"/>
      <c r="V120" s="62"/>
      <c r="W120" s="63"/>
      <c r="Z120" s="62"/>
      <c r="AA120" s="62"/>
      <c r="AB120" s="62"/>
      <c r="AC120" s="62"/>
      <c r="AD120" s="63"/>
      <c r="AE120" s="63"/>
      <c r="AF120" s="63"/>
    </row>
    <row r="121" spans="3:32">
      <c r="C121" s="59"/>
      <c r="D121" s="60"/>
      <c r="E121" s="48"/>
      <c r="F121" s="48"/>
      <c r="G121" s="48"/>
      <c r="H121" s="48"/>
      <c r="I121" s="48"/>
      <c r="J121" s="48"/>
      <c r="L121" s="61"/>
      <c r="M121" s="61"/>
      <c r="O121" s="61"/>
      <c r="P121" s="61"/>
      <c r="R121" s="61"/>
      <c r="S121" s="61"/>
      <c r="U121" s="62"/>
      <c r="V121" s="62"/>
      <c r="W121" s="63"/>
      <c r="Z121" s="62"/>
      <c r="AA121" s="62"/>
      <c r="AB121" s="62"/>
      <c r="AC121" s="62"/>
      <c r="AD121" s="63"/>
      <c r="AE121" s="63"/>
      <c r="AF121" s="63"/>
    </row>
    <row r="122" spans="3:32">
      <c r="C122" s="59"/>
      <c r="D122" s="60"/>
      <c r="E122" s="48"/>
      <c r="F122" s="48"/>
      <c r="G122" s="48"/>
      <c r="H122" s="48"/>
      <c r="I122" s="48"/>
      <c r="J122" s="48"/>
      <c r="L122" s="61"/>
      <c r="M122" s="61"/>
      <c r="O122" s="61"/>
      <c r="P122" s="61"/>
      <c r="R122" s="61"/>
      <c r="S122" s="61"/>
      <c r="U122" s="62"/>
      <c r="V122" s="62"/>
      <c r="W122" s="63"/>
      <c r="Z122" s="62"/>
      <c r="AA122" s="62"/>
      <c r="AB122" s="62"/>
      <c r="AC122" s="62"/>
      <c r="AD122" s="63"/>
      <c r="AE122" s="63"/>
      <c r="AF122" s="63"/>
    </row>
    <row r="123" spans="3:32">
      <c r="C123" s="59"/>
      <c r="D123" s="60"/>
      <c r="E123" s="48"/>
      <c r="F123" s="48"/>
      <c r="G123" s="48"/>
      <c r="H123" s="48"/>
      <c r="I123" s="48"/>
      <c r="J123" s="48"/>
      <c r="L123" s="61"/>
      <c r="M123" s="61"/>
      <c r="O123" s="61"/>
      <c r="P123" s="61"/>
      <c r="R123" s="61"/>
      <c r="S123" s="61"/>
      <c r="U123" s="62"/>
      <c r="V123" s="62"/>
      <c r="W123" s="63"/>
      <c r="Z123" s="62"/>
      <c r="AA123" s="62"/>
      <c r="AB123" s="62"/>
      <c r="AC123" s="62"/>
      <c r="AD123" s="63"/>
      <c r="AE123" s="63"/>
      <c r="AF123" s="63"/>
    </row>
    <row r="124" spans="3:32">
      <c r="C124" s="59"/>
      <c r="D124" s="60"/>
      <c r="E124" s="48"/>
      <c r="F124" s="48"/>
      <c r="G124" s="48"/>
      <c r="H124" s="48"/>
      <c r="I124" s="48"/>
      <c r="J124" s="48"/>
      <c r="L124" s="61"/>
      <c r="M124" s="61"/>
      <c r="O124" s="61"/>
      <c r="P124" s="61"/>
      <c r="R124" s="61"/>
      <c r="S124" s="61"/>
      <c r="U124" s="62"/>
      <c r="V124" s="62"/>
      <c r="W124" s="63"/>
      <c r="Z124" s="62"/>
      <c r="AA124" s="62"/>
      <c r="AB124" s="62"/>
      <c r="AC124" s="62"/>
      <c r="AD124" s="63"/>
      <c r="AE124" s="63"/>
      <c r="AF124" s="63"/>
    </row>
    <row r="125" spans="3:32">
      <c r="C125" s="59"/>
      <c r="D125" s="60"/>
      <c r="E125" s="48"/>
      <c r="F125" s="48"/>
      <c r="G125" s="48"/>
      <c r="H125" s="48"/>
      <c r="I125" s="48"/>
      <c r="J125" s="48"/>
      <c r="L125" s="61"/>
      <c r="M125" s="61"/>
      <c r="O125" s="61"/>
      <c r="P125" s="61"/>
      <c r="R125" s="61"/>
      <c r="S125" s="61"/>
      <c r="U125" s="62"/>
      <c r="V125" s="62"/>
      <c r="W125" s="63"/>
      <c r="Z125" s="62"/>
      <c r="AA125" s="62"/>
      <c r="AB125" s="62"/>
      <c r="AC125" s="62"/>
      <c r="AD125" s="63"/>
      <c r="AE125" s="63"/>
      <c r="AF125" s="63"/>
    </row>
    <row r="126" spans="3:32">
      <c r="C126" s="59"/>
      <c r="D126" s="60"/>
      <c r="E126" s="48"/>
      <c r="F126" s="48"/>
      <c r="G126" s="48"/>
      <c r="H126" s="48"/>
      <c r="I126" s="48"/>
      <c r="J126" s="48"/>
      <c r="L126" s="61"/>
      <c r="M126" s="61"/>
      <c r="O126" s="61"/>
      <c r="P126" s="61"/>
      <c r="R126" s="61"/>
      <c r="S126" s="61"/>
      <c r="U126" s="62"/>
      <c r="V126" s="62"/>
      <c r="W126" s="63"/>
      <c r="Z126" s="62"/>
      <c r="AA126" s="62"/>
      <c r="AB126" s="62"/>
      <c r="AC126" s="62"/>
      <c r="AD126" s="63"/>
      <c r="AE126" s="63"/>
      <c r="AF126" s="63"/>
    </row>
    <row r="127" spans="3:32">
      <c r="C127" s="59"/>
      <c r="D127" s="60"/>
      <c r="E127" s="48"/>
      <c r="F127" s="48"/>
      <c r="G127" s="48"/>
      <c r="H127" s="48"/>
      <c r="I127" s="48"/>
      <c r="J127" s="48"/>
      <c r="L127" s="61"/>
      <c r="M127" s="61"/>
      <c r="O127" s="61"/>
      <c r="P127" s="61"/>
      <c r="R127" s="61"/>
      <c r="S127" s="61"/>
      <c r="U127" s="62"/>
      <c r="V127" s="62"/>
      <c r="W127" s="63"/>
      <c r="Z127" s="62"/>
      <c r="AA127" s="62"/>
      <c r="AB127" s="62"/>
      <c r="AC127" s="62"/>
      <c r="AD127" s="63"/>
      <c r="AE127" s="63"/>
      <c r="AF127" s="63"/>
    </row>
    <row r="128" spans="3:32">
      <c r="C128" s="59"/>
      <c r="D128" s="60"/>
      <c r="E128" s="48"/>
      <c r="F128" s="48"/>
      <c r="G128" s="48"/>
      <c r="H128" s="48"/>
      <c r="I128" s="48"/>
      <c r="J128" s="48"/>
      <c r="L128" s="61"/>
      <c r="M128" s="61"/>
      <c r="O128" s="61"/>
      <c r="P128" s="61"/>
      <c r="R128" s="61"/>
      <c r="S128" s="61"/>
      <c r="U128" s="62"/>
      <c r="V128" s="62"/>
      <c r="W128" s="63"/>
      <c r="Z128" s="62"/>
      <c r="AA128" s="62"/>
      <c r="AB128" s="62"/>
      <c r="AC128" s="62"/>
      <c r="AD128" s="63"/>
      <c r="AE128" s="63"/>
      <c r="AF128" s="63"/>
    </row>
    <row r="129" spans="3:32">
      <c r="C129" s="59"/>
      <c r="D129" s="60"/>
      <c r="E129" s="48"/>
      <c r="F129" s="48"/>
      <c r="G129" s="48"/>
      <c r="H129" s="48"/>
      <c r="I129" s="48"/>
      <c r="J129" s="48"/>
      <c r="L129" s="61"/>
      <c r="M129" s="61"/>
      <c r="O129" s="61"/>
      <c r="P129" s="61"/>
      <c r="R129" s="61"/>
      <c r="S129" s="61"/>
      <c r="U129" s="62"/>
      <c r="V129" s="62"/>
      <c r="W129" s="63"/>
      <c r="Z129" s="62"/>
      <c r="AA129" s="62"/>
      <c r="AB129" s="62"/>
      <c r="AC129" s="62"/>
      <c r="AD129" s="63"/>
      <c r="AE129" s="63"/>
      <c r="AF129" s="63"/>
    </row>
    <row r="130" spans="3:32">
      <c r="C130" s="59"/>
      <c r="D130" s="60"/>
      <c r="E130" s="48"/>
      <c r="F130" s="48"/>
      <c r="G130" s="48"/>
      <c r="H130" s="48"/>
      <c r="I130" s="48"/>
      <c r="J130" s="48"/>
      <c r="L130" s="61"/>
      <c r="M130" s="61"/>
      <c r="O130" s="61"/>
      <c r="P130" s="61"/>
      <c r="R130" s="61"/>
      <c r="S130" s="61"/>
      <c r="U130" s="62"/>
      <c r="V130" s="62"/>
      <c r="W130" s="63"/>
      <c r="Z130" s="62"/>
      <c r="AA130" s="62"/>
      <c r="AB130" s="62"/>
      <c r="AC130" s="62"/>
      <c r="AD130" s="63"/>
      <c r="AE130" s="63"/>
      <c r="AF130" s="63"/>
    </row>
    <row r="131" spans="3:32">
      <c r="C131" s="59"/>
      <c r="D131" s="60"/>
      <c r="E131" s="48"/>
      <c r="F131" s="48"/>
      <c r="G131" s="48"/>
      <c r="H131" s="48"/>
      <c r="I131" s="48"/>
      <c r="J131" s="48"/>
      <c r="L131" s="61"/>
      <c r="M131" s="61"/>
      <c r="O131" s="61"/>
      <c r="P131" s="61"/>
      <c r="R131" s="61"/>
      <c r="S131" s="61"/>
      <c r="U131" s="62"/>
      <c r="V131" s="62"/>
      <c r="W131" s="63"/>
      <c r="Z131" s="62"/>
      <c r="AA131" s="62"/>
      <c r="AB131" s="62"/>
      <c r="AC131" s="62"/>
      <c r="AD131" s="63"/>
      <c r="AE131" s="63"/>
      <c r="AF131" s="63"/>
    </row>
    <row r="132" spans="3:32">
      <c r="C132" s="59"/>
      <c r="D132" s="60"/>
      <c r="E132" s="48"/>
      <c r="F132" s="48"/>
      <c r="G132" s="48"/>
      <c r="H132" s="48"/>
      <c r="I132" s="48"/>
      <c r="J132" s="48"/>
      <c r="L132" s="61"/>
      <c r="M132" s="61"/>
      <c r="O132" s="61"/>
      <c r="P132" s="61"/>
      <c r="R132" s="61"/>
      <c r="S132" s="61"/>
      <c r="U132" s="62"/>
      <c r="V132" s="62"/>
      <c r="W132" s="63"/>
      <c r="Z132" s="62"/>
      <c r="AA132" s="62"/>
      <c r="AB132" s="62"/>
      <c r="AC132" s="62"/>
      <c r="AD132" s="63"/>
      <c r="AE132" s="63"/>
      <c r="AF132" s="63"/>
    </row>
    <row r="133" spans="3:32">
      <c r="C133" s="59"/>
      <c r="D133" s="60"/>
      <c r="E133" s="48"/>
      <c r="F133" s="48"/>
      <c r="G133" s="48"/>
      <c r="H133" s="48"/>
      <c r="I133" s="48"/>
      <c r="J133" s="48"/>
      <c r="L133" s="61"/>
      <c r="M133" s="61"/>
      <c r="O133" s="61"/>
      <c r="P133" s="61"/>
      <c r="R133" s="61"/>
      <c r="S133" s="61"/>
      <c r="U133" s="62"/>
      <c r="V133" s="62"/>
      <c r="W133" s="63"/>
      <c r="Z133" s="62"/>
      <c r="AA133" s="62"/>
      <c r="AB133" s="62"/>
      <c r="AC133" s="62"/>
      <c r="AD133" s="63"/>
      <c r="AE133" s="63"/>
      <c r="AF133" s="63"/>
    </row>
    <row r="134" spans="3:32">
      <c r="C134" s="59"/>
      <c r="D134" s="60"/>
      <c r="E134" s="48"/>
      <c r="F134" s="48"/>
      <c r="G134" s="48"/>
      <c r="H134" s="48"/>
      <c r="I134" s="48"/>
      <c r="J134" s="48"/>
      <c r="L134" s="61"/>
      <c r="M134" s="61"/>
      <c r="O134" s="61"/>
      <c r="P134" s="61"/>
      <c r="R134" s="61"/>
      <c r="S134" s="61"/>
      <c r="U134" s="62"/>
      <c r="V134" s="62"/>
      <c r="W134" s="63"/>
      <c r="Z134" s="62"/>
      <c r="AA134" s="62"/>
      <c r="AB134" s="62"/>
      <c r="AC134" s="62"/>
      <c r="AD134" s="63"/>
      <c r="AE134" s="63"/>
      <c r="AF134" s="63"/>
    </row>
    <row r="135" spans="3:32">
      <c r="C135" s="59"/>
      <c r="D135" s="60"/>
      <c r="E135" s="48"/>
      <c r="F135" s="48"/>
      <c r="G135" s="48"/>
      <c r="H135" s="48"/>
      <c r="I135" s="48"/>
      <c r="J135" s="48"/>
      <c r="L135" s="61"/>
      <c r="M135" s="61"/>
      <c r="O135" s="61"/>
      <c r="P135" s="61"/>
      <c r="R135" s="61"/>
      <c r="S135" s="61"/>
      <c r="U135" s="62"/>
      <c r="V135" s="62"/>
      <c r="W135" s="63"/>
      <c r="Z135" s="62"/>
      <c r="AA135" s="62"/>
      <c r="AB135" s="62"/>
      <c r="AC135" s="62"/>
      <c r="AD135" s="63"/>
      <c r="AE135" s="63"/>
      <c r="AF135" s="63"/>
    </row>
    <row r="136" spans="3:32">
      <c r="C136" s="59"/>
      <c r="D136" s="60"/>
      <c r="E136" s="48"/>
      <c r="F136" s="48"/>
      <c r="G136" s="48"/>
      <c r="H136" s="48"/>
      <c r="I136" s="48"/>
      <c r="J136" s="48"/>
      <c r="L136" s="61"/>
      <c r="M136" s="61"/>
      <c r="O136" s="61"/>
      <c r="P136" s="61"/>
      <c r="R136" s="61"/>
      <c r="S136" s="61"/>
      <c r="U136" s="62"/>
      <c r="V136" s="62"/>
      <c r="W136" s="63"/>
      <c r="Z136" s="62"/>
      <c r="AA136" s="62"/>
      <c r="AB136" s="62"/>
      <c r="AC136" s="62"/>
      <c r="AD136" s="63"/>
      <c r="AE136" s="63"/>
      <c r="AF136" s="63"/>
    </row>
    <row r="137" spans="3:32">
      <c r="C137" s="59"/>
      <c r="D137" s="60"/>
      <c r="E137" s="48"/>
      <c r="F137" s="48"/>
      <c r="G137" s="48"/>
      <c r="H137" s="48"/>
      <c r="I137" s="48"/>
      <c r="J137" s="48"/>
      <c r="L137" s="61"/>
      <c r="M137" s="61"/>
      <c r="O137" s="61"/>
      <c r="P137" s="61"/>
      <c r="R137" s="61"/>
      <c r="S137" s="61"/>
      <c r="U137" s="62"/>
      <c r="V137" s="62"/>
      <c r="W137" s="63"/>
      <c r="Z137" s="62"/>
      <c r="AA137" s="62"/>
      <c r="AB137" s="62"/>
      <c r="AC137" s="62"/>
      <c r="AD137" s="63"/>
      <c r="AE137" s="63"/>
      <c r="AF137" s="63"/>
    </row>
    <row r="138" spans="3:32">
      <c r="C138" s="59"/>
      <c r="D138" s="60"/>
      <c r="E138" s="48"/>
      <c r="F138" s="48"/>
      <c r="G138" s="48"/>
      <c r="H138" s="48"/>
      <c r="I138" s="48"/>
      <c r="J138" s="48"/>
      <c r="L138" s="61"/>
      <c r="M138" s="61"/>
      <c r="O138" s="61"/>
      <c r="P138" s="61"/>
      <c r="R138" s="61"/>
      <c r="S138" s="61"/>
      <c r="U138" s="62"/>
      <c r="V138" s="62"/>
      <c r="W138" s="63"/>
      <c r="Z138" s="62"/>
      <c r="AA138" s="62"/>
      <c r="AB138" s="62"/>
      <c r="AC138" s="62"/>
      <c r="AD138" s="63"/>
      <c r="AE138" s="63"/>
      <c r="AF138" s="63"/>
    </row>
    <row r="139" spans="3:32">
      <c r="C139" s="59"/>
      <c r="D139" s="60"/>
      <c r="E139" s="48"/>
      <c r="F139" s="48"/>
      <c r="G139" s="48"/>
      <c r="H139" s="48"/>
      <c r="I139" s="48"/>
      <c r="J139" s="48"/>
      <c r="L139" s="61"/>
      <c r="M139" s="61"/>
      <c r="O139" s="61"/>
      <c r="P139" s="61"/>
      <c r="R139" s="61"/>
      <c r="S139" s="61"/>
      <c r="U139" s="62"/>
      <c r="V139" s="62"/>
      <c r="W139" s="63"/>
      <c r="Z139" s="62"/>
      <c r="AA139" s="62"/>
      <c r="AB139" s="62"/>
      <c r="AC139" s="62"/>
      <c r="AD139" s="63"/>
      <c r="AE139" s="63"/>
      <c r="AF139" s="63"/>
    </row>
    <row r="140" spans="3:32">
      <c r="C140" s="59"/>
      <c r="D140" s="60"/>
      <c r="E140" s="48"/>
      <c r="F140" s="48"/>
      <c r="G140" s="48"/>
      <c r="H140" s="48"/>
      <c r="I140" s="48"/>
      <c r="J140" s="48"/>
      <c r="L140" s="61"/>
      <c r="M140" s="61"/>
      <c r="O140" s="61"/>
      <c r="P140" s="61"/>
      <c r="R140" s="61"/>
      <c r="S140" s="61"/>
      <c r="U140" s="62"/>
      <c r="V140" s="62"/>
      <c r="W140" s="63"/>
      <c r="Z140" s="62"/>
      <c r="AA140" s="62"/>
      <c r="AB140" s="62"/>
      <c r="AC140" s="62"/>
      <c r="AD140" s="63"/>
      <c r="AE140" s="63"/>
      <c r="AF140" s="63"/>
    </row>
    <row r="141" spans="3:32">
      <c r="C141" s="59"/>
      <c r="D141" s="60"/>
      <c r="E141" s="48"/>
      <c r="F141" s="48"/>
      <c r="G141" s="48"/>
      <c r="H141" s="48"/>
      <c r="I141" s="48"/>
      <c r="J141" s="48"/>
      <c r="L141" s="61"/>
      <c r="M141" s="61"/>
      <c r="O141" s="61"/>
      <c r="P141" s="61"/>
      <c r="R141" s="61"/>
      <c r="S141" s="61"/>
      <c r="U141" s="62"/>
      <c r="V141" s="62"/>
      <c r="W141" s="63"/>
      <c r="Z141" s="62"/>
      <c r="AA141" s="62"/>
      <c r="AB141" s="62"/>
      <c r="AC141" s="62"/>
      <c r="AD141" s="63"/>
      <c r="AE141" s="63"/>
      <c r="AF141" s="63"/>
    </row>
    <row r="142" spans="3:32">
      <c r="C142" s="59"/>
      <c r="D142" s="60"/>
      <c r="E142" s="48"/>
      <c r="F142" s="48"/>
      <c r="G142" s="48"/>
      <c r="H142" s="48"/>
      <c r="I142" s="48"/>
      <c r="J142" s="48"/>
      <c r="L142" s="61"/>
      <c r="M142" s="61"/>
      <c r="O142" s="61"/>
      <c r="P142" s="61"/>
      <c r="R142" s="61"/>
      <c r="S142" s="61"/>
      <c r="U142" s="62"/>
      <c r="V142" s="62"/>
      <c r="W142" s="63"/>
      <c r="Z142" s="62"/>
      <c r="AA142" s="62"/>
      <c r="AB142" s="62"/>
      <c r="AC142" s="62"/>
      <c r="AD142" s="63"/>
      <c r="AE142" s="63"/>
      <c r="AF142" s="63"/>
    </row>
    <row r="143" spans="3:32">
      <c r="C143" s="59"/>
      <c r="D143" s="60"/>
      <c r="E143" s="48"/>
      <c r="F143" s="48"/>
      <c r="G143" s="48"/>
      <c r="H143" s="48"/>
      <c r="I143" s="48"/>
      <c r="J143" s="48"/>
      <c r="L143" s="61"/>
      <c r="M143" s="61"/>
      <c r="O143" s="61"/>
      <c r="P143" s="61"/>
      <c r="R143" s="61"/>
      <c r="S143" s="61"/>
      <c r="U143" s="62"/>
      <c r="V143" s="62"/>
      <c r="W143" s="63"/>
      <c r="Z143" s="62"/>
      <c r="AA143" s="62"/>
      <c r="AB143" s="62"/>
      <c r="AC143" s="62"/>
      <c r="AD143" s="63"/>
      <c r="AE143" s="63"/>
      <c r="AF143" s="63"/>
    </row>
    <row r="144" spans="3:32">
      <c r="C144" s="59"/>
      <c r="D144" s="60"/>
      <c r="E144" s="48"/>
      <c r="F144" s="48"/>
      <c r="G144" s="48"/>
      <c r="H144" s="48"/>
      <c r="I144" s="48"/>
      <c r="J144" s="48"/>
      <c r="L144" s="61"/>
      <c r="M144" s="61"/>
      <c r="O144" s="61"/>
      <c r="P144" s="61"/>
      <c r="R144" s="61"/>
      <c r="S144" s="61"/>
      <c r="U144" s="62"/>
      <c r="V144" s="62"/>
      <c r="W144" s="63"/>
      <c r="Z144" s="62"/>
      <c r="AA144" s="62"/>
      <c r="AB144" s="62"/>
      <c r="AC144" s="62"/>
      <c r="AD144" s="63"/>
      <c r="AE144" s="63"/>
      <c r="AF144" s="63"/>
    </row>
    <row r="145" spans="3:32">
      <c r="C145" s="59"/>
      <c r="D145" s="60"/>
      <c r="E145" s="48"/>
      <c r="F145" s="48"/>
      <c r="G145" s="48"/>
      <c r="H145" s="48"/>
      <c r="I145" s="48"/>
      <c r="J145" s="48"/>
      <c r="L145" s="61"/>
      <c r="M145" s="61"/>
      <c r="O145" s="61"/>
      <c r="P145" s="61"/>
      <c r="R145" s="61"/>
      <c r="S145" s="61"/>
      <c r="U145" s="62"/>
      <c r="V145" s="62"/>
      <c r="W145" s="63"/>
      <c r="Z145" s="62"/>
      <c r="AA145" s="62"/>
      <c r="AB145" s="62"/>
      <c r="AC145" s="62"/>
      <c r="AD145" s="63"/>
      <c r="AE145" s="63"/>
      <c r="AF145" s="63"/>
    </row>
    <row r="146" spans="3:32">
      <c r="C146" s="59"/>
      <c r="D146" s="60"/>
      <c r="E146" s="48"/>
      <c r="F146" s="48"/>
      <c r="G146" s="48"/>
      <c r="H146" s="48"/>
      <c r="I146" s="48"/>
      <c r="J146" s="48"/>
      <c r="L146" s="61"/>
      <c r="M146" s="61"/>
      <c r="O146" s="61"/>
      <c r="P146" s="61"/>
      <c r="R146" s="61"/>
      <c r="S146" s="61"/>
      <c r="U146" s="62"/>
      <c r="V146" s="62"/>
      <c r="W146" s="63"/>
      <c r="Z146" s="62"/>
      <c r="AA146" s="62"/>
      <c r="AB146" s="62"/>
      <c r="AC146" s="62"/>
      <c r="AD146" s="63"/>
      <c r="AE146" s="63"/>
      <c r="AF146" s="63"/>
    </row>
    <row r="147" spans="3:32">
      <c r="C147" s="59"/>
      <c r="D147" s="60"/>
      <c r="E147" s="48"/>
      <c r="F147" s="48"/>
      <c r="G147" s="48"/>
      <c r="H147" s="48"/>
      <c r="I147" s="48"/>
      <c r="J147" s="48"/>
      <c r="L147" s="61"/>
      <c r="M147" s="61"/>
      <c r="O147" s="61"/>
      <c r="P147" s="61"/>
      <c r="R147" s="61"/>
      <c r="S147" s="61"/>
      <c r="U147" s="62"/>
      <c r="V147" s="62"/>
      <c r="W147" s="63"/>
      <c r="Z147" s="62"/>
      <c r="AA147" s="62"/>
      <c r="AB147" s="62"/>
      <c r="AC147" s="62"/>
      <c r="AD147" s="63"/>
      <c r="AE147" s="63"/>
      <c r="AF147" s="63"/>
    </row>
    <row r="148" spans="3:32">
      <c r="C148" s="59"/>
      <c r="D148" s="60"/>
      <c r="E148" s="48"/>
      <c r="F148" s="48"/>
      <c r="G148" s="48"/>
      <c r="H148" s="48"/>
      <c r="I148" s="48"/>
      <c r="J148" s="48"/>
      <c r="L148" s="61"/>
      <c r="M148" s="61"/>
      <c r="O148" s="61"/>
      <c r="P148" s="61"/>
      <c r="R148" s="61"/>
      <c r="S148" s="61"/>
      <c r="U148" s="62"/>
      <c r="V148" s="62"/>
      <c r="W148" s="63"/>
      <c r="Z148" s="62"/>
      <c r="AA148" s="62"/>
      <c r="AB148" s="62"/>
      <c r="AC148" s="62"/>
      <c r="AD148" s="63"/>
      <c r="AE148" s="63"/>
      <c r="AF148" s="63"/>
    </row>
    <row r="149" spans="3:32">
      <c r="C149" s="59"/>
      <c r="D149" s="60"/>
      <c r="E149" s="48"/>
      <c r="F149" s="48"/>
      <c r="G149" s="48"/>
      <c r="H149" s="48"/>
      <c r="I149" s="48"/>
      <c r="J149" s="48"/>
      <c r="L149" s="61"/>
      <c r="M149" s="61"/>
      <c r="O149" s="61"/>
      <c r="P149" s="61"/>
      <c r="R149" s="61"/>
      <c r="S149" s="61"/>
      <c r="U149" s="62"/>
      <c r="V149" s="62"/>
      <c r="W149" s="63"/>
      <c r="Z149" s="62"/>
      <c r="AA149" s="62"/>
      <c r="AB149" s="62"/>
      <c r="AC149" s="62"/>
      <c r="AD149" s="63"/>
      <c r="AE149" s="63"/>
      <c r="AF149" s="63"/>
    </row>
    <row r="150" spans="3:32">
      <c r="C150" s="59"/>
      <c r="D150" s="60"/>
      <c r="E150" s="48"/>
      <c r="F150" s="48"/>
      <c r="G150" s="48"/>
      <c r="H150" s="48"/>
      <c r="I150" s="48"/>
      <c r="J150" s="48"/>
      <c r="L150" s="61"/>
      <c r="M150" s="61"/>
      <c r="O150" s="61"/>
      <c r="P150" s="61"/>
      <c r="R150" s="61"/>
      <c r="S150" s="61"/>
      <c r="U150" s="62"/>
      <c r="V150" s="62"/>
      <c r="W150" s="63"/>
      <c r="Z150" s="62"/>
      <c r="AA150" s="62"/>
      <c r="AB150" s="62"/>
      <c r="AC150" s="62"/>
      <c r="AD150" s="63"/>
      <c r="AE150" s="63"/>
      <c r="AF150" s="63"/>
    </row>
    <row r="151" spans="3:32">
      <c r="C151" s="59"/>
      <c r="D151" s="60"/>
      <c r="E151" s="48"/>
      <c r="F151" s="48"/>
      <c r="G151" s="48"/>
      <c r="H151" s="48"/>
      <c r="I151" s="48"/>
      <c r="J151" s="48"/>
      <c r="L151" s="61"/>
      <c r="M151" s="61"/>
      <c r="O151" s="61"/>
      <c r="P151" s="61"/>
      <c r="R151" s="61"/>
      <c r="S151" s="61"/>
      <c r="U151" s="62"/>
      <c r="V151" s="62"/>
      <c r="W151" s="63"/>
      <c r="Z151" s="62"/>
      <c r="AA151" s="62"/>
      <c r="AB151" s="62"/>
      <c r="AC151" s="62"/>
      <c r="AD151" s="63"/>
      <c r="AE151" s="63"/>
      <c r="AF151" s="63"/>
    </row>
    <row r="152" spans="3:32">
      <c r="C152" s="59"/>
      <c r="D152" s="60"/>
      <c r="E152" s="48"/>
      <c r="F152" s="48"/>
      <c r="G152" s="48"/>
      <c r="H152" s="48"/>
      <c r="I152" s="48"/>
      <c r="J152" s="48"/>
      <c r="L152" s="61"/>
      <c r="M152" s="61"/>
      <c r="O152" s="61"/>
      <c r="P152" s="61"/>
      <c r="R152" s="61"/>
      <c r="S152" s="61"/>
      <c r="U152" s="62"/>
      <c r="V152" s="62"/>
      <c r="W152" s="63"/>
      <c r="Z152" s="62"/>
      <c r="AA152" s="62"/>
      <c r="AB152" s="62"/>
      <c r="AC152" s="62"/>
      <c r="AD152" s="63"/>
      <c r="AE152" s="63"/>
      <c r="AF152" s="63"/>
    </row>
    <row r="153" spans="3:32">
      <c r="C153" s="59"/>
      <c r="D153" s="60"/>
      <c r="E153" s="48"/>
      <c r="F153" s="48"/>
      <c r="G153" s="48"/>
      <c r="H153" s="48"/>
      <c r="I153" s="48"/>
      <c r="J153" s="48"/>
      <c r="L153" s="61"/>
      <c r="M153" s="61"/>
      <c r="O153" s="61"/>
      <c r="P153" s="61"/>
      <c r="R153" s="61"/>
      <c r="S153" s="61"/>
      <c r="U153" s="62"/>
      <c r="V153" s="62"/>
      <c r="W153" s="63"/>
      <c r="Z153" s="62"/>
      <c r="AA153" s="62"/>
      <c r="AB153" s="62"/>
      <c r="AC153" s="62"/>
      <c r="AD153" s="63"/>
      <c r="AE153" s="63"/>
      <c r="AF153" s="6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VolSkew</vt:lpstr>
      <vt:lpstr>Shimko</vt:lpstr>
      <vt:lpstr>Distributions</vt:lpstr>
      <vt:lpstr>ATMImpVol</vt:lpstr>
      <vt:lpstr>equation_fit</vt:lpstr>
      <vt:lpstr>Expiry</vt:lpstr>
      <vt:lpstr>FixedATM</vt:lpstr>
      <vt:lpstr>impvol_order</vt:lpstr>
      <vt:lpstr>ImpVolTable</vt:lpstr>
      <vt:lpstr>ImpVolTop</vt:lpstr>
      <vt:lpstr>IntRate</vt:lpstr>
      <vt:lpstr>MoneynessTop</vt:lpstr>
      <vt:lpstr>NoDataPts</vt:lpstr>
      <vt:lpstr>OldData</vt:lpstr>
      <vt:lpstr>PastableRange</vt:lpstr>
      <vt:lpstr>PremiumTop</vt:lpstr>
      <vt:lpstr>VolSkew!Print_Area</vt:lpstr>
      <vt:lpstr>RangeToPaste</vt:lpstr>
      <vt:lpstr>sigmaATM</vt:lpstr>
      <vt:lpstr>Today</vt:lpstr>
      <vt:lpstr>UnderlyingPrice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Havlíček Jan</cp:lastModifiedBy>
  <cp:lastPrinted>2001-04-02T23:48:15Z</cp:lastPrinted>
  <dcterms:created xsi:type="dcterms:W3CDTF">2001-03-30T18:44:24Z</dcterms:created>
  <dcterms:modified xsi:type="dcterms:W3CDTF">2023-09-10T11:22:31Z</dcterms:modified>
</cp:coreProperties>
</file>