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028"/>
  </bookViews>
  <sheets>
    <sheet name="Data" sheetId="1" r:id="rId1"/>
  </sheets>
  <definedNames>
    <definedName name="count">#REF!</definedName>
    <definedName name="CurveTable">#REF!</definedName>
    <definedName name="solver_adj" localSheetId="0" hidden="1">Data!#REF!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Data!$H$54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147400000</definedName>
  </definedNames>
  <calcPr calcId="0"/>
</workbook>
</file>

<file path=xl/calcChain.xml><?xml version="1.0" encoding="utf-8"?>
<calcChain xmlns="http://schemas.openxmlformats.org/spreadsheetml/2006/main">
  <c r="C5" i="1" l="1"/>
  <c r="D5" i="1"/>
  <c r="D11" i="1"/>
  <c r="C12" i="1"/>
  <c r="C13" i="1"/>
  <c r="D13" i="1"/>
  <c r="G17" i="1"/>
  <c r="H17" i="1"/>
  <c r="G18" i="1"/>
  <c r="H18" i="1"/>
  <c r="G19" i="1"/>
  <c r="H19" i="1"/>
  <c r="G20" i="1"/>
  <c r="H20" i="1"/>
  <c r="C21" i="1"/>
  <c r="E21" i="1"/>
  <c r="G21" i="1"/>
  <c r="H21" i="1"/>
  <c r="C22" i="1"/>
  <c r="E22" i="1"/>
  <c r="G22" i="1"/>
  <c r="H22" i="1"/>
  <c r="C23" i="1"/>
  <c r="E23" i="1"/>
  <c r="G23" i="1"/>
  <c r="H23" i="1"/>
  <c r="C24" i="1"/>
  <c r="E24" i="1"/>
  <c r="G24" i="1"/>
  <c r="H24" i="1"/>
  <c r="C25" i="1"/>
  <c r="E25" i="1"/>
  <c r="G25" i="1"/>
  <c r="H25" i="1"/>
  <c r="C26" i="1"/>
  <c r="E26" i="1"/>
  <c r="G26" i="1"/>
  <c r="H26" i="1"/>
  <c r="C27" i="1"/>
  <c r="E27" i="1"/>
  <c r="G27" i="1"/>
  <c r="H27" i="1"/>
  <c r="C28" i="1"/>
  <c r="E28" i="1"/>
  <c r="G28" i="1"/>
  <c r="H28" i="1"/>
  <c r="C29" i="1"/>
  <c r="E29" i="1"/>
  <c r="G29" i="1"/>
  <c r="H29" i="1"/>
  <c r="C30" i="1"/>
  <c r="E30" i="1"/>
  <c r="G30" i="1"/>
  <c r="H30" i="1"/>
  <c r="C31" i="1"/>
  <c r="E31" i="1"/>
  <c r="G31" i="1"/>
  <c r="H31" i="1"/>
  <c r="C32" i="1"/>
  <c r="E32" i="1"/>
  <c r="G32" i="1"/>
  <c r="H32" i="1"/>
  <c r="C33" i="1"/>
  <c r="E33" i="1"/>
  <c r="G33" i="1"/>
  <c r="H33" i="1"/>
  <c r="D34" i="1"/>
  <c r="F34" i="1"/>
  <c r="G34" i="1"/>
  <c r="H34" i="1"/>
  <c r="D35" i="1"/>
  <c r="F35" i="1"/>
  <c r="G35" i="1"/>
  <c r="H35" i="1"/>
  <c r="D36" i="1"/>
  <c r="E36" i="1"/>
  <c r="F36" i="1"/>
  <c r="G36" i="1"/>
  <c r="H36" i="1"/>
  <c r="D37" i="1"/>
  <c r="F37" i="1"/>
  <c r="G37" i="1"/>
  <c r="H37" i="1"/>
  <c r="D38" i="1"/>
  <c r="F38" i="1"/>
  <c r="G38" i="1"/>
  <c r="H38" i="1"/>
  <c r="D39" i="1"/>
  <c r="F39" i="1"/>
  <c r="G39" i="1"/>
  <c r="H39" i="1"/>
  <c r="D40" i="1"/>
  <c r="F40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C49" i="1"/>
  <c r="D49" i="1"/>
  <c r="G49" i="1"/>
  <c r="H49" i="1"/>
  <c r="F51" i="1"/>
  <c r="B52" i="1"/>
  <c r="F52" i="1"/>
  <c r="E54" i="1"/>
  <c r="F54" i="1"/>
</calcChain>
</file>

<file path=xl/sharedStrings.xml><?xml version="1.0" encoding="utf-8"?>
<sst xmlns="http://schemas.openxmlformats.org/spreadsheetml/2006/main" count="27" uniqueCount="27">
  <si>
    <t>Inputs</t>
  </si>
  <si>
    <t>Today</t>
  </si>
  <si>
    <t>CF to ENA</t>
  </si>
  <si>
    <t>Cash target</t>
  </si>
  <si>
    <t>Project Kubrick</t>
  </si>
  <si>
    <t xml:space="preserve">implied price per MMBtu </t>
  </si>
  <si>
    <t>Citrus Spread</t>
  </si>
  <si>
    <t>All-in Citrus price</t>
  </si>
  <si>
    <t>CF to Citrus</t>
  </si>
  <si>
    <t>Total delivered volume</t>
  </si>
  <si>
    <t>tot volume</t>
  </si>
  <si>
    <t>daily delivery to Citrus(MMBtu)</t>
  </si>
  <si>
    <t>Swap amount</t>
  </si>
  <si>
    <t>FGT Zone 2 $/MMBtu</t>
  </si>
  <si>
    <t>Fees to Citrus</t>
  </si>
  <si>
    <t>exch from Citrus</t>
  </si>
  <si>
    <t>exch to Citrus</t>
  </si>
  <si>
    <t>Exchange Fee $/MMBtu</t>
  </si>
  <si>
    <t>Gas payment</t>
  </si>
  <si>
    <t>Exchange fee</t>
  </si>
  <si>
    <t>delivery to ENA(MMBtu)</t>
  </si>
  <si>
    <t>(MMBtu)</t>
  </si>
  <si>
    <t>Payables extension</t>
  </si>
  <si>
    <t>pd to Citrus</t>
  </si>
  <si>
    <t>pd to ENA</t>
  </si>
  <si>
    <t>21-day interpolated LIBOR</t>
  </si>
  <si>
    <t>tot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</si>
</sst>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* #,##0.000000_);_(* \(#,##0.000000\);_(* &quot;-&quot;??_);_(@_)"/>
    <numFmt numFmtId="189" formatCode="_(&quot;$&quot;* #,##0_);_(&quot;$&quot;* \(#,##0\);_(&quot;$&quot;* &quot;-&quot;??_);_(@_)"/>
    <numFmt numFmtId="192" formatCode="0.000000"/>
    <numFmt numFmtId="195" formatCode="_(&quot;$&quot;* #,##0.0000_);_(&quot;$&quot;* \(#,##0.0000\);_(&quot;$&quot;* &quot;-&quot;??_);_(@_)"/>
    <numFmt numFmtId="196" formatCode="0.00000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Border="1"/>
    <xf numFmtId="1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10" fontId="3" fillId="2" borderId="0" xfId="3" applyNumberFormat="1" applyFont="1" applyFill="1"/>
    <xf numFmtId="0" fontId="5" fillId="0" borderId="0" xfId="0" applyFont="1"/>
    <xf numFmtId="168" fontId="0" fillId="0" borderId="0" xfId="1" applyNumberFormat="1" applyFont="1" applyBorder="1"/>
    <xf numFmtId="43" fontId="2" fillId="0" borderId="0" xfId="0" applyNumberFormat="1" applyFont="1" applyBorder="1"/>
    <xf numFmtId="0" fontId="0" fillId="0" borderId="1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14" fontId="0" fillId="0" borderId="4" xfId="0" applyNumberFormat="1" applyBorder="1" applyAlignment="1">
      <alignment horizontal="right"/>
    </xf>
    <xf numFmtId="14" fontId="0" fillId="0" borderId="4" xfId="0" applyNumberFormat="1" applyBorder="1"/>
    <xf numFmtId="1" fontId="0" fillId="0" borderId="5" xfId="0" applyNumberFormat="1" applyBorder="1"/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center"/>
    </xf>
    <xf numFmtId="165" fontId="0" fillId="0" borderId="7" xfId="1" applyNumberFormat="1" applyFont="1" applyBorder="1"/>
    <xf numFmtId="165" fontId="0" fillId="0" borderId="8" xfId="1" applyNumberFormat="1" applyFont="1" applyBorder="1"/>
    <xf numFmtId="0" fontId="2" fillId="0" borderId="0" xfId="0" applyFont="1" applyBorder="1"/>
    <xf numFmtId="10" fontId="5" fillId="0" borderId="0" xfId="0" applyNumberFormat="1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165" fontId="2" fillId="0" borderId="7" xfId="1" applyNumberFormat="1" applyFont="1" applyBorder="1"/>
    <xf numFmtId="189" fontId="3" fillId="2" borderId="0" xfId="2" applyNumberFormat="1" applyFont="1" applyFill="1"/>
    <xf numFmtId="165" fontId="0" fillId="0" borderId="0" xfId="1" applyNumberFormat="1" applyFont="1" applyBorder="1" applyAlignment="1">
      <alignment horizontal="right"/>
    </xf>
    <xf numFmtId="192" fontId="0" fillId="0" borderId="0" xfId="0" applyNumberFormat="1"/>
    <xf numFmtId="165" fontId="0" fillId="0" borderId="0" xfId="0" applyNumberFormat="1"/>
    <xf numFmtId="0" fontId="0" fillId="0" borderId="0" xfId="0" applyFill="1"/>
    <xf numFmtId="10" fontId="3" fillId="0" borderId="0" xfId="3" applyNumberFormat="1" applyFont="1" applyFill="1"/>
    <xf numFmtId="14" fontId="0" fillId="3" borderId="4" xfId="0" applyNumberFormat="1" applyFill="1" applyBorder="1" applyAlignment="1">
      <alignment horizontal="right"/>
    </xf>
    <xf numFmtId="14" fontId="0" fillId="3" borderId="4" xfId="0" applyNumberFormat="1" applyFill="1" applyBorder="1"/>
    <xf numFmtId="165" fontId="5" fillId="0" borderId="7" xfId="1" applyNumberFormat="1" applyFont="1" applyBorder="1"/>
    <xf numFmtId="165" fontId="5" fillId="0" borderId="7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8" xfId="0" applyFont="1" applyBorder="1"/>
    <xf numFmtId="165" fontId="5" fillId="0" borderId="0" xfId="1" applyNumberFormat="1" applyFont="1" applyBorder="1"/>
    <xf numFmtId="165" fontId="5" fillId="0" borderId="0" xfId="0" applyNumberFormat="1" applyFont="1" applyBorder="1"/>
    <xf numFmtId="0" fontId="5" fillId="0" borderId="0" xfId="0" applyFont="1" applyBorder="1"/>
    <xf numFmtId="8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3" fillId="2" borderId="0" xfId="2" applyFont="1" applyFill="1"/>
    <xf numFmtId="189" fontId="0" fillId="0" borderId="0" xfId="2" applyNumberFormat="1" applyFont="1"/>
    <xf numFmtId="0" fontId="0" fillId="0" borderId="9" xfId="0" applyBorder="1" applyAlignment="1">
      <alignment horizontal="right"/>
    </xf>
    <xf numFmtId="10" fontId="3" fillId="2" borderId="9" xfId="3" applyNumberFormat="1" applyFont="1" applyFill="1" applyBorder="1"/>
    <xf numFmtId="0" fontId="0" fillId="0" borderId="9" xfId="0" applyBorder="1"/>
    <xf numFmtId="189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1" applyNumberFormat="1" applyFont="1" applyBorder="1"/>
    <xf numFmtId="10" fontId="0" fillId="0" borderId="2" xfId="3" applyNumberFormat="1" applyFont="1" applyBorder="1"/>
    <xf numFmtId="165" fontId="0" fillId="0" borderId="10" xfId="1" applyNumberFormat="1" applyFont="1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168" fontId="0" fillId="0" borderId="7" xfId="1" applyNumberFormat="1" applyFont="1" applyBorder="1"/>
    <xf numFmtId="168" fontId="0" fillId="0" borderId="8" xfId="1" applyNumberFormat="1" applyFont="1" applyBorder="1"/>
    <xf numFmtId="8" fontId="0" fillId="0" borderId="0" xfId="0" applyNumberFormat="1" applyAlignment="1">
      <alignment horizontal="right"/>
    </xf>
    <xf numFmtId="189" fontId="5" fillId="0" borderId="0" xfId="2" applyNumberFormat="1" applyFont="1" applyFill="1"/>
    <xf numFmtId="189" fontId="5" fillId="0" borderId="7" xfId="2" applyNumberFormat="1" applyFont="1" applyBorder="1"/>
    <xf numFmtId="165" fontId="0" fillId="2" borderId="7" xfId="0" applyNumberFormat="1" applyFill="1" applyBorder="1" applyAlignment="1">
      <alignment horizontal="center"/>
    </xf>
    <xf numFmtId="165" fontId="5" fillId="2" borderId="7" xfId="1" applyNumberFormat="1" applyFont="1" applyFill="1" applyBorder="1"/>
    <xf numFmtId="189" fontId="5" fillId="0" borderId="2" xfId="2" applyNumberFormat="1" applyFont="1" applyBorder="1"/>
    <xf numFmtId="165" fontId="5" fillId="0" borderId="10" xfId="0" applyNumberFormat="1" applyFont="1" applyBorder="1"/>
    <xf numFmtId="195" fontId="5" fillId="0" borderId="0" xfId="2" applyNumberFormat="1" applyFont="1" applyBorder="1"/>
    <xf numFmtId="14" fontId="0" fillId="0" borderId="4" xfId="0" applyNumberFormat="1" applyFill="1" applyBorder="1" applyAlignment="1">
      <alignment horizontal="right"/>
    </xf>
    <xf numFmtId="165" fontId="5" fillId="0" borderId="7" xfId="1" applyNumberFormat="1" applyFont="1" applyFill="1" applyBorder="1"/>
    <xf numFmtId="14" fontId="0" fillId="4" borderId="4" xfId="0" applyNumberFormat="1" applyFill="1" applyBorder="1"/>
    <xf numFmtId="165" fontId="0" fillId="0" borderId="7" xfId="0" applyNumberFormat="1" applyFill="1" applyBorder="1" applyAlignment="1">
      <alignment horizontal="center"/>
    </xf>
    <xf numFmtId="196" fontId="3" fillId="2" borderId="0" xfId="0" applyNumberFormat="1" applyFont="1" applyFill="1"/>
    <xf numFmtId="6" fontId="5" fillId="0" borderId="7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0</xdr:row>
          <xdr:rowOff>182880</xdr:rowOff>
        </xdr:from>
        <xdr:to>
          <xdr:col>7</xdr:col>
          <xdr:colOff>655320</xdr:colOff>
          <xdr:row>6</xdr:row>
          <xdr:rowOff>22860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67"/>
  <sheetViews>
    <sheetView tabSelected="1" zoomScaleNormal="100" workbookViewId="0">
      <selection activeCell="F40" sqref="F40"/>
    </sheetView>
  </sheetViews>
  <sheetFormatPr defaultRowHeight="13.2" x14ac:dyDescent="0.25"/>
  <cols>
    <col min="1" max="1" width="3.5546875" customWidth="1"/>
    <col min="2" max="2" width="21.5546875" customWidth="1"/>
    <col min="3" max="3" width="13.5546875" customWidth="1"/>
    <col min="4" max="4" width="14.88671875" customWidth="1"/>
    <col min="5" max="5" width="14.33203125" customWidth="1"/>
    <col min="6" max="6" width="15.109375" customWidth="1"/>
    <col min="7" max="7" width="14.109375" customWidth="1"/>
    <col min="8" max="8" width="13.109375" customWidth="1"/>
    <col min="9" max="9" width="3.33203125" customWidth="1"/>
    <col min="10" max="10" width="27.109375" bestFit="1" customWidth="1"/>
    <col min="11" max="11" width="13.88671875" bestFit="1" customWidth="1"/>
    <col min="12" max="12" width="14.88671875" bestFit="1" customWidth="1"/>
    <col min="13" max="13" width="12.33203125" bestFit="1" customWidth="1"/>
    <col min="14" max="14" width="14.109375" bestFit="1" customWidth="1"/>
    <col min="15" max="15" width="13.88671875" bestFit="1" customWidth="1"/>
  </cols>
  <sheetData>
    <row r="1" spans="2:10" ht="15" x14ac:dyDescent="0.25">
      <c r="B1" s="13" t="s">
        <v>4</v>
      </c>
      <c r="C1" s="13"/>
    </row>
    <row r="3" spans="2:10" x14ac:dyDescent="0.25">
      <c r="B3" s="12" t="s">
        <v>0</v>
      </c>
      <c r="C3" s="12"/>
    </row>
    <row r="4" spans="2:10" x14ac:dyDescent="0.25">
      <c r="B4" s="17" t="s">
        <v>22</v>
      </c>
      <c r="C4" s="39">
        <v>20000000</v>
      </c>
      <c r="D4" s="58" t="s">
        <v>14</v>
      </c>
    </row>
    <row r="5" spans="2:10" x14ac:dyDescent="0.25">
      <c r="B5" s="57" t="s">
        <v>12</v>
      </c>
      <c r="C5" s="74">
        <f>C6-C4</f>
        <v>80000000</v>
      </c>
      <c r="D5" s="64">
        <f>D13-D11</f>
        <v>307707.95917040884</v>
      </c>
    </row>
    <row r="6" spans="2:10" x14ac:dyDescent="0.25">
      <c r="B6" s="57" t="s">
        <v>3</v>
      </c>
      <c r="C6" s="39">
        <v>100000000</v>
      </c>
    </row>
    <row r="7" spans="2:10" x14ac:dyDescent="0.25">
      <c r="B7" s="58" t="s">
        <v>25</v>
      </c>
      <c r="C7" s="85">
        <v>6.7039130000000002E-2</v>
      </c>
    </row>
    <row r="8" spans="2:10" x14ac:dyDescent="0.25">
      <c r="B8" s="58" t="s">
        <v>13</v>
      </c>
      <c r="C8" s="14">
        <v>6.65</v>
      </c>
    </row>
    <row r="9" spans="2:10" x14ac:dyDescent="0.25">
      <c r="B9" s="58" t="s">
        <v>1</v>
      </c>
      <c r="C9" s="15">
        <v>36861</v>
      </c>
      <c r="E9" s="8"/>
      <c r="F9" s="9"/>
      <c r="G9" s="4"/>
      <c r="H9" s="2"/>
      <c r="J9" s="3"/>
    </row>
    <row r="10" spans="2:10" x14ac:dyDescent="0.25">
      <c r="B10" s="58" t="s">
        <v>6</v>
      </c>
      <c r="C10" s="16">
        <v>7.1999999999999998E-3</v>
      </c>
    </row>
    <row r="11" spans="2:10" x14ac:dyDescent="0.25">
      <c r="B11" s="58" t="s">
        <v>17</v>
      </c>
      <c r="C11" s="59">
        <v>0.01</v>
      </c>
      <c r="D11" s="60">
        <f>C11*C13</f>
        <v>120300.75187969925</v>
      </c>
    </row>
    <row r="12" spans="2:10" x14ac:dyDescent="0.25">
      <c r="B12" s="61" t="s">
        <v>7</v>
      </c>
      <c r="C12" s="62">
        <f>C7+C10</f>
        <v>7.423913E-2</v>
      </c>
      <c r="D12" s="63"/>
    </row>
    <row r="13" spans="2:10" x14ac:dyDescent="0.25">
      <c r="B13" s="58" t="s">
        <v>10</v>
      </c>
      <c r="C13" s="42">
        <f>C5/C8</f>
        <v>12030075.187969925</v>
      </c>
      <c r="D13" s="60">
        <f>C6*(1+C12*(B52/364.25))-C6</f>
        <v>428008.71105010808</v>
      </c>
      <c r="E13" t="s">
        <v>26</v>
      </c>
    </row>
    <row r="14" spans="2:10" x14ac:dyDescent="0.25">
      <c r="B14" s="43"/>
      <c r="C14" s="44"/>
      <c r="D14" s="43"/>
    </row>
    <row r="15" spans="2:10" x14ac:dyDescent="0.25">
      <c r="G15" s="73" t="s">
        <v>21</v>
      </c>
    </row>
    <row r="16" spans="2:10" x14ac:dyDescent="0.25">
      <c r="B16" s="24"/>
      <c r="C16" s="28" t="s">
        <v>11</v>
      </c>
      <c r="D16" s="28" t="s">
        <v>20</v>
      </c>
      <c r="E16" s="36" t="s">
        <v>2</v>
      </c>
      <c r="F16" s="20" t="s">
        <v>8</v>
      </c>
      <c r="G16" s="70" t="s">
        <v>15</v>
      </c>
      <c r="H16" s="69" t="s">
        <v>16</v>
      </c>
      <c r="I16" s="5"/>
      <c r="J16" s="10"/>
    </row>
    <row r="17" spans="2:10" x14ac:dyDescent="0.25">
      <c r="B17" s="81">
        <v>36861</v>
      </c>
      <c r="C17" s="84"/>
      <c r="D17" s="29"/>
      <c r="E17" s="37"/>
      <c r="F17" s="22"/>
      <c r="G17" s="29">
        <f>C17</f>
        <v>0</v>
      </c>
      <c r="H17" s="65">
        <f>D17</f>
        <v>0</v>
      </c>
      <c r="I17" s="5"/>
      <c r="J17" s="10"/>
    </row>
    <row r="18" spans="2:10" x14ac:dyDescent="0.25">
      <c r="B18" s="25">
        <v>36862</v>
      </c>
      <c r="C18" s="29"/>
      <c r="D18" s="29"/>
      <c r="E18" s="37"/>
      <c r="F18" s="22"/>
      <c r="G18" s="29">
        <f t="shared" ref="G18:G40" si="0">C18</f>
        <v>0</v>
      </c>
      <c r="H18" s="65">
        <f t="shared" ref="H18:H40" si="1">D18</f>
        <v>0</v>
      </c>
      <c r="I18" s="5"/>
      <c r="J18" s="10"/>
    </row>
    <row r="19" spans="2:10" x14ac:dyDescent="0.25">
      <c r="B19" s="25">
        <v>36863</v>
      </c>
      <c r="C19" s="29"/>
      <c r="D19" s="29"/>
      <c r="E19" s="37"/>
      <c r="F19" s="22"/>
      <c r="G19" s="29">
        <f t="shared" si="0"/>
        <v>0</v>
      </c>
      <c r="H19" s="65">
        <f t="shared" si="1"/>
        <v>0</v>
      </c>
      <c r="I19" s="5"/>
      <c r="J19" s="10"/>
    </row>
    <row r="20" spans="2:10" x14ac:dyDescent="0.25">
      <c r="B20" s="25">
        <v>36864</v>
      </c>
      <c r="C20" s="29"/>
      <c r="D20" s="29"/>
      <c r="E20" s="37"/>
      <c r="F20" s="22"/>
      <c r="G20" s="29">
        <f t="shared" si="0"/>
        <v>0</v>
      </c>
      <c r="H20" s="65">
        <f t="shared" si="1"/>
        <v>0</v>
      </c>
      <c r="I20" s="5"/>
      <c r="J20" s="10"/>
    </row>
    <row r="21" spans="2:10" x14ac:dyDescent="0.25">
      <c r="B21" s="45">
        <v>36865</v>
      </c>
      <c r="C21" s="76">
        <f>C13/13</f>
        <v>925390.39907460962</v>
      </c>
      <c r="D21" s="29"/>
      <c r="E21" s="86">
        <f>C21*$E$54</f>
        <v>6153846.153846154</v>
      </c>
      <c r="F21" s="49"/>
      <c r="G21" s="29">
        <f t="shared" si="0"/>
        <v>925390.39907460962</v>
      </c>
      <c r="H21" s="65">
        <f t="shared" si="1"/>
        <v>0</v>
      </c>
      <c r="I21" s="5"/>
      <c r="J21" s="10"/>
    </row>
    <row r="22" spans="2:10" x14ac:dyDescent="0.25">
      <c r="B22" s="25">
        <v>36866</v>
      </c>
      <c r="C22" s="29">
        <f>C21</f>
        <v>925390.39907460962</v>
      </c>
      <c r="D22" s="29"/>
      <c r="E22" s="86">
        <f t="shared" ref="E22:E33" si="2">C22*$E$54</f>
        <v>6153846.153846154</v>
      </c>
      <c r="F22" s="49"/>
      <c r="G22" s="29">
        <f t="shared" si="0"/>
        <v>925390.39907460962</v>
      </c>
      <c r="H22" s="65">
        <f t="shared" si="1"/>
        <v>0</v>
      </c>
      <c r="I22" s="5"/>
      <c r="J22" s="10"/>
    </row>
    <row r="23" spans="2:10" x14ac:dyDescent="0.25">
      <c r="B23" s="25">
        <v>36867</v>
      </c>
      <c r="C23" s="29">
        <f t="shared" ref="C23:C33" si="3">C22</f>
        <v>925390.39907460962</v>
      </c>
      <c r="D23" s="29"/>
      <c r="E23" s="86">
        <f t="shared" si="2"/>
        <v>6153846.153846154</v>
      </c>
      <c r="F23" s="49"/>
      <c r="G23" s="29">
        <f t="shared" si="0"/>
        <v>925390.39907460962</v>
      </c>
      <c r="H23" s="65">
        <f t="shared" si="1"/>
        <v>0</v>
      </c>
      <c r="I23" s="5"/>
      <c r="J23" s="10"/>
    </row>
    <row r="24" spans="2:10" x14ac:dyDescent="0.25">
      <c r="B24" s="25">
        <v>36868</v>
      </c>
      <c r="C24" s="29">
        <f t="shared" si="3"/>
        <v>925390.39907460962</v>
      </c>
      <c r="D24" s="29"/>
      <c r="E24" s="86">
        <f t="shared" si="2"/>
        <v>6153846.153846154</v>
      </c>
      <c r="F24" s="49"/>
      <c r="G24" s="29">
        <f t="shared" si="0"/>
        <v>925390.39907460962</v>
      </c>
      <c r="H24" s="65">
        <f t="shared" si="1"/>
        <v>0</v>
      </c>
      <c r="I24" s="5"/>
      <c r="J24" s="10"/>
    </row>
    <row r="25" spans="2:10" x14ac:dyDescent="0.25">
      <c r="B25" s="25">
        <v>36869</v>
      </c>
      <c r="C25" s="29">
        <f t="shared" si="3"/>
        <v>925390.39907460962</v>
      </c>
      <c r="D25" s="29"/>
      <c r="E25" s="86">
        <f t="shared" si="2"/>
        <v>6153846.153846154</v>
      </c>
      <c r="F25" s="49"/>
      <c r="G25" s="29">
        <f t="shared" si="0"/>
        <v>925390.39907460962</v>
      </c>
      <c r="H25" s="65">
        <f t="shared" si="1"/>
        <v>0</v>
      </c>
      <c r="I25" s="5"/>
      <c r="J25" s="10"/>
    </row>
    <row r="26" spans="2:10" x14ac:dyDescent="0.25">
      <c r="B26" s="25">
        <v>36870</v>
      </c>
      <c r="C26" s="29">
        <f t="shared" si="3"/>
        <v>925390.39907460962</v>
      </c>
      <c r="D26" s="29"/>
      <c r="E26" s="86">
        <f t="shared" si="2"/>
        <v>6153846.153846154</v>
      </c>
      <c r="F26" s="49"/>
      <c r="G26" s="29">
        <f t="shared" si="0"/>
        <v>925390.39907460962</v>
      </c>
      <c r="H26" s="65">
        <f t="shared" si="1"/>
        <v>0</v>
      </c>
      <c r="I26" s="5"/>
      <c r="J26" s="10"/>
    </row>
    <row r="27" spans="2:10" x14ac:dyDescent="0.25">
      <c r="B27" s="25">
        <v>36871</v>
      </c>
      <c r="C27" s="29">
        <f t="shared" si="3"/>
        <v>925390.39907460962</v>
      </c>
      <c r="D27" s="29"/>
      <c r="E27" s="86">
        <f t="shared" si="2"/>
        <v>6153846.153846154</v>
      </c>
      <c r="F27" s="49"/>
      <c r="G27" s="29">
        <f t="shared" si="0"/>
        <v>925390.39907460962</v>
      </c>
      <c r="H27" s="65">
        <f t="shared" si="1"/>
        <v>0</v>
      </c>
      <c r="I27" s="5"/>
      <c r="J27" s="10"/>
    </row>
    <row r="28" spans="2:10" x14ac:dyDescent="0.25">
      <c r="B28" s="25">
        <v>36872</v>
      </c>
      <c r="C28" s="29">
        <f t="shared" si="3"/>
        <v>925390.39907460962</v>
      </c>
      <c r="D28" s="29"/>
      <c r="E28" s="86">
        <f t="shared" si="2"/>
        <v>6153846.153846154</v>
      </c>
      <c r="F28" s="49"/>
      <c r="G28" s="29">
        <f t="shared" si="0"/>
        <v>925390.39907460962</v>
      </c>
      <c r="H28" s="65">
        <f t="shared" si="1"/>
        <v>0</v>
      </c>
      <c r="I28" s="5"/>
      <c r="J28" s="10"/>
    </row>
    <row r="29" spans="2:10" x14ac:dyDescent="0.25">
      <c r="B29" s="25">
        <v>36873</v>
      </c>
      <c r="C29" s="29">
        <f t="shared" si="3"/>
        <v>925390.39907460962</v>
      </c>
      <c r="D29" s="29"/>
      <c r="E29" s="86">
        <f t="shared" si="2"/>
        <v>6153846.153846154</v>
      </c>
      <c r="F29" s="49"/>
      <c r="G29" s="29">
        <f t="shared" si="0"/>
        <v>925390.39907460962</v>
      </c>
      <c r="H29" s="65">
        <f t="shared" si="1"/>
        <v>0</v>
      </c>
      <c r="I29" s="5"/>
      <c r="J29" s="10"/>
    </row>
    <row r="30" spans="2:10" x14ac:dyDescent="0.25">
      <c r="B30" s="25">
        <v>36874</v>
      </c>
      <c r="C30" s="29">
        <f t="shared" si="3"/>
        <v>925390.39907460962</v>
      </c>
      <c r="D30" s="29"/>
      <c r="E30" s="86">
        <f t="shared" si="2"/>
        <v>6153846.153846154</v>
      </c>
      <c r="F30" s="49"/>
      <c r="G30" s="29">
        <f t="shared" si="0"/>
        <v>925390.39907460962</v>
      </c>
      <c r="H30" s="65">
        <f t="shared" si="1"/>
        <v>0</v>
      </c>
      <c r="I30" s="5"/>
      <c r="J30" s="10"/>
    </row>
    <row r="31" spans="2:10" x14ac:dyDescent="0.25">
      <c r="B31" s="26">
        <v>36875</v>
      </c>
      <c r="C31" s="29">
        <f t="shared" si="3"/>
        <v>925390.39907460962</v>
      </c>
      <c r="D31" s="82"/>
      <c r="E31" s="86">
        <f t="shared" si="2"/>
        <v>6153846.153846154</v>
      </c>
      <c r="F31" s="50"/>
      <c r="G31" s="29">
        <f t="shared" si="0"/>
        <v>925390.39907460962</v>
      </c>
      <c r="H31" s="65">
        <f t="shared" si="1"/>
        <v>0</v>
      </c>
      <c r="J31" s="11"/>
    </row>
    <row r="32" spans="2:10" x14ac:dyDescent="0.25">
      <c r="B32" s="25">
        <v>36876</v>
      </c>
      <c r="C32" s="29">
        <f t="shared" si="3"/>
        <v>925390.39907460962</v>
      </c>
      <c r="D32" s="47"/>
      <c r="E32" s="86">
        <f t="shared" si="2"/>
        <v>6153846.153846154</v>
      </c>
      <c r="F32" s="50"/>
      <c r="G32" s="29">
        <f t="shared" si="0"/>
        <v>925390.39907460962</v>
      </c>
      <c r="H32" s="65">
        <f t="shared" si="1"/>
        <v>0</v>
      </c>
      <c r="J32" s="11"/>
    </row>
    <row r="33" spans="2:10" x14ac:dyDescent="0.25">
      <c r="B33" s="45">
        <v>36877</v>
      </c>
      <c r="C33" s="29">
        <f t="shared" si="3"/>
        <v>925390.39907460962</v>
      </c>
      <c r="D33" s="47"/>
      <c r="E33" s="86">
        <f t="shared" si="2"/>
        <v>6153846.153846154</v>
      </c>
      <c r="F33" s="50"/>
      <c r="G33" s="29">
        <f t="shared" si="0"/>
        <v>925390.39907460962</v>
      </c>
      <c r="H33" s="65">
        <f t="shared" si="1"/>
        <v>0</v>
      </c>
      <c r="J33" s="11"/>
    </row>
    <row r="34" spans="2:10" x14ac:dyDescent="0.25">
      <c r="B34" s="83">
        <v>36878</v>
      </c>
      <c r="C34" s="30"/>
      <c r="D34" s="77">
        <f>C13/7</f>
        <v>1718582.1697099893</v>
      </c>
      <c r="E34" s="86"/>
      <c r="F34" s="78">
        <f>D34*$F$54</f>
        <v>11472529.708452916</v>
      </c>
      <c r="G34" s="29">
        <f t="shared" si="0"/>
        <v>0</v>
      </c>
      <c r="H34" s="65">
        <f t="shared" si="1"/>
        <v>1718582.1697099893</v>
      </c>
      <c r="J34" s="11"/>
    </row>
    <row r="35" spans="2:10" x14ac:dyDescent="0.25">
      <c r="B35" s="25">
        <v>36879</v>
      </c>
      <c r="C35" s="30"/>
      <c r="D35" s="47">
        <f t="shared" ref="D35:D40" si="4">D34</f>
        <v>1718582.1697099893</v>
      </c>
      <c r="E35" s="48"/>
      <c r="F35" s="78">
        <f t="shared" ref="F35:F40" si="5">D35*$F$54</f>
        <v>11472529.708452916</v>
      </c>
      <c r="G35" s="29">
        <f t="shared" si="0"/>
        <v>0</v>
      </c>
      <c r="H35" s="65">
        <f t="shared" si="1"/>
        <v>1718582.1697099893</v>
      </c>
      <c r="J35" s="11"/>
    </row>
    <row r="36" spans="2:10" x14ac:dyDescent="0.25">
      <c r="B36" s="45">
        <v>36880</v>
      </c>
      <c r="C36" s="30"/>
      <c r="D36" s="47">
        <f t="shared" si="4"/>
        <v>1718582.1697099893</v>
      </c>
      <c r="E36" s="75">
        <f>C5</f>
        <v>80000000</v>
      </c>
      <c r="F36" s="78">
        <f t="shared" si="5"/>
        <v>11472529.708452916</v>
      </c>
      <c r="G36" s="29">
        <f t="shared" si="0"/>
        <v>0</v>
      </c>
      <c r="H36" s="65">
        <f t="shared" si="1"/>
        <v>1718582.1697099893</v>
      </c>
      <c r="J36" s="11"/>
    </row>
    <row r="37" spans="2:10" x14ac:dyDescent="0.25">
      <c r="B37" s="26">
        <v>36881</v>
      </c>
      <c r="C37" s="30"/>
      <c r="D37" s="47">
        <f t="shared" si="4"/>
        <v>1718582.1697099893</v>
      </c>
      <c r="E37" s="48"/>
      <c r="F37" s="78">
        <f t="shared" si="5"/>
        <v>11472529.708452916</v>
      </c>
      <c r="G37" s="29">
        <f t="shared" si="0"/>
        <v>0</v>
      </c>
      <c r="H37" s="65">
        <f t="shared" si="1"/>
        <v>1718582.1697099893</v>
      </c>
      <c r="J37" s="11"/>
    </row>
    <row r="38" spans="2:10" x14ac:dyDescent="0.25">
      <c r="B38" s="25">
        <v>36882</v>
      </c>
      <c r="C38" s="30"/>
      <c r="D38" s="47">
        <f t="shared" si="4"/>
        <v>1718582.1697099893</v>
      </c>
      <c r="E38" s="48"/>
      <c r="F38" s="78">
        <f t="shared" si="5"/>
        <v>11472529.708452916</v>
      </c>
      <c r="G38" s="29">
        <f t="shared" si="0"/>
        <v>0</v>
      </c>
      <c r="H38" s="65">
        <f t="shared" si="1"/>
        <v>1718582.1697099893</v>
      </c>
      <c r="J38" s="11"/>
    </row>
    <row r="39" spans="2:10" x14ac:dyDescent="0.25">
      <c r="B39" s="25">
        <v>36883</v>
      </c>
      <c r="C39" s="30"/>
      <c r="D39" s="47">
        <f t="shared" si="4"/>
        <v>1718582.1697099893</v>
      </c>
      <c r="E39" s="48"/>
      <c r="F39" s="78">
        <f t="shared" si="5"/>
        <v>11472529.708452916</v>
      </c>
      <c r="G39" s="29">
        <f t="shared" si="0"/>
        <v>0</v>
      </c>
      <c r="H39" s="65">
        <f t="shared" si="1"/>
        <v>1718582.1697099893</v>
      </c>
      <c r="J39" s="11"/>
    </row>
    <row r="40" spans="2:10" x14ac:dyDescent="0.25">
      <c r="B40" s="83">
        <v>36884</v>
      </c>
      <c r="C40" s="30"/>
      <c r="D40" s="47">
        <f t="shared" si="4"/>
        <v>1718582.1697099893</v>
      </c>
      <c r="E40" s="48"/>
      <c r="F40" s="78">
        <f t="shared" si="5"/>
        <v>11472529.708452916</v>
      </c>
      <c r="G40" s="29">
        <f t="shared" si="0"/>
        <v>0</v>
      </c>
      <c r="H40" s="65">
        <f t="shared" si="1"/>
        <v>1718582.1697099893</v>
      </c>
      <c r="J40" s="11"/>
    </row>
    <row r="41" spans="2:10" x14ac:dyDescent="0.25">
      <c r="B41" s="25">
        <v>36885</v>
      </c>
      <c r="C41" s="30"/>
      <c r="E41" s="48"/>
      <c r="F41" s="50"/>
      <c r="G41" s="29">
        <f t="shared" ref="G41:G49" si="6">C41</f>
        <v>0</v>
      </c>
      <c r="H41" s="65">
        <f t="shared" ref="H41:H49" si="7">D41</f>
        <v>0</v>
      </c>
      <c r="J41" s="11"/>
    </row>
    <row r="42" spans="2:10" x14ac:dyDescent="0.25">
      <c r="B42" s="25">
        <v>36886</v>
      </c>
      <c r="C42" s="30"/>
      <c r="D42" s="38"/>
      <c r="E42" s="48"/>
      <c r="F42" s="50"/>
      <c r="G42" s="29">
        <f t="shared" si="6"/>
        <v>0</v>
      </c>
      <c r="H42" s="65">
        <f t="shared" si="7"/>
        <v>0</v>
      </c>
      <c r="J42" s="11"/>
    </row>
    <row r="43" spans="2:10" x14ac:dyDescent="0.25">
      <c r="B43" s="26">
        <v>36887</v>
      </c>
      <c r="C43" s="30"/>
      <c r="D43" s="38"/>
      <c r="E43" s="48"/>
      <c r="F43" s="50"/>
      <c r="G43" s="29">
        <f t="shared" si="6"/>
        <v>0</v>
      </c>
      <c r="H43" s="65">
        <f t="shared" si="7"/>
        <v>0</v>
      </c>
      <c r="J43" s="11"/>
    </row>
    <row r="44" spans="2:10" x14ac:dyDescent="0.25">
      <c r="B44" s="25">
        <v>36888</v>
      </c>
      <c r="C44" s="30"/>
      <c r="D44" s="38"/>
      <c r="E44" s="48"/>
      <c r="F44" s="50"/>
      <c r="G44" s="29">
        <f t="shared" si="6"/>
        <v>0</v>
      </c>
      <c r="H44" s="65">
        <f t="shared" si="7"/>
        <v>0</v>
      </c>
      <c r="J44" s="11"/>
    </row>
    <row r="45" spans="2:10" x14ac:dyDescent="0.25">
      <c r="B45" s="25">
        <v>36889</v>
      </c>
      <c r="C45" s="30"/>
      <c r="D45" s="38"/>
      <c r="E45" s="48"/>
      <c r="F45" s="50"/>
      <c r="G45" s="29">
        <f t="shared" si="6"/>
        <v>0</v>
      </c>
      <c r="H45" s="65">
        <f t="shared" si="7"/>
        <v>0</v>
      </c>
      <c r="J45" s="11"/>
    </row>
    <row r="46" spans="2:10" x14ac:dyDescent="0.25">
      <c r="B46" s="26">
        <v>36890</v>
      </c>
      <c r="C46" s="30"/>
      <c r="D46" s="38"/>
      <c r="E46" s="48"/>
      <c r="F46" s="50"/>
      <c r="G46" s="29">
        <f t="shared" si="6"/>
        <v>0</v>
      </c>
      <c r="H46" s="65">
        <f t="shared" si="7"/>
        <v>0</v>
      </c>
      <c r="J46" s="11"/>
    </row>
    <row r="47" spans="2:10" x14ac:dyDescent="0.25">
      <c r="B47" s="25">
        <v>36891</v>
      </c>
      <c r="C47" s="30"/>
      <c r="D47" s="38"/>
      <c r="E47" s="48"/>
      <c r="F47" s="50"/>
      <c r="G47" s="29">
        <f t="shared" si="6"/>
        <v>0</v>
      </c>
      <c r="H47" s="65">
        <f t="shared" si="7"/>
        <v>0</v>
      </c>
      <c r="J47" s="11"/>
    </row>
    <row r="48" spans="2:10" x14ac:dyDescent="0.25">
      <c r="B48" s="25"/>
      <c r="C48" s="30"/>
      <c r="D48" s="38"/>
      <c r="E48" s="48"/>
      <c r="F48" s="50"/>
      <c r="G48" s="29">
        <f t="shared" si="6"/>
        <v>0</v>
      </c>
      <c r="H48" s="65">
        <f t="shared" si="7"/>
        <v>0</v>
      </c>
      <c r="J48" s="11"/>
    </row>
    <row r="49" spans="2:10" x14ac:dyDescent="0.25">
      <c r="B49" s="25" t="s">
        <v>9</v>
      </c>
      <c r="C49" s="30">
        <f>SUM(C17:C47)</f>
        <v>12030075.187969927</v>
      </c>
      <c r="D49" s="47">
        <f>SUM(D25:D48)</f>
        <v>12030075.187969927</v>
      </c>
      <c r="E49" s="48"/>
      <c r="F49" s="50"/>
      <c r="G49" s="29">
        <f t="shared" si="6"/>
        <v>12030075.187969927</v>
      </c>
      <c r="H49" s="65">
        <f t="shared" si="7"/>
        <v>12030075.187969927</v>
      </c>
      <c r="J49" s="11"/>
    </row>
    <row r="50" spans="2:10" x14ac:dyDescent="0.25">
      <c r="B50" s="25"/>
      <c r="C50" s="30"/>
      <c r="D50" s="38"/>
      <c r="E50" s="48"/>
      <c r="F50" s="50"/>
      <c r="G50" s="30"/>
      <c r="H50" s="66"/>
      <c r="J50" s="11"/>
    </row>
    <row r="51" spans="2:10" x14ac:dyDescent="0.25">
      <c r="B51" s="46">
        <v>36901</v>
      </c>
      <c r="C51" s="30"/>
      <c r="D51" s="30"/>
      <c r="E51" s="51"/>
      <c r="F51" s="78">
        <f>C5+D5</f>
        <v>80307707.959170416</v>
      </c>
      <c r="G51" s="71" t="s">
        <v>18</v>
      </c>
      <c r="H51" s="67"/>
      <c r="J51" s="11"/>
    </row>
    <row r="52" spans="2:10" x14ac:dyDescent="0.25">
      <c r="B52" s="27">
        <f>B51-B36</f>
        <v>21</v>
      </c>
      <c r="C52" s="31"/>
      <c r="D52" s="31"/>
      <c r="E52" s="52"/>
      <c r="F52" s="79">
        <f>D11</f>
        <v>120300.75187969925</v>
      </c>
      <c r="G52" s="72" t="s">
        <v>19</v>
      </c>
      <c r="H52" s="68"/>
      <c r="J52" s="11"/>
    </row>
    <row r="53" spans="2:10" x14ac:dyDescent="0.25">
      <c r="B53" s="1"/>
      <c r="C53" s="6"/>
      <c r="D53" s="6"/>
      <c r="E53" s="53"/>
      <c r="F53" s="54"/>
      <c r="G53" s="18"/>
      <c r="H53" s="6"/>
      <c r="I53" s="8"/>
      <c r="J53" s="19"/>
    </row>
    <row r="54" spans="2:10" x14ac:dyDescent="0.25">
      <c r="B54" s="40"/>
      <c r="C54" s="9"/>
      <c r="D54" s="41"/>
      <c r="E54" s="80">
        <f>E36/C13</f>
        <v>6.65</v>
      </c>
      <c r="F54" s="80">
        <f>F51/D49</f>
        <v>6.6755782241060402</v>
      </c>
      <c r="G54" s="4" t="s">
        <v>5</v>
      </c>
      <c r="H54" s="2"/>
      <c r="J54" s="11"/>
    </row>
    <row r="55" spans="2:10" x14ac:dyDescent="0.25">
      <c r="E55" s="17" t="s">
        <v>24</v>
      </c>
      <c r="F55" s="54" t="s">
        <v>23</v>
      </c>
    </row>
    <row r="56" spans="2:10" x14ac:dyDescent="0.25">
      <c r="E56" s="17"/>
      <c r="F56" s="54"/>
    </row>
    <row r="57" spans="2:10" x14ac:dyDescent="0.25">
      <c r="B57" s="32"/>
      <c r="C57" s="32"/>
      <c r="D57" s="8"/>
      <c r="E57" s="55"/>
      <c r="F57" s="54"/>
      <c r="G57" s="8"/>
      <c r="H57" s="8"/>
      <c r="I57" s="8"/>
      <c r="J57" s="8"/>
    </row>
    <row r="58" spans="2:10" x14ac:dyDescent="0.25">
      <c r="B58" s="8"/>
      <c r="C58" s="8"/>
      <c r="D58" s="7"/>
      <c r="E58" s="55"/>
      <c r="F58" s="54"/>
      <c r="G58" s="8"/>
      <c r="H58" s="8"/>
      <c r="I58" s="8"/>
      <c r="J58" s="8"/>
    </row>
    <row r="59" spans="2:10" x14ac:dyDescent="0.25">
      <c r="B59" s="8"/>
      <c r="C59" s="8"/>
      <c r="D59" s="33"/>
      <c r="E59" s="55"/>
      <c r="F59" s="54"/>
      <c r="G59" s="8"/>
      <c r="H59" s="8"/>
      <c r="I59" s="8"/>
      <c r="J59" s="8"/>
    </row>
    <row r="60" spans="2:10" x14ac:dyDescent="0.25">
      <c r="B60" s="34"/>
      <c r="C60" s="34"/>
      <c r="D60" s="21"/>
      <c r="E60" s="56"/>
      <c r="F60" s="54"/>
      <c r="G60" s="23"/>
      <c r="H60" s="23"/>
      <c r="I60" s="23"/>
      <c r="J60" s="35"/>
    </row>
    <row r="61" spans="2:10" x14ac:dyDescent="0.25">
      <c r="B61" s="7"/>
      <c r="C61" s="7"/>
      <c r="D61" s="6"/>
      <c r="E61" s="8"/>
      <c r="F61" s="9"/>
      <c r="G61" s="18"/>
      <c r="H61" s="6"/>
      <c r="I61" s="8"/>
      <c r="J61" s="19"/>
    </row>
    <row r="62" spans="2:10" x14ac:dyDescent="0.25">
      <c r="B62" s="7"/>
      <c r="C62" s="7"/>
      <c r="D62" s="6"/>
      <c r="E62" s="8"/>
      <c r="F62" s="9"/>
      <c r="G62" s="18"/>
      <c r="H62" s="6"/>
      <c r="I62" s="8"/>
      <c r="J62" s="19"/>
    </row>
    <row r="63" spans="2:10" x14ac:dyDescent="0.25">
      <c r="B63" s="7"/>
      <c r="C63" s="7"/>
      <c r="D63" s="6"/>
      <c r="E63" s="8"/>
      <c r="F63" s="9"/>
      <c r="G63" s="18"/>
      <c r="H63" s="6"/>
      <c r="I63" s="8"/>
      <c r="J63" s="19"/>
    </row>
    <row r="64" spans="2:10" x14ac:dyDescent="0.25">
      <c r="B64" s="7"/>
      <c r="C64" s="7"/>
      <c r="D64" s="6"/>
      <c r="E64" s="6"/>
      <c r="F64" s="9"/>
      <c r="G64" s="18"/>
      <c r="H64" s="6"/>
      <c r="I64" s="8"/>
      <c r="J64" s="19"/>
    </row>
    <row r="65" spans="2:10" x14ac:dyDescent="0.25">
      <c r="B65" s="7"/>
      <c r="C65" s="7"/>
      <c r="D65" s="6"/>
      <c r="E65" s="8"/>
      <c r="F65" s="9"/>
      <c r="G65" s="18"/>
      <c r="H65" s="6"/>
      <c r="I65" s="8"/>
      <c r="J65" s="19"/>
    </row>
    <row r="66" spans="2:10" x14ac:dyDescent="0.25">
      <c r="B66" s="8"/>
      <c r="C66" s="8"/>
      <c r="D66" s="8"/>
      <c r="E66" s="8"/>
      <c r="F66" s="8"/>
      <c r="G66" s="8"/>
      <c r="H66" s="8"/>
      <c r="I66" s="8"/>
      <c r="J66" s="8"/>
    </row>
    <row r="67" spans="2:10" x14ac:dyDescent="0.25">
      <c r="B67" s="8"/>
      <c r="C67" s="8"/>
      <c r="D67" s="8"/>
      <c r="E67" s="8"/>
      <c r="F67" s="8"/>
      <c r="G67" s="8"/>
      <c r="H67" s="8"/>
      <c r="I67" s="8"/>
      <c r="J67" s="8"/>
    </row>
  </sheetData>
  <pageMargins left="0.75" right="0.75" top="1" bottom="1" header="0.5" footer="0.5"/>
  <pageSetup scale="82" orientation="portrait" r:id="rId1"/>
  <headerFooter alignWithMargins="0">
    <oddFooter>&amp;F</oddFooter>
  </headerFooter>
  <drawing r:id="rId2"/>
  <legacyDrawing r:id="rId3"/>
  <oleObjects>
    <mc:AlternateContent xmlns:mc="http://schemas.openxmlformats.org/markup-compatibility/2006">
      <mc:Choice Requires="x14">
        <oleObject progId="MS_ClipArt_Gallery" shapeId="1036" r:id="rId4">
          <objectPr defaultSize="0" autoPict="0" r:id="rId5">
            <anchor moveWithCells="1">
              <from>
                <xdr:col>6</xdr:col>
                <xdr:colOff>685800</xdr:colOff>
                <xdr:row>0</xdr:row>
                <xdr:rowOff>182880</xdr:rowOff>
              </from>
              <to>
                <xdr:col>7</xdr:col>
                <xdr:colOff>655320</xdr:colOff>
                <xdr:row>6</xdr:row>
                <xdr:rowOff>22860</xdr:rowOff>
              </to>
            </anchor>
          </objectPr>
        </oleObject>
      </mc:Choice>
      <mc:Fallback>
        <oleObject progId="MS_ClipArt_Gallery" shapeId="103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Clark</dc:creator>
  <cp:lastModifiedBy>Havlíček Jan</cp:lastModifiedBy>
  <cp:lastPrinted>2000-12-01T19:51:45Z</cp:lastPrinted>
  <dcterms:created xsi:type="dcterms:W3CDTF">2000-09-18T14:44:56Z</dcterms:created>
  <dcterms:modified xsi:type="dcterms:W3CDTF">2023-09-10T11:22:35Z</dcterms:modified>
</cp:coreProperties>
</file>