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40" windowHeight="8640" activeTab="1"/>
  </bookViews>
  <sheets>
    <sheet name="Swap" sheetId="6" r:id="rId1"/>
    <sheet name="Basis Swaption" sheetId="5" r:id="rId2"/>
  </sheets>
  <calcPr calcId="92512"/>
</workbook>
</file>

<file path=xl/calcChain.xml><?xml version="1.0" encoding="utf-8"?>
<calcChain xmlns="http://schemas.openxmlformats.org/spreadsheetml/2006/main">
  <c r="B5" i="5" l="1"/>
  <c r="C7" i="5"/>
  <c r="D7" i="5"/>
  <c r="E7" i="5"/>
  <c r="F7" i="5"/>
  <c r="G7" i="5"/>
  <c r="H7" i="5"/>
  <c r="I7" i="5"/>
  <c r="K7" i="5"/>
  <c r="B11" i="5"/>
  <c r="A13" i="5"/>
  <c r="B13" i="5"/>
  <c r="C13" i="5"/>
  <c r="D13" i="5"/>
  <c r="F13" i="5"/>
  <c r="G13" i="5"/>
  <c r="H13" i="5"/>
  <c r="K13" i="5"/>
  <c r="L13" i="5"/>
  <c r="M13" i="5"/>
  <c r="D18" i="5"/>
  <c r="F18" i="5"/>
  <c r="H18" i="5"/>
  <c r="L18" i="5"/>
  <c r="A19" i="5"/>
  <c r="D19" i="5"/>
  <c r="F19" i="5"/>
  <c r="H19" i="5"/>
  <c r="L19" i="5"/>
  <c r="A20" i="5"/>
  <c r="D20" i="5"/>
  <c r="F20" i="5"/>
  <c r="H20" i="5"/>
  <c r="L20" i="5"/>
  <c r="A21" i="5"/>
  <c r="D21" i="5"/>
  <c r="F21" i="5"/>
  <c r="H21" i="5"/>
  <c r="L21" i="5"/>
  <c r="A22" i="5"/>
  <c r="D22" i="5"/>
  <c r="F22" i="5"/>
  <c r="H22" i="5"/>
  <c r="L22" i="5"/>
  <c r="A23" i="5"/>
  <c r="D23" i="5"/>
  <c r="F23" i="5"/>
  <c r="H23" i="5"/>
  <c r="L23" i="5"/>
  <c r="A24" i="5"/>
  <c r="D24" i="5"/>
  <c r="F24" i="5"/>
  <c r="H24" i="5"/>
  <c r="L24" i="5"/>
  <c r="A25" i="5"/>
  <c r="D25" i="5"/>
  <c r="F25" i="5"/>
  <c r="H25" i="5"/>
  <c r="L25" i="5"/>
  <c r="A26" i="5"/>
  <c r="D26" i="5"/>
  <c r="F26" i="5"/>
  <c r="H26" i="5"/>
  <c r="L26" i="5"/>
  <c r="A27" i="5"/>
  <c r="D27" i="5"/>
  <c r="F27" i="5"/>
  <c r="H27" i="5"/>
  <c r="L27" i="5"/>
  <c r="A28" i="5"/>
  <c r="D28" i="5"/>
  <c r="F28" i="5"/>
  <c r="H28" i="5"/>
  <c r="L28" i="5"/>
  <c r="A29" i="5"/>
  <c r="D29" i="5"/>
  <c r="F29" i="5"/>
  <c r="H29" i="5"/>
  <c r="L29" i="5"/>
  <c r="A30" i="5"/>
  <c r="D30" i="5"/>
  <c r="F30" i="5"/>
  <c r="H30" i="5"/>
  <c r="I30" i="5"/>
  <c r="L30" i="5"/>
  <c r="A31" i="5"/>
  <c r="D31" i="5"/>
  <c r="F31" i="5"/>
  <c r="H31" i="5"/>
  <c r="I31" i="5"/>
  <c r="L31" i="5"/>
  <c r="A32" i="5"/>
  <c r="D32" i="5"/>
  <c r="F32" i="5"/>
  <c r="H32" i="5"/>
  <c r="I32" i="5"/>
  <c r="L32" i="5"/>
  <c r="A33" i="5"/>
  <c r="D33" i="5"/>
  <c r="F33" i="5"/>
  <c r="H33" i="5"/>
  <c r="I33" i="5"/>
  <c r="L33" i="5"/>
  <c r="A34" i="5"/>
  <c r="D34" i="5"/>
  <c r="F34" i="5"/>
  <c r="H34" i="5"/>
  <c r="I34" i="5"/>
  <c r="L34" i="5"/>
  <c r="A35" i="5"/>
  <c r="D35" i="5"/>
  <c r="F35" i="5"/>
  <c r="H35" i="5"/>
  <c r="I35" i="5"/>
  <c r="L35" i="5"/>
  <c r="A36" i="5"/>
  <c r="D36" i="5"/>
  <c r="F36" i="5"/>
  <c r="H36" i="5"/>
  <c r="I36" i="5"/>
  <c r="L36" i="5"/>
  <c r="A37" i="5"/>
  <c r="D37" i="5"/>
  <c r="F37" i="5"/>
  <c r="H37" i="5"/>
  <c r="I37" i="5"/>
  <c r="L37" i="5"/>
  <c r="A38" i="5"/>
  <c r="D38" i="5"/>
  <c r="F38" i="5"/>
  <c r="H38" i="5"/>
  <c r="I38" i="5"/>
  <c r="L38" i="5"/>
  <c r="A39" i="5"/>
  <c r="D39" i="5"/>
  <c r="F39" i="5"/>
  <c r="H39" i="5"/>
  <c r="I39" i="5"/>
  <c r="L39" i="5"/>
  <c r="A40" i="5"/>
  <c r="D40" i="5"/>
  <c r="F40" i="5"/>
  <c r="H40" i="5"/>
  <c r="I40" i="5"/>
  <c r="L40" i="5"/>
  <c r="A41" i="5"/>
  <c r="D41" i="5"/>
  <c r="F41" i="5"/>
  <c r="H41" i="5"/>
  <c r="I41" i="5"/>
  <c r="L41" i="5"/>
  <c r="A42" i="5"/>
  <c r="D42" i="5"/>
  <c r="F42" i="5"/>
  <c r="H42" i="5"/>
  <c r="I42" i="5"/>
  <c r="L42" i="5"/>
  <c r="A43" i="5"/>
  <c r="D43" i="5"/>
  <c r="F43" i="5"/>
  <c r="H43" i="5"/>
  <c r="I43" i="5"/>
  <c r="L43" i="5"/>
  <c r="A44" i="5"/>
  <c r="D44" i="5"/>
  <c r="F44" i="5"/>
  <c r="H44" i="5"/>
  <c r="I44" i="5"/>
  <c r="L44" i="5"/>
  <c r="A45" i="5"/>
  <c r="D45" i="5"/>
  <c r="F45" i="5"/>
  <c r="H45" i="5"/>
  <c r="I45" i="5"/>
  <c r="L45" i="5"/>
  <c r="A46" i="5"/>
  <c r="D46" i="5"/>
  <c r="F46" i="5"/>
  <c r="H46" i="5"/>
  <c r="I46" i="5"/>
  <c r="L46" i="5"/>
  <c r="A47" i="5"/>
  <c r="D47" i="5"/>
  <c r="F47" i="5"/>
  <c r="H47" i="5"/>
  <c r="I47" i="5"/>
  <c r="L47" i="5"/>
  <c r="A48" i="5"/>
  <c r="D48" i="5"/>
  <c r="F48" i="5"/>
  <c r="H48" i="5"/>
  <c r="I48" i="5"/>
  <c r="L48" i="5"/>
  <c r="A49" i="5"/>
  <c r="D49" i="5"/>
  <c r="F49" i="5"/>
  <c r="H49" i="5"/>
  <c r="I49" i="5"/>
  <c r="L49" i="5"/>
  <c r="A50" i="5"/>
  <c r="D50" i="5"/>
  <c r="F50" i="5"/>
  <c r="H50" i="5"/>
  <c r="I50" i="5"/>
  <c r="L50" i="5"/>
  <c r="A51" i="5"/>
  <c r="D51" i="5"/>
  <c r="F51" i="5"/>
  <c r="H51" i="5"/>
  <c r="I51" i="5"/>
  <c r="L51" i="5"/>
  <c r="A52" i="5"/>
  <c r="D52" i="5"/>
  <c r="F52" i="5"/>
  <c r="H52" i="5"/>
  <c r="I52" i="5"/>
  <c r="L52" i="5"/>
  <c r="A53" i="5"/>
  <c r="D53" i="5"/>
  <c r="F53" i="5"/>
  <c r="H53" i="5"/>
  <c r="I53" i="5"/>
  <c r="L53" i="5"/>
  <c r="A54" i="5"/>
  <c r="D54" i="5"/>
  <c r="F54" i="5"/>
  <c r="H54" i="5"/>
  <c r="I54" i="5"/>
  <c r="L54" i="5"/>
  <c r="A55" i="5"/>
  <c r="D55" i="5"/>
  <c r="F55" i="5"/>
  <c r="H55" i="5"/>
  <c r="I55" i="5"/>
  <c r="L55" i="5"/>
  <c r="A56" i="5"/>
  <c r="D56" i="5"/>
  <c r="F56" i="5"/>
  <c r="H56" i="5"/>
  <c r="I56" i="5"/>
  <c r="L56" i="5"/>
  <c r="A57" i="5"/>
  <c r="D57" i="5"/>
  <c r="F57" i="5"/>
  <c r="H57" i="5"/>
  <c r="I57" i="5"/>
  <c r="L57" i="5"/>
  <c r="A58" i="5"/>
  <c r="D58" i="5"/>
  <c r="F58" i="5"/>
  <c r="H58" i="5"/>
  <c r="I58" i="5"/>
  <c r="L58" i="5"/>
  <c r="A59" i="5"/>
  <c r="D59" i="5"/>
  <c r="F59" i="5"/>
  <c r="H59" i="5"/>
  <c r="I59" i="5"/>
  <c r="L59" i="5"/>
  <c r="A60" i="5"/>
  <c r="D60" i="5"/>
  <c r="F60" i="5"/>
  <c r="H60" i="5"/>
  <c r="I60" i="5"/>
  <c r="L60" i="5"/>
  <c r="A61" i="5"/>
  <c r="D61" i="5"/>
  <c r="F61" i="5"/>
  <c r="H61" i="5"/>
  <c r="I61" i="5"/>
  <c r="L61" i="5"/>
  <c r="A62" i="5"/>
  <c r="D62" i="5"/>
  <c r="F62" i="5"/>
  <c r="H62" i="5"/>
  <c r="I62" i="5"/>
  <c r="L62" i="5"/>
  <c r="A63" i="5"/>
  <c r="D63" i="5"/>
  <c r="F63" i="5"/>
  <c r="H63" i="5"/>
  <c r="I63" i="5"/>
  <c r="L63" i="5"/>
  <c r="A64" i="5"/>
  <c r="D64" i="5"/>
  <c r="F64" i="5"/>
  <c r="H64" i="5"/>
  <c r="I64" i="5"/>
  <c r="L64" i="5"/>
  <c r="A65" i="5"/>
  <c r="D65" i="5"/>
  <c r="F65" i="5"/>
  <c r="H65" i="5"/>
  <c r="I65" i="5"/>
  <c r="L65" i="5"/>
  <c r="A66" i="5"/>
  <c r="D66" i="5"/>
  <c r="F66" i="5"/>
  <c r="H66" i="5"/>
  <c r="I66" i="5"/>
  <c r="L66" i="5"/>
  <c r="A67" i="5"/>
  <c r="D67" i="5"/>
  <c r="F67" i="5"/>
  <c r="H67" i="5"/>
  <c r="I67" i="5"/>
  <c r="L67" i="5"/>
  <c r="A68" i="5"/>
  <c r="D68" i="5"/>
  <c r="F68" i="5"/>
  <c r="H68" i="5"/>
  <c r="I68" i="5"/>
  <c r="L68" i="5"/>
  <c r="A69" i="5"/>
  <c r="D69" i="5"/>
  <c r="F69" i="5"/>
  <c r="H69" i="5"/>
  <c r="I69" i="5"/>
  <c r="L69" i="5"/>
  <c r="A70" i="5"/>
  <c r="D70" i="5"/>
  <c r="F70" i="5"/>
  <c r="H70" i="5"/>
  <c r="I70" i="5"/>
  <c r="L70" i="5"/>
  <c r="A71" i="5"/>
  <c r="D71" i="5"/>
  <c r="F71" i="5"/>
  <c r="H71" i="5"/>
  <c r="I71" i="5"/>
  <c r="L71" i="5"/>
  <c r="A72" i="5"/>
  <c r="D72" i="5"/>
  <c r="F72" i="5"/>
  <c r="H72" i="5"/>
  <c r="I72" i="5"/>
  <c r="L72" i="5"/>
  <c r="A73" i="5"/>
  <c r="D73" i="5"/>
  <c r="F73" i="5"/>
  <c r="H73" i="5"/>
  <c r="I73" i="5"/>
  <c r="L73" i="5"/>
  <c r="A74" i="5"/>
  <c r="D74" i="5"/>
  <c r="F74" i="5"/>
  <c r="H74" i="5"/>
  <c r="I74" i="5"/>
  <c r="L74" i="5"/>
  <c r="B3" i="6"/>
  <c r="D7" i="6"/>
  <c r="E7" i="6"/>
  <c r="D11" i="6"/>
  <c r="F11" i="6"/>
  <c r="H11" i="6"/>
  <c r="A12" i="6"/>
  <c r="D12" i="6"/>
  <c r="F12" i="6"/>
  <c r="H12" i="6"/>
  <c r="A13" i="6"/>
  <c r="D13" i="6"/>
  <c r="F13" i="6"/>
  <c r="H13" i="6"/>
  <c r="A14" i="6"/>
  <c r="D14" i="6"/>
  <c r="F14" i="6"/>
  <c r="H14" i="6"/>
  <c r="A15" i="6"/>
  <c r="D15" i="6"/>
  <c r="F15" i="6"/>
  <c r="H15" i="6"/>
  <c r="A16" i="6"/>
  <c r="D16" i="6"/>
  <c r="F16" i="6"/>
  <c r="H16" i="6"/>
  <c r="A17" i="6"/>
  <c r="D17" i="6"/>
  <c r="F17" i="6"/>
  <c r="H17" i="6"/>
  <c r="A18" i="6"/>
  <c r="D18" i="6"/>
  <c r="F18" i="6"/>
  <c r="H18" i="6"/>
  <c r="A19" i="6"/>
  <c r="D19" i="6"/>
  <c r="F19" i="6"/>
  <c r="H19" i="6"/>
  <c r="A20" i="6"/>
  <c r="D20" i="6"/>
  <c r="F20" i="6"/>
  <c r="H20" i="6"/>
  <c r="A21" i="6"/>
  <c r="D21" i="6"/>
  <c r="F21" i="6"/>
  <c r="H21" i="6"/>
  <c r="A22" i="6"/>
  <c r="D22" i="6"/>
  <c r="F22" i="6"/>
  <c r="H22" i="6"/>
  <c r="A23" i="6"/>
  <c r="D23" i="6"/>
  <c r="F23" i="6"/>
  <c r="H23" i="6"/>
  <c r="I23" i="6"/>
  <c r="A24" i="6"/>
  <c r="D24" i="6"/>
  <c r="F24" i="6"/>
  <c r="H24" i="6"/>
  <c r="I24" i="6"/>
  <c r="A25" i="6"/>
  <c r="D25" i="6"/>
  <c r="F25" i="6"/>
  <c r="H25" i="6"/>
  <c r="I25" i="6"/>
  <c r="A26" i="6"/>
  <c r="D26" i="6"/>
  <c r="F26" i="6"/>
  <c r="H26" i="6"/>
  <c r="I26" i="6"/>
  <c r="A27" i="6"/>
  <c r="D27" i="6"/>
  <c r="F27" i="6"/>
  <c r="H27" i="6"/>
  <c r="I27" i="6"/>
  <c r="A28" i="6"/>
  <c r="D28" i="6"/>
  <c r="F28" i="6"/>
  <c r="H28" i="6"/>
  <c r="I28" i="6"/>
  <c r="A29" i="6"/>
  <c r="D29" i="6"/>
  <c r="F29" i="6"/>
  <c r="H29" i="6"/>
  <c r="I29" i="6"/>
  <c r="A30" i="6"/>
  <c r="D30" i="6"/>
  <c r="F30" i="6"/>
  <c r="H30" i="6"/>
  <c r="I30" i="6"/>
  <c r="A31" i="6"/>
  <c r="D31" i="6"/>
  <c r="F31" i="6"/>
  <c r="H31" i="6"/>
  <c r="I31" i="6"/>
  <c r="A32" i="6"/>
  <c r="D32" i="6"/>
  <c r="F32" i="6"/>
  <c r="H32" i="6"/>
  <c r="I32" i="6"/>
  <c r="A33" i="6"/>
  <c r="D33" i="6"/>
  <c r="F33" i="6"/>
  <c r="H33" i="6"/>
  <c r="I33" i="6"/>
  <c r="A34" i="6"/>
  <c r="D34" i="6"/>
  <c r="F34" i="6"/>
  <c r="H34" i="6"/>
  <c r="I34" i="6"/>
  <c r="A35" i="6"/>
  <c r="D35" i="6"/>
  <c r="F35" i="6"/>
  <c r="H35" i="6"/>
  <c r="I35" i="6"/>
  <c r="A36" i="6"/>
  <c r="D36" i="6"/>
  <c r="F36" i="6"/>
  <c r="H36" i="6"/>
  <c r="I36" i="6"/>
  <c r="A37" i="6"/>
  <c r="D37" i="6"/>
  <c r="F37" i="6"/>
  <c r="H37" i="6"/>
  <c r="I37" i="6"/>
  <c r="A38" i="6"/>
  <c r="D38" i="6"/>
  <c r="F38" i="6"/>
  <c r="H38" i="6"/>
  <c r="I38" i="6"/>
  <c r="A39" i="6"/>
  <c r="D39" i="6"/>
  <c r="F39" i="6"/>
  <c r="H39" i="6"/>
  <c r="I39" i="6"/>
  <c r="A40" i="6"/>
  <c r="D40" i="6"/>
  <c r="F40" i="6"/>
  <c r="H40" i="6"/>
  <c r="I40" i="6"/>
  <c r="A41" i="6"/>
  <c r="D41" i="6"/>
  <c r="F41" i="6"/>
  <c r="H41" i="6"/>
  <c r="I41" i="6"/>
  <c r="A42" i="6"/>
  <c r="D42" i="6"/>
  <c r="F42" i="6"/>
  <c r="H42" i="6"/>
  <c r="I42" i="6"/>
  <c r="A43" i="6"/>
  <c r="D43" i="6"/>
  <c r="F43" i="6"/>
  <c r="H43" i="6"/>
  <c r="I43" i="6"/>
  <c r="A44" i="6"/>
  <c r="D44" i="6"/>
  <c r="F44" i="6"/>
  <c r="H44" i="6"/>
  <c r="I44" i="6"/>
  <c r="A45" i="6"/>
  <c r="D45" i="6"/>
  <c r="F45" i="6"/>
  <c r="H45" i="6"/>
  <c r="I45" i="6"/>
  <c r="A46" i="6"/>
  <c r="D46" i="6"/>
  <c r="F46" i="6"/>
  <c r="H46" i="6"/>
  <c r="I46" i="6"/>
  <c r="A47" i="6"/>
  <c r="D47" i="6"/>
  <c r="F47" i="6"/>
  <c r="H47" i="6"/>
  <c r="I47" i="6"/>
  <c r="A48" i="6"/>
  <c r="D48" i="6"/>
  <c r="F48" i="6"/>
  <c r="H48" i="6"/>
  <c r="I48" i="6"/>
  <c r="A49" i="6"/>
  <c r="D49" i="6"/>
  <c r="F49" i="6"/>
  <c r="H49" i="6"/>
  <c r="I49" i="6"/>
  <c r="A50" i="6"/>
  <c r="D50" i="6"/>
  <c r="F50" i="6"/>
  <c r="H50" i="6"/>
  <c r="I50" i="6"/>
  <c r="A51" i="6"/>
  <c r="D51" i="6"/>
  <c r="F51" i="6"/>
  <c r="H51" i="6"/>
  <c r="I51" i="6"/>
  <c r="A52" i="6"/>
  <c r="D52" i="6"/>
  <c r="F52" i="6"/>
  <c r="H52" i="6"/>
  <c r="I52" i="6"/>
  <c r="A53" i="6"/>
  <c r="D53" i="6"/>
  <c r="F53" i="6"/>
  <c r="H53" i="6"/>
  <c r="I53" i="6"/>
  <c r="A54" i="6"/>
  <c r="D54" i="6"/>
  <c r="F54" i="6"/>
  <c r="H54" i="6"/>
  <c r="I54" i="6"/>
  <c r="A55" i="6"/>
  <c r="D55" i="6"/>
  <c r="F55" i="6"/>
  <c r="H55" i="6"/>
  <c r="I55" i="6"/>
  <c r="A56" i="6"/>
  <c r="D56" i="6"/>
  <c r="F56" i="6"/>
  <c r="H56" i="6"/>
  <c r="I56" i="6"/>
  <c r="A57" i="6"/>
  <c r="D57" i="6"/>
  <c r="F57" i="6"/>
  <c r="H57" i="6"/>
  <c r="I57" i="6"/>
  <c r="A58" i="6"/>
  <c r="D58" i="6"/>
  <c r="F58" i="6"/>
  <c r="H58" i="6"/>
  <c r="I58" i="6"/>
  <c r="A59" i="6"/>
  <c r="D59" i="6"/>
  <c r="F59" i="6"/>
  <c r="H59" i="6"/>
  <c r="I59" i="6"/>
  <c r="A60" i="6"/>
  <c r="D60" i="6"/>
  <c r="F60" i="6"/>
  <c r="H60" i="6"/>
  <c r="I60" i="6"/>
  <c r="A61" i="6"/>
  <c r="D61" i="6"/>
  <c r="F61" i="6"/>
  <c r="H61" i="6"/>
  <c r="I61" i="6"/>
  <c r="A62" i="6"/>
  <c r="D62" i="6"/>
  <c r="F62" i="6"/>
  <c r="H62" i="6"/>
  <c r="I62" i="6"/>
  <c r="A63" i="6"/>
  <c r="D63" i="6"/>
  <c r="F63" i="6"/>
  <c r="H63" i="6"/>
  <c r="I63" i="6"/>
  <c r="A64" i="6"/>
  <c r="D64" i="6"/>
  <c r="F64" i="6"/>
  <c r="H64" i="6"/>
  <c r="I64" i="6"/>
  <c r="A65" i="6"/>
  <c r="D65" i="6"/>
  <c r="F65" i="6"/>
  <c r="H65" i="6"/>
  <c r="I65" i="6"/>
  <c r="A66" i="6"/>
  <c r="D66" i="6"/>
  <c r="F66" i="6"/>
  <c r="H66" i="6"/>
  <c r="I66" i="6"/>
  <c r="A67" i="6"/>
  <c r="D67" i="6"/>
  <c r="F67" i="6"/>
  <c r="H67" i="6"/>
  <c r="I67" i="6"/>
</calcChain>
</file>

<file path=xl/sharedStrings.xml><?xml version="1.0" encoding="utf-8"?>
<sst xmlns="http://schemas.openxmlformats.org/spreadsheetml/2006/main" count="76" uniqueCount="35">
  <si>
    <t>As of:</t>
  </si>
  <si>
    <t>Commodity A</t>
  </si>
  <si>
    <t>Commodity B</t>
  </si>
  <si>
    <t>Strike</t>
  </si>
  <si>
    <t>Spread</t>
  </si>
  <si>
    <t>Expiration</t>
  </si>
  <si>
    <t>Option</t>
  </si>
  <si>
    <t>Correlation</t>
  </si>
  <si>
    <t>Vol A</t>
  </si>
  <si>
    <t>Vol B</t>
  </si>
  <si>
    <t>Days</t>
  </si>
  <si>
    <t>Volatility</t>
  </si>
  <si>
    <t>Socal</t>
  </si>
  <si>
    <t>Hub</t>
  </si>
  <si>
    <t>Nymex</t>
  </si>
  <si>
    <t>Basis</t>
  </si>
  <si>
    <t>Interest</t>
  </si>
  <si>
    <t>Rates</t>
  </si>
  <si>
    <t>Discount</t>
  </si>
  <si>
    <t>Factor</t>
  </si>
  <si>
    <t>From</t>
  </si>
  <si>
    <t>To</t>
  </si>
  <si>
    <t>Price</t>
  </si>
  <si>
    <t>Fixed Price</t>
  </si>
  <si>
    <t>Basis Swaption</t>
  </si>
  <si>
    <t>Basis Swap</t>
  </si>
  <si>
    <t>Swap</t>
  </si>
  <si>
    <t>Basis Mkt</t>
  </si>
  <si>
    <t>Diff</t>
  </si>
  <si>
    <t>Swpation</t>
  </si>
  <si>
    <t>Qty</t>
  </si>
  <si>
    <t>Time</t>
  </si>
  <si>
    <t>DF</t>
  </si>
  <si>
    <t>@ Maturity</t>
  </si>
  <si>
    <t>SoCal Swpation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</si>
</sst>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6" formatCode="&quot;$&quot;#,##0_);[Red]\(&quot;$&quot;#,##0\)"/>
    <numFmt numFmtId="164" formatCode="0.0000000"/>
    <numFmt numFmtId="165" formatCode="0.00000"/>
    <numFmt numFmtId="166" formatCode="0.000"/>
    <numFmt numFmtId="167" formatCode="mm/dd/yy"/>
    <numFmt numFmtId="168" formatCode="0.0000_);\(0.0000\)"/>
    <numFmt numFmtId="169" formatCode="&quot;$&quot;#,##0.0000"/>
    <numFmt numFmtId="171" formatCode="0.000000_);\(0.000000\)"/>
    <numFmt numFmtId="172" formatCode="&quot;$&quot;#,##0.0000_);\(&quot;$&quot;#,##0.0000\)"/>
    <numFmt numFmtId="173" formatCode="0.0000000_);\(0.0000000\)"/>
    <numFmt numFmtId="174" formatCode="&quot;$&quot;#,##0.000000"/>
    <numFmt numFmtId="176" formatCode="0.000000"/>
  </numFmts>
  <fonts count="19">
    <font>
      <sz val="10"/>
      <name val="Arial"/>
    </font>
    <font>
      <sz val="10"/>
      <name val="Arial"/>
    </font>
    <font>
      <sz val="10"/>
      <name val="Arial"/>
      <family val="2"/>
    </font>
    <font>
      <sz val="11"/>
      <name val="??"/>
      <family val="3"/>
      <charset val="129"/>
    </font>
    <font>
      <sz val="10"/>
      <name val="MS Sans Serif"/>
    </font>
    <font>
      <b/>
      <sz val="10"/>
      <name val="Arial"/>
    </font>
    <font>
      <b/>
      <sz val="8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11"/>
      <name val="Arial"/>
    </font>
    <font>
      <sz val="8"/>
      <color indexed="12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u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6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8">
    <xf numFmtId="0" fontId="0" fillId="0" borderId="0"/>
    <xf numFmtId="1" fontId="4" fillId="0" borderId="0"/>
    <xf numFmtId="0" fontId="5" fillId="2" borderId="1">
      <alignment horizontal="center" vertical="center"/>
    </xf>
    <xf numFmtId="0" fontId="6" fillId="0" borderId="2">
      <alignment horizontal="center"/>
    </xf>
    <xf numFmtId="6" fontId="3" fillId="0" borderId="0">
      <protection locked="0"/>
    </xf>
    <xf numFmtId="0" fontId="1" fillId="0" borderId="0">
      <protection locked="0"/>
    </xf>
    <xf numFmtId="38" fontId="7" fillId="3" borderId="0" applyNumberFormat="0" applyBorder="0" applyAlignment="0" applyProtection="0"/>
    <xf numFmtId="0" fontId="8" fillId="0" borderId="0" applyNumberFormat="0" applyFill="0" applyBorder="0" applyAlignment="0" applyProtection="0"/>
    <xf numFmtId="0" fontId="1" fillId="0" borderId="0">
      <protection locked="0"/>
    </xf>
    <xf numFmtId="0" fontId="1" fillId="0" borderId="0">
      <protection locked="0"/>
    </xf>
    <xf numFmtId="0" fontId="9" fillId="0" borderId="3" applyNumberFormat="0" applyFill="0" applyAlignment="0" applyProtection="0"/>
    <xf numFmtId="10" fontId="7" fillId="4" borderId="4" applyNumberFormat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37" fontId="10" fillId="0" borderId="0"/>
    <xf numFmtId="0" fontId="1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0" borderId="5">
      <protection locked="0"/>
    </xf>
    <xf numFmtId="38" fontId="4" fillId="0" borderId="0" applyFont="0" applyFill="0" applyBorder="0" applyAlignment="0" applyProtection="0"/>
    <xf numFmtId="40" fontId="4" fillId="0" borderId="0" applyFont="0" applyFill="0" applyBorder="0" applyAlignment="0" applyProtection="0"/>
    <xf numFmtId="37" fontId="7" fillId="5" borderId="0" applyNumberFormat="0" applyBorder="0" applyAlignment="0" applyProtection="0"/>
    <xf numFmtId="37" fontId="12" fillId="0" borderId="0"/>
    <xf numFmtId="3" fontId="14" fillId="0" borderId="3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</cellStyleXfs>
  <cellXfs count="37">
    <xf numFmtId="0" fontId="0" fillId="0" borderId="0" xfId="0"/>
    <xf numFmtId="0" fontId="15" fillId="0" borderId="0" xfId="0" applyFont="1"/>
    <xf numFmtId="0" fontId="16" fillId="0" borderId="0" xfId="0" applyFont="1"/>
    <xf numFmtId="14" fontId="16" fillId="0" borderId="0" xfId="0" applyNumberFormat="1" applyFont="1"/>
    <xf numFmtId="0" fontId="16" fillId="0" borderId="0" xfId="0" applyFont="1" applyAlignment="1">
      <alignment horizontal="center"/>
    </xf>
    <xf numFmtId="167" fontId="9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7" fontId="0" fillId="0" borderId="0" xfId="0" applyNumberFormat="1"/>
    <xf numFmtId="168" fontId="9" fillId="0" borderId="0" xfId="0" applyNumberFormat="1" applyFont="1" applyAlignment="1">
      <alignment horizontal="center"/>
    </xf>
    <xf numFmtId="168" fontId="0" fillId="0" borderId="0" xfId="0" applyNumberFormat="1"/>
    <xf numFmtId="169" fontId="0" fillId="0" borderId="0" xfId="0" applyNumberFormat="1"/>
    <xf numFmtId="164" fontId="2" fillId="0" borderId="0" xfId="0" quotePrefix="1" applyNumberFormat="1" applyFont="1" applyAlignment="1">
      <alignment horizontal="center"/>
    </xf>
    <xf numFmtId="0" fontId="16" fillId="6" borderId="0" xfId="0" applyFont="1" applyFill="1"/>
    <xf numFmtId="17" fontId="16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65" fontId="13" fillId="0" borderId="0" xfId="0" applyNumberFormat="1" applyFont="1"/>
    <xf numFmtId="14" fontId="18" fillId="0" borderId="0" xfId="0" applyNumberFormat="1" applyFont="1" applyAlignment="1">
      <alignment horizontal="center"/>
    </xf>
    <xf numFmtId="9" fontId="16" fillId="6" borderId="0" xfId="18" applyFont="1" applyFill="1"/>
    <xf numFmtId="3" fontId="0" fillId="0" borderId="0" xfId="0" applyNumberFormat="1" applyAlignment="1">
      <alignment horizontal="center"/>
    </xf>
    <xf numFmtId="172" fontId="17" fillId="6" borderId="0" xfId="0" applyNumberFormat="1" applyFont="1" applyFill="1" applyAlignment="1">
      <alignment horizontal="center"/>
    </xf>
    <xf numFmtId="167" fontId="9" fillId="6" borderId="0" xfId="0" applyNumberFormat="1" applyFont="1" applyFill="1" applyAlignment="1">
      <alignment horizontal="center"/>
    </xf>
    <xf numFmtId="0" fontId="0" fillId="7" borderId="0" xfId="0" applyFill="1"/>
    <xf numFmtId="17" fontId="16" fillId="6" borderId="0" xfId="0" applyNumberFormat="1" applyFont="1" applyFill="1" applyAlignment="1">
      <alignment horizontal="center"/>
    </xf>
    <xf numFmtId="165" fontId="0" fillId="0" borderId="0" xfId="0" applyNumberFormat="1"/>
    <xf numFmtId="168" fontId="17" fillId="6" borderId="0" xfId="0" applyNumberFormat="1" applyFont="1" applyFill="1" applyAlignment="1">
      <alignment horizontal="center"/>
    </xf>
    <xf numFmtId="166" fontId="0" fillId="0" borderId="0" xfId="0" applyNumberFormat="1"/>
    <xf numFmtId="174" fontId="0" fillId="0" borderId="0" xfId="0" applyNumberFormat="1"/>
    <xf numFmtId="173" fontId="9" fillId="0" borderId="0" xfId="0" applyNumberFormat="1" applyFont="1" applyAlignment="1">
      <alignment horizontal="center"/>
    </xf>
    <xf numFmtId="171" fontId="0" fillId="0" borderId="0" xfId="0" applyNumberFormat="1"/>
    <xf numFmtId="17" fontId="0" fillId="5" borderId="0" xfId="0" applyNumberFormat="1" applyFill="1"/>
    <xf numFmtId="0" fontId="0" fillId="5" borderId="0" xfId="0" applyFill="1"/>
    <xf numFmtId="165" fontId="13" fillId="5" borderId="0" xfId="0" applyNumberFormat="1" applyFont="1" applyFill="1"/>
    <xf numFmtId="166" fontId="0" fillId="5" borderId="0" xfId="0" applyNumberFormat="1" applyFill="1"/>
    <xf numFmtId="165" fontId="0" fillId="5" borderId="0" xfId="0" applyNumberFormat="1" applyFill="1"/>
    <xf numFmtId="164" fontId="2" fillId="0" borderId="0" xfId="0" applyNumberFormat="1" applyFont="1" applyAlignment="1">
      <alignment horizontal="center"/>
    </xf>
    <xf numFmtId="0" fontId="15" fillId="0" borderId="0" xfId="0" quotePrefix="1" applyFont="1" applyAlignment="1">
      <alignment horizontal="center"/>
    </xf>
    <xf numFmtId="176" fontId="2" fillId="0" borderId="0" xfId="0" quotePrefix="1" applyNumberFormat="1" applyFont="1" applyAlignment="1">
      <alignment horizontal="center"/>
    </xf>
  </cellXfs>
  <cellStyles count="28">
    <cellStyle name="0" xfId="1"/>
    <cellStyle name="Actual Date" xfId="2"/>
    <cellStyle name="Column_Title" xfId="3"/>
    <cellStyle name="Date" xfId="4"/>
    <cellStyle name="Fixed" xfId="5"/>
    <cellStyle name="Grey" xfId="6"/>
    <cellStyle name="HEADER" xfId="7"/>
    <cellStyle name="Heading1" xfId="8"/>
    <cellStyle name="Heading2" xfId="9"/>
    <cellStyle name="HIGHLIGHT" xfId="10"/>
    <cellStyle name="Input [yellow]" xfId="11"/>
    <cellStyle name="Milliers [0]_laroux" xfId="12"/>
    <cellStyle name="Milliers_laroux" xfId="13"/>
    <cellStyle name="Monétaire [0]_laroux" xfId="14"/>
    <cellStyle name="Monétaire_laroux" xfId="15"/>
    <cellStyle name="no dec" xfId="16"/>
    <cellStyle name="Normal" xfId="0" builtinId="0"/>
    <cellStyle name="Normal - Style1" xfId="17"/>
    <cellStyle name="Percent" xfId="18" builtinId="5"/>
    <cellStyle name="Percent [2]" xfId="19"/>
    <cellStyle name="Total" xfId="20" builtinId="25" customBuiltin="1"/>
    <cellStyle name="Tusental (0)_laroux" xfId="21"/>
    <cellStyle name="Tusental_laroux" xfId="22"/>
    <cellStyle name="Unprot" xfId="23"/>
    <cellStyle name="Unprot$" xfId="24"/>
    <cellStyle name="Unprotect" xfId="25"/>
    <cellStyle name="Valuta (0)_laroux" xfId="26"/>
    <cellStyle name="Valuta_laroux" xf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7"/>
  <sheetViews>
    <sheetView workbookViewId="0">
      <selection activeCell="G23" sqref="G23"/>
    </sheetView>
  </sheetViews>
  <sheetFormatPr defaultRowHeight="13.2"/>
  <cols>
    <col min="1" max="1" width="13.33203125" customWidth="1"/>
    <col min="2" max="2" width="13.109375" bestFit="1" customWidth="1"/>
    <col min="3" max="3" width="13.88671875" customWidth="1"/>
    <col min="4" max="5" width="13.109375" bestFit="1" customWidth="1"/>
    <col min="6" max="6" width="11.33203125" bestFit="1" customWidth="1"/>
    <col min="7" max="8" width="12" bestFit="1" customWidth="1"/>
    <col min="9" max="14" width="10.44140625" customWidth="1"/>
    <col min="15" max="15" width="10.33203125" bestFit="1" customWidth="1"/>
    <col min="16" max="16" width="2.44140625" customWidth="1"/>
  </cols>
  <sheetData>
    <row r="1" spans="1:18" s="2" customFormat="1">
      <c r="A1" s="1" t="s">
        <v>25</v>
      </c>
    </row>
    <row r="2" spans="1:18" s="2" customFormat="1"/>
    <row r="3" spans="1:18" s="2" customFormat="1">
      <c r="A3" s="2" t="s">
        <v>0</v>
      </c>
      <c r="B3" s="3">
        <f ca="1">TODAY()</f>
        <v>36966</v>
      </c>
    </row>
    <row r="4" spans="1:18" s="2" customFormat="1">
      <c r="B4" s="13"/>
      <c r="C4" s="4"/>
    </row>
    <row r="5" spans="1:18" s="2" customFormat="1">
      <c r="C5" s="4" t="s">
        <v>26</v>
      </c>
      <c r="D5" s="4" t="s">
        <v>12</v>
      </c>
      <c r="E5" s="4"/>
      <c r="F5" s="4"/>
    </row>
    <row r="6" spans="1:18" s="6" customFormat="1">
      <c r="A6" s="14" t="s">
        <v>20</v>
      </c>
      <c r="B6" s="16" t="s">
        <v>21</v>
      </c>
      <c r="C6" s="6" t="s">
        <v>22</v>
      </c>
      <c r="D6" s="6" t="s">
        <v>27</v>
      </c>
      <c r="E6" s="6" t="s">
        <v>28</v>
      </c>
      <c r="G6" s="2"/>
      <c r="H6" s="2"/>
      <c r="I6" s="2"/>
      <c r="J6" s="2"/>
    </row>
    <row r="7" spans="1:18">
      <c r="A7" s="22">
        <v>36982</v>
      </c>
      <c r="B7" s="22">
        <v>37621</v>
      </c>
      <c r="C7" s="24">
        <v>1</v>
      </c>
      <c r="D7" s="8">
        <f ca="1">SUMPRODUCT(C11:C31,H11:H31)/SUM(H11:H31)</f>
        <v>2.4219586251033225</v>
      </c>
      <c r="E7" s="8">
        <f ca="1">C7-D7</f>
        <v>-1.4219586251033225</v>
      </c>
      <c r="F7" s="10"/>
      <c r="G7" s="2"/>
      <c r="H7" s="2"/>
      <c r="I7" s="2"/>
      <c r="J7" s="2"/>
      <c r="K7" s="18"/>
    </row>
    <row r="8" spans="1:18">
      <c r="A8" s="7"/>
      <c r="D8" s="8"/>
      <c r="E8" s="8"/>
      <c r="G8" s="8"/>
      <c r="K8" s="8"/>
      <c r="L8" s="11"/>
      <c r="M8" s="11"/>
      <c r="N8" s="11"/>
      <c r="O8" s="9"/>
      <c r="P8" s="9"/>
      <c r="R8" s="5"/>
    </row>
    <row r="9" spans="1:18">
      <c r="B9" s="4"/>
      <c r="C9" s="4" t="s">
        <v>15</v>
      </c>
      <c r="D9" s="4" t="s">
        <v>23</v>
      </c>
      <c r="E9" s="4" t="s">
        <v>11</v>
      </c>
      <c r="F9" s="4" t="s">
        <v>11</v>
      </c>
      <c r="G9" s="4" t="s">
        <v>16</v>
      </c>
      <c r="H9" s="4" t="s">
        <v>18</v>
      </c>
      <c r="I9" s="4"/>
      <c r="K9" s="4"/>
    </row>
    <row r="10" spans="1:18">
      <c r="B10" s="6" t="s">
        <v>14</v>
      </c>
      <c r="C10" s="6" t="s">
        <v>12</v>
      </c>
      <c r="D10" s="6" t="s">
        <v>12</v>
      </c>
      <c r="E10" s="6" t="s">
        <v>14</v>
      </c>
      <c r="F10" s="6" t="s">
        <v>12</v>
      </c>
      <c r="G10" s="6" t="s">
        <v>17</v>
      </c>
      <c r="H10" s="6" t="s">
        <v>19</v>
      </c>
      <c r="I10" s="6" t="s">
        <v>7</v>
      </c>
    </row>
    <row r="11" spans="1:18" ht="13.8">
      <c r="A11" s="7">
        <v>36982</v>
      </c>
      <c r="B11">
        <v>4.9270000000000005</v>
      </c>
      <c r="C11">
        <v>3.1</v>
      </c>
      <c r="D11">
        <f t="shared" ref="D11:D42" si="0">C11+B11</f>
        <v>8.027000000000001</v>
      </c>
      <c r="E11">
        <v>0.48</v>
      </c>
      <c r="F11">
        <f t="shared" ref="F11:F42" si="1">E11</f>
        <v>0.48</v>
      </c>
      <c r="G11">
        <v>5.3631482768410808E-2</v>
      </c>
      <c r="H11" s="15">
        <f t="shared" ref="H11:H42" ca="1" si="2">1/((1+G11/2)^(2*((A11-$B$3)/365.25)))</f>
        <v>0.99768427335793197</v>
      </c>
      <c r="I11">
        <v>-0.53</v>
      </c>
    </row>
    <row r="12" spans="1:18" ht="13.8">
      <c r="A12" s="7">
        <f t="shared" ref="A12:A43" si="3">EDATE(A11,1)</f>
        <v>37012</v>
      </c>
      <c r="B12">
        <v>4.96</v>
      </c>
      <c r="C12">
        <v>3.1</v>
      </c>
      <c r="D12">
        <f t="shared" si="0"/>
        <v>8.06</v>
      </c>
      <c r="E12">
        <v>0.45250000000000001</v>
      </c>
      <c r="F12">
        <f t="shared" si="1"/>
        <v>0.45250000000000001</v>
      </c>
      <c r="G12">
        <v>5.1991728066404612E-2</v>
      </c>
      <c r="H12" s="15">
        <f t="shared" ca="1" si="2"/>
        <v>0.993556613220408</v>
      </c>
      <c r="I12">
        <v>-0.11</v>
      </c>
    </row>
    <row r="13" spans="1:18" ht="13.8">
      <c r="A13" s="7">
        <f t="shared" si="3"/>
        <v>37043</v>
      </c>
      <c r="B13">
        <v>5</v>
      </c>
      <c r="C13">
        <v>3.15</v>
      </c>
      <c r="D13">
        <f t="shared" si="0"/>
        <v>8.15</v>
      </c>
      <c r="E13">
        <v>0.45750000000000002</v>
      </c>
      <c r="F13">
        <f t="shared" si="1"/>
        <v>0.45750000000000002</v>
      </c>
      <c r="G13">
        <v>5.1095506394557511E-2</v>
      </c>
      <c r="H13" s="15">
        <f t="shared" ca="1" si="2"/>
        <v>0.98941998859719871</v>
      </c>
      <c r="I13">
        <v>-0.11</v>
      </c>
    </row>
    <row r="14" spans="1:18" ht="13.8">
      <c r="A14" s="7">
        <f t="shared" si="3"/>
        <v>37073</v>
      </c>
      <c r="B14">
        <v>5.0430000000000001</v>
      </c>
      <c r="C14">
        <v>3.53</v>
      </c>
      <c r="D14">
        <f t="shared" si="0"/>
        <v>8.5730000000000004</v>
      </c>
      <c r="E14">
        <v>0.46250000000000002</v>
      </c>
      <c r="F14">
        <f t="shared" si="1"/>
        <v>0.46250000000000002</v>
      </c>
      <c r="G14">
        <v>5.0184966418870901E-2</v>
      </c>
      <c r="H14" s="15">
        <f t="shared" ca="1" si="2"/>
        <v>0.98558464532894641</v>
      </c>
      <c r="I14">
        <v>-0.21</v>
      </c>
    </row>
    <row r="15" spans="1:18" ht="13.8">
      <c r="A15" s="7">
        <f t="shared" si="3"/>
        <v>37104</v>
      </c>
      <c r="B15">
        <v>5.0680000000000005</v>
      </c>
      <c r="C15">
        <v>3.73</v>
      </c>
      <c r="D15">
        <f t="shared" si="0"/>
        <v>8.798</v>
      </c>
      <c r="E15">
        <v>0.46500000000000002</v>
      </c>
      <c r="F15">
        <f t="shared" si="1"/>
        <v>0.46500000000000002</v>
      </c>
      <c r="G15">
        <v>4.9394425421486914E-2</v>
      </c>
      <c r="H15" s="15">
        <f t="shared" ca="1" si="2"/>
        <v>0.98173325555651048</v>
      </c>
      <c r="I15">
        <v>-0.21</v>
      </c>
    </row>
    <row r="16" spans="1:18" ht="13.8">
      <c r="A16" s="7">
        <f t="shared" si="3"/>
        <v>37135</v>
      </c>
      <c r="B16">
        <v>5.048</v>
      </c>
      <c r="C16">
        <v>3.53</v>
      </c>
      <c r="D16">
        <f t="shared" si="0"/>
        <v>8.5779999999999994</v>
      </c>
      <c r="E16">
        <v>0.47249999999999998</v>
      </c>
      <c r="F16">
        <f t="shared" si="1"/>
        <v>0.47249999999999998</v>
      </c>
      <c r="G16">
        <v>4.8603884632826909E-2</v>
      </c>
      <c r="H16" s="15">
        <f t="shared" ca="1" si="2"/>
        <v>0.97802509712376251</v>
      </c>
      <c r="I16">
        <v>-0.21</v>
      </c>
    </row>
    <row r="17" spans="1:13" ht="13.8">
      <c r="A17" s="7">
        <f t="shared" si="3"/>
        <v>37165</v>
      </c>
      <c r="B17">
        <v>5.0580000000000007</v>
      </c>
      <c r="C17">
        <v>3.2</v>
      </c>
      <c r="D17">
        <f t="shared" si="0"/>
        <v>8.2580000000000009</v>
      </c>
      <c r="E17">
        <v>0.47499999999999998</v>
      </c>
      <c r="F17">
        <f t="shared" si="1"/>
        <v>0.47499999999999998</v>
      </c>
      <c r="G17">
        <v>4.7988729868361918E-2</v>
      </c>
      <c r="H17" s="15">
        <f t="shared" ca="1" si="2"/>
        <v>0.97449385741846783</v>
      </c>
      <c r="I17">
        <v>-0.11</v>
      </c>
    </row>
    <row r="18" spans="1:13" ht="13.8">
      <c r="A18" s="7">
        <f t="shared" si="3"/>
        <v>37196</v>
      </c>
      <c r="B18">
        <v>5.1849999999999996</v>
      </c>
      <c r="C18">
        <v>2.895</v>
      </c>
      <c r="D18">
        <f t="shared" si="0"/>
        <v>8.08</v>
      </c>
      <c r="E18">
        <v>0.47499999999999998</v>
      </c>
      <c r="F18">
        <f t="shared" si="1"/>
        <v>0.47499999999999998</v>
      </c>
      <c r="G18">
        <v>4.7593961604331707E-2</v>
      </c>
      <c r="H18" s="15">
        <f t="shared" ca="1" si="2"/>
        <v>0.97081520174884861</v>
      </c>
      <c r="I18">
        <v>-0.13</v>
      </c>
    </row>
    <row r="19" spans="1:13" ht="13.8">
      <c r="A19" s="7">
        <f t="shared" si="3"/>
        <v>37226</v>
      </c>
      <c r="B19">
        <v>5.3049999999999997</v>
      </c>
      <c r="C19">
        <v>2.9449999999999998</v>
      </c>
      <c r="D19">
        <f t="shared" si="0"/>
        <v>8.25</v>
      </c>
      <c r="E19">
        <v>0.47499999999999998</v>
      </c>
      <c r="F19">
        <f t="shared" si="1"/>
        <v>0.47499999999999998</v>
      </c>
      <c r="G19">
        <v>4.7211927850032316E-2</v>
      </c>
      <c r="H19" s="15">
        <f t="shared" ca="1" si="2"/>
        <v>0.96732875987855416</v>
      </c>
      <c r="I19">
        <v>-0.13</v>
      </c>
    </row>
    <row r="20" spans="1:13" ht="13.8">
      <c r="A20" s="7">
        <f t="shared" si="3"/>
        <v>37257</v>
      </c>
      <c r="B20">
        <v>5.34</v>
      </c>
      <c r="C20">
        <v>2.9049999999999998</v>
      </c>
      <c r="D20">
        <f t="shared" si="0"/>
        <v>8.2449999999999992</v>
      </c>
      <c r="E20">
        <v>0.47749999999999998</v>
      </c>
      <c r="F20">
        <f t="shared" si="1"/>
        <v>0.47749999999999998</v>
      </c>
      <c r="G20">
        <v>4.6960473290692313E-2</v>
      </c>
      <c r="H20" s="15">
        <f t="shared" ca="1" si="2"/>
        <v>0.96369386262131196</v>
      </c>
      <c r="I20">
        <v>-0.13</v>
      </c>
    </row>
    <row r="21" spans="1:13" ht="13.8">
      <c r="A21" s="7">
        <f t="shared" si="3"/>
        <v>37288</v>
      </c>
      <c r="B21">
        <v>5.1449999999999996</v>
      </c>
      <c r="C21">
        <v>2.855</v>
      </c>
      <c r="D21">
        <f t="shared" si="0"/>
        <v>8</v>
      </c>
      <c r="E21">
        <v>0.46750000000000003</v>
      </c>
      <c r="F21">
        <f t="shared" si="1"/>
        <v>0.46750000000000003</v>
      </c>
      <c r="G21">
        <v>4.6907452965541108E-2</v>
      </c>
      <c r="H21" s="15">
        <f t="shared" ca="1" si="2"/>
        <v>0.95994858284894313</v>
      </c>
      <c r="I21">
        <v>-0.13</v>
      </c>
    </row>
    <row r="22" spans="1:13" ht="13.8">
      <c r="A22" s="7">
        <f t="shared" si="3"/>
        <v>37316</v>
      </c>
      <c r="B22">
        <v>4.8520000000000003</v>
      </c>
      <c r="C22">
        <v>2.7549999999999999</v>
      </c>
      <c r="D22">
        <f t="shared" si="0"/>
        <v>7.6070000000000002</v>
      </c>
      <c r="E22">
        <v>0.42499999999999999</v>
      </c>
      <c r="F22">
        <f t="shared" si="1"/>
        <v>0.42499999999999999</v>
      </c>
      <c r="G22">
        <v>4.6859563640405895E-2</v>
      </c>
      <c r="H22" s="15">
        <f t="shared" ca="1" si="2"/>
        <v>0.95658549313728636</v>
      </c>
      <c r="I22">
        <v>-0.13</v>
      </c>
    </row>
    <row r="23" spans="1:13" ht="13.8">
      <c r="A23" s="7">
        <f t="shared" si="3"/>
        <v>37347</v>
      </c>
      <c r="B23">
        <v>4.5090000000000003</v>
      </c>
      <c r="C23">
        <v>1.19</v>
      </c>
      <c r="D23">
        <f t="shared" si="0"/>
        <v>5.6989999999999998</v>
      </c>
      <c r="E23">
        <v>0.34749999999999998</v>
      </c>
      <c r="F23">
        <f t="shared" si="1"/>
        <v>0.34749999999999998</v>
      </c>
      <c r="G23">
        <v>4.6837657098987205E-2</v>
      </c>
      <c r="H23" s="15">
        <f t="shared" ca="1" si="2"/>
        <v>0.95285357112887037</v>
      </c>
      <c r="I23" s="21">
        <f>I22</f>
        <v>-0.13</v>
      </c>
    </row>
    <row r="24" spans="1:13" ht="13.8">
      <c r="A24" s="7">
        <f t="shared" si="3"/>
        <v>37377</v>
      </c>
      <c r="B24">
        <v>4.4219999999999997</v>
      </c>
      <c r="C24">
        <v>1.19</v>
      </c>
      <c r="D24">
        <f t="shared" si="0"/>
        <v>5.6120000000000001</v>
      </c>
      <c r="E24">
        <v>0.30499999999999999</v>
      </c>
      <c r="F24">
        <f t="shared" si="1"/>
        <v>0.30499999999999999</v>
      </c>
      <c r="G24">
        <v>4.6856078440638903E-2</v>
      </c>
      <c r="H24" s="15">
        <f t="shared" ca="1" si="2"/>
        <v>0.94921782843017655</v>
      </c>
      <c r="I24" s="21">
        <f t="shared" ref="I24:I67" si="4">I23</f>
        <v>-0.13</v>
      </c>
    </row>
    <row r="25" spans="1:13" ht="13.8">
      <c r="A25" s="7">
        <f t="shared" si="3"/>
        <v>37408</v>
      </c>
      <c r="B25">
        <v>4.4390000000000001</v>
      </c>
      <c r="C25">
        <v>1.19</v>
      </c>
      <c r="D25">
        <f t="shared" si="0"/>
        <v>5.6289999999999996</v>
      </c>
      <c r="E25">
        <v>0.30499999999999999</v>
      </c>
      <c r="F25">
        <f t="shared" si="1"/>
        <v>0.30499999999999999</v>
      </c>
      <c r="G25">
        <v>4.6875113827130818E-2</v>
      </c>
      <c r="H25" s="15">
        <f t="shared" ca="1" si="2"/>
        <v>0.94547253095372186</v>
      </c>
      <c r="I25" s="21">
        <f t="shared" si="4"/>
        <v>-0.13</v>
      </c>
    </row>
    <row r="26" spans="1:13" ht="13.8">
      <c r="A26" s="7">
        <f t="shared" si="3"/>
        <v>37438</v>
      </c>
      <c r="B26">
        <v>4.4850000000000003</v>
      </c>
      <c r="C26">
        <v>1.9350000000000001</v>
      </c>
      <c r="D26">
        <f t="shared" si="0"/>
        <v>6.42</v>
      </c>
      <c r="E26">
        <v>0.30499999999999999</v>
      </c>
      <c r="F26">
        <f t="shared" si="1"/>
        <v>0.30499999999999999</v>
      </c>
      <c r="G26">
        <v>4.693884670136942E-2</v>
      </c>
      <c r="H26" s="15">
        <f t="shared" ca="1" si="2"/>
        <v>0.94180540481803054</v>
      </c>
      <c r="I26" s="21">
        <f t="shared" si="4"/>
        <v>-0.13</v>
      </c>
    </row>
    <row r="27" spans="1:13" ht="13.8">
      <c r="A27" s="7">
        <f t="shared" si="3"/>
        <v>37469</v>
      </c>
      <c r="B27">
        <v>4.4989999999999997</v>
      </c>
      <c r="C27">
        <v>1.9350000000000001</v>
      </c>
      <c r="D27">
        <f t="shared" si="0"/>
        <v>6.4339999999999993</v>
      </c>
      <c r="E27">
        <v>0.30499999999999999</v>
      </c>
      <c r="F27">
        <f t="shared" si="1"/>
        <v>0.30499999999999999</v>
      </c>
      <c r="G27">
        <v>4.7078962926331118E-2</v>
      </c>
      <c r="H27" s="15">
        <f t="shared" ca="1" si="2"/>
        <v>0.93792718743278258</v>
      </c>
      <c r="I27" s="21">
        <f t="shared" si="4"/>
        <v>-0.13</v>
      </c>
    </row>
    <row r="28" spans="1:13" ht="13.8">
      <c r="A28" s="7">
        <f t="shared" si="3"/>
        <v>37500</v>
      </c>
      <c r="B28">
        <v>4.4809999999999999</v>
      </c>
      <c r="C28">
        <v>1.9350000000000001</v>
      </c>
      <c r="D28">
        <f t="shared" si="0"/>
        <v>6.4160000000000004</v>
      </c>
      <c r="E28">
        <v>0.30499999999999999</v>
      </c>
      <c r="F28">
        <f t="shared" si="1"/>
        <v>0.30499999999999999</v>
      </c>
      <c r="G28">
        <v>4.7219079157856399E-2</v>
      </c>
      <c r="H28" s="15">
        <f t="shared" ca="1" si="2"/>
        <v>0.93404324714884168</v>
      </c>
      <c r="I28" s="21">
        <f t="shared" si="4"/>
        <v>-0.13</v>
      </c>
    </row>
    <row r="29" spans="1:13" ht="13.8">
      <c r="A29" s="7">
        <f t="shared" si="3"/>
        <v>37530</v>
      </c>
      <c r="B29">
        <v>4.476</v>
      </c>
      <c r="C29">
        <v>1.3049999999999999</v>
      </c>
      <c r="D29">
        <f t="shared" si="0"/>
        <v>5.7809999999999997</v>
      </c>
      <c r="E29">
        <v>0.3075</v>
      </c>
      <c r="F29">
        <f t="shared" si="1"/>
        <v>0.3075</v>
      </c>
      <c r="G29">
        <v>4.7379387861441913E-2</v>
      </c>
      <c r="H29" s="15">
        <f t="shared" ca="1" si="2"/>
        <v>0.93024466320960031</v>
      </c>
      <c r="I29" s="21">
        <f t="shared" si="4"/>
        <v>-0.13</v>
      </c>
    </row>
    <row r="30" spans="1:13" ht="13.8">
      <c r="A30" s="7">
        <f t="shared" si="3"/>
        <v>37561</v>
      </c>
      <c r="B30">
        <v>4.5859999999999994</v>
      </c>
      <c r="C30">
        <v>1.05</v>
      </c>
      <c r="D30">
        <f t="shared" si="0"/>
        <v>5.6359999999999992</v>
      </c>
      <c r="E30">
        <v>0.315</v>
      </c>
      <c r="F30">
        <f t="shared" si="1"/>
        <v>0.315</v>
      </c>
      <c r="G30">
        <v>4.7580392654079907E-2</v>
      </c>
      <c r="H30" s="15">
        <f t="shared" ca="1" si="2"/>
        <v>0.92625856709145793</v>
      </c>
      <c r="I30" s="21">
        <f t="shared" si="4"/>
        <v>-0.13</v>
      </c>
    </row>
    <row r="31" spans="1:13" ht="13.8">
      <c r="A31" s="7">
        <f t="shared" si="3"/>
        <v>37591</v>
      </c>
      <c r="B31">
        <v>4.6919999999999993</v>
      </c>
      <c r="C31">
        <v>1.05</v>
      </c>
      <c r="D31">
        <f t="shared" si="0"/>
        <v>5.7419999999999991</v>
      </c>
      <c r="E31">
        <v>0.3175</v>
      </c>
      <c r="F31">
        <f t="shared" si="1"/>
        <v>0.3175</v>
      </c>
      <c r="G31">
        <v>4.7774913434007998E-2</v>
      </c>
      <c r="H31" s="15">
        <f t="shared" ca="1" si="2"/>
        <v>0.92238807631301811</v>
      </c>
      <c r="I31" s="21">
        <f t="shared" si="4"/>
        <v>-0.13</v>
      </c>
    </row>
    <row r="32" spans="1:13" ht="13.8">
      <c r="A32" s="7">
        <f t="shared" si="3"/>
        <v>37622</v>
      </c>
      <c r="B32">
        <v>4.7319999999999993</v>
      </c>
      <c r="C32">
        <v>1.05</v>
      </c>
      <c r="D32">
        <f t="shared" si="0"/>
        <v>5.7819999999999991</v>
      </c>
      <c r="E32">
        <v>0.32250000000000001</v>
      </c>
      <c r="F32">
        <f t="shared" si="1"/>
        <v>0.32250000000000001</v>
      </c>
      <c r="G32">
        <v>4.7996995297920009E-2</v>
      </c>
      <c r="H32" s="15">
        <f t="shared" ca="1" si="2"/>
        <v>0.91834152857746942</v>
      </c>
      <c r="I32" s="21">
        <f t="shared" si="4"/>
        <v>-0.13</v>
      </c>
      <c r="L32" s="23"/>
      <c r="M32" s="23"/>
    </row>
    <row r="33" spans="1:9" ht="13.8">
      <c r="A33" s="7">
        <f t="shared" si="3"/>
        <v>37653</v>
      </c>
      <c r="B33">
        <v>4.6009999999999991</v>
      </c>
      <c r="C33">
        <v>1.05</v>
      </c>
      <c r="D33">
        <f t="shared" si="0"/>
        <v>5.6509999999999989</v>
      </c>
      <c r="E33">
        <v>0.3125</v>
      </c>
      <c r="F33">
        <f t="shared" si="1"/>
        <v>0.3125</v>
      </c>
      <c r="G33">
        <v>4.8244670734692206E-2</v>
      </c>
      <c r="H33" s="15">
        <f t="shared" ca="1" si="2"/>
        <v>0.91423613763940825</v>
      </c>
      <c r="I33" s="21">
        <f t="shared" si="4"/>
        <v>-0.13</v>
      </c>
    </row>
    <row r="34" spans="1:9" ht="13.8">
      <c r="A34" s="7">
        <f t="shared" si="3"/>
        <v>37681</v>
      </c>
      <c r="B34">
        <v>4.4379999999999997</v>
      </c>
      <c r="C34">
        <v>1.05</v>
      </c>
      <c r="D34">
        <f t="shared" si="0"/>
        <v>5.4879999999999995</v>
      </c>
      <c r="E34">
        <v>0.29749999999999999</v>
      </c>
      <c r="F34">
        <f t="shared" si="1"/>
        <v>0.29749999999999999</v>
      </c>
      <c r="G34">
        <v>4.8468377598427807E-2</v>
      </c>
      <c r="H34" s="15">
        <f t="shared" ca="1" si="2"/>
        <v>0.91051173451239253</v>
      </c>
      <c r="I34" s="21">
        <f t="shared" si="4"/>
        <v>-0.13</v>
      </c>
    </row>
    <row r="35" spans="1:9" ht="13.8">
      <c r="A35" s="7">
        <f t="shared" si="3"/>
        <v>37712</v>
      </c>
      <c r="B35">
        <v>4.2469999999999999</v>
      </c>
      <c r="C35">
        <v>0.9</v>
      </c>
      <c r="D35">
        <f t="shared" si="0"/>
        <v>5.1470000000000002</v>
      </c>
      <c r="E35">
        <v>0.28249999999999997</v>
      </c>
      <c r="F35">
        <f t="shared" si="1"/>
        <v>0.28249999999999997</v>
      </c>
      <c r="G35">
        <v>4.8699874796703124E-2</v>
      </c>
      <c r="H35" s="15">
        <f t="shared" ca="1" si="2"/>
        <v>0.9063998662121312</v>
      </c>
      <c r="I35" s="21">
        <f t="shared" si="4"/>
        <v>-0.13</v>
      </c>
    </row>
    <row r="36" spans="1:9" ht="13.8">
      <c r="A36" s="7">
        <f t="shared" si="3"/>
        <v>37742</v>
      </c>
      <c r="B36">
        <v>4.2170000000000005</v>
      </c>
      <c r="C36">
        <v>0.9</v>
      </c>
      <c r="D36">
        <f t="shared" si="0"/>
        <v>5.1170000000000009</v>
      </c>
      <c r="E36">
        <v>0.28000000000000003</v>
      </c>
      <c r="F36">
        <f t="shared" si="1"/>
        <v>0.28000000000000003</v>
      </c>
      <c r="G36">
        <v>4.8902024319894509E-2</v>
      </c>
      <c r="H36" s="15">
        <f t="shared" ca="1" si="2"/>
        <v>0.90244635177161037</v>
      </c>
      <c r="I36" s="21">
        <f t="shared" si="4"/>
        <v>-0.13</v>
      </c>
    </row>
    <row r="37" spans="1:9" ht="13.8">
      <c r="A37" s="7">
        <f t="shared" si="3"/>
        <v>37773</v>
      </c>
      <c r="B37">
        <v>4.2460000000000013</v>
      </c>
      <c r="C37">
        <v>0.9</v>
      </c>
      <c r="D37">
        <f t="shared" si="0"/>
        <v>5.1460000000000017</v>
      </c>
      <c r="E37">
        <v>0.28000000000000003</v>
      </c>
      <c r="F37">
        <f t="shared" si="1"/>
        <v>0.28000000000000003</v>
      </c>
      <c r="G37">
        <v>4.9110912174867405E-2</v>
      </c>
      <c r="H37" s="15">
        <f t="shared" ca="1" si="2"/>
        <v>0.89834861542224453</v>
      </c>
      <c r="I37" s="21">
        <f t="shared" si="4"/>
        <v>-0.13</v>
      </c>
    </row>
    <row r="38" spans="1:9" ht="13.8">
      <c r="A38" s="7">
        <f t="shared" si="3"/>
        <v>37803</v>
      </c>
      <c r="B38">
        <v>4.266</v>
      </c>
      <c r="C38">
        <v>0.9</v>
      </c>
      <c r="D38">
        <f t="shared" si="0"/>
        <v>5.1660000000000004</v>
      </c>
      <c r="E38">
        <v>0.28000000000000003</v>
      </c>
      <c r="F38">
        <f t="shared" si="1"/>
        <v>0.28000000000000003</v>
      </c>
      <c r="G38">
        <v>4.9308491075614816E-2</v>
      </c>
      <c r="H38" s="15">
        <f t="shared" ca="1" si="2"/>
        <v>0.89438049077917392</v>
      </c>
      <c r="I38" s="21">
        <f t="shared" si="4"/>
        <v>-0.13</v>
      </c>
    </row>
    <row r="39" spans="1:9" ht="13.8">
      <c r="A39" s="7">
        <f t="shared" si="3"/>
        <v>37834</v>
      </c>
      <c r="B39">
        <v>4.3040000000000003</v>
      </c>
      <c r="C39">
        <v>0.9</v>
      </c>
      <c r="D39">
        <f t="shared" si="0"/>
        <v>5.2040000000000006</v>
      </c>
      <c r="E39">
        <v>0.28000000000000003</v>
      </c>
      <c r="F39">
        <f t="shared" si="1"/>
        <v>0.28000000000000003</v>
      </c>
      <c r="G39">
        <v>4.9506097387886715E-2</v>
      </c>
      <c r="H39" s="15">
        <f t="shared" ca="1" si="2"/>
        <v>0.89028246297771296</v>
      </c>
      <c r="I39" s="21">
        <f t="shared" si="4"/>
        <v>-0.13</v>
      </c>
    </row>
    <row r="40" spans="1:9" ht="13.8">
      <c r="A40" s="7">
        <f t="shared" si="3"/>
        <v>37865</v>
      </c>
      <c r="B40">
        <v>4.3020000000000005</v>
      </c>
      <c r="C40">
        <v>0.9</v>
      </c>
      <c r="D40">
        <f t="shared" si="0"/>
        <v>5.2020000000000008</v>
      </c>
      <c r="E40">
        <v>0.28000000000000003</v>
      </c>
      <c r="F40">
        <f t="shared" si="1"/>
        <v>0.28000000000000003</v>
      </c>
      <c r="G40">
        <v>4.9703703713199293E-2</v>
      </c>
      <c r="H40" s="15">
        <f t="shared" ca="1" si="2"/>
        <v>0.88617424392690358</v>
      </c>
      <c r="I40" s="21">
        <f t="shared" si="4"/>
        <v>-0.13</v>
      </c>
    </row>
    <row r="41" spans="1:9" ht="13.8">
      <c r="A41" s="7">
        <f t="shared" si="3"/>
        <v>37895</v>
      </c>
      <c r="B41">
        <v>4.3099999999999996</v>
      </c>
      <c r="C41">
        <v>0.9</v>
      </c>
      <c r="D41">
        <f t="shared" si="0"/>
        <v>5.21</v>
      </c>
      <c r="E41">
        <v>0.28249999999999997</v>
      </c>
      <c r="F41">
        <f t="shared" si="1"/>
        <v>0.28249999999999997</v>
      </c>
      <c r="G41">
        <v>4.9889247206976108E-2</v>
      </c>
      <c r="H41" s="15">
        <f t="shared" ca="1" si="2"/>
        <v>0.88220159851329427</v>
      </c>
      <c r="I41" s="21">
        <f t="shared" si="4"/>
        <v>-0.13</v>
      </c>
    </row>
    <row r="42" spans="1:9" ht="13.8">
      <c r="A42" s="7">
        <f t="shared" si="3"/>
        <v>37926</v>
      </c>
      <c r="B42">
        <v>4.4319999999999995</v>
      </c>
      <c r="C42">
        <v>0.56999999999999995</v>
      </c>
      <c r="D42">
        <f t="shared" si="0"/>
        <v>5.0019999999999998</v>
      </c>
      <c r="E42">
        <v>0.28249999999999997</v>
      </c>
      <c r="F42">
        <f t="shared" si="1"/>
        <v>0.28249999999999997</v>
      </c>
      <c r="G42">
        <v>5.007383885610401E-2</v>
      </c>
      <c r="H42" s="15">
        <f t="shared" ca="1" si="2"/>
        <v>0.87810391424058187</v>
      </c>
      <c r="I42" s="21">
        <f t="shared" si="4"/>
        <v>-0.13</v>
      </c>
    </row>
    <row r="43" spans="1:9" ht="13.8">
      <c r="A43" s="7">
        <f t="shared" si="3"/>
        <v>37956</v>
      </c>
      <c r="B43">
        <v>4.5599999999999996</v>
      </c>
      <c r="C43">
        <v>0.56999999999999995</v>
      </c>
      <c r="D43">
        <f t="shared" ref="D43:D67" si="5">C43+B43</f>
        <v>5.13</v>
      </c>
      <c r="E43">
        <v>0.28249999999999997</v>
      </c>
      <c r="F43">
        <f t="shared" ref="F43:F67" si="6">E43</f>
        <v>0.28249999999999997</v>
      </c>
      <c r="G43">
        <v>5.0252475946736611E-2</v>
      </c>
      <c r="H43" s="15">
        <f t="shared" ref="H43:H67" ca="1" si="7">1/((1+G43/2)^(2*((A43-$B$3)/365.25)))</f>
        <v>0.87413112948025773</v>
      </c>
      <c r="I43" s="21">
        <f t="shared" si="4"/>
        <v>-0.13</v>
      </c>
    </row>
    <row r="44" spans="1:9" ht="13.8">
      <c r="A44" s="7">
        <f t="shared" ref="A44:A67" si="8">EDATE(A43,1)</f>
        <v>37987</v>
      </c>
      <c r="B44">
        <v>4.5999999999999996</v>
      </c>
      <c r="C44">
        <v>0.56999999999999995</v>
      </c>
      <c r="D44">
        <f t="shared" si="5"/>
        <v>5.17</v>
      </c>
      <c r="E44">
        <v>0.28249999999999997</v>
      </c>
      <c r="F44">
        <f t="shared" si="6"/>
        <v>0.28249999999999997</v>
      </c>
      <c r="G44">
        <v>5.0440668863685416E-2</v>
      </c>
      <c r="H44" s="15">
        <f t="shared" ca="1" si="7"/>
        <v>0.87001013082561429</v>
      </c>
      <c r="I44" s="21">
        <f t="shared" si="4"/>
        <v>-0.13</v>
      </c>
    </row>
    <row r="45" spans="1:9" ht="13.8">
      <c r="A45" s="7">
        <f t="shared" si="8"/>
        <v>38018</v>
      </c>
      <c r="B45">
        <v>4.4800000000000004</v>
      </c>
      <c r="C45">
        <v>0.56999999999999995</v>
      </c>
      <c r="D45">
        <f t="shared" si="5"/>
        <v>5.0500000000000007</v>
      </c>
      <c r="E45">
        <v>0.27750000000000002</v>
      </c>
      <c r="F45">
        <f t="shared" si="6"/>
        <v>0.27750000000000002</v>
      </c>
      <c r="G45">
        <v>5.0632703121167709E-2</v>
      </c>
      <c r="H45" s="15">
        <f t="shared" ca="1" si="7"/>
        <v>0.86587227684287338</v>
      </c>
      <c r="I45" s="21">
        <f t="shared" si="4"/>
        <v>-0.13</v>
      </c>
    </row>
    <row r="46" spans="1:9" ht="13.8">
      <c r="A46" s="7">
        <f t="shared" si="8"/>
        <v>38047</v>
      </c>
      <c r="B46">
        <v>4.34</v>
      </c>
      <c r="C46">
        <v>0.56999999999999995</v>
      </c>
      <c r="D46">
        <f t="shared" si="5"/>
        <v>4.91</v>
      </c>
      <c r="E46">
        <v>0.27500000000000002</v>
      </c>
      <c r="F46">
        <f t="shared" si="6"/>
        <v>0.27500000000000002</v>
      </c>
      <c r="G46">
        <v>5.0812348082859504E-2</v>
      </c>
      <c r="H46" s="15">
        <f t="shared" ca="1" si="7"/>
        <v>0.86199442868549281</v>
      </c>
      <c r="I46" s="21">
        <f t="shared" si="4"/>
        <v>-0.13</v>
      </c>
    </row>
    <row r="47" spans="1:9" ht="13.8">
      <c r="A47" s="7">
        <f t="shared" si="8"/>
        <v>38078</v>
      </c>
      <c r="B47">
        <v>4.2270000000000003</v>
      </c>
      <c r="C47">
        <v>0.75</v>
      </c>
      <c r="D47">
        <f t="shared" si="5"/>
        <v>4.9770000000000003</v>
      </c>
      <c r="E47">
        <v>0.26750000000000002</v>
      </c>
      <c r="F47">
        <f t="shared" si="6"/>
        <v>0.26750000000000002</v>
      </c>
      <c r="G47">
        <v>5.0988783244998406E-2</v>
      </c>
      <c r="H47" s="15">
        <f t="shared" ca="1" si="7"/>
        <v>0.85788172581205058</v>
      </c>
      <c r="I47" s="21">
        <f t="shared" si="4"/>
        <v>-0.13</v>
      </c>
    </row>
    <row r="48" spans="1:9" ht="13.8">
      <c r="A48" s="7">
        <f t="shared" si="8"/>
        <v>38108</v>
      </c>
      <c r="B48">
        <v>4.2670000000000003</v>
      </c>
      <c r="C48">
        <v>0.75</v>
      </c>
      <c r="D48">
        <f t="shared" si="5"/>
        <v>5.0170000000000003</v>
      </c>
      <c r="E48">
        <v>0.26750000000000002</v>
      </c>
      <c r="F48">
        <f t="shared" si="6"/>
        <v>0.26750000000000002</v>
      </c>
      <c r="G48">
        <v>5.1143424642795303E-2</v>
      </c>
      <c r="H48" s="15">
        <f t="shared" ca="1" si="7"/>
        <v>0.85393858605470563</v>
      </c>
      <c r="I48" s="21">
        <f t="shared" si="4"/>
        <v>-0.13</v>
      </c>
    </row>
    <row r="49" spans="1:9" ht="13.8">
      <c r="A49" s="7">
        <f t="shared" si="8"/>
        <v>38139</v>
      </c>
      <c r="B49">
        <v>4.3160000000000016</v>
      </c>
      <c r="C49">
        <v>0.75</v>
      </c>
      <c r="D49">
        <f t="shared" si="5"/>
        <v>5.0660000000000016</v>
      </c>
      <c r="E49">
        <v>0.26750000000000002</v>
      </c>
      <c r="F49">
        <f t="shared" si="6"/>
        <v>0.26750000000000002</v>
      </c>
      <c r="G49">
        <v>5.1303220762235507E-2</v>
      </c>
      <c r="H49" s="15">
        <f t="shared" ca="1" si="7"/>
        <v>0.84986096414298939</v>
      </c>
      <c r="I49" s="21">
        <f t="shared" si="4"/>
        <v>-0.13</v>
      </c>
    </row>
    <row r="50" spans="1:9" ht="13.8">
      <c r="A50" s="7">
        <f t="shared" si="8"/>
        <v>38169</v>
      </c>
      <c r="B50">
        <v>4.3460000000000001</v>
      </c>
      <c r="C50">
        <v>0.75</v>
      </c>
      <c r="D50">
        <f t="shared" si="5"/>
        <v>5.0960000000000001</v>
      </c>
      <c r="E50">
        <v>0.26750000000000002</v>
      </c>
      <c r="F50">
        <f t="shared" si="6"/>
        <v>0.26750000000000002</v>
      </c>
      <c r="G50">
        <v>5.1454667701953796E-2</v>
      </c>
      <c r="H50" s="15">
        <f t="shared" ca="1" si="7"/>
        <v>0.84592082585482631</v>
      </c>
      <c r="I50" s="21">
        <f t="shared" si="4"/>
        <v>-0.13</v>
      </c>
    </row>
    <row r="51" spans="1:9" ht="13.8">
      <c r="A51" s="7">
        <f t="shared" si="8"/>
        <v>38200</v>
      </c>
      <c r="B51">
        <v>4.4039999999999999</v>
      </c>
      <c r="C51">
        <v>0.75</v>
      </c>
      <c r="D51">
        <f t="shared" si="5"/>
        <v>5.1539999999999999</v>
      </c>
      <c r="E51">
        <v>0.26750000000000002</v>
      </c>
      <c r="F51">
        <f t="shared" si="6"/>
        <v>0.26750000000000002</v>
      </c>
      <c r="G51">
        <v>5.1607653981953217E-2</v>
      </c>
      <c r="H51" s="15">
        <f t="shared" ca="1" si="7"/>
        <v>0.84185684921128034</v>
      </c>
      <c r="I51" s="21">
        <f t="shared" si="4"/>
        <v>-0.13</v>
      </c>
    </row>
    <row r="52" spans="1:9" ht="13.8">
      <c r="A52" s="7">
        <f t="shared" si="8"/>
        <v>38231</v>
      </c>
      <c r="B52">
        <v>4.4120000000000008</v>
      </c>
      <c r="C52">
        <v>0.75</v>
      </c>
      <c r="D52">
        <f t="shared" si="5"/>
        <v>5.1620000000000008</v>
      </c>
      <c r="E52">
        <v>0.26750000000000002</v>
      </c>
      <c r="F52">
        <f t="shared" si="6"/>
        <v>0.26750000000000002</v>
      </c>
      <c r="G52">
        <v>5.1760640269760114E-2</v>
      </c>
      <c r="H52" s="15">
        <f t="shared" ca="1" si="7"/>
        <v>0.83779121867463602</v>
      </c>
      <c r="I52" s="21">
        <f t="shared" si="4"/>
        <v>-0.13</v>
      </c>
    </row>
    <row r="53" spans="1:9" ht="13.8">
      <c r="A53" s="7">
        <f t="shared" si="8"/>
        <v>38261</v>
      </c>
      <c r="B53">
        <v>4.4400000000000004</v>
      </c>
      <c r="C53">
        <v>0.75</v>
      </c>
      <c r="D53">
        <f t="shared" si="5"/>
        <v>5.19</v>
      </c>
      <c r="E53">
        <v>0.26750000000000002</v>
      </c>
      <c r="F53">
        <f t="shared" si="6"/>
        <v>0.26750000000000002</v>
      </c>
      <c r="G53">
        <v>5.1905007056419504E-2</v>
      </c>
      <c r="H53" s="15">
        <f t="shared" ca="1" si="7"/>
        <v>0.83386598310790405</v>
      </c>
      <c r="I53" s="21">
        <f t="shared" si="4"/>
        <v>-0.13</v>
      </c>
    </row>
    <row r="54" spans="1:9" ht="13.8">
      <c r="A54" s="7">
        <f t="shared" si="8"/>
        <v>38292</v>
      </c>
      <c r="B54">
        <v>4.5619999999999994</v>
      </c>
      <c r="C54">
        <v>0.48</v>
      </c>
      <c r="D54">
        <f t="shared" si="5"/>
        <v>5.0419999999999998</v>
      </c>
      <c r="E54">
        <v>0.26750000000000002</v>
      </c>
      <c r="F54">
        <f t="shared" si="6"/>
        <v>0.26750000000000002</v>
      </c>
      <c r="G54">
        <v>5.2050641209014703E-2</v>
      </c>
      <c r="H54" s="15">
        <f t="shared" ca="1" si="7"/>
        <v>0.82981951316894265</v>
      </c>
      <c r="I54" s="21">
        <f t="shared" si="4"/>
        <v>-0.13</v>
      </c>
    </row>
    <row r="55" spans="1:9" ht="13.8">
      <c r="A55" s="7">
        <f t="shared" si="8"/>
        <v>38322</v>
      </c>
      <c r="B55">
        <v>4.6900000000000004</v>
      </c>
      <c r="C55">
        <v>0.48</v>
      </c>
      <c r="D55">
        <f t="shared" si="5"/>
        <v>5.17</v>
      </c>
      <c r="E55">
        <v>0.26750000000000002</v>
      </c>
      <c r="F55">
        <f t="shared" si="6"/>
        <v>0.26750000000000002</v>
      </c>
      <c r="G55">
        <v>5.2191577492454816E-2</v>
      </c>
      <c r="H55" s="15">
        <f t="shared" ca="1" si="7"/>
        <v>0.82590335352765798</v>
      </c>
      <c r="I55" s="21">
        <f t="shared" si="4"/>
        <v>-0.13</v>
      </c>
    </row>
    <row r="56" spans="1:9" ht="13.8">
      <c r="A56" s="7">
        <f t="shared" si="8"/>
        <v>38353</v>
      </c>
      <c r="B56">
        <v>4.66</v>
      </c>
      <c r="C56">
        <v>0.48</v>
      </c>
      <c r="D56">
        <f t="shared" si="5"/>
        <v>5.1400000000000006</v>
      </c>
      <c r="E56">
        <v>0.27</v>
      </c>
      <c r="F56">
        <f t="shared" si="6"/>
        <v>0.27</v>
      </c>
      <c r="G56">
        <v>5.2340302897546209E-2</v>
      </c>
      <c r="H56" s="15">
        <f t="shared" ca="1" si="7"/>
        <v>0.82184721765202629</v>
      </c>
      <c r="I56" s="21">
        <f t="shared" si="4"/>
        <v>-0.13</v>
      </c>
    </row>
    <row r="57" spans="1:9" ht="13.8">
      <c r="A57" s="7">
        <f t="shared" si="8"/>
        <v>38384</v>
      </c>
      <c r="B57">
        <v>4.54</v>
      </c>
      <c r="C57">
        <v>0.48</v>
      </c>
      <c r="D57">
        <f t="shared" si="5"/>
        <v>5.0199999999999996</v>
      </c>
      <c r="E57">
        <v>0.27250000000000002</v>
      </c>
      <c r="F57">
        <f t="shared" si="6"/>
        <v>0.27250000000000002</v>
      </c>
      <c r="G57">
        <v>5.2491574036030102E-2</v>
      </c>
      <c r="H57" s="15">
        <f t="shared" ca="1" si="7"/>
        <v>0.81778303961614807</v>
      </c>
      <c r="I57" s="21">
        <f t="shared" si="4"/>
        <v>-0.13</v>
      </c>
    </row>
    <row r="58" spans="1:9" ht="13.8">
      <c r="A58" s="7">
        <f t="shared" si="8"/>
        <v>38412</v>
      </c>
      <c r="B58">
        <v>4.4000000000000004</v>
      </c>
      <c r="C58">
        <v>0.48</v>
      </c>
      <c r="D58">
        <f t="shared" si="5"/>
        <v>4.8800000000000008</v>
      </c>
      <c r="E58">
        <v>0.26750000000000002</v>
      </c>
      <c r="F58">
        <f t="shared" si="6"/>
        <v>0.26750000000000002</v>
      </c>
      <c r="G58">
        <v>5.2628206038639408E-2</v>
      </c>
      <c r="H58" s="15">
        <f t="shared" ca="1" si="7"/>
        <v>0.81411196743379799</v>
      </c>
      <c r="I58" s="21">
        <f t="shared" si="4"/>
        <v>-0.13</v>
      </c>
    </row>
    <row r="59" spans="1:9" ht="13.8">
      <c r="A59" s="7">
        <f t="shared" si="8"/>
        <v>38443</v>
      </c>
      <c r="B59">
        <v>4.2869999999999999</v>
      </c>
      <c r="C59">
        <v>0.69</v>
      </c>
      <c r="D59">
        <f t="shared" si="5"/>
        <v>4.9770000000000003</v>
      </c>
      <c r="E59">
        <v>0.26</v>
      </c>
      <c r="F59">
        <f t="shared" si="6"/>
        <v>0.26</v>
      </c>
      <c r="G59">
        <v>5.2759728529927011E-2</v>
      </c>
      <c r="H59" s="15">
        <f t="shared" ca="1" si="7"/>
        <v>0.81011056213482713</v>
      </c>
      <c r="I59" s="21">
        <f t="shared" si="4"/>
        <v>-0.13</v>
      </c>
    </row>
    <row r="60" spans="1:9" ht="13.8">
      <c r="A60" s="7">
        <f t="shared" si="8"/>
        <v>38473</v>
      </c>
      <c r="B60">
        <v>4.327</v>
      </c>
      <c r="C60">
        <v>0.69</v>
      </c>
      <c r="D60">
        <f t="shared" si="5"/>
        <v>5.0169999999999995</v>
      </c>
      <c r="E60">
        <v>0.2525</v>
      </c>
      <c r="F60">
        <f t="shared" si="6"/>
        <v>0.2525</v>
      </c>
      <c r="G60">
        <v>5.2871269393732316E-2</v>
      </c>
      <c r="H60" s="15">
        <f t="shared" ca="1" si="7"/>
        <v>0.8062912974610561</v>
      </c>
      <c r="I60" s="21">
        <f t="shared" si="4"/>
        <v>-0.13</v>
      </c>
    </row>
    <row r="61" spans="1:9" ht="13.8">
      <c r="A61" s="7">
        <f t="shared" si="8"/>
        <v>38504</v>
      </c>
      <c r="B61">
        <v>4.3760000000000012</v>
      </c>
      <c r="C61">
        <v>0.69</v>
      </c>
      <c r="D61">
        <f t="shared" si="5"/>
        <v>5.0660000000000007</v>
      </c>
      <c r="E61">
        <v>0.2475</v>
      </c>
      <c r="F61">
        <f t="shared" si="6"/>
        <v>0.2475</v>
      </c>
      <c r="G61">
        <v>5.2986528290690109E-2</v>
      </c>
      <c r="H61" s="15">
        <f t="shared" ca="1" si="7"/>
        <v>0.80234861273592184</v>
      </c>
      <c r="I61" s="21">
        <f t="shared" si="4"/>
        <v>-0.13</v>
      </c>
    </row>
    <row r="62" spans="1:9" ht="13.8">
      <c r="A62" s="7">
        <f t="shared" si="8"/>
        <v>38534</v>
      </c>
      <c r="B62">
        <v>4.4059999999999997</v>
      </c>
      <c r="C62">
        <v>0.69</v>
      </c>
      <c r="D62">
        <f t="shared" si="5"/>
        <v>5.0960000000000001</v>
      </c>
      <c r="E62">
        <v>0.2475</v>
      </c>
      <c r="F62">
        <f t="shared" si="6"/>
        <v>0.2475</v>
      </c>
      <c r="G62">
        <v>5.3098069162930417E-2</v>
      </c>
      <c r="H62" s="15">
        <f t="shared" ca="1" si="7"/>
        <v>0.79853699740306894</v>
      </c>
      <c r="I62" s="21">
        <f t="shared" si="4"/>
        <v>-0.13</v>
      </c>
    </row>
    <row r="63" spans="1:9" ht="13.8">
      <c r="A63" s="7">
        <f t="shared" si="8"/>
        <v>38565</v>
      </c>
      <c r="B63">
        <v>4.4639999999999995</v>
      </c>
      <c r="C63">
        <v>0.69</v>
      </c>
      <c r="D63">
        <f t="shared" si="5"/>
        <v>5.1539999999999999</v>
      </c>
      <c r="E63">
        <v>0.2475</v>
      </c>
      <c r="F63">
        <f t="shared" si="6"/>
        <v>0.2475</v>
      </c>
      <c r="G63">
        <v>5.321332806860251E-2</v>
      </c>
      <c r="H63" s="15">
        <f t="shared" ca="1" si="7"/>
        <v>0.79460247108480264</v>
      </c>
      <c r="I63" s="21">
        <f t="shared" si="4"/>
        <v>-0.13</v>
      </c>
    </row>
    <row r="64" spans="1:9" ht="13.8">
      <c r="A64" s="7">
        <f t="shared" si="8"/>
        <v>38596</v>
      </c>
      <c r="B64">
        <v>4.4720000000000004</v>
      </c>
      <c r="C64">
        <v>0.69</v>
      </c>
      <c r="D64">
        <f t="shared" si="5"/>
        <v>5.1620000000000008</v>
      </c>
      <c r="E64">
        <v>0.2475</v>
      </c>
      <c r="F64">
        <f t="shared" si="6"/>
        <v>0.2475</v>
      </c>
      <c r="G64">
        <v>5.3328586978703511E-2</v>
      </c>
      <c r="H64" s="15">
        <f t="shared" ca="1" si="7"/>
        <v>0.79067228405421253</v>
      </c>
      <c r="I64" s="21">
        <f t="shared" si="4"/>
        <v>-0.13</v>
      </c>
    </row>
    <row r="65" spans="1:9" ht="13.8">
      <c r="A65" s="7">
        <f t="shared" si="8"/>
        <v>38626</v>
      </c>
      <c r="B65">
        <v>4.5</v>
      </c>
      <c r="C65">
        <v>0.69</v>
      </c>
      <c r="D65">
        <f t="shared" si="5"/>
        <v>5.1899999999999995</v>
      </c>
      <c r="E65">
        <v>0.2475</v>
      </c>
      <c r="F65">
        <f t="shared" si="6"/>
        <v>0.2475</v>
      </c>
      <c r="G65">
        <v>5.3440127863662507E-2</v>
      </c>
      <c r="H65" s="15">
        <f t="shared" ca="1" si="7"/>
        <v>0.78687313035071571</v>
      </c>
      <c r="I65" s="21">
        <f t="shared" si="4"/>
        <v>-0.13</v>
      </c>
    </row>
    <row r="66" spans="1:9" ht="13.8">
      <c r="A66" s="7">
        <f t="shared" si="8"/>
        <v>38657</v>
      </c>
      <c r="B66">
        <v>4.621999999999999</v>
      </c>
      <c r="C66">
        <v>0.47</v>
      </c>
      <c r="D66">
        <f t="shared" si="5"/>
        <v>5.0919999999999987</v>
      </c>
      <c r="E66">
        <v>0.2475</v>
      </c>
      <c r="F66">
        <f t="shared" si="6"/>
        <v>0.2475</v>
      </c>
      <c r="G66">
        <v>5.3555386782477406E-2</v>
      </c>
      <c r="H66" s="15">
        <f t="shared" ca="1" si="7"/>
        <v>0.78295185775073894</v>
      </c>
      <c r="I66" s="21">
        <f t="shared" si="4"/>
        <v>-0.13</v>
      </c>
    </row>
    <row r="67" spans="1:9" ht="13.8">
      <c r="A67" s="7">
        <f t="shared" si="8"/>
        <v>38687</v>
      </c>
      <c r="B67">
        <v>4.75</v>
      </c>
      <c r="C67">
        <v>0.47</v>
      </c>
      <c r="D67">
        <f t="shared" si="5"/>
        <v>5.22</v>
      </c>
      <c r="E67">
        <v>0.2475</v>
      </c>
      <c r="F67">
        <f t="shared" si="6"/>
        <v>0.2475</v>
      </c>
      <c r="G67">
        <v>5.3666927675867913E-2</v>
      </c>
      <c r="H67" s="15">
        <f t="shared" ca="1" si="7"/>
        <v>0.77916157009819642</v>
      </c>
      <c r="I67" s="21">
        <f t="shared" si="4"/>
        <v>-0.13</v>
      </c>
    </row>
  </sheetData>
  <phoneticPr fontId="12" type="noConversion"/>
  <pageMargins left="0.75" right="0.75" top="1" bottom="1" header="0.5" footer="0.5"/>
  <pageSetup scale="8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4"/>
  <sheetViews>
    <sheetView tabSelected="1" workbookViewId="0">
      <selection activeCell="A11" sqref="A11"/>
    </sheetView>
  </sheetViews>
  <sheetFormatPr defaultRowHeight="13.2"/>
  <cols>
    <col min="1" max="1" width="13.33203125" customWidth="1"/>
    <col min="2" max="2" width="13.109375" bestFit="1" customWidth="1"/>
    <col min="3" max="3" width="13.88671875" customWidth="1"/>
    <col min="4" max="5" width="13.109375" bestFit="1" customWidth="1"/>
    <col min="6" max="6" width="11.33203125" bestFit="1" customWidth="1"/>
    <col min="7" max="8" width="12" bestFit="1" customWidth="1"/>
    <col min="9" max="11" width="10.44140625" customWidth="1"/>
    <col min="12" max="12" width="11" customWidth="1"/>
    <col min="13" max="13" width="10.44140625" customWidth="1"/>
    <col min="14" max="14" width="10" customWidth="1"/>
  </cols>
  <sheetData>
    <row r="1" spans="1:13" s="2" customFormat="1"/>
    <row r="2" spans="1:13" s="2" customFormat="1"/>
    <row r="3" spans="1:13" s="2" customFormat="1">
      <c r="A3" s="1" t="s">
        <v>24</v>
      </c>
      <c r="G3" s="12">
        <v>0.9</v>
      </c>
      <c r="H3" s="17">
        <v>0.65</v>
      </c>
      <c r="I3" s="17">
        <v>0.65</v>
      </c>
    </row>
    <row r="4" spans="1:13" s="2" customFormat="1">
      <c r="C4" s="4"/>
    </row>
    <row r="5" spans="1:13" s="2" customFormat="1">
      <c r="A5" s="2" t="s">
        <v>0</v>
      </c>
      <c r="B5" s="3">
        <f ca="1">TODAY()</f>
        <v>36966</v>
      </c>
      <c r="C5" s="4" t="s">
        <v>12</v>
      </c>
      <c r="D5" s="4" t="s">
        <v>13</v>
      </c>
      <c r="E5" s="4"/>
      <c r="F5" s="4" t="s">
        <v>4</v>
      </c>
      <c r="G5" s="4"/>
      <c r="H5" s="4" t="s">
        <v>12</v>
      </c>
      <c r="I5" s="4" t="s">
        <v>13</v>
      </c>
      <c r="J5" s="5"/>
      <c r="K5" s="2" t="s">
        <v>5</v>
      </c>
    </row>
    <row r="6" spans="1:13" s="6" customFormat="1">
      <c r="A6" s="14" t="s">
        <v>20</v>
      </c>
      <c r="B6" s="16" t="s">
        <v>21</v>
      </c>
      <c r="C6" s="6" t="s">
        <v>1</v>
      </c>
      <c r="D6" s="6" t="s">
        <v>2</v>
      </c>
      <c r="E6" s="6" t="s">
        <v>3</v>
      </c>
      <c r="F6" s="6" t="s">
        <v>6</v>
      </c>
      <c r="G6" s="6" t="s">
        <v>7</v>
      </c>
      <c r="H6" s="6" t="s">
        <v>8</v>
      </c>
      <c r="I6" s="6" t="s">
        <v>9</v>
      </c>
      <c r="J6" s="6" t="s">
        <v>5</v>
      </c>
      <c r="K6" s="6" t="s">
        <v>10</v>
      </c>
    </row>
    <row r="7" spans="1:13">
      <c r="A7" s="22">
        <v>37622</v>
      </c>
      <c r="B7" s="22">
        <v>37956</v>
      </c>
      <c r="C7" s="8">
        <f ca="1">SUMPRODUCT(D39:D50,H39:H50)/SUM(H39:H50)</f>
        <v>5.2731028906217237</v>
      </c>
      <c r="D7" s="8">
        <f ca="1">SUMPRODUCT(B39:B50,H39:H50)/SUM(H39:H50)</f>
        <v>4.3886087484461349</v>
      </c>
      <c r="E7" s="19">
        <f>Swap!C7</f>
        <v>1</v>
      </c>
      <c r="F7" s="10">
        <f ca="1">_xll.SPRDOPT(C7,D7,E7,0,H7,I7,G7,K7,0,0)*AVERAGE(H39:H50)</f>
        <v>0.26776681393428242</v>
      </c>
      <c r="G7" s="11">
        <f>AVERAGE(I51:I62)</f>
        <v>0.90000000000000024</v>
      </c>
      <c r="H7" s="9">
        <f>AVERAGE(F39:F50)*H3</f>
        <v>0.18755208333333331</v>
      </c>
      <c r="I7" s="9">
        <f>AVERAGE(E39:E50)*I3</f>
        <v>0.18755208333333331</v>
      </c>
      <c r="J7" s="20">
        <v>37616</v>
      </c>
      <c r="K7" s="18">
        <f ca="1">J7-$B$5</f>
        <v>650</v>
      </c>
    </row>
    <row r="8" spans="1:13">
      <c r="A8" s="7"/>
      <c r="D8" s="8"/>
      <c r="E8" s="8"/>
      <c r="F8" s="10"/>
      <c r="G8" s="8"/>
      <c r="K8" s="8"/>
      <c r="L8" s="11"/>
      <c r="M8" s="11"/>
    </row>
    <row r="9" spans="1:13">
      <c r="A9" s="1" t="s">
        <v>34</v>
      </c>
      <c r="B9" s="2"/>
      <c r="C9" s="2"/>
      <c r="D9" s="2"/>
      <c r="E9" s="2"/>
      <c r="F9" s="2"/>
      <c r="G9" s="2"/>
      <c r="H9" s="2"/>
      <c r="I9" s="2"/>
      <c r="J9" s="2"/>
      <c r="K9" s="2"/>
      <c r="L9" s="11"/>
      <c r="M9" s="11"/>
    </row>
    <row r="10" spans="1:13">
      <c r="A10" s="2"/>
      <c r="B10" s="2"/>
      <c r="C10" s="4"/>
      <c r="D10" s="2"/>
      <c r="E10" s="2"/>
      <c r="F10" s="2"/>
      <c r="G10" s="2"/>
      <c r="H10" s="2"/>
      <c r="I10" s="2"/>
      <c r="J10" s="2"/>
      <c r="K10" s="2"/>
      <c r="L10" s="34" t="s">
        <v>32</v>
      </c>
      <c r="M10" s="34" t="s">
        <v>32</v>
      </c>
    </row>
    <row r="11" spans="1:13">
      <c r="A11" s="2" t="s">
        <v>0</v>
      </c>
      <c r="B11" s="3">
        <f ca="1">TODAY()</f>
        <v>36966</v>
      </c>
      <c r="C11" s="4" t="s">
        <v>12</v>
      </c>
      <c r="D11" s="4"/>
      <c r="E11" s="4"/>
      <c r="F11" s="4"/>
      <c r="G11" s="4"/>
      <c r="H11" s="4" t="s">
        <v>12</v>
      </c>
      <c r="I11" s="2"/>
      <c r="J11" s="5"/>
      <c r="K11" s="2" t="s">
        <v>5</v>
      </c>
      <c r="L11" s="35" t="s">
        <v>33</v>
      </c>
      <c r="M11" s="35" t="s">
        <v>33</v>
      </c>
    </row>
    <row r="12" spans="1:13">
      <c r="A12" s="14" t="s">
        <v>20</v>
      </c>
      <c r="B12" s="16" t="s">
        <v>21</v>
      </c>
      <c r="C12" s="6" t="s">
        <v>1</v>
      </c>
      <c r="D12" s="6" t="s">
        <v>19</v>
      </c>
      <c r="E12" s="6" t="s">
        <v>3</v>
      </c>
      <c r="F12" s="6" t="s">
        <v>29</v>
      </c>
      <c r="G12" s="6"/>
      <c r="H12" s="6" t="s">
        <v>8</v>
      </c>
      <c r="I12" s="2"/>
      <c r="J12" s="6" t="s">
        <v>5</v>
      </c>
      <c r="K12" s="6" t="s">
        <v>10</v>
      </c>
    </row>
    <row r="13" spans="1:13">
      <c r="A13" s="22">
        <f>A7</f>
        <v>37622</v>
      </c>
      <c r="B13" s="22">
        <f>B7</f>
        <v>37956</v>
      </c>
      <c r="C13" s="8">
        <f ca="1">SUMPRODUCT(D39:D50,H39:H50)/SUM(H39:H50)</f>
        <v>5.2731028906217237</v>
      </c>
      <c r="D13" s="27">
        <f ca="1">SUMPRODUCT(H39:H50,K39:K50)/(SUM(K39:K50)*L13)</f>
        <v>0.97485826060640712</v>
      </c>
      <c r="E13" s="19">
        <v>5</v>
      </c>
      <c r="F13" s="26">
        <f ca="1">_xll.SWAPTION(D39:D50,K39:K50,L39:L50,G39:G50,H13,E13,G38,K13/365.25,1,0,0)</f>
        <v>0.59039527924667035</v>
      </c>
      <c r="G13" s="26">
        <f ca="1">_xll.EURO(C13,E13,0,0,H13,K13,1,0)*M13*D13</f>
        <v>0.59039527924667068</v>
      </c>
      <c r="H13" s="28">
        <f>AVERAGE(F39:F50)*H3</f>
        <v>0.18755208333333331</v>
      </c>
      <c r="I13" s="2"/>
      <c r="J13" s="20">
        <v>37616</v>
      </c>
      <c r="K13" s="18">
        <f ca="1">J13-$B$5</f>
        <v>650</v>
      </c>
      <c r="L13" s="11">
        <f ca="1">(1+G38/2)^(-2*(J13-B5)/365.25)</f>
        <v>0.91941212624444535</v>
      </c>
      <c r="M13" s="36">
        <f ca="1">EXP(-G38*K13/365.25)</f>
        <v>0.91849356547001093</v>
      </c>
    </row>
    <row r="14" spans="1:1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11"/>
      <c r="M14" s="11"/>
    </row>
    <row r="15" spans="1:1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11"/>
      <c r="M15" s="11"/>
    </row>
    <row r="16" spans="1:13">
      <c r="B16" s="4"/>
      <c r="C16" s="4" t="s">
        <v>15</v>
      </c>
      <c r="D16" s="4" t="s">
        <v>23</v>
      </c>
      <c r="E16" s="4" t="s">
        <v>11</v>
      </c>
      <c r="F16" s="4" t="s">
        <v>11</v>
      </c>
      <c r="G16" s="4" t="s">
        <v>16</v>
      </c>
      <c r="H16" s="4" t="s">
        <v>18</v>
      </c>
      <c r="I16" s="4"/>
      <c r="K16" s="4"/>
    </row>
    <row r="17" spans="1:14">
      <c r="B17" s="6" t="s">
        <v>14</v>
      </c>
      <c r="C17" s="6" t="s">
        <v>12</v>
      </c>
      <c r="D17" s="6" t="s">
        <v>12</v>
      </c>
      <c r="E17" s="6" t="s">
        <v>14</v>
      </c>
      <c r="F17" s="6" t="s">
        <v>12</v>
      </c>
      <c r="G17" s="6" t="s">
        <v>17</v>
      </c>
      <c r="H17" s="6" t="s">
        <v>19</v>
      </c>
      <c r="I17" s="6" t="s">
        <v>7</v>
      </c>
      <c r="K17" t="s">
        <v>30</v>
      </c>
      <c r="L17" t="s">
        <v>31</v>
      </c>
    </row>
    <row r="18" spans="1:14" ht="13.8">
      <c r="A18" s="7">
        <v>36982</v>
      </c>
      <c r="B18">
        <v>4.9270000000000005</v>
      </c>
      <c r="C18">
        <v>3.1</v>
      </c>
      <c r="D18">
        <f t="shared" ref="D18:D49" si="0">C18+B18</f>
        <v>8.027000000000001</v>
      </c>
      <c r="E18">
        <v>0.48</v>
      </c>
      <c r="F18">
        <f>E18</f>
        <v>0.48</v>
      </c>
      <c r="G18">
        <v>5.3631482768410808E-2</v>
      </c>
      <c r="H18" s="15">
        <f ca="1">1/((1+G18/2)^(2*((A18-$B$5)/365.25)))</f>
        <v>0.99768427335793197</v>
      </c>
      <c r="I18">
        <v>-0.53</v>
      </c>
      <c r="K18" s="25">
        <v>1</v>
      </c>
      <c r="L18" s="23">
        <f ca="1">(A18-$B$11)/365.25</f>
        <v>4.380561259411362E-2</v>
      </c>
      <c r="N18" s="15"/>
    </row>
    <row r="19" spans="1:14" ht="13.8">
      <c r="A19" s="7">
        <f t="shared" ref="A19:A50" si="1">EDATE(A18,1)</f>
        <v>37012</v>
      </c>
      <c r="B19">
        <v>4.96</v>
      </c>
      <c r="C19">
        <v>3.1</v>
      </c>
      <c r="D19">
        <f t="shared" si="0"/>
        <v>8.06</v>
      </c>
      <c r="E19">
        <v>0.45250000000000001</v>
      </c>
      <c r="F19">
        <f t="shared" ref="F19:F74" si="2">E19</f>
        <v>0.45250000000000001</v>
      </c>
      <c r="G19">
        <v>5.1991728066404612E-2</v>
      </c>
      <c r="H19" s="15">
        <f t="shared" ref="H19:H49" ca="1" si="3">1/((1+G19/2)^(2*((A19-$B$5)/365.25)))</f>
        <v>0.993556613220408</v>
      </c>
      <c r="I19">
        <v>-0.11</v>
      </c>
      <c r="K19" s="25">
        <v>1</v>
      </c>
      <c r="L19" s="23">
        <f t="shared" ref="L19:L74" ca="1" si="4">(A19-$B$11)/365.25</f>
        <v>0.12594113620807665</v>
      </c>
      <c r="N19" s="15"/>
    </row>
    <row r="20" spans="1:14" ht="13.8">
      <c r="A20" s="7">
        <f t="shared" si="1"/>
        <v>37043</v>
      </c>
      <c r="B20">
        <v>5</v>
      </c>
      <c r="C20">
        <v>3.15</v>
      </c>
      <c r="D20">
        <f t="shared" si="0"/>
        <v>8.15</v>
      </c>
      <c r="E20">
        <v>0.45750000000000002</v>
      </c>
      <c r="F20">
        <f t="shared" si="2"/>
        <v>0.45750000000000002</v>
      </c>
      <c r="G20">
        <v>5.1095506394557511E-2</v>
      </c>
      <c r="H20" s="15">
        <f t="shared" ca="1" si="3"/>
        <v>0.98941998859719871</v>
      </c>
      <c r="I20">
        <v>-0.11</v>
      </c>
      <c r="K20" s="25">
        <v>1</v>
      </c>
      <c r="L20" s="23">
        <f t="shared" ca="1" si="4"/>
        <v>0.21081451060917181</v>
      </c>
      <c r="N20" s="15"/>
    </row>
    <row r="21" spans="1:14" ht="13.8">
      <c r="A21" s="7">
        <f t="shared" si="1"/>
        <v>37073</v>
      </c>
      <c r="B21">
        <v>5.0430000000000001</v>
      </c>
      <c r="C21">
        <v>3.53</v>
      </c>
      <c r="D21">
        <f t="shared" si="0"/>
        <v>8.5730000000000004</v>
      </c>
      <c r="E21">
        <v>0.46250000000000002</v>
      </c>
      <c r="F21">
        <f t="shared" si="2"/>
        <v>0.46250000000000002</v>
      </c>
      <c r="G21">
        <v>5.0184966418870901E-2</v>
      </c>
      <c r="H21" s="15">
        <f t="shared" ca="1" si="3"/>
        <v>0.98558464532894641</v>
      </c>
      <c r="I21">
        <v>-0.21</v>
      </c>
      <c r="K21" s="25">
        <v>1</v>
      </c>
      <c r="L21" s="23">
        <f t="shared" ca="1" si="4"/>
        <v>0.29295003422313481</v>
      </c>
      <c r="N21" s="15"/>
    </row>
    <row r="22" spans="1:14" ht="13.8">
      <c r="A22" s="7">
        <f t="shared" si="1"/>
        <v>37104</v>
      </c>
      <c r="B22">
        <v>5.0680000000000005</v>
      </c>
      <c r="C22">
        <v>3.73</v>
      </c>
      <c r="D22">
        <f t="shared" si="0"/>
        <v>8.798</v>
      </c>
      <c r="E22">
        <v>0.46500000000000002</v>
      </c>
      <c r="F22">
        <f t="shared" si="2"/>
        <v>0.46500000000000002</v>
      </c>
      <c r="G22">
        <v>4.9394425421486914E-2</v>
      </c>
      <c r="H22" s="15">
        <f t="shared" ca="1" si="3"/>
        <v>0.98173325555651048</v>
      </c>
      <c r="I22">
        <v>-0.21</v>
      </c>
      <c r="K22" s="25">
        <v>1</v>
      </c>
      <c r="L22" s="23">
        <f t="shared" ca="1" si="4"/>
        <v>0.37782340862422997</v>
      </c>
      <c r="N22" s="15"/>
    </row>
    <row r="23" spans="1:14" ht="13.8">
      <c r="A23" s="7">
        <f t="shared" si="1"/>
        <v>37135</v>
      </c>
      <c r="B23">
        <v>5.048</v>
      </c>
      <c r="C23">
        <v>3.53</v>
      </c>
      <c r="D23">
        <f t="shared" si="0"/>
        <v>8.5779999999999994</v>
      </c>
      <c r="E23">
        <v>0.47249999999999998</v>
      </c>
      <c r="F23">
        <f t="shared" si="2"/>
        <v>0.47249999999999998</v>
      </c>
      <c r="G23">
        <v>4.8603884632826909E-2</v>
      </c>
      <c r="H23" s="15">
        <f t="shared" ca="1" si="3"/>
        <v>0.97802509712376251</v>
      </c>
      <c r="I23">
        <v>-0.21</v>
      </c>
      <c r="K23" s="25">
        <v>1</v>
      </c>
      <c r="L23" s="23">
        <f t="shared" ca="1" si="4"/>
        <v>0.46269678302532513</v>
      </c>
      <c r="N23" s="15"/>
    </row>
    <row r="24" spans="1:14" ht="13.8">
      <c r="A24" s="7">
        <f t="shared" si="1"/>
        <v>37165</v>
      </c>
      <c r="B24">
        <v>5.0580000000000007</v>
      </c>
      <c r="C24">
        <v>3.2</v>
      </c>
      <c r="D24">
        <f t="shared" si="0"/>
        <v>8.2580000000000009</v>
      </c>
      <c r="E24">
        <v>0.47499999999999998</v>
      </c>
      <c r="F24">
        <f t="shared" si="2"/>
        <v>0.47499999999999998</v>
      </c>
      <c r="G24">
        <v>4.7988729868361918E-2</v>
      </c>
      <c r="H24" s="15">
        <f t="shared" ca="1" si="3"/>
        <v>0.97449385741846783</v>
      </c>
      <c r="I24">
        <v>-0.11</v>
      </c>
      <c r="K24" s="25">
        <v>1</v>
      </c>
      <c r="L24" s="23">
        <f t="shared" ca="1" si="4"/>
        <v>0.54483230663928817</v>
      </c>
      <c r="N24" s="15"/>
    </row>
    <row r="25" spans="1:14" ht="13.8">
      <c r="A25" s="7">
        <f t="shared" si="1"/>
        <v>37196</v>
      </c>
      <c r="B25">
        <v>5.1849999999999996</v>
      </c>
      <c r="C25">
        <v>2.895</v>
      </c>
      <c r="D25">
        <f t="shared" si="0"/>
        <v>8.08</v>
      </c>
      <c r="E25">
        <v>0.47499999999999998</v>
      </c>
      <c r="F25">
        <f t="shared" si="2"/>
        <v>0.47499999999999998</v>
      </c>
      <c r="G25">
        <v>4.7593961604331707E-2</v>
      </c>
      <c r="H25" s="15">
        <f t="shared" ca="1" si="3"/>
        <v>0.97081520174884861</v>
      </c>
      <c r="I25">
        <v>-0.13</v>
      </c>
      <c r="K25" s="25">
        <v>1</v>
      </c>
      <c r="L25" s="23">
        <f t="shared" ca="1" si="4"/>
        <v>0.62970568104038327</v>
      </c>
      <c r="N25" s="15"/>
    </row>
    <row r="26" spans="1:14" ht="13.8">
      <c r="A26" s="7">
        <f t="shared" si="1"/>
        <v>37226</v>
      </c>
      <c r="B26">
        <v>5.3049999999999997</v>
      </c>
      <c r="C26">
        <v>2.9449999999999998</v>
      </c>
      <c r="D26">
        <f t="shared" si="0"/>
        <v>8.25</v>
      </c>
      <c r="E26">
        <v>0.47499999999999998</v>
      </c>
      <c r="F26">
        <f t="shared" si="2"/>
        <v>0.47499999999999998</v>
      </c>
      <c r="G26">
        <v>4.7211927850032316E-2</v>
      </c>
      <c r="H26" s="15">
        <f t="shared" ca="1" si="3"/>
        <v>0.96732875987855416</v>
      </c>
      <c r="I26">
        <v>-0.13</v>
      </c>
      <c r="K26" s="25">
        <v>1</v>
      </c>
      <c r="L26" s="23">
        <f t="shared" ca="1" si="4"/>
        <v>0.7118412046543463</v>
      </c>
      <c r="N26" s="15"/>
    </row>
    <row r="27" spans="1:14" ht="13.8">
      <c r="A27" s="7">
        <f t="shared" si="1"/>
        <v>37257</v>
      </c>
      <c r="B27">
        <v>5.34</v>
      </c>
      <c r="C27">
        <v>2.9049999999999998</v>
      </c>
      <c r="D27">
        <f t="shared" si="0"/>
        <v>8.2449999999999992</v>
      </c>
      <c r="E27">
        <v>0.47749999999999998</v>
      </c>
      <c r="F27">
        <f t="shared" si="2"/>
        <v>0.47749999999999998</v>
      </c>
      <c r="G27">
        <v>4.6960473290692313E-2</v>
      </c>
      <c r="H27" s="15">
        <f t="shared" ca="1" si="3"/>
        <v>0.96369386262131196</v>
      </c>
      <c r="I27">
        <v>-0.13</v>
      </c>
      <c r="K27" s="25">
        <v>1</v>
      </c>
      <c r="L27" s="23">
        <f t="shared" ca="1" si="4"/>
        <v>0.79671457905544152</v>
      </c>
      <c r="N27" s="15"/>
    </row>
    <row r="28" spans="1:14" ht="13.8">
      <c r="A28" s="7">
        <f t="shared" si="1"/>
        <v>37288</v>
      </c>
      <c r="B28">
        <v>5.1449999999999996</v>
      </c>
      <c r="C28">
        <v>2.855</v>
      </c>
      <c r="D28">
        <f t="shared" si="0"/>
        <v>8</v>
      </c>
      <c r="E28">
        <v>0.46750000000000003</v>
      </c>
      <c r="F28">
        <f t="shared" si="2"/>
        <v>0.46750000000000003</v>
      </c>
      <c r="G28">
        <v>4.6907452965541108E-2</v>
      </c>
      <c r="H28" s="15">
        <f t="shared" ca="1" si="3"/>
        <v>0.95994858284894313</v>
      </c>
      <c r="I28">
        <v>-0.13</v>
      </c>
      <c r="K28" s="25">
        <v>1</v>
      </c>
      <c r="L28" s="23">
        <f t="shared" ca="1" si="4"/>
        <v>0.88158795345653662</v>
      </c>
      <c r="N28" s="15"/>
    </row>
    <row r="29" spans="1:14" ht="13.8">
      <c r="A29" s="7">
        <f t="shared" si="1"/>
        <v>37316</v>
      </c>
      <c r="B29">
        <v>4.8520000000000003</v>
      </c>
      <c r="C29">
        <v>2.7549999999999999</v>
      </c>
      <c r="D29">
        <f t="shared" si="0"/>
        <v>7.6070000000000002</v>
      </c>
      <c r="E29">
        <v>0.42499999999999999</v>
      </c>
      <c r="F29">
        <f t="shared" si="2"/>
        <v>0.42499999999999999</v>
      </c>
      <c r="G29">
        <v>4.6859563640405895E-2</v>
      </c>
      <c r="H29" s="15">
        <f t="shared" ca="1" si="3"/>
        <v>0.95658549313728636</v>
      </c>
      <c r="I29">
        <v>-0.13</v>
      </c>
      <c r="K29" s="25">
        <v>1</v>
      </c>
      <c r="L29" s="23">
        <f t="shared" ca="1" si="4"/>
        <v>0.95824777549623541</v>
      </c>
      <c r="N29" s="15"/>
    </row>
    <row r="30" spans="1:14" ht="13.8">
      <c r="A30" s="7">
        <f t="shared" si="1"/>
        <v>37347</v>
      </c>
      <c r="B30">
        <v>4.5090000000000003</v>
      </c>
      <c r="C30">
        <v>1.19</v>
      </c>
      <c r="D30">
        <f t="shared" si="0"/>
        <v>5.6989999999999998</v>
      </c>
      <c r="E30">
        <v>0.34749999999999998</v>
      </c>
      <c r="F30">
        <f t="shared" si="2"/>
        <v>0.34749999999999998</v>
      </c>
      <c r="G30">
        <v>4.6837657098987205E-2</v>
      </c>
      <c r="H30" s="15">
        <f t="shared" ca="1" si="3"/>
        <v>0.95285357112887037</v>
      </c>
      <c r="I30" s="21">
        <f>G3</f>
        <v>0.9</v>
      </c>
      <c r="K30" s="25">
        <v>1</v>
      </c>
      <c r="L30" s="23">
        <f t="shared" ca="1" si="4"/>
        <v>1.0431211498973305</v>
      </c>
      <c r="N30" s="15"/>
    </row>
    <row r="31" spans="1:14" ht="13.8">
      <c r="A31" s="7">
        <f t="shared" si="1"/>
        <v>37377</v>
      </c>
      <c r="B31">
        <v>4.4219999999999997</v>
      </c>
      <c r="C31">
        <v>1.19</v>
      </c>
      <c r="D31">
        <f t="shared" si="0"/>
        <v>5.6120000000000001</v>
      </c>
      <c r="E31">
        <v>0.30499999999999999</v>
      </c>
      <c r="F31">
        <f t="shared" si="2"/>
        <v>0.30499999999999999</v>
      </c>
      <c r="G31">
        <v>4.6856078440638903E-2</v>
      </c>
      <c r="H31" s="15">
        <f t="shared" ca="1" si="3"/>
        <v>0.94921782843017655</v>
      </c>
      <c r="I31" s="21">
        <f t="shared" ref="I31:I74" si="5">I30</f>
        <v>0.9</v>
      </c>
      <c r="K31" s="25">
        <v>1</v>
      </c>
      <c r="L31" s="23">
        <f t="shared" ca="1" si="4"/>
        <v>1.1252566735112937</v>
      </c>
      <c r="N31" s="15"/>
    </row>
    <row r="32" spans="1:14" ht="13.8">
      <c r="A32" s="7">
        <f t="shared" si="1"/>
        <v>37408</v>
      </c>
      <c r="B32">
        <v>4.4390000000000001</v>
      </c>
      <c r="C32">
        <v>1.19</v>
      </c>
      <c r="D32">
        <f t="shared" si="0"/>
        <v>5.6289999999999996</v>
      </c>
      <c r="E32">
        <v>0.30499999999999999</v>
      </c>
      <c r="F32">
        <f t="shared" si="2"/>
        <v>0.30499999999999999</v>
      </c>
      <c r="G32">
        <v>4.6875113827130818E-2</v>
      </c>
      <c r="H32" s="15">
        <f t="shared" ca="1" si="3"/>
        <v>0.94547253095372186</v>
      </c>
      <c r="I32" s="21">
        <f t="shared" si="5"/>
        <v>0.9</v>
      </c>
      <c r="K32" s="25">
        <v>1</v>
      </c>
      <c r="L32" s="23">
        <f t="shared" ca="1" si="4"/>
        <v>1.2101300479123889</v>
      </c>
      <c r="N32" s="15"/>
    </row>
    <row r="33" spans="1:14" ht="13.8">
      <c r="A33" s="7">
        <f t="shared" si="1"/>
        <v>37438</v>
      </c>
      <c r="B33">
        <v>4.4850000000000003</v>
      </c>
      <c r="C33">
        <v>1.9350000000000001</v>
      </c>
      <c r="D33">
        <f t="shared" si="0"/>
        <v>6.42</v>
      </c>
      <c r="E33">
        <v>0.30499999999999999</v>
      </c>
      <c r="F33">
        <f t="shared" si="2"/>
        <v>0.30499999999999999</v>
      </c>
      <c r="G33">
        <v>4.693884670136942E-2</v>
      </c>
      <c r="H33" s="15">
        <f t="shared" ca="1" si="3"/>
        <v>0.94180540481803054</v>
      </c>
      <c r="I33" s="21">
        <f t="shared" si="5"/>
        <v>0.9</v>
      </c>
      <c r="K33" s="25">
        <v>1</v>
      </c>
      <c r="L33" s="23">
        <f t="shared" ca="1" si="4"/>
        <v>1.2922655715263518</v>
      </c>
      <c r="N33" s="15"/>
    </row>
    <row r="34" spans="1:14" ht="13.8">
      <c r="A34" s="7">
        <f t="shared" si="1"/>
        <v>37469</v>
      </c>
      <c r="B34">
        <v>4.4989999999999997</v>
      </c>
      <c r="C34">
        <v>1.9350000000000001</v>
      </c>
      <c r="D34">
        <f t="shared" si="0"/>
        <v>6.4339999999999993</v>
      </c>
      <c r="E34">
        <v>0.30499999999999999</v>
      </c>
      <c r="F34">
        <f t="shared" si="2"/>
        <v>0.30499999999999999</v>
      </c>
      <c r="G34">
        <v>4.7078962926331118E-2</v>
      </c>
      <c r="H34" s="15">
        <f t="shared" ca="1" si="3"/>
        <v>0.93792718743278258</v>
      </c>
      <c r="I34" s="21">
        <f t="shared" si="5"/>
        <v>0.9</v>
      </c>
      <c r="K34" s="25">
        <v>1</v>
      </c>
      <c r="L34" s="23">
        <f t="shared" ca="1" si="4"/>
        <v>1.377138945927447</v>
      </c>
      <c r="N34" s="15"/>
    </row>
    <row r="35" spans="1:14" ht="13.8">
      <c r="A35" s="7">
        <f t="shared" si="1"/>
        <v>37500</v>
      </c>
      <c r="B35">
        <v>4.4809999999999999</v>
      </c>
      <c r="C35">
        <v>1.9350000000000001</v>
      </c>
      <c r="D35">
        <f t="shared" si="0"/>
        <v>6.4160000000000004</v>
      </c>
      <c r="E35">
        <v>0.30499999999999999</v>
      </c>
      <c r="F35">
        <f t="shared" si="2"/>
        <v>0.30499999999999999</v>
      </c>
      <c r="G35">
        <v>4.7219079157856399E-2</v>
      </c>
      <c r="H35" s="15">
        <f t="shared" ca="1" si="3"/>
        <v>0.93404324714884168</v>
      </c>
      <c r="I35" s="21">
        <f t="shared" si="5"/>
        <v>0.9</v>
      </c>
      <c r="K35" s="25">
        <v>1</v>
      </c>
      <c r="L35" s="23">
        <f t="shared" ca="1" si="4"/>
        <v>1.462012320328542</v>
      </c>
      <c r="N35" s="15"/>
    </row>
    <row r="36" spans="1:14" ht="13.8">
      <c r="A36" s="7">
        <f t="shared" si="1"/>
        <v>37530</v>
      </c>
      <c r="B36">
        <v>4.476</v>
      </c>
      <c r="C36">
        <v>1.3049999999999999</v>
      </c>
      <c r="D36">
        <f t="shared" si="0"/>
        <v>5.7809999999999997</v>
      </c>
      <c r="E36">
        <v>0.3075</v>
      </c>
      <c r="F36">
        <f t="shared" si="2"/>
        <v>0.3075</v>
      </c>
      <c r="G36">
        <v>4.7379387861441913E-2</v>
      </c>
      <c r="H36" s="15">
        <f t="shared" ca="1" si="3"/>
        <v>0.93024466320960031</v>
      </c>
      <c r="I36" s="21">
        <f t="shared" si="5"/>
        <v>0.9</v>
      </c>
      <c r="K36" s="25">
        <v>1</v>
      </c>
      <c r="L36" s="23">
        <f t="shared" ca="1" si="4"/>
        <v>1.5441478439425051</v>
      </c>
      <c r="N36" s="15"/>
    </row>
    <row r="37" spans="1:14" ht="13.8">
      <c r="A37" s="7">
        <f t="shared" si="1"/>
        <v>37561</v>
      </c>
      <c r="B37">
        <v>4.5859999999999994</v>
      </c>
      <c r="C37">
        <v>1.05</v>
      </c>
      <c r="D37">
        <f t="shared" si="0"/>
        <v>5.6359999999999992</v>
      </c>
      <c r="E37">
        <v>0.315</v>
      </c>
      <c r="F37">
        <f t="shared" si="2"/>
        <v>0.315</v>
      </c>
      <c r="G37">
        <v>4.7580392654079907E-2</v>
      </c>
      <c r="H37" s="15">
        <f t="shared" ca="1" si="3"/>
        <v>0.92625856709145793</v>
      </c>
      <c r="I37" s="21">
        <f t="shared" si="5"/>
        <v>0.9</v>
      </c>
      <c r="K37" s="25">
        <v>1</v>
      </c>
      <c r="L37" s="23">
        <f t="shared" ca="1" si="4"/>
        <v>1.6290212183436004</v>
      </c>
      <c r="N37" s="15"/>
    </row>
    <row r="38" spans="1:14" ht="13.8">
      <c r="A38" s="29">
        <f t="shared" si="1"/>
        <v>37591</v>
      </c>
      <c r="B38" s="30">
        <v>4.6919999999999993</v>
      </c>
      <c r="C38" s="30">
        <v>1.05</v>
      </c>
      <c r="D38" s="30">
        <f t="shared" si="0"/>
        <v>5.7419999999999991</v>
      </c>
      <c r="E38" s="30">
        <v>0.3175</v>
      </c>
      <c r="F38" s="30">
        <f t="shared" si="2"/>
        <v>0.3175</v>
      </c>
      <c r="G38" s="30">
        <v>4.7774913434007998E-2</v>
      </c>
      <c r="H38" s="31">
        <f ca="1">1/((1+G38/2)^(2*((A38-$B$5)/365.25)))</f>
        <v>0.92238807631301811</v>
      </c>
      <c r="I38" s="30">
        <f t="shared" si="5"/>
        <v>0.9</v>
      </c>
      <c r="J38" s="30"/>
      <c r="K38" s="32">
        <v>1</v>
      </c>
      <c r="L38" s="33">
        <f t="shared" ca="1" si="4"/>
        <v>1.7111567419575633</v>
      </c>
      <c r="N38" s="15"/>
    </row>
    <row r="39" spans="1:14" ht="13.8">
      <c r="A39" s="7">
        <f t="shared" si="1"/>
        <v>37622</v>
      </c>
      <c r="B39">
        <v>4.7319999999999993</v>
      </c>
      <c r="C39">
        <v>1.05</v>
      </c>
      <c r="D39">
        <f t="shared" si="0"/>
        <v>5.7819999999999991</v>
      </c>
      <c r="E39">
        <v>0.32250000000000001</v>
      </c>
      <c r="F39">
        <f t="shared" si="2"/>
        <v>0.32250000000000001</v>
      </c>
      <c r="G39">
        <v>4.7996995297920009E-2</v>
      </c>
      <c r="H39" s="15">
        <f t="shared" ca="1" si="3"/>
        <v>0.91834152857746942</v>
      </c>
      <c r="I39" s="21">
        <f t="shared" si="5"/>
        <v>0.9</v>
      </c>
      <c r="K39" s="25">
        <v>1</v>
      </c>
      <c r="L39" s="23">
        <f t="shared" ca="1" si="4"/>
        <v>1.7960301163586585</v>
      </c>
      <c r="M39" s="23"/>
      <c r="N39" s="15"/>
    </row>
    <row r="40" spans="1:14" ht="13.8">
      <c r="A40" s="7">
        <f t="shared" si="1"/>
        <v>37653</v>
      </c>
      <c r="B40">
        <v>4.6009999999999991</v>
      </c>
      <c r="C40">
        <v>1.05</v>
      </c>
      <c r="D40">
        <f t="shared" si="0"/>
        <v>5.6509999999999989</v>
      </c>
      <c r="E40">
        <v>0.3125</v>
      </c>
      <c r="F40">
        <f t="shared" si="2"/>
        <v>0.3125</v>
      </c>
      <c r="G40">
        <v>4.8244670734692206E-2</v>
      </c>
      <c r="H40" s="15">
        <f t="shared" ca="1" si="3"/>
        <v>0.91423613763940825</v>
      </c>
      <c r="I40" s="21">
        <f t="shared" si="5"/>
        <v>0.9</v>
      </c>
      <c r="K40" s="25">
        <v>1</v>
      </c>
      <c r="L40" s="23">
        <f t="shared" ca="1" si="4"/>
        <v>1.8809034907597535</v>
      </c>
      <c r="N40" s="15"/>
    </row>
    <row r="41" spans="1:14" ht="13.8">
      <c r="A41" s="7">
        <f t="shared" si="1"/>
        <v>37681</v>
      </c>
      <c r="B41">
        <v>4.4379999999999997</v>
      </c>
      <c r="C41">
        <v>1.05</v>
      </c>
      <c r="D41">
        <f t="shared" si="0"/>
        <v>5.4879999999999995</v>
      </c>
      <c r="E41">
        <v>0.29749999999999999</v>
      </c>
      <c r="F41">
        <f t="shared" si="2"/>
        <v>0.29749999999999999</v>
      </c>
      <c r="G41">
        <v>4.8468377598427807E-2</v>
      </c>
      <c r="H41" s="15">
        <f t="shared" ca="1" si="3"/>
        <v>0.91051173451239253</v>
      </c>
      <c r="I41" s="21">
        <f t="shared" si="5"/>
        <v>0.9</v>
      </c>
      <c r="K41" s="25">
        <v>1</v>
      </c>
      <c r="L41" s="23">
        <f t="shared" ca="1" si="4"/>
        <v>1.9575633127994525</v>
      </c>
    </row>
    <row r="42" spans="1:14" ht="13.8">
      <c r="A42" s="7">
        <f t="shared" si="1"/>
        <v>37712</v>
      </c>
      <c r="B42">
        <v>4.2469999999999999</v>
      </c>
      <c r="C42">
        <v>0.9</v>
      </c>
      <c r="D42">
        <f t="shared" si="0"/>
        <v>5.1470000000000002</v>
      </c>
      <c r="E42">
        <v>0.28249999999999997</v>
      </c>
      <c r="F42">
        <f t="shared" si="2"/>
        <v>0.28249999999999997</v>
      </c>
      <c r="G42">
        <v>4.8699874796703124E-2</v>
      </c>
      <c r="H42" s="15">
        <f t="shared" ca="1" si="3"/>
        <v>0.9063998662121312</v>
      </c>
      <c r="I42" s="21">
        <f t="shared" si="5"/>
        <v>0.9</v>
      </c>
      <c r="K42" s="25">
        <v>1</v>
      </c>
      <c r="L42" s="23">
        <f t="shared" ca="1" si="4"/>
        <v>2.0424366872005475</v>
      </c>
    </row>
    <row r="43" spans="1:14" ht="13.8">
      <c r="A43" s="7">
        <f t="shared" si="1"/>
        <v>37742</v>
      </c>
      <c r="B43">
        <v>4.2170000000000005</v>
      </c>
      <c r="C43">
        <v>0.9</v>
      </c>
      <c r="D43">
        <f t="shared" si="0"/>
        <v>5.1170000000000009</v>
      </c>
      <c r="E43">
        <v>0.28000000000000003</v>
      </c>
      <c r="F43">
        <f t="shared" si="2"/>
        <v>0.28000000000000003</v>
      </c>
      <c r="G43">
        <v>4.8902024319894509E-2</v>
      </c>
      <c r="H43" s="15">
        <f t="shared" ca="1" si="3"/>
        <v>0.90244635177161037</v>
      </c>
      <c r="I43" s="21">
        <f t="shared" si="5"/>
        <v>0.9</v>
      </c>
      <c r="K43" s="25">
        <v>1</v>
      </c>
      <c r="L43" s="23">
        <f t="shared" ca="1" si="4"/>
        <v>2.1245722108145104</v>
      </c>
    </row>
    <row r="44" spans="1:14" ht="13.8">
      <c r="A44" s="7">
        <f t="shared" si="1"/>
        <v>37773</v>
      </c>
      <c r="B44">
        <v>4.2460000000000013</v>
      </c>
      <c r="C44">
        <v>0.9</v>
      </c>
      <c r="D44">
        <f t="shared" si="0"/>
        <v>5.1460000000000017</v>
      </c>
      <c r="E44">
        <v>0.28000000000000003</v>
      </c>
      <c r="F44">
        <f t="shared" si="2"/>
        <v>0.28000000000000003</v>
      </c>
      <c r="G44">
        <v>4.9110912174867405E-2</v>
      </c>
      <c r="H44" s="15">
        <f t="shared" ca="1" si="3"/>
        <v>0.89834861542224453</v>
      </c>
      <c r="I44" s="21">
        <f t="shared" si="5"/>
        <v>0.9</v>
      </c>
      <c r="K44" s="25">
        <v>1</v>
      </c>
      <c r="L44" s="23">
        <f t="shared" ca="1" si="4"/>
        <v>2.2094455852156059</v>
      </c>
    </row>
    <row r="45" spans="1:14" ht="13.8">
      <c r="A45" s="7">
        <f t="shared" si="1"/>
        <v>37803</v>
      </c>
      <c r="B45">
        <v>4.266</v>
      </c>
      <c r="C45">
        <v>0.9</v>
      </c>
      <c r="D45">
        <f t="shared" si="0"/>
        <v>5.1660000000000004</v>
      </c>
      <c r="E45">
        <v>0.28000000000000003</v>
      </c>
      <c r="F45">
        <f t="shared" si="2"/>
        <v>0.28000000000000003</v>
      </c>
      <c r="G45">
        <v>4.9308491075614816E-2</v>
      </c>
      <c r="H45" s="15">
        <f t="shared" ca="1" si="3"/>
        <v>0.89438049077917414</v>
      </c>
      <c r="I45" s="21">
        <f t="shared" si="5"/>
        <v>0.9</v>
      </c>
      <c r="K45" s="25">
        <v>1</v>
      </c>
      <c r="L45" s="23">
        <f t="shared" ca="1" si="4"/>
        <v>2.2915811088295688</v>
      </c>
    </row>
    <row r="46" spans="1:14" ht="13.8">
      <c r="A46" s="7">
        <f t="shared" si="1"/>
        <v>37834</v>
      </c>
      <c r="B46">
        <v>4.3040000000000003</v>
      </c>
      <c r="C46">
        <v>0.9</v>
      </c>
      <c r="D46">
        <f t="shared" si="0"/>
        <v>5.2040000000000006</v>
      </c>
      <c r="E46">
        <v>0.28000000000000003</v>
      </c>
      <c r="F46">
        <f t="shared" si="2"/>
        <v>0.28000000000000003</v>
      </c>
      <c r="G46">
        <v>4.9506097387886715E-2</v>
      </c>
      <c r="H46" s="15">
        <f t="shared" ca="1" si="3"/>
        <v>0.89028246297771296</v>
      </c>
      <c r="I46" s="21">
        <f t="shared" si="5"/>
        <v>0.9</v>
      </c>
      <c r="K46" s="25">
        <v>1</v>
      </c>
      <c r="L46" s="23">
        <f t="shared" ca="1" si="4"/>
        <v>2.3764544832306638</v>
      </c>
    </row>
    <row r="47" spans="1:14" ht="13.8">
      <c r="A47" s="7">
        <f t="shared" si="1"/>
        <v>37865</v>
      </c>
      <c r="B47">
        <v>4.3020000000000005</v>
      </c>
      <c r="C47">
        <v>0.9</v>
      </c>
      <c r="D47">
        <f t="shared" si="0"/>
        <v>5.2020000000000008</v>
      </c>
      <c r="E47">
        <v>0.28000000000000003</v>
      </c>
      <c r="F47">
        <f t="shared" si="2"/>
        <v>0.28000000000000003</v>
      </c>
      <c r="G47">
        <v>4.9703703713199293E-2</v>
      </c>
      <c r="H47" s="15">
        <f t="shared" ca="1" si="3"/>
        <v>0.88617424392690358</v>
      </c>
      <c r="I47" s="21">
        <f t="shared" si="5"/>
        <v>0.9</v>
      </c>
      <c r="K47" s="25">
        <v>1</v>
      </c>
      <c r="L47" s="23">
        <f t="shared" ca="1" si="4"/>
        <v>2.4613278576317592</v>
      </c>
    </row>
    <row r="48" spans="1:14" ht="13.8">
      <c r="A48" s="7">
        <f t="shared" si="1"/>
        <v>37895</v>
      </c>
      <c r="B48">
        <v>4.3099999999999996</v>
      </c>
      <c r="C48">
        <v>0.9</v>
      </c>
      <c r="D48">
        <f t="shared" si="0"/>
        <v>5.21</v>
      </c>
      <c r="E48">
        <v>0.28249999999999997</v>
      </c>
      <c r="F48">
        <f t="shared" si="2"/>
        <v>0.28249999999999997</v>
      </c>
      <c r="G48">
        <v>4.9889247206976108E-2</v>
      </c>
      <c r="H48" s="15">
        <f t="shared" ca="1" si="3"/>
        <v>0.88220159851329427</v>
      </c>
      <c r="I48" s="21">
        <f t="shared" si="5"/>
        <v>0.9</v>
      </c>
      <c r="K48" s="25">
        <v>1</v>
      </c>
      <c r="L48" s="23">
        <f t="shared" ca="1" si="4"/>
        <v>2.5434633812457221</v>
      </c>
    </row>
    <row r="49" spans="1:12" ht="13.8">
      <c r="A49" s="7">
        <f t="shared" si="1"/>
        <v>37926</v>
      </c>
      <c r="B49">
        <v>4.4319999999999995</v>
      </c>
      <c r="C49">
        <v>0.56999999999999995</v>
      </c>
      <c r="D49">
        <f t="shared" si="0"/>
        <v>5.0019999999999998</v>
      </c>
      <c r="E49">
        <v>0.28249999999999997</v>
      </c>
      <c r="F49">
        <f t="shared" si="2"/>
        <v>0.28249999999999997</v>
      </c>
      <c r="G49">
        <v>5.007383885610401E-2</v>
      </c>
      <c r="H49" s="15">
        <f t="shared" ca="1" si="3"/>
        <v>0.87810391424058187</v>
      </c>
      <c r="I49" s="21">
        <f t="shared" si="5"/>
        <v>0.9</v>
      </c>
      <c r="K49" s="25">
        <v>1</v>
      </c>
      <c r="L49" s="23">
        <f t="shared" ca="1" si="4"/>
        <v>2.6283367556468171</v>
      </c>
    </row>
    <row r="50" spans="1:12" ht="13.8">
      <c r="A50" s="7">
        <f t="shared" si="1"/>
        <v>37956</v>
      </c>
      <c r="B50">
        <v>4.5599999999999996</v>
      </c>
      <c r="C50">
        <v>0.56999999999999995</v>
      </c>
      <c r="D50">
        <f t="shared" ref="D50:D74" si="6">C50+B50</f>
        <v>5.13</v>
      </c>
      <c r="E50">
        <v>0.28249999999999997</v>
      </c>
      <c r="F50">
        <f t="shared" si="2"/>
        <v>0.28249999999999997</v>
      </c>
      <c r="G50">
        <v>5.0252475946736611E-2</v>
      </c>
      <c r="H50" s="15">
        <f t="shared" ref="H50:H74" ca="1" si="7">1/((1+G50/2)^(2*((A50-$B$5)/365.25)))</f>
        <v>0.87413112948025773</v>
      </c>
      <c r="I50" s="21">
        <f t="shared" si="5"/>
        <v>0.9</v>
      </c>
      <c r="K50" s="25">
        <v>1</v>
      </c>
      <c r="L50" s="23">
        <f t="shared" ca="1" si="4"/>
        <v>2.7104722792607805</v>
      </c>
    </row>
    <row r="51" spans="1:12" ht="13.8">
      <c r="A51" s="7">
        <f t="shared" ref="A51:A74" si="8">EDATE(A50,1)</f>
        <v>37987</v>
      </c>
      <c r="B51">
        <v>4.5999999999999996</v>
      </c>
      <c r="C51">
        <v>0.56999999999999995</v>
      </c>
      <c r="D51">
        <f t="shared" si="6"/>
        <v>5.17</v>
      </c>
      <c r="E51">
        <v>0.28249999999999997</v>
      </c>
      <c r="F51">
        <f t="shared" si="2"/>
        <v>0.28249999999999997</v>
      </c>
      <c r="G51">
        <v>5.0440668863685416E-2</v>
      </c>
      <c r="H51" s="15">
        <f t="shared" ca="1" si="7"/>
        <v>0.87001013082561429</v>
      </c>
      <c r="I51" s="21">
        <f t="shared" si="5"/>
        <v>0.9</v>
      </c>
      <c r="K51" s="25">
        <v>1</v>
      </c>
      <c r="L51" s="23">
        <f t="shared" ca="1" si="4"/>
        <v>2.7953456536618755</v>
      </c>
    </row>
    <row r="52" spans="1:12" ht="13.8">
      <c r="A52" s="7">
        <f t="shared" si="8"/>
        <v>38018</v>
      </c>
      <c r="B52">
        <v>4.4800000000000004</v>
      </c>
      <c r="C52">
        <v>0.56999999999999995</v>
      </c>
      <c r="D52">
        <f t="shared" si="6"/>
        <v>5.0500000000000007</v>
      </c>
      <c r="E52">
        <v>0.27750000000000002</v>
      </c>
      <c r="F52">
        <f t="shared" si="2"/>
        <v>0.27750000000000002</v>
      </c>
      <c r="G52">
        <v>5.0632703121167709E-2</v>
      </c>
      <c r="H52" s="15">
        <f t="shared" ca="1" si="7"/>
        <v>0.86587227684287338</v>
      </c>
      <c r="I52" s="21">
        <f t="shared" si="5"/>
        <v>0.9</v>
      </c>
      <c r="K52" s="25">
        <v>1</v>
      </c>
      <c r="L52" s="23">
        <f t="shared" ca="1" si="4"/>
        <v>2.8802190280629705</v>
      </c>
    </row>
    <row r="53" spans="1:12" ht="13.8">
      <c r="A53" s="7">
        <f t="shared" si="8"/>
        <v>38047</v>
      </c>
      <c r="B53">
        <v>4.34</v>
      </c>
      <c r="C53">
        <v>0.56999999999999995</v>
      </c>
      <c r="D53">
        <f t="shared" si="6"/>
        <v>4.91</v>
      </c>
      <c r="E53">
        <v>0.27500000000000002</v>
      </c>
      <c r="F53">
        <f t="shared" si="2"/>
        <v>0.27500000000000002</v>
      </c>
      <c r="G53">
        <v>5.0812348082859504E-2</v>
      </c>
      <c r="H53" s="15">
        <f t="shared" ca="1" si="7"/>
        <v>0.86199442868549281</v>
      </c>
      <c r="I53" s="21">
        <f t="shared" si="5"/>
        <v>0.9</v>
      </c>
      <c r="K53" s="25">
        <v>1</v>
      </c>
      <c r="L53" s="23">
        <f t="shared" ca="1" si="4"/>
        <v>2.9596167008898013</v>
      </c>
    </row>
    <row r="54" spans="1:12" ht="13.8">
      <c r="A54" s="7">
        <f t="shared" si="8"/>
        <v>38078</v>
      </c>
      <c r="B54">
        <v>4.2270000000000003</v>
      </c>
      <c r="C54">
        <v>0.75</v>
      </c>
      <c r="D54">
        <f t="shared" si="6"/>
        <v>4.9770000000000003</v>
      </c>
      <c r="E54">
        <v>0.26750000000000002</v>
      </c>
      <c r="F54">
        <f t="shared" si="2"/>
        <v>0.26750000000000002</v>
      </c>
      <c r="G54">
        <v>5.0988783244998406E-2</v>
      </c>
      <c r="H54" s="15">
        <f t="shared" ca="1" si="7"/>
        <v>0.85788172581205058</v>
      </c>
      <c r="I54" s="21">
        <f t="shared" si="5"/>
        <v>0.9</v>
      </c>
      <c r="K54" s="25">
        <v>1</v>
      </c>
      <c r="L54" s="23">
        <f t="shared" ca="1" si="4"/>
        <v>3.0444900752908968</v>
      </c>
    </row>
    <row r="55" spans="1:12" ht="13.8">
      <c r="A55" s="7">
        <f t="shared" si="8"/>
        <v>38108</v>
      </c>
      <c r="B55">
        <v>4.2670000000000003</v>
      </c>
      <c r="C55">
        <v>0.75</v>
      </c>
      <c r="D55">
        <f t="shared" si="6"/>
        <v>5.0170000000000003</v>
      </c>
      <c r="E55">
        <v>0.26750000000000002</v>
      </c>
      <c r="F55">
        <f t="shared" si="2"/>
        <v>0.26750000000000002</v>
      </c>
      <c r="G55">
        <v>5.1143424642795303E-2</v>
      </c>
      <c r="H55" s="15">
        <f t="shared" ca="1" si="7"/>
        <v>0.85393858605470563</v>
      </c>
      <c r="I55" s="21">
        <f t="shared" si="5"/>
        <v>0.9</v>
      </c>
      <c r="K55" s="25">
        <v>1</v>
      </c>
      <c r="L55" s="23">
        <f t="shared" ca="1" si="4"/>
        <v>3.1266255989048597</v>
      </c>
    </row>
    <row r="56" spans="1:12" ht="13.8">
      <c r="A56" s="7">
        <f t="shared" si="8"/>
        <v>38139</v>
      </c>
      <c r="B56">
        <v>4.3160000000000016</v>
      </c>
      <c r="C56">
        <v>0.75</v>
      </c>
      <c r="D56">
        <f t="shared" si="6"/>
        <v>5.0660000000000016</v>
      </c>
      <c r="E56">
        <v>0.26750000000000002</v>
      </c>
      <c r="F56">
        <f t="shared" si="2"/>
        <v>0.26750000000000002</v>
      </c>
      <c r="G56">
        <v>5.1303220762235507E-2</v>
      </c>
      <c r="H56" s="15">
        <f t="shared" ca="1" si="7"/>
        <v>0.84986096414298939</v>
      </c>
      <c r="I56" s="21">
        <f t="shared" si="5"/>
        <v>0.9</v>
      </c>
      <c r="K56" s="25">
        <v>1</v>
      </c>
      <c r="L56" s="23">
        <f t="shared" ca="1" si="4"/>
        <v>3.2114989733059547</v>
      </c>
    </row>
    <row r="57" spans="1:12" ht="13.8">
      <c r="A57" s="7">
        <f t="shared" si="8"/>
        <v>38169</v>
      </c>
      <c r="B57">
        <v>4.3460000000000001</v>
      </c>
      <c r="C57">
        <v>0.75</v>
      </c>
      <c r="D57">
        <f t="shared" si="6"/>
        <v>5.0960000000000001</v>
      </c>
      <c r="E57">
        <v>0.26750000000000002</v>
      </c>
      <c r="F57">
        <f t="shared" si="2"/>
        <v>0.26750000000000002</v>
      </c>
      <c r="G57">
        <v>5.1454667701953796E-2</v>
      </c>
      <c r="H57" s="15">
        <f t="shared" ca="1" si="7"/>
        <v>0.84592082585482631</v>
      </c>
      <c r="I57" s="21">
        <f t="shared" si="5"/>
        <v>0.9</v>
      </c>
      <c r="K57" s="25">
        <v>1</v>
      </c>
      <c r="L57" s="23">
        <f t="shared" ca="1" si="4"/>
        <v>3.2936344969199181</v>
      </c>
    </row>
    <row r="58" spans="1:12" ht="13.8">
      <c r="A58" s="7">
        <f t="shared" si="8"/>
        <v>38200</v>
      </c>
      <c r="B58">
        <v>4.4039999999999999</v>
      </c>
      <c r="C58">
        <v>0.75</v>
      </c>
      <c r="D58">
        <f t="shared" si="6"/>
        <v>5.1539999999999999</v>
      </c>
      <c r="E58">
        <v>0.26750000000000002</v>
      </c>
      <c r="F58">
        <f t="shared" si="2"/>
        <v>0.26750000000000002</v>
      </c>
      <c r="G58">
        <v>5.1607653981953217E-2</v>
      </c>
      <c r="H58" s="15">
        <f t="shared" ca="1" si="7"/>
        <v>0.84185684921128034</v>
      </c>
      <c r="I58" s="21">
        <f t="shared" si="5"/>
        <v>0.9</v>
      </c>
      <c r="K58" s="25">
        <v>1</v>
      </c>
      <c r="L58" s="23">
        <f t="shared" ca="1" si="4"/>
        <v>3.378507871321013</v>
      </c>
    </row>
    <row r="59" spans="1:12" ht="13.8">
      <c r="A59" s="7">
        <f t="shared" si="8"/>
        <v>38231</v>
      </c>
      <c r="B59">
        <v>4.4120000000000008</v>
      </c>
      <c r="C59">
        <v>0.75</v>
      </c>
      <c r="D59">
        <f t="shared" si="6"/>
        <v>5.1620000000000008</v>
      </c>
      <c r="E59">
        <v>0.26750000000000002</v>
      </c>
      <c r="F59">
        <f t="shared" si="2"/>
        <v>0.26750000000000002</v>
      </c>
      <c r="G59">
        <v>5.1760640269760114E-2</v>
      </c>
      <c r="H59" s="15">
        <f t="shared" ca="1" si="7"/>
        <v>0.83779121867463602</v>
      </c>
      <c r="I59" s="21">
        <f t="shared" si="5"/>
        <v>0.9</v>
      </c>
      <c r="K59" s="25">
        <v>1</v>
      </c>
      <c r="L59" s="23">
        <f t="shared" ca="1" si="4"/>
        <v>3.463381245722108</v>
      </c>
    </row>
    <row r="60" spans="1:12" ht="13.8">
      <c r="A60" s="7">
        <f t="shared" si="8"/>
        <v>38261</v>
      </c>
      <c r="B60">
        <v>4.4400000000000004</v>
      </c>
      <c r="C60">
        <v>0.75</v>
      </c>
      <c r="D60">
        <f t="shared" si="6"/>
        <v>5.19</v>
      </c>
      <c r="E60">
        <v>0.26750000000000002</v>
      </c>
      <c r="F60">
        <f t="shared" si="2"/>
        <v>0.26750000000000002</v>
      </c>
      <c r="G60">
        <v>5.1905007056419504E-2</v>
      </c>
      <c r="H60" s="15">
        <f t="shared" ca="1" si="7"/>
        <v>0.83386598310790405</v>
      </c>
      <c r="I60" s="21">
        <f t="shared" si="5"/>
        <v>0.9</v>
      </c>
      <c r="K60" s="25">
        <v>1</v>
      </c>
      <c r="L60" s="23">
        <f t="shared" ca="1" si="4"/>
        <v>3.5455167693360714</v>
      </c>
    </row>
    <row r="61" spans="1:12" ht="13.8">
      <c r="A61" s="7">
        <f t="shared" si="8"/>
        <v>38292</v>
      </c>
      <c r="B61">
        <v>4.5619999999999994</v>
      </c>
      <c r="C61">
        <v>0.48</v>
      </c>
      <c r="D61">
        <f t="shared" si="6"/>
        <v>5.0419999999999998</v>
      </c>
      <c r="E61">
        <v>0.26750000000000002</v>
      </c>
      <c r="F61">
        <f t="shared" si="2"/>
        <v>0.26750000000000002</v>
      </c>
      <c r="G61">
        <v>5.2050641209014703E-2</v>
      </c>
      <c r="H61" s="15">
        <f t="shared" ca="1" si="7"/>
        <v>0.82981951316894265</v>
      </c>
      <c r="I61" s="21">
        <f t="shared" si="5"/>
        <v>0.9</v>
      </c>
      <c r="K61" s="25">
        <v>1</v>
      </c>
      <c r="L61" s="23">
        <f t="shared" ca="1" si="4"/>
        <v>3.6303901437371664</v>
      </c>
    </row>
    <row r="62" spans="1:12" ht="13.8">
      <c r="A62" s="7">
        <f t="shared" si="8"/>
        <v>38322</v>
      </c>
      <c r="B62">
        <v>4.6900000000000004</v>
      </c>
      <c r="C62">
        <v>0.48</v>
      </c>
      <c r="D62">
        <f t="shared" si="6"/>
        <v>5.17</v>
      </c>
      <c r="E62">
        <v>0.26750000000000002</v>
      </c>
      <c r="F62">
        <f t="shared" si="2"/>
        <v>0.26750000000000002</v>
      </c>
      <c r="G62">
        <v>5.2191577492454816E-2</v>
      </c>
      <c r="H62" s="15">
        <f t="shared" ca="1" si="7"/>
        <v>0.82590335352765798</v>
      </c>
      <c r="I62" s="21">
        <f t="shared" si="5"/>
        <v>0.9</v>
      </c>
      <c r="K62" s="25">
        <v>1</v>
      </c>
      <c r="L62" s="23">
        <f t="shared" ca="1" si="4"/>
        <v>3.7125256673511293</v>
      </c>
    </row>
    <row r="63" spans="1:12" ht="13.8">
      <c r="A63" s="7">
        <f t="shared" si="8"/>
        <v>38353</v>
      </c>
      <c r="B63">
        <v>4.66</v>
      </c>
      <c r="C63">
        <v>0.48</v>
      </c>
      <c r="D63">
        <f t="shared" si="6"/>
        <v>5.1400000000000006</v>
      </c>
      <c r="E63">
        <v>0.27</v>
      </c>
      <c r="F63">
        <f t="shared" si="2"/>
        <v>0.27</v>
      </c>
      <c r="G63">
        <v>5.2340302897546209E-2</v>
      </c>
      <c r="H63" s="15">
        <f t="shared" ca="1" si="7"/>
        <v>0.82184721765202629</v>
      </c>
      <c r="I63" s="21">
        <f t="shared" si="5"/>
        <v>0.9</v>
      </c>
      <c r="K63" s="25">
        <v>1</v>
      </c>
      <c r="L63" s="23">
        <f t="shared" ca="1" si="4"/>
        <v>3.7973990417522243</v>
      </c>
    </row>
    <row r="64" spans="1:12" ht="13.8">
      <c r="A64" s="7">
        <f t="shared" si="8"/>
        <v>38384</v>
      </c>
      <c r="B64">
        <v>4.54</v>
      </c>
      <c r="C64">
        <v>0.48</v>
      </c>
      <c r="D64">
        <f t="shared" si="6"/>
        <v>5.0199999999999996</v>
      </c>
      <c r="E64">
        <v>0.27250000000000002</v>
      </c>
      <c r="F64">
        <f t="shared" si="2"/>
        <v>0.27250000000000002</v>
      </c>
      <c r="G64">
        <v>5.2491574036030102E-2</v>
      </c>
      <c r="H64" s="15">
        <f t="shared" ca="1" si="7"/>
        <v>0.81778303961614807</v>
      </c>
      <c r="I64" s="21">
        <f t="shared" si="5"/>
        <v>0.9</v>
      </c>
      <c r="K64" s="25">
        <v>1</v>
      </c>
      <c r="L64" s="23">
        <f t="shared" ca="1" si="4"/>
        <v>3.8822724161533197</v>
      </c>
    </row>
    <row r="65" spans="1:12" ht="13.8">
      <c r="A65" s="7">
        <f t="shared" si="8"/>
        <v>38412</v>
      </c>
      <c r="B65">
        <v>4.4000000000000004</v>
      </c>
      <c r="C65">
        <v>0.48</v>
      </c>
      <c r="D65">
        <f t="shared" si="6"/>
        <v>4.8800000000000008</v>
      </c>
      <c r="E65">
        <v>0.26750000000000002</v>
      </c>
      <c r="F65">
        <f t="shared" si="2"/>
        <v>0.26750000000000002</v>
      </c>
      <c r="G65">
        <v>5.2628206038639408E-2</v>
      </c>
      <c r="H65" s="15">
        <f t="shared" ca="1" si="7"/>
        <v>0.8141119674337981</v>
      </c>
      <c r="I65" s="21">
        <f t="shared" si="5"/>
        <v>0.9</v>
      </c>
      <c r="K65" s="25">
        <v>1</v>
      </c>
      <c r="L65" s="23">
        <f t="shared" ca="1" si="4"/>
        <v>3.9589322381930185</v>
      </c>
    </row>
    <row r="66" spans="1:12" ht="13.8">
      <c r="A66" s="7">
        <f t="shared" si="8"/>
        <v>38443</v>
      </c>
      <c r="B66">
        <v>4.2869999999999999</v>
      </c>
      <c r="C66">
        <v>0.69</v>
      </c>
      <c r="D66">
        <f t="shared" si="6"/>
        <v>4.9770000000000003</v>
      </c>
      <c r="E66">
        <v>0.26</v>
      </c>
      <c r="F66">
        <f t="shared" si="2"/>
        <v>0.26</v>
      </c>
      <c r="G66">
        <v>5.2759728529927011E-2</v>
      </c>
      <c r="H66" s="15">
        <f t="shared" ca="1" si="7"/>
        <v>0.81011056213482713</v>
      </c>
      <c r="I66" s="21">
        <f t="shared" si="5"/>
        <v>0.9</v>
      </c>
      <c r="K66" s="25">
        <v>1</v>
      </c>
      <c r="L66" s="23">
        <f t="shared" ca="1" si="4"/>
        <v>4.043805612594114</v>
      </c>
    </row>
    <row r="67" spans="1:12" ht="13.8">
      <c r="A67" s="7">
        <f t="shared" si="8"/>
        <v>38473</v>
      </c>
      <c r="B67">
        <v>4.327</v>
      </c>
      <c r="C67">
        <v>0.69</v>
      </c>
      <c r="D67">
        <f t="shared" si="6"/>
        <v>5.0169999999999995</v>
      </c>
      <c r="E67">
        <v>0.2525</v>
      </c>
      <c r="F67">
        <f t="shared" si="2"/>
        <v>0.2525</v>
      </c>
      <c r="G67">
        <v>5.2871269393732316E-2</v>
      </c>
      <c r="H67" s="15">
        <f t="shared" ca="1" si="7"/>
        <v>0.8062912974610561</v>
      </c>
      <c r="I67" s="21">
        <f t="shared" si="5"/>
        <v>0.9</v>
      </c>
      <c r="K67" s="25">
        <v>1</v>
      </c>
      <c r="L67" s="23">
        <f t="shared" ca="1" si="4"/>
        <v>4.1259411362080769</v>
      </c>
    </row>
    <row r="68" spans="1:12" ht="13.8">
      <c r="A68" s="7">
        <f t="shared" si="8"/>
        <v>38504</v>
      </c>
      <c r="B68">
        <v>4.3760000000000012</v>
      </c>
      <c r="C68">
        <v>0.69</v>
      </c>
      <c r="D68">
        <f t="shared" si="6"/>
        <v>5.0660000000000007</v>
      </c>
      <c r="E68">
        <v>0.2475</v>
      </c>
      <c r="F68">
        <f t="shared" si="2"/>
        <v>0.2475</v>
      </c>
      <c r="G68">
        <v>5.2986528290690109E-2</v>
      </c>
      <c r="H68" s="15">
        <f t="shared" ca="1" si="7"/>
        <v>0.80234861273592184</v>
      </c>
      <c r="I68" s="21">
        <f t="shared" si="5"/>
        <v>0.9</v>
      </c>
      <c r="K68" s="25">
        <v>1</v>
      </c>
      <c r="L68" s="23">
        <f t="shared" ca="1" si="4"/>
        <v>4.2108145106091719</v>
      </c>
    </row>
    <row r="69" spans="1:12" ht="13.8">
      <c r="A69" s="7">
        <f t="shared" si="8"/>
        <v>38534</v>
      </c>
      <c r="B69">
        <v>4.4059999999999997</v>
      </c>
      <c r="C69">
        <v>0.69</v>
      </c>
      <c r="D69">
        <f t="shared" si="6"/>
        <v>5.0960000000000001</v>
      </c>
      <c r="E69">
        <v>0.2475</v>
      </c>
      <c r="F69">
        <f t="shared" si="2"/>
        <v>0.2475</v>
      </c>
      <c r="G69">
        <v>5.3098069162930417E-2</v>
      </c>
      <c r="H69" s="15">
        <f t="shared" ca="1" si="7"/>
        <v>0.79853699740306894</v>
      </c>
      <c r="I69" s="21">
        <f t="shared" si="5"/>
        <v>0.9</v>
      </c>
      <c r="K69" s="25">
        <v>1</v>
      </c>
      <c r="L69" s="23">
        <f t="shared" ca="1" si="4"/>
        <v>4.2929500342231348</v>
      </c>
    </row>
    <row r="70" spans="1:12" ht="13.8">
      <c r="A70" s="7">
        <f t="shared" si="8"/>
        <v>38565</v>
      </c>
      <c r="B70">
        <v>4.4639999999999995</v>
      </c>
      <c r="C70">
        <v>0.69</v>
      </c>
      <c r="D70">
        <f t="shared" si="6"/>
        <v>5.1539999999999999</v>
      </c>
      <c r="E70">
        <v>0.2475</v>
      </c>
      <c r="F70">
        <f t="shared" si="2"/>
        <v>0.2475</v>
      </c>
      <c r="G70">
        <v>5.321332806860251E-2</v>
      </c>
      <c r="H70" s="15">
        <f t="shared" ca="1" si="7"/>
        <v>0.79460247108480264</v>
      </c>
      <c r="I70" s="21">
        <f t="shared" si="5"/>
        <v>0.9</v>
      </c>
      <c r="K70" s="25">
        <v>1</v>
      </c>
      <c r="L70" s="23">
        <f t="shared" ca="1" si="4"/>
        <v>4.3778234086242298</v>
      </c>
    </row>
    <row r="71" spans="1:12" ht="13.8">
      <c r="A71" s="7">
        <f t="shared" si="8"/>
        <v>38596</v>
      </c>
      <c r="B71">
        <v>4.4720000000000004</v>
      </c>
      <c r="C71">
        <v>0.69</v>
      </c>
      <c r="D71">
        <f t="shared" si="6"/>
        <v>5.1620000000000008</v>
      </c>
      <c r="E71">
        <v>0.2475</v>
      </c>
      <c r="F71">
        <f t="shared" si="2"/>
        <v>0.2475</v>
      </c>
      <c r="G71">
        <v>5.3328586978703511E-2</v>
      </c>
      <c r="H71" s="15">
        <f t="shared" ca="1" si="7"/>
        <v>0.79067228405421253</v>
      </c>
      <c r="I71" s="21">
        <f t="shared" si="5"/>
        <v>0.9</v>
      </c>
      <c r="K71" s="25">
        <v>1</v>
      </c>
      <c r="L71" s="23">
        <f t="shared" ca="1" si="4"/>
        <v>4.4626967830253248</v>
      </c>
    </row>
    <row r="72" spans="1:12" ht="13.8">
      <c r="A72" s="7">
        <f t="shared" si="8"/>
        <v>38626</v>
      </c>
      <c r="B72">
        <v>4.5</v>
      </c>
      <c r="C72">
        <v>0.69</v>
      </c>
      <c r="D72">
        <f t="shared" si="6"/>
        <v>5.1899999999999995</v>
      </c>
      <c r="E72">
        <v>0.2475</v>
      </c>
      <c r="F72">
        <f t="shared" si="2"/>
        <v>0.2475</v>
      </c>
      <c r="G72">
        <v>5.3440127863662507E-2</v>
      </c>
      <c r="H72" s="15">
        <f t="shared" ca="1" si="7"/>
        <v>0.78687313035071571</v>
      </c>
      <c r="I72" s="21">
        <f t="shared" si="5"/>
        <v>0.9</v>
      </c>
      <c r="K72" s="25">
        <v>1</v>
      </c>
      <c r="L72" s="23">
        <f t="shared" ca="1" si="4"/>
        <v>4.5448323066392877</v>
      </c>
    </row>
    <row r="73" spans="1:12" ht="13.8">
      <c r="A73" s="7">
        <f t="shared" si="8"/>
        <v>38657</v>
      </c>
      <c r="B73">
        <v>4.621999999999999</v>
      </c>
      <c r="C73">
        <v>0.47</v>
      </c>
      <c r="D73">
        <f t="shared" si="6"/>
        <v>5.0919999999999987</v>
      </c>
      <c r="E73">
        <v>0.2475</v>
      </c>
      <c r="F73">
        <f t="shared" si="2"/>
        <v>0.2475</v>
      </c>
      <c r="G73">
        <v>5.3555386782477406E-2</v>
      </c>
      <c r="H73" s="15">
        <f t="shared" ca="1" si="7"/>
        <v>0.78295185775073894</v>
      </c>
      <c r="I73" s="21">
        <f t="shared" si="5"/>
        <v>0.9</v>
      </c>
      <c r="K73" s="25">
        <v>1</v>
      </c>
      <c r="L73" s="23">
        <f t="shared" ca="1" si="4"/>
        <v>4.6297056810403836</v>
      </c>
    </row>
    <row r="74" spans="1:12" ht="13.8">
      <c r="A74" s="7">
        <f t="shared" si="8"/>
        <v>38687</v>
      </c>
      <c r="B74">
        <v>4.75</v>
      </c>
      <c r="C74">
        <v>0.47</v>
      </c>
      <c r="D74">
        <f t="shared" si="6"/>
        <v>5.22</v>
      </c>
      <c r="E74">
        <v>0.2475</v>
      </c>
      <c r="F74">
        <f t="shared" si="2"/>
        <v>0.2475</v>
      </c>
      <c r="G74">
        <v>5.3666927675867913E-2</v>
      </c>
      <c r="H74" s="15">
        <f t="shared" ca="1" si="7"/>
        <v>0.77916157009819642</v>
      </c>
      <c r="I74" s="21">
        <f t="shared" si="5"/>
        <v>0.9</v>
      </c>
      <c r="K74" s="25">
        <v>1</v>
      </c>
      <c r="L74" s="23">
        <f t="shared" ca="1" si="4"/>
        <v>4.7118412046543465</v>
      </c>
    </row>
  </sheetData>
  <phoneticPr fontId="12" type="noConversion"/>
  <pageMargins left="0.28000000000000003" right="0.28000000000000003" top="0.6" bottom="0.31" header="0.25" footer="0.18"/>
  <pageSetup scale="7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Swap</vt:lpstr>
      <vt:lpstr>Basis Swaption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jgriffit</dc:creator>
  <cp:lastModifiedBy>Havlíček Jan</cp:lastModifiedBy>
  <cp:lastPrinted>2001-03-16T20:30:12Z</cp:lastPrinted>
  <dcterms:created xsi:type="dcterms:W3CDTF">2001-02-07T19:46:57Z</dcterms:created>
  <dcterms:modified xsi:type="dcterms:W3CDTF">2023-09-10T11:23:09Z</dcterms:modified>
</cp:coreProperties>
</file>