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16" windowWidth="13980" windowHeight="9156"/>
  </bookViews>
  <sheets>
    <sheet name="Spread Option" sheetId="1" r:id="rId1"/>
    <sheet name="Prices" sheetId="2" r:id="rId2"/>
    <sheet name="Sheet3" sheetId="3" r:id="rId3"/>
  </sheets>
  <definedNames>
    <definedName name="_xlnm.Print_Area" localSheetId="1">Prices!$A$1:$S$125</definedName>
    <definedName name="_xlnm.Print_Area" localSheetId="0">'Spread Option'!$A$1:$N$124</definedName>
  </definedNames>
  <calcPr calcId="92512"/>
</workbook>
</file>

<file path=xl/calcChain.xml><?xml version="1.0" encoding="utf-8"?>
<calcChain xmlns="http://schemas.openxmlformats.org/spreadsheetml/2006/main">
  <c r="I1" i="2" l="1"/>
  <c r="S1" i="2"/>
  <c r="E5" i="2"/>
  <c r="H5" i="2"/>
  <c r="K5" i="2"/>
  <c r="N5" i="2"/>
  <c r="O5" i="2"/>
  <c r="S5" i="2"/>
  <c r="A6" i="2"/>
  <c r="E6" i="2"/>
  <c r="H6" i="2"/>
  <c r="K6" i="2"/>
  <c r="N6" i="2"/>
  <c r="O6" i="2"/>
  <c r="S6" i="2"/>
  <c r="A7" i="2"/>
  <c r="E7" i="2"/>
  <c r="H7" i="2"/>
  <c r="K7" i="2"/>
  <c r="N7" i="2"/>
  <c r="O7" i="2"/>
  <c r="S7" i="2"/>
  <c r="A8" i="2"/>
  <c r="E8" i="2"/>
  <c r="H8" i="2"/>
  <c r="K8" i="2"/>
  <c r="N8" i="2"/>
  <c r="O8" i="2"/>
  <c r="S8" i="2"/>
  <c r="A9" i="2"/>
  <c r="E9" i="2"/>
  <c r="H9" i="2"/>
  <c r="K9" i="2"/>
  <c r="N9" i="2"/>
  <c r="O9" i="2"/>
  <c r="S9" i="2"/>
  <c r="A10" i="2"/>
  <c r="E10" i="2"/>
  <c r="H10" i="2"/>
  <c r="K10" i="2"/>
  <c r="N10" i="2"/>
  <c r="O10" i="2"/>
  <c r="S10" i="2"/>
  <c r="A11" i="2"/>
  <c r="E11" i="2"/>
  <c r="H11" i="2"/>
  <c r="K11" i="2"/>
  <c r="N11" i="2"/>
  <c r="O11" i="2"/>
  <c r="S11" i="2"/>
  <c r="A12" i="2"/>
  <c r="E12" i="2"/>
  <c r="H12" i="2"/>
  <c r="K12" i="2"/>
  <c r="N12" i="2"/>
  <c r="O12" i="2"/>
  <c r="S12" i="2"/>
  <c r="A13" i="2"/>
  <c r="E13" i="2"/>
  <c r="H13" i="2"/>
  <c r="K13" i="2"/>
  <c r="N13" i="2"/>
  <c r="O13" i="2"/>
  <c r="S13" i="2"/>
  <c r="A14" i="2"/>
  <c r="E14" i="2"/>
  <c r="H14" i="2"/>
  <c r="K14" i="2"/>
  <c r="N14" i="2"/>
  <c r="O14" i="2"/>
  <c r="S14" i="2"/>
  <c r="A15" i="2"/>
  <c r="E15" i="2"/>
  <c r="H15" i="2"/>
  <c r="K15" i="2"/>
  <c r="N15" i="2"/>
  <c r="O15" i="2"/>
  <c r="S15" i="2"/>
  <c r="A16" i="2"/>
  <c r="E16" i="2"/>
  <c r="H16" i="2"/>
  <c r="K16" i="2"/>
  <c r="N16" i="2"/>
  <c r="O16" i="2"/>
  <c r="S16" i="2"/>
  <c r="A17" i="2"/>
  <c r="E17" i="2"/>
  <c r="H17" i="2"/>
  <c r="K17" i="2"/>
  <c r="N17" i="2"/>
  <c r="O17" i="2"/>
  <c r="S17" i="2"/>
  <c r="A18" i="2"/>
  <c r="E18" i="2"/>
  <c r="H18" i="2"/>
  <c r="K18" i="2"/>
  <c r="N18" i="2"/>
  <c r="O18" i="2"/>
  <c r="S18" i="2"/>
  <c r="A19" i="2"/>
  <c r="E19" i="2"/>
  <c r="H19" i="2"/>
  <c r="K19" i="2"/>
  <c r="N19" i="2"/>
  <c r="O19" i="2"/>
  <c r="S19" i="2"/>
  <c r="A20" i="2"/>
  <c r="E20" i="2"/>
  <c r="H20" i="2"/>
  <c r="K20" i="2"/>
  <c r="N20" i="2"/>
  <c r="O20" i="2"/>
  <c r="S20" i="2"/>
  <c r="A21" i="2"/>
  <c r="E21" i="2"/>
  <c r="H21" i="2"/>
  <c r="K21" i="2"/>
  <c r="N21" i="2"/>
  <c r="O21" i="2"/>
  <c r="S21" i="2"/>
  <c r="A22" i="2"/>
  <c r="E22" i="2"/>
  <c r="H22" i="2"/>
  <c r="K22" i="2"/>
  <c r="N22" i="2"/>
  <c r="O22" i="2"/>
  <c r="S22" i="2"/>
  <c r="A23" i="2"/>
  <c r="E23" i="2"/>
  <c r="H23" i="2"/>
  <c r="K23" i="2"/>
  <c r="N23" i="2"/>
  <c r="O23" i="2"/>
  <c r="S23" i="2"/>
  <c r="A24" i="2"/>
  <c r="E24" i="2"/>
  <c r="H24" i="2"/>
  <c r="K24" i="2"/>
  <c r="N24" i="2"/>
  <c r="O24" i="2"/>
  <c r="S24" i="2"/>
  <c r="A25" i="2"/>
  <c r="E25" i="2"/>
  <c r="H25" i="2"/>
  <c r="K25" i="2"/>
  <c r="N25" i="2"/>
  <c r="O25" i="2"/>
  <c r="S25" i="2"/>
  <c r="A26" i="2"/>
  <c r="E26" i="2"/>
  <c r="H26" i="2"/>
  <c r="K26" i="2"/>
  <c r="N26" i="2"/>
  <c r="O26" i="2"/>
  <c r="S26" i="2"/>
  <c r="A27" i="2"/>
  <c r="E27" i="2"/>
  <c r="H27" i="2"/>
  <c r="K27" i="2"/>
  <c r="N27" i="2"/>
  <c r="O27" i="2"/>
  <c r="S27" i="2"/>
  <c r="A28" i="2"/>
  <c r="E28" i="2"/>
  <c r="H28" i="2"/>
  <c r="K28" i="2"/>
  <c r="N28" i="2"/>
  <c r="O28" i="2"/>
  <c r="S28" i="2"/>
  <c r="A29" i="2"/>
  <c r="E29" i="2"/>
  <c r="H29" i="2"/>
  <c r="K29" i="2"/>
  <c r="N29" i="2"/>
  <c r="O29" i="2"/>
  <c r="S29" i="2"/>
  <c r="A30" i="2"/>
  <c r="E30" i="2"/>
  <c r="H30" i="2"/>
  <c r="K30" i="2"/>
  <c r="N30" i="2"/>
  <c r="O30" i="2"/>
  <c r="S30" i="2"/>
  <c r="A31" i="2"/>
  <c r="E31" i="2"/>
  <c r="H31" i="2"/>
  <c r="K31" i="2"/>
  <c r="N31" i="2"/>
  <c r="O31" i="2"/>
  <c r="S31" i="2"/>
  <c r="A32" i="2"/>
  <c r="E32" i="2"/>
  <c r="H32" i="2"/>
  <c r="K32" i="2"/>
  <c r="N32" i="2"/>
  <c r="O32" i="2"/>
  <c r="S32" i="2"/>
  <c r="A33" i="2"/>
  <c r="E33" i="2"/>
  <c r="H33" i="2"/>
  <c r="K33" i="2"/>
  <c r="N33" i="2"/>
  <c r="O33" i="2"/>
  <c r="S33" i="2"/>
  <c r="A34" i="2"/>
  <c r="E34" i="2"/>
  <c r="H34" i="2"/>
  <c r="K34" i="2"/>
  <c r="N34" i="2"/>
  <c r="O34" i="2"/>
  <c r="S34" i="2"/>
  <c r="A35" i="2"/>
  <c r="E35" i="2"/>
  <c r="H35" i="2"/>
  <c r="K35" i="2"/>
  <c r="N35" i="2"/>
  <c r="O35" i="2"/>
  <c r="S35" i="2"/>
  <c r="A36" i="2"/>
  <c r="E36" i="2"/>
  <c r="H36" i="2"/>
  <c r="K36" i="2"/>
  <c r="N36" i="2"/>
  <c r="O36" i="2"/>
  <c r="S36" i="2"/>
  <c r="A37" i="2"/>
  <c r="E37" i="2"/>
  <c r="H37" i="2"/>
  <c r="K37" i="2"/>
  <c r="N37" i="2"/>
  <c r="O37" i="2"/>
  <c r="S37" i="2"/>
  <c r="A38" i="2"/>
  <c r="E38" i="2"/>
  <c r="H38" i="2"/>
  <c r="K38" i="2"/>
  <c r="N38" i="2"/>
  <c r="O38" i="2"/>
  <c r="S38" i="2"/>
  <c r="A39" i="2"/>
  <c r="E39" i="2"/>
  <c r="H39" i="2"/>
  <c r="K39" i="2"/>
  <c r="N39" i="2"/>
  <c r="O39" i="2"/>
  <c r="S39" i="2"/>
  <c r="A40" i="2"/>
  <c r="E40" i="2"/>
  <c r="H40" i="2"/>
  <c r="K40" i="2"/>
  <c r="N40" i="2"/>
  <c r="O40" i="2"/>
  <c r="S40" i="2"/>
  <c r="A41" i="2"/>
  <c r="E41" i="2"/>
  <c r="H41" i="2"/>
  <c r="K41" i="2"/>
  <c r="N41" i="2"/>
  <c r="O41" i="2"/>
  <c r="S41" i="2"/>
  <c r="A42" i="2"/>
  <c r="E42" i="2"/>
  <c r="H42" i="2"/>
  <c r="K42" i="2"/>
  <c r="N42" i="2"/>
  <c r="O42" i="2"/>
  <c r="S42" i="2"/>
  <c r="A43" i="2"/>
  <c r="E43" i="2"/>
  <c r="H43" i="2"/>
  <c r="K43" i="2"/>
  <c r="N43" i="2"/>
  <c r="O43" i="2"/>
  <c r="S43" i="2"/>
  <c r="A44" i="2"/>
  <c r="E44" i="2"/>
  <c r="H44" i="2"/>
  <c r="K44" i="2"/>
  <c r="N44" i="2"/>
  <c r="O44" i="2"/>
  <c r="S44" i="2"/>
  <c r="A45" i="2"/>
  <c r="E45" i="2"/>
  <c r="H45" i="2"/>
  <c r="K45" i="2"/>
  <c r="N45" i="2"/>
  <c r="O45" i="2"/>
  <c r="S45" i="2"/>
  <c r="A46" i="2"/>
  <c r="E46" i="2"/>
  <c r="H46" i="2"/>
  <c r="K46" i="2"/>
  <c r="N46" i="2"/>
  <c r="O46" i="2"/>
  <c r="S46" i="2"/>
  <c r="A47" i="2"/>
  <c r="E47" i="2"/>
  <c r="H47" i="2"/>
  <c r="K47" i="2"/>
  <c r="N47" i="2"/>
  <c r="O47" i="2"/>
  <c r="S47" i="2"/>
  <c r="A48" i="2"/>
  <c r="E48" i="2"/>
  <c r="H48" i="2"/>
  <c r="K48" i="2"/>
  <c r="N48" i="2"/>
  <c r="O48" i="2"/>
  <c r="S48" i="2"/>
  <c r="A49" i="2"/>
  <c r="E49" i="2"/>
  <c r="H49" i="2"/>
  <c r="K49" i="2"/>
  <c r="N49" i="2"/>
  <c r="O49" i="2"/>
  <c r="S49" i="2"/>
  <c r="A50" i="2"/>
  <c r="E50" i="2"/>
  <c r="H50" i="2"/>
  <c r="K50" i="2"/>
  <c r="N50" i="2"/>
  <c r="O50" i="2"/>
  <c r="S50" i="2"/>
  <c r="A51" i="2"/>
  <c r="E51" i="2"/>
  <c r="H51" i="2"/>
  <c r="K51" i="2"/>
  <c r="N51" i="2"/>
  <c r="O51" i="2"/>
  <c r="S51" i="2"/>
  <c r="A52" i="2"/>
  <c r="E52" i="2"/>
  <c r="H52" i="2"/>
  <c r="K52" i="2"/>
  <c r="N52" i="2"/>
  <c r="O52" i="2"/>
  <c r="S52" i="2"/>
  <c r="A53" i="2"/>
  <c r="E53" i="2"/>
  <c r="H53" i="2"/>
  <c r="K53" i="2"/>
  <c r="N53" i="2"/>
  <c r="O53" i="2"/>
  <c r="S53" i="2"/>
  <c r="A54" i="2"/>
  <c r="E54" i="2"/>
  <c r="H54" i="2"/>
  <c r="K54" i="2"/>
  <c r="N54" i="2"/>
  <c r="O54" i="2"/>
  <c r="S54" i="2"/>
  <c r="A55" i="2"/>
  <c r="E55" i="2"/>
  <c r="H55" i="2"/>
  <c r="K55" i="2"/>
  <c r="N55" i="2"/>
  <c r="O55" i="2"/>
  <c r="S55" i="2"/>
  <c r="A56" i="2"/>
  <c r="E56" i="2"/>
  <c r="H56" i="2"/>
  <c r="K56" i="2"/>
  <c r="N56" i="2"/>
  <c r="O56" i="2"/>
  <c r="S56" i="2"/>
  <c r="A57" i="2"/>
  <c r="E57" i="2"/>
  <c r="H57" i="2"/>
  <c r="K57" i="2"/>
  <c r="N57" i="2"/>
  <c r="O57" i="2"/>
  <c r="S57" i="2"/>
  <c r="A58" i="2"/>
  <c r="E58" i="2"/>
  <c r="H58" i="2"/>
  <c r="K58" i="2"/>
  <c r="N58" i="2"/>
  <c r="O58" i="2"/>
  <c r="S58" i="2"/>
  <c r="A59" i="2"/>
  <c r="E59" i="2"/>
  <c r="H59" i="2"/>
  <c r="K59" i="2"/>
  <c r="N59" i="2"/>
  <c r="O59" i="2"/>
  <c r="S59" i="2"/>
  <c r="A60" i="2"/>
  <c r="E60" i="2"/>
  <c r="H60" i="2"/>
  <c r="K60" i="2"/>
  <c r="N60" i="2"/>
  <c r="O60" i="2"/>
  <c r="S60" i="2"/>
  <c r="A61" i="2"/>
  <c r="E61" i="2"/>
  <c r="H61" i="2"/>
  <c r="K61" i="2"/>
  <c r="N61" i="2"/>
  <c r="O61" i="2"/>
  <c r="S61" i="2"/>
  <c r="A62" i="2"/>
  <c r="E62" i="2"/>
  <c r="H62" i="2"/>
  <c r="K62" i="2"/>
  <c r="N62" i="2"/>
  <c r="O62" i="2"/>
  <c r="S62" i="2"/>
  <c r="A63" i="2"/>
  <c r="E63" i="2"/>
  <c r="H63" i="2"/>
  <c r="K63" i="2"/>
  <c r="N63" i="2"/>
  <c r="O63" i="2"/>
  <c r="S63" i="2"/>
  <c r="A64" i="2"/>
  <c r="E64" i="2"/>
  <c r="H64" i="2"/>
  <c r="K64" i="2"/>
  <c r="N64" i="2"/>
  <c r="O64" i="2"/>
  <c r="S64" i="2"/>
  <c r="A65" i="2"/>
  <c r="E65" i="2"/>
  <c r="H65" i="2"/>
  <c r="K65" i="2"/>
  <c r="N65" i="2"/>
  <c r="O65" i="2"/>
  <c r="S65" i="2"/>
  <c r="A66" i="2"/>
  <c r="E66" i="2"/>
  <c r="H66" i="2"/>
  <c r="K66" i="2"/>
  <c r="N66" i="2"/>
  <c r="O66" i="2"/>
  <c r="S66" i="2"/>
  <c r="A67" i="2"/>
  <c r="E67" i="2"/>
  <c r="H67" i="2"/>
  <c r="K67" i="2"/>
  <c r="N67" i="2"/>
  <c r="O67" i="2"/>
  <c r="S67" i="2"/>
  <c r="A68" i="2"/>
  <c r="E68" i="2"/>
  <c r="H68" i="2"/>
  <c r="K68" i="2"/>
  <c r="N68" i="2"/>
  <c r="O68" i="2"/>
  <c r="S68" i="2"/>
  <c r="A69" i="2"/>
  <c r="E69" i="2"/>
  <c r="H69" i="2"/>
  <c r="K69" i="2"/>
  <c r="N69" i="2"/>
  <c r="O69" i="2"/>
  <c r="S69" i="2"/>
  <c r="A70" i="2"/>
  <c r="E70" i="2"/>
  <c r="H70" i="2"/>
  <c r="K70" i="2"/>
  <c r="N70" i="2"/>
  <c r="O70" i="2"/>
  <c r="S70" i="2"/>
  <c r="A71" i="2"/>
  <c r="E71" i="2"/>
  <c r="H71" i="2"/>
  <c r="K71" i="2"/>
  <c r="N71" i="2"/>
  <c r="O71" i="2"/>
  <c r="S71" i="2"/>
  <c r="A72" i="2"/>
  <c r="E72" i="2"/>
  <c r="H72" i="2"/>
  <c r="K72" i="2"/>
  <c r="N72" i="2"/>
  <c r="O72" i="2"/>
  <c r="S72" i="2"/>
  <c r="A73" i="2"/>
  <c r="E73" i="2"/>
  <c r="H73" i="2"/>
  <c r="K73" i="2"/>
  <c r="N73" i="2"/>
  <c r="O73" i="2"/>
  <c r="S73" i="2"/>
  <c r="A74" i="2"/>
  <c r="E74" i="2"/>
  <c r="H74" i="2"/>
  <c r="K74" i="2"/>
  <c r="N74" i="2"/>
  <c r="O74" i="2"/>
  <c r="S74" i="2"/>
  <c r="A75" i="2"/>
  <c r="E75" i="2"/>
  <c r="H75" i="2"/>
  <c r="K75" i="2"/>
  <c r="N75" i="2"/>
  <c r="O75" i="2"/>
  <c r="S75" i="2"/>
  <c r="A76" i="2"/>
  <c r="E76" i="2"/>
  <c r="H76" i="2"/>
  <c r="K76" i="2"/>
  <c r="N76" i="2"/>
  <c r="O76" i="2"/>
  <c r="S76" i="2"/>
  <c r="A77" i="2"/>
  <c r="E77" i="2"/>
  <c r="H77" i="2"/>
  <c r="K77" i="2"/>
  <c r="N77" i="2"/>
  <c r="O77" i="2"/>
  <c r="S77" i="2"/>
  <c r="A78" i="2"/>
  <c r="E78" i="2"/>
  <c r="H78" i="2"/>
  <c r="K78" i="2"/>
  <c r="N78" i="2"/>
  <c r="O78" i="2"/>
  <c r="S78" i="2"/>
  <c r="A79" i="2"/>
  <c r="E79" i="2"/>
  <c r="H79" i="2"/>
  <c r="K79" i="2"/>
  <c r="N79" i="2"/>
  <c r="O79" i="2"/>
  <c r="S79" i="2"/>
  <c r="A80" i="2"/>
  <c r="E80" i="2"/>
  <c r="H80" i="2"/>
  <c r="K80" i="2"/>
  <c r="N80" i="2"/>
  <c r="O80" i="2"/>
  <c r="S80" i="2"/>
  <c r="A81" i="2"/>
  <c r="E81" i="2"/>
  <c r="H81" i="2"/>
  <c r="K81" i="2"/>
  <c r="N81" i="2"/>
  <c r="O81" i="2"/>
  <c r="S81" i="2"/>
  <c r="A82" i="2"/>
  <c r="E82" i="2"/>
  <c r="H82" i="2"/>
  <c r="K82" i="2"/>
  <c r="N82" i="2"/>
  <c r="O82" i="2"/>
  <c r="S82" i="2"/>
  <c r="A83" i="2"/>
  <c r="E83" i="2"/>
  <c r="H83" i="2"/>
  <c r="K83" i="2"/>
  <c r="N83" i="2"/>
  <c r="O83" i="2"/>
  <c r="S83" i="2"/>
  <c r="A84" i="2"/>
  <c r="E84" i="2"/>
  <c r="H84" i="2"/>
  <c r="K84" i="2"/>
  <c r="N84" i="2"/>
  <c r="O84" i="2"/>
  <c r="S84" i="2"/>
  <c r="A85" i="2"/>
  <c r="E85" i="2"/>
  <c r="H85" i="2"/>
  <c r="K85" i="2"/>
  <c r="N85" i="2"/>
  <c r="O85" i="2"/>
  <c r="S85" i="2"/>
  <c r="A86" i="2"/>
  <c r="E86" i="2"/>
  <c r="H86" i="2"/>
  <c r="K86" i="2"/>
  <c r="N86" i="2"/>
  <c r="O86" i="2"/>
  <c r="S86" i="2"/>
  <c r="A87" i="2"/>
  <c r="E87" i="2"/>
  <c r="H87" i="2"/>
  <c r="K87" i="2"/>
  <c r="N87" i="2"/>
  <c r="O87" i="2"/>
  <c r="S87" i="2"/>
  <c r="A88" i="2"/>
  <c r="E88" i="2"/>
  <c r="H88" i="2"/>
  <c r="K88" i="2"/>
  <c r="N88" i="2"/>
  <c r="O88" i="2"/>
  <c r="S88" i="2"/>
  <c r="A89" i="2"/>
  <c r="E89" i="2"/>
  <c r="H89" i="2"/>
  <c r="K89" i="2"/>
  <c r="N89" i="2"/>
  <c r="O89" i="2"/>
  <c r="S89" i="2"/>
  <c r="A90" i="2"/>
  <c r="E90" i="2"/>
  <c r="H90" i="2"/>
  <c r="K90" i="2"/>
  <c r="N90" i="2"/>
  <c r="O90" i="2"/>
  <c r="S90" i="2"/>
  <c r="A91" i="2"/>
  <c r="E91" i="2"/>
  <c r="H91" i="2"/>
  <c r="K91" i="2"/>
  <c r="N91" i="2"/>
  <c r="O91" i="2"/>
  <c r="S91" i="2"/>
  <c r="A92" i="2"/>
  <c r="E92" i="2"/>
  <c r="H92" i="2"/>
  <c r="K92" i="2"/>
  <c r="N92" i="2"/>
  <c r="O92" i="2"/>
  <c r="S92" i="2"/>
  <c r="A93" i="2"/>
  <c r="E93" i="2"/>
  <c r="H93" i="2"/>
  <c r="K93" i="2"/>
  <c r="N93" i="2"/>
  <c r="O93" i="2"/>
  <c r="S93" i="2"/>
  <c r="A94" i="2"/>
  <c r="E94" i="2"/>
  <c r="H94" i="2"/>
  <c r="K94" i="2"/>
  <c r="N94" i="2"/>
  <c r="O94" i="2"/>
  <c r="S94" i="2"/>
  <c r="A95" i="2"/>
  <c r="E95" i="2"/>
  <c r="H95" i="2"/>
  <c r="K95" i="2"/>
  <c r="N95" i="2"/>
  <c r="O95" i="2"/>
  <c r="S95" i="2"/>
  <c r="A96" i="2"/>
  <c r="E96" i="2"/>
  <c r="H96" i="2"/>
  <c r="K96" i="2"/>
  <c r="N96" i="2"/>
  <c r="O96" i="2"/>
  <c r="S96" i="2"/>
  <c r="A97" i="2"/>
  <c r="E97" i="2"/>
  <c r="H97" i="2"/>
  <c r="K97" i="2"/>
  <c r="N97" i="2"/>
  <c r="O97" i="2"/>
  <c r="S97" i="2"/>
  <c r="A98" i="2"/>
  <c r="E98" i="2"/>
  <c r="H98" i="2"/>
  <c r="K98" i="2"/>
  <c r="N98" i="2"/>
  <c r="O98" i="2"/>
  <c r="S98" i="2"/>
  <c r="A99" i="2"/>
  <c r="E99" i="2"/>
  <c r="H99" i="2"/>
  <c r="K99" i="2"/>
  <c r="N99" i="2"/>
  <c r="O99" i="2"/>
  <c r="S99" i="2"/>
  <c r="A100" i="2"/>
  <c r="E100" i="2"/>
  <c r="H100" i="2"/>
  <c r="K100" i="2"/>
  <c r="N100" i="2"/>
  <c r="O100" i="2"/>
  <c r="S100" i="2"/>
  <c r="A101" i="2"/>
  <c r="E101" i="2"/>
  <c r="H101" i="2"/>
  <c r="K101" i="2"/>
  <c r="N101" i="2"/>
  <c r="O101" i="2"/>
  <c r="S101" i="2"/>
  <c r="A102" i="2"/>
  <c r="E102" i="2"/>
  <c r="H102" i="2"/>
  <c r="K102" i="2"/>
  <c r="N102" i="2"/>
  <c r="O102" i="2"/>
  <c r="S102" i="2"/>
  <c r="A103" i="2"/>
  <c r="E103" i="2"/>
  <c r="H103" i="2"/>
  <c r="K103" i="2"/>
  <c r="N103" i="2"/>
  <c r="O103" i="2"/>
  <c r="S103" i="2"/>
  <c r="A104" i="2"/>
  <c r="E104" i="2"/>
  <c r="H104" i="2"/>
  <c r="K104" i="2"/>
  <c r="N104" i="2"/>
  <c r="O104" i="2"/>
  <c r="S104" i="2"/>
  <c r="A105" i="2"/>
  <c r="E105" i="2"/>
  <c r="H105" i="2"/>
  <c r="K105" i="2"/>
  <c r="N105" i="2"/>
  <c r="O105" i="2"/>
  <c r="S105" i="2"/>
  <c r="A106" i="2"/>
  <c r="E106" i="2"/>
  <c r="H106" i="2"/>
  <c r="K106" i="2"/>
  <c r="N106" i="2"/>
  <c r="O106" i="2"/>
  <c r="S106" i="2"/>
  <c r="A107" i="2"/>
  <c r="E107" i="2"/>
  <c r="H107" i="2"/>
  <c r="K107" i="2"/>
  <c r="N107" i="2"/>
  <c r="O107" i="2"/>
  <c r="S107" i="2"/>
  <c r="A108" i="2"/>
  <c r="E108" i="2"/>
  <c r="H108" i="2"/>
  <c r="K108" i="2"/>
  <c r="N108" i="2"/>
  <c r="O108" i="2"/>
  <c r="S108" i="2"/>
  <c r="A109" i="2"/>
  <c r="E109" i="2"/>
  <c r="H109" i="2"/>
  <c r="K109" i="2"/>
  <c r="N109" i="2"/>
  <c r="O109" i="2"/>
  <c r="S109" i="2"/>
  <c r="A110" i="2"/>
  <c r="E110" i="2"/>
  <c r="H110" i="2"/>
  <c r="K110" i="2"/>
  <c r="N110" i="2"/>
  <c r="O110" i="2"/>
  <c r="S110" i="2"/>
  <c r="A111" i="2"/>
  <c r="E111" i="2"/>
  <c r="H111" i="2"/>
  <c r="K111" i="2"/>
  <c r="N111" i="2"/>
  <c r="O111" i="2"/>
  <c r="S111" i="2"/>
  <c r="A112" i="2"/>
  <c r="E112" i="2"/>
  <c r="H112" i="2"/>
  <c r="K112" i="2"/>
  <c r="N112" i="2"/>
  <c r="O112" i="2"/>
  <c r="S112" i="2"/>
  <c r="A113" i="2"/>
  <c r="E113" i="2"/>
  <c r="H113" i="2"/>
  <c r="K113" i="2"/>
  <c r="N113" i="2"/>
  <c r="O113" i="2"/>
  <c r="S113" i="2"/>
  <c r="A114" i="2"/>
  <c r="E114" i="2"/>
  <c r="H114" i="2"/>
  <c r="K114" i="2"/>
  <c r="N114" i="2"/>
  <c r="O114" i="2"/>
  <c r="S114" i="2"/>
  <c r="A115" i="2"/>
  <c r="E115" i="2"/>
  <c r="H115" i="2"/>
  <c r="K115" i="2"/>
  <c r="N115" i="2"/>
  <c r="O115" i="2"/>
  <c r="S115" i="2"/>
  <c r="A116" i="2"/>
  <c r="E116" i="2"/>
  <c r="H116" i="2"/>
  <c r="K116" i="2"/>
  <c r="N116" i="2"/>
  <c r="O116" i="2"/>
  <c r="S116" i="2"/>
  <c r="A117" i="2"/>
  <c r="E117" i="2"/>
  <c r="H117" i="2"/>
  <c r="K117" i="2"/>
  <c r="N117" i="2"/>
  <c r="O117" i="2"/>
  <c r="S117" i="2"/>
  <c r="A118" i="2"/>
  <c r="E118" i="2"/>
  <c r="H118" i="2"/>
  <c r="K118" i="2"/>
  <c r="N118" i="2"/>
  <c r="O118" i="2"/>
  <c r="S118" i="2"/>
  <c r="A119" i="2"/>
  <c r="E119" i="2"/>
  <c r="H119" i="2"/>
  <c r="K119" i="2"/>
  <c r="N119" i="2"/>
  <c r="O119" i="2"/>
  <c r="S119" i="2"/>
  <c r="A120" i="2"/>
  <c r="E120" i="2"/>
  <c r="H120" i="2"/>
  <c r="K120" i="2"/>
  <c r="N120" i="2"/>
  <c r="O120" i="2"/>
  <c r="S120" i="2"/>
  <c r="A121" i="2"/>
  <c r="E121" i="2"/>
  <c r="H121" i="2"/>
  <c r="K121" i="2"/>
  <c r="N121" i="2"/>
  <c r="O121" i="2"/>
  <c r="S121" i="2"/>
  <c r="A122" i="2"/>
  <c r="E122" i="2"/>
  <c r="H122" i="2"/>
  <c r="K122" i="2"/>
  <c r="N122" i="2"/>
  <c r="O122" i="2"/>
  <c r="S122" i="2"/>
  <c r="A123" i="2"/>
  <c r="E123" i="2"/>
  <c r="H123" i="2"/>
  <c r="K123" i="2"/>
  <c r="N123" i="2"/>
  <c r="O123" i="2"/>
  <c r="S123" i="2"/>
  <c r="A124" i="2"/>
  <c r="E124" i="2"/>
  <c r="H124" i="2"/>
  <c r="K124" i="2"/>
  <c r="N124" i="2"/>
  <c r="O124" i="2"/>
  <c r="S124" i="2"/>
  <c r="L1" i="1"/>
  <c r="N1" i="1"/>
  <c r="A2" i="1"/>
  <c r="J3" i="1"/>
  <c r="R3" i="1"/>
  <c r="S3" i="1"/>
  <c r="T3" i="1"/>
  <c r="B5" i="1"/>
  <c r="C5" i="1"/>
  <c r="D5" i="1"/>
  <c r="E5" i="1"/>
  <c r="F5" i="1"/>
  <c r="G5" i="1"/>
  <c r="H5" i="1"/>
  <c r="I5" i="1"/>
  <c r="J5" i="1"/>
  <c r="K5" i="1"/>
  <c r="L5" i="1"/>
  <c r="N5" i="1"/>
  <c r="P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N6" i="1"/>
  <c r="P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N7" i="1"/>
  <c r="P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N8" i="1"/>
  <c r="P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N9" i="1"/>
  <c r="P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N10" i="1"/>
  <c r="P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N11" i="1"/>
  <c r="P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N14" i="1"/>
  <c r="P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R15" i="1"/>
  <c r="S15" i="1"/>
  <c r="A16" i="1"/>
  <c r="B16" i="1"/>
  <c r="C16" i="1"/>
  <c r="D16" i="1"/>
  <c r="E16" i="1"/>
  <c r="F16" i="1"/>
  <c r="G16" i="1"/>
  <c r="H16" i="1"/>
  <c r="I16" i="1"/>
  <c r="J16" i="1"/>
  <c r="K16" i="1"/>
  <c r="L16" i="1"/>
  <c r="N16" i="1"/>
  <c r="P16" i="1"/>
  <c r="R16" i="1"/>
  <c r="S16" i="1"/>
  <c r="A17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R17" i="1"/>
  <c r="S17" i="1"/>
  <c r="A18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R18" i="1"/>
  <c r="S18" i="1"/>
  <c r="A19" i="1"/>
  <c r="B19" i="1"/>
  <c r="C19" i="1"/>
  <c r="D19" i="1"/>
  <c r="E19" i="1"/>
  <c r="F19" i="1"/>
  <c r="G19" i="1"/>
  <c r="H19" i="1"/>
  <c r="I19" i="1"/>
  <c r="J19" i="1"/>
  <c r="K19" i="1"/>
  <c r="L19" i="1"/>
  <c r="N19" i="1"/>
  <c r="P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R20" i="1"/>
  <c r="S20" i="1"/>
  <c r="A21" i="1"/>
  <c r="B21" i="1"/>
  <c r="C21" i="1"/>
  <c r="D21" i="1"/>
  <c r="E21" i="1"/>
  <c r="F21" i="1"/>
  <c r="G21" i="1"/>
  <c r="H21" i="1"/>
  <c r="I21" i="1"/>
  <c r="J21" i="1"/>
  <c r="K21" i="1"/>
  <c r="L21" i="1"/>
  <c r="N21" i="1"/>
  <c r="P21" i="1"/>
  <c r="R21" i="1"/>
  <c r="S21" i="1"/>
  <c r="A22" i="1"/>
  <c r="B22" i="1"/>
  <c r="C22" i="1"/>
  <c r="D22" i="1"/>
  <c r="E22" i="1"/>
  <c r="F22" i="1"/>
  <c r="G22" i="1"/>
  <c r="H22" i="1"/>
  <c r="I22" i="1"/>
  <c r="J22" i="1"/>
  <c r="K22" i="1"/>
  <c r="L22" i="1"/>
  <c r="N22" i="1"/>
  <c r="P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N23" i="1"/>
  <c r="P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N24" i="1"/>
  <c r="P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R25" i="1"/>
  <c r="S25" i="1"/>
  <c r="A26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N29" i="1"/>
  <c r="P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N30" i="1"/>
  <c r="P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N31" i="1"/>
  <c r="P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N32" i="1"/>
  <c r="P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N36" i="1"/>
  <c r="P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N37" i="1"/>
  <c r="P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N39" i="1"/>
  <c r="P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N40" i="1"/>
  <c r="P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N41" i="1"/>
  <c r="P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N42" i="1"/>
  <c r="P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N43" i="1"/>
  <c r="P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N44" i="1"/>
  <c r="P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N45" i="1"/>
  <c r="P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N46" i="1"/>
  <c r="P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N47" i="1"/>
  <c r="P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N48" i="1"/>
  <c r="P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N49" i="1"/>
  <c r="P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N50" i="1"/>
  <c r="P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N51" i="1"/>
  <c r="P51" i="1"/>
  <c r="R51" i="1"/>
  <c r="S51" i="1"/>
  <c r="A52" i="1"/>
  <c r="B52" i="1"/>
  <c r="C52" i="1"/>
  <c r="D52" i="1"/>
  <c r="E52" i="1"/>
  <c r="F52" i="1"/>
  <c r="G52" i="1"/>
  <c r="H52" i="1"/>
  <c r="I52" i="1"/>
  <c r="J52" i="1"/>
  <c r="K52" i="1"/>
  <c r="L52" i="1"/>
  <c r="N52" i="1"/>
  <c r="P52" i="1"/>
  <c r="R52" i="1"/>
  <c r="S52" i="1"/>
  <c r="A53" i="1"/>
  <c r="B53" i="1"/>
  <c r="C53" i="1"/>
  <c r="D53" i="1"/>
  <c r="E53" i="1"/>
  <c r="F53" i="1"/>
  <c r="G53" i="1"/>
  <c r="H53" i="1"/>
  <c r="I53" i="1"/>
  <c r="J53" i="1"/>
  <c r="K53" i="1"/>
  <c r="L53" i="1"/>
  <c r="N53" i="1"/>
  <c r="P53" i="1"/>
  <c r="R53" i="1"/>
  <c r="S53" i="1"/>
  <c r="A54" i="1"/>
  <c r="B54" i="1"/>
  <c r="C54" i="1"/>
  <c r="D54" i="1"/>
  <c r="E54" i="1"/>
  <c r="F54" i="1"/>
  <c r="G54" i="1"/>
  <c r="H54" i="1"/>
  <c r="I54" i="1"/>
  <c r="J54" i="1"/>
  <c r="K54" i="1"/>
  <c r="L54" i="1"/>
  <c r="N54" i="1"/>
  <c r="P54" i="1"/>
  <c r="R54" i="1"/>
  <c r="S54" i="1"/>
  <c r="A55" i="1"/>
  <c r="B55" i="1"/>
  <c r="C55" i="1"/>
  <c r="D55" i="1"/>
  <c r="E55" i="1"/>
  <c r="F55" i="1"/>
  <c r="G55" i="1"/>
  <c r="H55" i="1"/>
  <c r="I55" i="1"/>
  <c r="J55" i="1"/>
  <c r="K55" i="1"/>
  <c r="L55" i="1"/>
  <c r="N55" i="1"/>
  <c r="P55" i="1"/>
  <c r="R55" i="1"/>
  <c r="S55" i="1"/>
  <c r="A56" i="1"/>
  <c r="B56" i="1"/>
  <c r="C56" i="1"/>
  <c r="D56" i="1"/>
  <c r="E56" i="1"/>
  <c r="F56" i="1"/>
  <c r="G56" i="1"/>
  <c r="H56" i="1"/>
  <c r="I56" i="1"/>
  <c r="J56" i="1"/>
  <c r="K56" i="1"/>
  <c r="L56" i="1"/>
  <c r="N56" i="1"/>
  <c r="P56" i="1"/>
  <c r="R56" i="1"/>
  <c r="S56" i="1"/>
  <c r="A57" i="1"/>
  <c r="B57" i="1"/>
  <c r="C57" i="1"/>
  <c r="D57" i="1"/>
  <c r="E57" i="1"/>
  <c r="F57" i="1"/>
  <c r="G57" i="1"/>
  <c r="H57" i="1"/>
  <c r="I57" i="1"/>
  <c r="J57" i="1"/>
  <c r="K57" i="1"/>
  <c r="L57" i="1"/>
  <c r="N57" i="1"/>
  <c r="P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N58" i="1"/>
  <c r="P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N59" i="1"/>
  <c r="P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N60" i="1"/>
  <c r="P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N61" i="1"/>
  <c r="P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N62" i="1"/>
  <c r="P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N63" i="1"/>
  <c r="P63" i="1"/>
  <c r="R63" i="1"/>
  <c r="S63" i="1"/>
  <c r="A64" i="1"/>
  <c r="B64" i="1"/>
  <c r="C64" i="1"/>
  <c r="D64" i="1"/>
  <c r="E64" i="1"/>
  <c r="F64" i="1"/>
  <c r="G64" i="1"/>
  <c r="H64" i="1"/>
  <c r="I64" i="1"/>
  <c r="J64" i="1"/>
  <c r="K64" i="1"/>
  <c r="L64" i="1"/>
  <c r="N64" i="1"/>
  <c r="P64" i="1"/>
  <c r="R64" i="1"/>
  <c r="S64" i="1"/>
  <c r="A65" i="1"/>
  <c r="B65" i="1"/>
  <c r="C65" i="1"/>
  <c r="D65" i="1"/>
  <c r="E65" i="1"/>
  <c r="F65" i="1"/>
  <c r="G65" i="1"/>
  <c r="H65" i="1"/>
  <c r="I65" i="1"/>
  <c r="J65" i="1"/>
  <c r="K65" i="1"/>
  <c r="L65" i="1"/>
  <c r="N65" i="1"/>
  <c r="P65" i="1"/>
  <c r="R65" i="1"/>
  <c r="S65" i="1"/>
  <c r="A66" i="1"/>
  <c r="B66" i="1"/>
  <c r="C66" i="1"/>
  <c r="D66" i="1"/>
  <c r="E66" i="1"/>
  <c r="F66" i="1"/>
  <c r="G66" i="1"/>
  <c r="H66" i="1"/>
  <c r="I66" i="1"/>
  <c r="J66" i="1"/>
  <c r="K66" i="1"/>
  <c r="L66" i="1"/>
  <c r="N66" i="1"/>
  <c r="P66" i="1"/>
  <c r="R66" i="1"/>
  <c r="S66" i="1"/>
  <c r="A67" i="1"/>
  <c r="B67" i="1"/>
  <c r="C67" i="1"/>
  <c r="D67" i="1"/>
  <c r="E67" i="1"/>
  <c r="F67" i="1"/>
  <c r="G67" i="1"/>
  <c r="H67" i="1"/>
  <c r="I67" i="1"/>
  <c r="J67" i="1"/>
  <c r="K67" i="1"/>
  <c r="L67" i="1"/>
  <c r="N67" i="1"/>
  <c r="P67" i="1"/>
  <c r="R67" i="1"/>
  <c r="S67" i="1"/>
  <c r="A68" i="1"/>
  <c r="B68" i="1"/>
  <c r="C68" i="1"/>
  <c r="D68" i="1"/>
  <c r="E68" i="1"/>
  <c r="F68" i="1"/>
  <c r="G68" i="1"/>
  <c r="H68" i="1"/>
  <c r="I68" i="1"/>
  <c r="J68" i="1"/>
  <c r="K68" i="1"/>
  <c r="L68" i="1"/>
  <c r="N68" i="1"/>
  <c r="P68" i="1"/>
  <c r="R68" i="1"/>
  <c r="S68" i="1"/>
  <c r="A69" i="1"/>
  <c r="B69" i="1"/>
  <c r="C69" i="1"/>
  <c r="D69" i="1"/>
  <c r="E69" i="1"/>
  <c r="F69" i="1"/>
  <c r="G69" i="1"/>
  <c r="H69" i="1"/>
  <c r="I69" i="1"/>
  <c r="J69" i="1"/>
  <c r="K69" i="1"/>
  <c r="L69" i="1"/>
  <c r="N69" i="1"/>
  <c r="P69" i="1"/>
  <c r="R69" i="1"/>
  <c r="S69" i="1"/>
  <c r="A70" i="1"/>
  <c r="B70" i="1"/>
  <c r="C70" i="1"/>
  <c r="D70" i="1"/>
  <c r="E70" i="1"/>
  <c r="F70" i="1"/>
  <c r="G70" i="1"/>
  <c r="H70" i="1"/>
  <c r="I70" i="1"/>
  <c r="J70" i="1"/>
  <c r="K70" i="1"/>
  <c r="L70" i="1"/>
  <c r="N70" i="1"/>
  <c r="P70" i="1"/>
  <c r="R70" i="1"/>
  <c r="S70" i="1"/>
  <c r="A71" i="1"/>
  <c r="B71" i="1"/>
  <c r="C71" i="1"/>
  <c r="D71" i="1"/>
  <c r="E71" i="1"/>
  <c r="F71" i="1"/>
  <c r="G71" i="1"/>
  <c r="H71" i="1"/>
  <c r="I71" i="1"/>
  <c r="J71" i="1"/>
  <c r="K71" i="1"/>
  <c r="L71" i="1"/>
  <c r="N71" i="1"/>
  <c r="P71" i="1"/>
  <c r="R71" i="1"/>
  <c r="S71" i="1"/>
  <c r="A72" i="1"/>
  <c r="B72" i="1"/>
  <c r="C72" i="1"/>
  <c r="D72" i="1"/>
  <c r="E72" i="1"/>
  <c r="F72" i="1"/>
  <c r="G72" i="1"/>
  <c r="H72" i="1"/>
  <c r="I72" i="1"/>
  <c r="J72" i="1"/>
  <c r="K72" i="1"/>
  <c r="L72" i="1"/>
  <c r="N72" i="1"/>
  <c r="P72" i="1"/>
  <c r="R72" i="1"/>
  <c r="S72" i="1"/>
  <c r="A73" i="1"/>
  <c r="B73" i="1"/>
  <c r="C73" i="1"/>
  <c r="D73" i="1"/>
  <c r="E73" i="1"/>
  <c r="F73" i="1"/>
  <c r="G73" i="1"/>
  <c r="H73" i="1"/>
  <c r="I73" i="1"/>
  <c r="J73" i="1"/>
  <c r="K73" i="1"/>
  <c r="L73" i="1"/>
  <c r="N73" i="1"/>
  <c r="P73" i="1"/>
  <c r="R73" i="1"/>
  <c r="S73" i="1"/>
  <c r="A74" i="1"/>
  <c r="B74" i="1"/>
  <c r="C74" i="1"/>
  <c r="D74" i="1"/>
  <c r="E74" i="1"/>
  <c r="F74" i="1"/>
  <c r="G74" i="1"/>
  <c r="H74" i="1"/>
  <c r="I74" i="1"/>
  <c r="J74" i="1"/>
  <c r="K74" i="1"/>
  <c r="L74" i="1"/>
  <c r="N74" i="1"/>
  <c r="P74" i="1"/>
  <c r="R74" i="1"/>
  <c r="S74" i="1"/>
  <c r="A75" i="1"/>
  <c r="B75" i="1"/>
  <c r="C75" i="1"/>
  <c r="D75" i="1"/>
  <c r="E75" i="1"/>
  <c r="F75" i="1"/>
  <c r="G75" i="1"/>
  <c r="H75" i="1"/>
  <c r="I75" i="1"/>
  <c r="J75" i="1"/>
  <c r="K75" i="1"/>
  <c r="L75" i="1"/>
  <c r="N75" i="1"/>
  <c r="P75" i="1"/>
  <c r="R75" i="1"/>
  <c r="S75" i="1"/>
  <c r="A76" i="1"/>
  <c r="B76" i="1"/>
  <c r="C76" i="1"/>
  <c r="D76" i="1"/>
  <c r="E76" i="1"/>
  <c r="F76" i="1"/>
  <c r="G76" i="1"/>
  <c r="H76" i="1"/>
  <c r="I76" i="1"/>
  <c r="J76" i="1"/>
  <c r="K76" i="1"/>
  <c r="L76" i="1"/>
  <c r="N76" i="1"/>
  <c r="P76" i="1"/>
  <c r="R76" i="1"/>
  <c r="S76" i="1"/>
  <c r="A77" i="1"/>
  <c r="B77" i="1"/>
  <c r="C77" i="1"/>
  <c r="D77" i="1"/>
  <c r="E77" i="1"/>
  <c r="F77" i="1"/>
  <c r="G77" i="1"/>
  <c r="H77" i="1"/>
  <c r="I77" i="1"/>
  <c r="J77" i="1"/>
  <c r="K77" i="1"/>
  <c r="L77" i="1"/>
  <c r="N77" i="1"/>
  <c r="P77" i="1"/>
  <c r="R77" i="1"/>
  <c r="S77" i="1"/>
  <c r="A78" i="1"/>
  <c r="B78" i="1"/>
  <c r="C78" i="1"/>
  <c r="D78" i="1"/>
  <c r="E78" i="1"/>
  <c r="F78" i="1"/>
  <c r="G78" i="1"/>
  <c r="H78" i="1"/>
  <c r="I78" i="1"/>
  <c r="J78" i="1"/>
  <c r="K78" i="1"/>
  <c r="L78" i="1"/>
  <c r="N78" i="1"/>
  <c r="P78" i="1"/>
  <c r="R78" i="1"/>
  <c r="S78" i="1"/>
  <c r="A79" i="1"/>
  <c r="B79" i="1"/>
  <c r="C79" i="1"/>
  <c r="D79" i="1"/>
  <c r="E79" i="1"/>
  <c r="F79" i="1"/>
  <c r="G79" i="1"/>
  <c r="H79" i="1"/>
  <c r="I79" i="1"/>
  <c r="J79" i="1"/>
  <c r="K79" i="1"/>
  <c r="L79" i="1"/>
  <c r="N79" i="1"/>
  <c r="P79" i="1"/>
  <c r="R79" i="1"/>
  <c r="S79" i="1"/>
  <c r="A80" i="1"/>
  <c r="B80" i="1"/>
  <c r="C80" i="1"/>
  <c r="D80" i="1"/>
  <c r="E80" i="1"/>
  <c r="F80" i="1"/>
  <c r="G80" i="1"/>
  <c r="H80" i="1"/>
  <c r="I80" i="1"/>
  <c r="J80" i="1"/>
  <c r="K80" i="1"/>
  <c r="L80" i="1"/>
  <c r="N80" i="1"/>
  <c r="P80" i="1"/>
  <c r="R80" i="1"/>
  <c r="S80" i="1"/>
  <c r="A81" i="1"/>
  <c r="B81" i="1"/>
  <c r="C81" i="1"/>
  <c r="D81" i="1"/>
  <c r="E81" i="1"/>
  <c r="F81" i="1"/>
  <c r="G81" i="1"/>
  <c r="H81" i="1"/>
  <c r="I81" i="1"/>
  <c r="J81" i="1"/>
  <c r="K81" i="1"/>
  <c r="L81" i="1"/>
  <c r="N81" i="1"/>
  <c r="P81" i="1"/>
  <c r="R81" i="1"/>
  <c r="S81" i="1"/>
  <c r="A82" i="1"/>
  <c r="B82" i="1"/>
  <c r="C82" i="1"/>
  <c r="D82" i="1"/>
  <c r="E82" i="1"/>
  <c r="F82" i="1"/>
  <c r="G82" i="1"/>
  <c r="H82" i="1"/>
  <c r="I82" i="1"/>
  <c r="J82" i="1"/>
  <c r="K82" i="1"/>
  <c r="L82" i="1"/>
  <c r="N82" i="1"/>
  <c r="P82" i="1"/>
  <c r="R82" i="1"/>
  <c r="S82" i="1"/>
  <c r="A83" i="1"/>
  <c r="B83" i="1"/>
  <c r="C83" i="1"/>
  <c r="D83" i="1"/>
  <c r="E83" i="1"/>
  <c r="F83" i="1"/>
  <c r="G83" i="1"/>
  <c r="H83" i="1"/>
  <c r="I83" i="1"/>
  <c r="J83" i="1"/>
  <c r="K83" i="1"/>
  <c r="L83" i="1"/>
  <c r="N83" i="1"/>
  <c r="P83" i="1"/>
  <c r="R83" i="1"/>
  <c r="S83" i="1"/>
  <c r="A84" i="1"/>
  <c r="B84" i="1"/>
  <c r="C84" i="1"/>
  <c r="D84" i="1"/>
  <c r="E84" i="1"/>
  <c r="F84" i="1"/>
  <c r="G84" i="1"/>
  <c r="H84" i="1"/>
  <c r="I84" i="1"/>
  <c r="J84" i="1"/>
  <c r="K84" i="1"/>
  <c r="L84" i="1"/>
  <c r="N84" i="1"/>
  <c r="P84" i="1"/>
  <c r="R84" i="1"/>
  <c r="S84" i="1"/>
  <c r="A85" i="1"/>
  <c r="B85" i="1"/>
  <c r="C85" i="1"/>
  <c r="D85" i="1"/>
  <c r="E85" i="1"/>
  <c r="F85" i="1"/>
  <c r="G85" i="1"/>
  <c r="H85" i="1"/>
  <c r="I85" i="1"/>
  <c r="J85" i="1"/>
  <c r="K85" i="1"/>
  <c r="L85" i="1"/>
  <c r="N85" i="1"/>
  <c r="P85" i="1"/>
  <c r="R85" i="1"/>
  <c r="S85" i="1"/>
  <c r="A86" i="1"/>
  <c r="B86" i="1"/>
  <c r="C86" i="1"/>
  <c r="D86" i="1"/>
  <c r="E86" i="1"/>
  <c r="F86" i="1"/>
  <c r="G86" i="1"/>
  <c r="H86" i="1"/>
  <c r="I86" i="1"/>
  <c r="J86" i="1"/>
  <c r="K86" i="1"/>
  <c r="L86" i="1"/>
  <c r="N86" i="1"/>
  <c r="P86" i="1"/>
  <c r="R86" i="1"/>
  <c r="S86" i="1"/>
  <c r="A87" i="1"/>
  <c r="B87" i="1"/>
  <c r="C87" i="1"/>
  <c r="D87" i="1"/>
  <c r="E87" i="1"/>
  <c r="F87" i="1"/>
  <c r="G87" i="1"/>
  <c r="H87" i="1"/>
  <c r="I87" i="1"/>
  <c r="J87" i="1"/>
  <c r="K87" i="1"/>
  <c r="L87" i="1"/>
  <c r="N87" i="1"/>
  <c r="P87" i="1"/>
  <c r="R87" i="1"/>
  <c r="S87" i="1"/>
  <c r="A88" i="1"/>
  <c r="B88" i="1"/>
  <c r="C88" i="1"/>
  <c r="D88" i="1"/>
  <c r="E88" i="1"/>
  <c r="F88" i="1"/>
  <c r="G88" i="1"/>
  <c r="H88" i="1"/>
  <c r="I88" i="1"/>
  <c r="J88" i="1"/>
  <c r="K88" i="1"/>
  <c r="L88" i="1"/>
  <c r="N88" i="1"/>
  <c r="P88" i="1"/>
  <c r="R88" i="1"/>
  <c r="S88" i="1"/>
  <c r="A89" i="1"/>
  <c r="B89" i="1"/>
  <c r="C89" i="1"/>
  <c r="D89" i="1"/>
  <c r="E89" i="1"/>
  <c r="F89" i="1"/>
  <c r="G89" i="1"/>
  <c r="H89" i="1"/>
  <c r="I89" i="1"/>
  <c r="J89" i="1"/>
  <c r="K89" i="1"/>
  <c r="L89" i="1"/>
  <c r="N89" i="1"/>
  <c r="P89" i="1"/>
  <c r="R89" i="1"/>
  <c r="S89" i="1"/>
  <c r="A90" i="1"/>
  <c r="B90" i="1"/>
  <c r="C90" i="1"/>
  <c r="D90" i="1"/>
  <c r="E90" i="1"/>
  <c r="F90" i="1"/>
  <c r="G90" i="1"/>
  <c r="H90" i="1"/>
  <c r="I90" i="1"/>
  <c r="J90" i="1"/>
  <c r="K90" i="1"/>
  <c r="L90" i="1"/>
  <c r="N90" i="1"/>
  <c r="P90" i="1"/>
  <c r="R90" i="1"/>
  <c r="S90" i="1"/>
  <c r="A91" i="1"/>
  <c r="B91" i="1"/>
  <c r="C91" i="1"/>
  <c r="D91" i="1"/>
  <c r="E91" i="1"/>
  <c r="F91" i="1"/>
  <c r="G91" i="1"/>
  <c r="H91" i="1"/>
  <c r="I91" i="1"/>
  <c r="J91" i="1"/>
  <c r="K91" i="1"/>
  <c r="L91" i="1"/>
  <c r="N91" i="1"/>
  <c r="P91" i="1"/>
  <c r="R91" i="1"/>
  <c r="S91" i="1"/>
  <c r="A92" i="1"/>
  <c r="B92" i="1"/>
  <c r="C92" i="1"/>
  <c r="D92" i="1"/>
  <c r="E92" i="1"/>
  <c r="F92" i="1"/>
  <c r="G92" i="1"/>
  <c r="H92" i="1"/>
  <c r="I92" i="1"/>
  <c r="J92" i="1"/>
  <c r="K92" i="1"/>
  <c r="L92" i="1"/>
  <c r="N92" i="1"/>
  <c r="P92" i="1"/>
  <c r="R92" i="1"/>
  <c r="S92" i="1"/>
  <c r="A93" i="1"/>
  <c r="B93" i="1"/>
  <c r="C93" i="1"/>
  <c r="D93" i="1"/>
  <c r="E93" i="1"/>
  <c r="F93" i="1"/>
  <c r="G93" i="1"/>
  <c r="H93" i="1"/>
  <c r="I93" i="1"/>
  <c r="J93" i="1"/>
  <c r="K93" i="1"/>
  <c r="L93" i="1"/>
  <c r="N93" i="1"/>
  <c r="P93" i="1"/>
  <c r="R93" i="1"/>
  <c r="S93" i="1"/>
  <c r="A94" i="1"/>
  <c r="B94" i="1"/>
  <c r="C94" i="1"/>
  <c r="D94" i="1"/>
  <c r="E94" i="1"/>
  <c r="F94" i="1"/>
  <c r="G94" i="1"/>
  <c r="H94" i="1"/>
  <c r="I94" i="1"/>
  <c r="J94" i="1"/>
  <c r="K94" i="1"/>
  <c r="L94" i="1"/>
  <c r="N94" i="1"/>
  <c r="P94" i="1"/>
  <c r="R94" i="1"/>
  <c r="S94" i="1"/>
  <c r="A95" i="1"/>
  <c r="B95" i="1"/>
  <c r="C95" i="1"/>
  <c r="D95" i="1"/>
  <c r="E95" i="1"/>
  <c r="F95" i="1"/>
  <c r="G95" i="1"/>
  <c r="H95" i="1"/>
  <c r="I95" i="1"/>
  <c r="J95" i="1"/>
  <c r="K95" i="1"/>
  <c r="L95" i="1"/>
  <c r="N95" i="1"/>
  <c r="P95" i="1"/>
  <c r="R95" i="1"/>
  <c r="S95" i="1"/>
  <c r="A96" i="1"/>
  <c r="B96" i="1"/>
  <c r="C96" i="1"/>
  <c r="D96" i="1"/>
  <c r="E96" i="1"/>
  <c r="F96" i="1"/>
  <c r="G96" i="1"/>
  <c r="H96" i="1"/>
  <c r="I96" i="1"/>
  <c r="J96" i="1"/>
  <c r="K96" i="1"/>
  <c r="L96" i="1"/>
  <c r="N96" i="1"/>
  <c r="P96" i="1"/>
  <c r="R96" i="1"/>
  <c r="S96" i="1"/>
  <c r="A97" i="1"/>
  <c r="B97" i="1"/>
  <c r="C97" i="1"/>
  <c r="D97" i="1"/>
  <c r="E97" i="1"/>
  <c r="F97" i="1"/>
  <c r="G97" i="1"/>
  <c r="H97" i="1"/>
  <c r="I97" i="1"/>
  <c r="J97" i="1"/>
  <c r="K97" i="1"/>
  <c r="L97" i="1"/>
  <c r="N97" i="1"/>
  <c r="P97" i="1"/>
  <c r="R97" i="1"/>
  <c r="S97" i="1"/>
  <c r="A98" i="1"/>
  <c r="B98" i="1"/>
  <c r="C98" i="1"/>
  <c r="D98" i="1"/>
  <c r="E98" i="1"/>
  <c r="F98" i="1"/>
  <c r="G98" i="1"/>
  <c r="H98" i="1"/>
  <c r="I98" i="1"/>
  <c r="J98" i="1"/>
  <c r="K98" i="1"/>
  <c r="L98" i="1"/>
  <c r="N98" i="1"/>
  <c r="P98" i="1"/>
  <c r="R98" i="1"/>
  <c r="S98" i="1"/>
  <c r="A99" i="1"/>
  <c r="B99" i="1"/>
  <c r="C99" i="1"/>
  <c r="D99" i="1"/>
  <c r="E99" i="1"/>
  <c r="F99" i="1"/>
  <c r="G99" i="1"/>
  <c r="H99" i="1"/>
  <c r="I99" i="1"/>
  <c r="J99" i="1"/>
  <c r="K99" i="1"/>
  <c r="L99" i="1"/>
  <c r="N99" i="1"/>
  <c r="P99" i="1"/>
  <c r="R99" i="1"/>
  <c r="S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N100" i="1"/>
  <c r="P100" i="1"/>
  <c r="R100" i="1"/>
  <c r="S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N101" i="1"/>
  <c r="P101" i="1"/>
  <c r="R101" i="1"/>
  <c r="S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N102" i="1"/>
  <c r="P102" i="1"/>
  <c r="R102" i="1"/>
  <c r="S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N103" i="1"/>
  <c r="P103" i="1"/>
  <c r="R103" i="1"/>
  <c r="S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N104" i="1"/>
  <c r="P104" i="1"/>
  <c r="R104" i="1"/>
  <c r="S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N105" i="1"/>
  <c r="P105" i="1"/>
  <c r="R105" i="1"/>
  <c r="S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N106" i="1"/>
  <c r="P106" i="1"/>
  <c r="R106" i="1"/>
  <c r="S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N107" i="1"/>
  <c r="P107" i="1"/>
  <c r="R107" i="1"/>
  <c r="S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N108" i="1"/>
  <c r="P108" i="1"/>
  <c r="R108" i="1"/>
  <c r="S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N109" i="1"/>
  <c r="P109" i="1"/>
  <c r="R109" i="1"/>
  <c r="S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N110" i="1"/>
  <c r="P110" i="1"/>
  <c r="R110" i="1"/>
  <c r="S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N111" i="1"/>
  <c r="P111" i="1"/>
  <c r="R111" i="1"/>
  <c r="S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N112" i="1"/>
  <c r="P112" i="1"/>
  <c r="R112" i="1"/>
  <c r="S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N113" i="1"/>
  <c r="P113" i="1"/>
  <c r="R113" i="1"/>
  <c r="S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N114" i="1"/>
  <c r="P114" i="1"/>
  <c r="R114" i="1"/>
  <c r="S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N115" i="1"/>
  <c r="P115" i="1"/>
  <c r="R115" i="1"/>
  <c r="S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N116" i="1"/>
  <c r="P116" i="1"/>
  <c r="R116" i="1"/>
  <c r="S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N117" i="1"/>
  <c r="P117" i="1"/>
  <c r="R117" i="1"/>
  <c r="S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N118" i="1"/>
  <c r="P118" i="1"/>
  <c r="R118" i="1"/>
  <c r="S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N119" i="1"/>
  <c r="P119" i="1"/>
  <c r="R119" i="1"/>
  <c r="S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N120" i="1"/>
  <c r="P120" i="1"/>
  <c r="R120" i="1"/>
  <c r="S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N121" i="1"/>
  <c r="P121" i="1"/>
  <c r="R121" i="1"/>
  <c r="S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N122" i="1"/>
  <c r="P122" i="1"/>
  <c r="R122" i="1"/>
  <c r="S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N123" i="1"/>
  <c r="P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N124" i="1"/>
  <c r="P124" i="1"/>
  <c r="R124" i="1"/>
  <c r="S124" i="1"/>
</calcChain>
</file>

<file path=xl/sharedStrings.xml><?xml version="1.0" encoding="utf-8"?>
<sst xmlns="http://schemas.openxmlformats.org/spreadsheetml/2006/main" count="43" uniqueCount="29">
  <si>
    <t>Commodity A</t>
  </si>
  <si>
    <t>Commodity B</t>
  </si>
  <si>
    <t>Price</t>
  </si>
  <si>
    <t>Strike</t>
  </si>
  <si>
    <t>Correlation</t>
  </si>
  <si>
    <t>Volatility</t>
  </si>
  <si>
    <t>Expiration</t>
  </si>
  <si>
    <t>Spread Option</t>
  </si>
  <si>
    <t>Month</t>
  </si>
  <si>
    <t>FGT Spread Option</t>
  </si>
  <si>
    <t>Prices</t>
  </si>
  <si>
    <t>FGT Zn 2</t>
  </si>
  <si>
    <t>Basis</t>
  </si>
  <si>
    <t>Index</t>
  </si>
  <si>
    <t>FGT CG</t>
  </si>
  <si>
    <t>Nymex</t>
  </si>
  <si>
    <t>Vols</t>
  </si>
  <si>
    <t>FGT Zn 3</t>
  </si>
  <si>
    <t>Total</t>
  </si>
  <si>
    <t>Intrinsic</t>
  </si>
  <si>
    <t>DF</t>
  </si>
  <si>
    <t>Interest Rate</t>
  </si>
  <si>
    <t>Premium</t>
  </si>
  <si>
    <t>Charged</t>
  </si>
  <si>
    <t>Diff</t>
  </si>
  <si>
    <t>summer</t>
  </si>
  <si>
    <t>winter</t>
  </si>
  <si>
    <t>Pmt Date</t>
  </si>
  <si>
    <t>PV'd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</si>
</sst>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&quot;$&quot;#,##0.000_);\(&quot;$&quot;#,##0.000\)"/>
    <numFmt numFmtId="167" formatCode="0.0%"/>
    <numFmt numFmtId="170" formatCode="_(* #,##0.0000_);_(* \(#,##0.0000\);_(* &quot;-&quot;??_);_(@_)"/>
    <numFmt numFmtId="172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166" fontId="4" fillId="2" borderId="0" xfId="1" applyNumberFormat="1" applyFont="1" applyFill="1" applyAlignment="1">
      <alignment horizontal="center"/>
    </xf>
    <xf numFmtId="10" fontId="0" fillId="0" borderId="0" xfId="3" applyNumberFormat="1" applyFont="1"/>
    <xf numFmtId="167" fontId="4" fillId="2" borderId="0" xfId="3" applyNumberFormat="1" applyFont="1" applyFill="1" applyAlignment="1">
      <alignment horizontal="center"/>
    </xf>
    <xf numFmtId="10" fontId="4" fillId="2" borderId="0" xfId="3" applyNumberFormat="1" applyFont="1" applyFill="1" applyAlignment="1">
      <alignment horizontal="center"/>
    </xf>
    <xf numFmtId="10" fontId="0" fillId="0" borderId="0" xfId="0" applyNumberFormat="1"/>
    <xf numFmtId="14" fontId="2" fillId="0" borderId="0" xfId="0" applyNumberFormat="1" applyFont="1"/>
    <xf numFmtId="167" fontId="0" fillId="0" borderId="0" xfId="0" applyNumberFormat="1"/>
    <xf numFmtId="170" fontId="2" fillId="0" borderId="0" xfId="1" applyNumberFormat="1" applyFont="1"/>
    <xf numFmtId="172" fontId="5" fillId="3" borderId="0" xfId="2" applyNumberFormat="1" applyFont="1" applyFill="1" applyAlignment="1">
      <alignment horizontal="center"/>
    </xf>
    <xf numFmtId="166" fontId="0" fillId="0" borderId="0" xfId="0" applyNumberFormat="1"/>
    <xf numFmtId="166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6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O5" sqref="O5"/>
    </sheetView>
  </sheetViews>
  <sheetFormatPr defaultRowHeight="13.2" x14ac:dyDescent="0.25"/>
  <cols>
    <col min="1" max="1" width="10.109375" bestFit="1" customWidth="1"/>
    <col min="2" max="10" width="15.6640625" customWidth="1"/>
  </cols>
  <sheetData>
    <row r="1" spans="1:20" s="1" customFormat="1" x14ac:dyDescent="0.25">
      <c r="A1" s="1" t="s">
        <v>9</v>
      </c>
      <c r="E1" s="8">
        <v>0.5</v>
      </c>
      <c r="F1" s="1" t="s">
        <v>25</v>
      </c>
      <c r="L1" s="16">
        <f ca="1">AVERAGE(L5:L124)</f>
        <v>0.58299116009887975</v>
      </c>
      <c r="N1" s="13">
        <f ca="1">SUM(N5:N124)</f>
        <v>82.333060968985691</v>
      </c>
      <c r="R1" s="1" t="s">
        <v>28</v>
      </c>
    </row>
    <row r="2" spans="1:20" s="1" customFormat="1" x14ac:dyDescent="0.25">
      <c r="A2" s="11">
        <f ca="1">TODAY()</f>
        <v>37193</v>
      </c>
      <c r="E2" s="8">
        <v>0.5</v>
      </c>
      <c r="F2" s="1" t="s">
        <v>26</v>
      </c>
      <c r="K2" s="6">
        <v>0.57999999999999996</v>
      </c>
    </row>
    <row r="3" spans="1:20" s="1" customFormat="1" x14ac:dyDescent="0.25">
      <c r="B3" s="2" t="s">
        <v>2</v>
      </c>
      <c r="D3" s="6">
        <v>0.06</v>
      </c>
      <c r="F3" s="2" t="s">
        <v>5</v>
      </c>
      <c r="J3" s="14">
        <f ca="1">AVERAGE(J5:J124)</f>
        <v>1.1629911600988798</v>
      </c>
      <c r="K3" s="1" t="s">
        <v>22</v>
      </c>
      <c r="R3" s="1">
        <f ca="1">SUM(R5:R124)/COUNT(R5:R124)</f>
        <v>0.78962855841584489</v>
      </c>
      <c r="S3" s="1">
        <f ca="1">SUM(S5:S124)/COUNT(S5:S124)</f>
        <v>0.39794312801676412</v>
      </c>
      <c r="T3" s="1">
        <f ca="1">R3-S3</f>
        <v>0.39168543039908077</v>
      </c>
    </row>
    <row r="4" spans="1:20" s="3" customFormat="1" x14ac:dyDescent="0.25">
      <c r="A4" s="3" t="s">
        <v>8</v>
      </c>
      <c r="B4" s="3" t="s">
        <v>0</v>
      </c>
      <c r="C4" s="3" t="s">
        <v>1</v>
      </c>
      <c r="D4" s="3" t="s">
        <v>3</v>
      </c>
      <c r="E4" s="3" t="s">
        <v>4</v>
      </c>
      <c r="F4" s="3" t="s">
        <v>0</v>
      </c>
      <c r="G4" s="3" t="s">
        <v>1</v>
      </c>
      <c r="H4" s="3" t="s">
        <v>6</v>
      </c>
      <c r="I4" s="3" t="s">
        <v>19</v>
      </c>
      <c r="J4" s="3" t="s">
        <v>7</v>
      </c>
      <c r="K4" s="3" t="s">
        <v>23</v>
      </c>
      <c r="L4" s="3" t="s">
        <v>24</v>
      </c>
      <c r="N4" s="3" t="s">
        <v>20</v>
      </c>
      <c r="P4" s="3" t="s">
        <v>27</v>
      </c>
    </row>
    <row r="5" spans="1:20" x14ac:dyDescent="0.25">
      <c r="A5" s="4">
        <v>38139</v>
      </c>
      <c r="B5">
        <f>Prices!K5</f>
        <v>4.3550000000000004</v>
      </c>
      <c r="C5">
        <f>(Prices!E5+Prices!H5)/2</f>
        <v>3.5602500000000004</v>
      </c>
      <c r="D5">
        <f>$D$3</f>
        <v>0.06</v>
      </c>
      <c r="E5" s="12">
        <f>$E$1</f>
        <v>0.5</v>
      </c>
      <c r="F5" s="10">
        <f>Prices!O5</f>
        <v>0.3075</v>
      </c>
      <c r="G5">
        <f>(Prices!M5+Prices!N5)/2</f>
        <v>0.3075</v>
      </c>
      <c r="H5" s="5">
        <f t="shared" ref="H5:H36" si="0">EOMONTH(A5-1,-1)</f>
        <v>38107</v>
      </c>
      <c r="I5">
        <f>IF((B5-C5-D5)&gt;0,(B5-C5-D5),0)</f>
        <v>0.73475000000000001</v>
      </c>
      <c r="J5">
        <f ca="1">_xll.SPRDOPT(B5,C5,D5,0,F5,G5,E5,H5-$A$2,1,0)</f>
        <v>1.1814734143440115</v>
      </c>
      <c r="K5" s="15">
        <f>$K$2</f>
        <v>0.57999999999999996</v>
      </c>
      <c r="L5" s="15">
        <f ca="1">J5-K5</f>
        <v>0.60147341434401158</v>
      </c>
      <c r="N5" s="10">
        <f ca="1">1/((1+Prices!Q5/2)^(2*((P5-$A$2)/365.25)))</f>
        <v>0.90746795050342255</v>
      </c>
      <c r="P5" s="5">
        <f t="shared" ref="P5:P36" si="1">EOMONTH(A5,0)+25</f>
        <v>38193</v>
      </c>
      <c r="R5">
        <f ca="1">N5*J5</f>
        <v>1.072149257889041</v>
      </c>
      <c r="S5">
        <f ca="1">N5*K5</f>
        <v>0.52633141129198502</v>
      </c>
    </row>
    <row r="6" spans="1:20" x14ac:dyDescent="0.25">
      <c r="A6" s="4">
        <f t="shared" ref="A6:A37" si="2">EDATE(A5,1)</f>
        <v>38169</v>
      </c>
      <c r="B6">
        <f>Prices!K6</f>
        <v>4.5999999999999996</v>
      </c>
      <c r="C6">
        <f>(Prices!E6+Prices!H6)/2</f>
        <v>3.6027499999999999</v>
      </c>
      <c r="D6">
        <f t="shared" ref="D6:D69" si="3">$D$3</f>
        <v>0.06</v>
      </c>
      <c r="E6" s="12">
        <f>$E$1</f>
        <v>0.5</v>
      </c>
      <c r="F6" s="10">
        <f>Prices!O6</f>
        <v>0.3075</v>
      </c>
      <c r="G6">
        <f>(Prices!M6+Prices!N6)/2</f>
        <v>0.3075</v>
      </c>
      <c r="H6" s="5">
        <f t="shared" si="0"/>
        <v>38138</v>
      </c>
      <c r="I6">
        <f t="shared" ref="I6:I69" si="4">IF((B6-C6-D6)&gt;0,(B6-C6-D6),0)</f>
        <v>0.93724999999999969</v>
      </c>
      <c r="J6">
        <f ca="1">_xll.SPRDOPT(B6,C6,D6,0,F6,G6,E6,H6-$A$2,1,0)</f>
        <v>1.3520842776798527</v>
      </c>
      <c r="K6" s="15">
        <f t="shared" ref="K6:K69" si="5">$K$2</f>
        <v>0.57999999999999996</v>
      </c>
      <c r="L6" s="15">
        <f t="shared" ref="L6:L69" ca="1" si="6">J6-K6</f>
        <v>0.77208427767985277</v>
      </c>
      <c r="N6" s="10">
        <f ca="1">1/((1+Prices!Q6/2)^(2*((P6-$A$2)/365.25)))</f>
        <v>0.90344514719312197</v>
      </c>
      <c r="P6" s="5">
        <f t="shared" si="1"/>
        <v>38224</v>
      </c>
      <c r="R6">
        <f t="shared" ref="R6:R69" ca="1" si="7">N6*J6</f>
        <v>1.2215339792659805</v>
      </c>
      <c r="S6">
        <f t="shared" ref="S6:S69" ca="1" si="8">N6*K6</f>
        <v>0.52399818537201071</v>
      </c>
    </row>
    <row r="7" spans="1:20" x14ac:dyDescent="0.25">
      <c r="A7" s="4">
        <f t="shared" si="2"/>
        <v>38200</v>
      </c>
      <c r="B7">
        <f>Prices!K7</f>
        <v>4.637999999999999</v>
      </c>
      <c r="C7">
        <f>(Prices!E7+Prices!H7)/2</f>
        <v>3.6382499999999989</v>
      </c>
      <c r="D7">
        <f t="shared" si="3"/>
        <v>0.06</v>
      </c>
      <c r="E7" s="12">
        <f>$E$1</f>
        <v>0.5</v>
      </c>
      <c r="F7" s="10">
        <f>Prices!O7</f>
        <v>0.3075</v>
      </c>
      <c r="G7">
        <f>(Prices!M7+Prices!N7)/2</f>
        <v>0.3075</v>
      </c>
      <c r="H7" s="5">
        <f t="shared" si="0"/>
        <v>38168</v>
      </c>
      <c r="I7">
        <f t="shared" si="4"/>
        <v>0.93975000000000009</v>
      </c>
      <c r="J7">
        <f ca="1">_xll.SPRDOPT(B7,C7,D7,0,F7,G7,E7,H7-$A$2,1,0)</f>
        <v>1.371383023534376</v>
      </c>
      <c r="K7" s="15">
        <f t="shared" si="5"/>
        <v>0.57999999999999996</v>
      </c>
      <c r="L7" s="15">
        <f t="shared" ca="1" si="6"/>
        <v>0.79138302353437606</v>
      </c>
      <c r="N7" s="10">
        <f ca="1">1/((1+Prices!Q7/2)^(2*((P7-$A$2)/365.25)))</f>
        <v>0.89945387479813266</v>
      </c>
      <c r="P7" s="5">
        <f t="shared" si="1"/>
        <v>38255</v>
      </c>
      <c r="R7">
        <f t="shared" ca="1" si="7"/>
        <v>1.2334957743503732</v>
      </c>
      <c r="S7">
        <f t="shared" ca="1" si="8"/>
        <v>0.52168324738291694</v>
      </c>
    </row>
    <row r="8" spans="1:20" x14ac:dyDescent="0.25">
      <c r="A8" s="4">
        <f t="shared" si="2"/>
        <v>38231</v>
      </c>
      <c r="B8">
        <f>Prices!K8</f>
        <v>4.282</v>
      </c>
      <c r="C8">
        <f>(Prices!E8+Prices!H8)/2</f>
        <v>3.63225</v>
      </c>
      <c r="D8">
        <f t="shared" si="3"/>
        <v>0.06</v>
      </c>
      <c r="E8" s="12">
        <f>$E$1</f>
        <v>0.5</v>
      </c>
      <c r="F8" s="10">
        <f>Prices!O8</f>
        <v>0.3075</v>
      </c>
      <c r="G8">
        <f>(Prices!M8+Prices!N8)/2</f>
        <v>0.3075</v>
      </c>
      <c r="H8" s="5">
        <f t="shared" si="0"/>
        <v>38199</v>
      </c>
      <c r="I8">
        <f t="shared" si="4"/>
        <v>0.58975</v>
      </c>
      <c r="J8">
        <f ca="1">_xll.SPRDOPT(B8,C8,D8,0,F8,G8,E8,H8-$A$2,1,0)</f>
        <v>1.1247803793030937</v>
      </c>
      <c r="K8" s="15">
        <f t="shared" si="5"/>
        <v>0.57999999999999996</v>
      </c>
      <c r="L8" s="15">
        <f t="shared" ca="1" si="6"/>
        <v>0.54478037930309375</v>
      </c>
      <c r="N8" s="10">
        <f ca="1">1/((1+Prices!Q8/2)^(2*((P8-$A$2)/365.25)))</f>
        <v>0.89551097928028545</v>
      </c>
      <c r="P8" s="5">
        <f t="shared" si="1"/>
        <v>38285</v>
      </c>
      <c r="R8">
        <f t="shared" ca="1" si="7"/>
        <v>1.0072531789449644</v>
      </c>
      <c r="S8">
        <f t="shared" ca="1" si="8"/>
        <v>0.5193963679825655</v>
      </c>
    </row>
    <row r="9" spans="1:20" x14ac:dyDescent="0.25">
      <c r="A9" s="4">
        <f t="shared" si="2"/>
        <v>38261</v>
      </c>
      <c r="B9">
        <f>Prices!K9</f>
        <v>3.9820000000000002</v>
      </c>
      <c r="C9">
        <f>(Prices!E9+Prices!H9)/2</f>
        <v>3.63225</v>
      </c>
      <c r="D9">
        <f t="shared" si="3"/>
        <v>0.06</v>
      </c>
      <c r="E9" s="12">
        <f>$E$2</f>
        <v>0.5</v>
      </c>
      <c r="F9" s="10">
        <f>Prices!O9</f>
        <v>0.27675</v>
      </c>
      <c r="G9">
        <f>(Prices!M9+Prices!N9)/2</f>
        <v>0.3075</v>
      </c>
      <c r="H9" s="5">
        <f t="shared" si="0"/>
        <v>38230</v>
      </c>
      <c r="I9">
        <f t="shared" si="4"/>
        <v>0.28975000000000023</v>
      </c>
      <c r="J9">
        <f ca="1">_xll.SPRDOPT(B9,C9,D9,0,F9,G9,E9,H9-$A$2,1,0)</f>
        <v>0.89537335578611743</v>
      </c>
      <c r="K9" s="15">
        <f t="shared" si="5"/>
        <v>0.57999999999999996</v>
      </c>
      <c r="L9" s="15">
        <f t="shared" ca="1" si="6"/>
        <v>0.31537335578611747</v>
      </c>
      <c r="N9" s="10">
        <f ca="1">1/((1+Prices!Q9/2)^(2*((P9-$A$2)/365.25)))</f>
        <v>0.89142585671627694</v>
      </c>
      <c r="P9" s="5">
        <f t="shared" si="1"/>
        <v>38316</v>
      </c>
      <c r="R9">
        <f t="shared" ca="1" si="7"/>
        <v>0.79815896076256754</v>
      </c>
      <c r="S9">
        <f t="shared" ca="1" si="8"/>
        <v>0.51702699689544063</v>
      </c>
    </row>
    <row r="10" spans="1:20" x14ac:dyDescent="0.25">
      <c r="A10" s="4">
        <f t="shared" si="2"/>
        <v>38292</v>
      </c>
      <c r="B10">
        <f>Prices!K10</f>
        <v>4.085</v>
      </c>
      <c r="C10">
        <f>(Prices!E10+Prices!H10)/2</f>
        <v>3.8147500000000001</v>
      </c>
      <c r="D10">
        <f t="shared" si="3"/>
        <v>0.06</v>
      </c>
      <c r="E10" s="12">
        <f t="shared" ref="E10:E15" si="9">$E$2</f>
        <v>0.5</v>
      </c>
      <c r="F10" s="10">
        <f>Prices!O10</f>
        <v>0.27675</v>
      </c>
      <c r="G10">
        <f>(Prices!M10+Prices!N10)/2</f>
        <v>0.3075</v>
      </c>
      <c r="H10" s="5">
        <f t="shared" si="0"/>
        <v>38260</v>
      </c>
      <c r="I10">
        <f t="shared" si="4"/>
        <v>0.21024999999999988</v>
      </c>
      <c r="J10">
        <f ca="1">_xll.SPRDOPT(B10,C10,D10,0,F10,G10,E10,H10-$A$2,1,0)</f>
        <v>0.89002950924117441</v>
      </c>
      <c r="K10" s="15">
        <f t="shared" si="5"/>
        <v>0.57999999999999996</v>
      </c>
      <c r="L10" s="15">
        <f t="shared" ca="1" si="6"/>
        <v>0.31002950924117445</v>
      </c>
      <c r="N10" s="10">
        <f ca="1">1/((1+Prices!Q10/2)^(2*((P10-$A$2)/365.25)))</f>
        <v>0.88747457809973407</v>
      </c>
      <c r="P10" s="5">
        <f t="shared" si="1"/>
        <v>38346</v>
      </c>
      <c r="R10">
        <f t="shared" ca="1" si="7"/>
        <v>0.78987856321012462</v>
      </c>
      <c r="S10">
        <f t="shared" ca="1" si="8"/>
        <v>0.5147352552978457</v>
      </c>
    </row>
    <row r="11" spans="1:20" x14ac:dyDescent="0.25">
      <c r="A11" s="4">
        <f t="shared" si="2"/>
        <v>38322</v>
      </c>
      <c r="B11">
        <f>Prices!K11</f>
        <v>4.1820000000000004</v>
      </c>
      <c r="C11">
        <f>(Prices!E11+Prices!H11)/2</f>
        <v>3.9317500000000001</v>
      </c>
      <c r="D11">
        <f t="shared" si="3"/>
        <v>0.06</v>
      </c>
      <c r="E11" s="12">
        <f t="shared" si="9"/>
        <v>0.5</v>
      </c>
      <c r="F11" s="10">
        <f>Prices!O11</f>
        <v>0.27450000000000002</v>
      </c>
      <c r="G11">
        <f>(Prices!M11+Prices!N11)/2</f>
        <v>0.30499999999999999</v>
      </c>
      <c r="H11" s="5">
        <f t="shared" si="0"/>
        <v>38291</v>
      </c>
      <c r="I11">
        <f t="shared" si="4"/>
        <v>0.19025000000000031</v>
      </c>
      <c r="J11">
        <f ca="1">_xll.SPRDOPT(B11,C11,D11,0,F11,G11,E11,H11-$A$2,1,0)</f>
        <v>0.90516573515310417</v>
      </c>
      <c r="K11" s="15">
        <f t="shared" si="5"/>
        <v>0.57999999999999996</v>
      </c>
      <c r="L11" s="15">
        <f t="shared" ca="1" si="6"/>
        <v>0.32516573515310421</v>
      </c>
      <c r="N11" s="10">
        <f ca="1">1/((1+Prices!Q11/2)^(2*((P11-$A$2)/365.25)))</f>
        <v>0.8833942769243317</v>
      </c>
      <c r="P11" s="5">
        <f t="shared" si="1"/>
        <v>38377</v>
      </c>
      <c r="R11">
        <f t="shared" ca="1" si="7"/>
        <v>0.79961823010225763</v>
      </c>
      <c r="S11">
        <f t="shared" ca="1" si="8"/>
        <v>0.5123686806161124</v>
      </c>
    </row>
    <row r="12" spans="1:20" x14ac:dyDescent="0.25">
      <c r="A12" s="4">
        <f t="shared" si="2"/>
        <v>38353</v>
      </c>
      <c r="B12">
        <f>Prices!K12</f>
        <v>4.0495000000000001</v>
      </c>
      <c r="C12">
        <f>(Prices!E12+Prices!H12)/2</f>
        <v>3.9742500000000001</v>
      </c>
      <c r="D12">
        <f t="shared" si="3"/>
        <v>0.06</v>
      </c>
      <c r="E12" s="12">
        <f t="shared" si="9"/>
        <v>0.5</v>
      </c>
      <c r="F12" s="10">
        <f>Prices!O12</f>
        <v>0.27450000000000002</v>
      </c>
      <c r="G12">
        <f>(Prices!M12+Prices!N12)/2</f>
        <v>0.30499999999999999</v>
      </c>
      <c r="H12" s="5">
        <f t="shared" si="0"/>
        <v>38321</v>
      </c>
      <c r="I12">
        <f t="shared" si="4"/>
        <v>1.5250000000000041E-2</v>
      </c>
      <c r="J12">
        <f ca="1">_xll.SPRDOPT(B12,C12,D12,0,F12,G12,E12,H12-$A$2,1,0)</f>
        <v>0.81596054893546344</v>
      </c>
      <c r="K12" s="15">
        <f t="shared" si="5"/>
        <v>0.57999999999999996</v>
      </c>
      <c r="L12" s="15">
        <f t="shared" ca="1" si="6"/>
        <v>0.23596054893546348</v>
      </c>
      <c r="N12" s="10">
        <f ca="1">1/((1+Prices!Q12/2)^(2*((P12-$A$2)/365.25)))</f>
        <v>0.87930930415826991</v>
      </c>
      <c r="P12" s="5">
        <f t="shared" si="1"/>
        <v>38408</v>
      </c>
      <c r="R12">
        <f t="shared" ca="1" si="7"/>
        <v>0.71748170250504228</v>
      </c>
      <c r="S12">
        <f t="shared" ca="1" si="8"/>
        <v>0.50999939641179648</v>
      </c>
    </row>
    <row r="13" spans="1:20" x14ac:dyDescent="0.25">
      <c r="A13" s="4">
        <f t="shared" si="2"/>
        <v>38384</v>
      </c>
      <c r="B13">
        <f>Prices!K13</f>
        <v>3.9625000000000004</v>
      </c>
      <c r="C13">
        <f>(Prices!E13+Prices!H13)/2</f>
        <v>3.8872500000000003</v>
      </c>
      <c r="D13">
        <f t="shared" si="3"/>
        <v>0.06</v>
      </c>
      <c r="E13" s="12">
        <f t="shared" si="9"/>
        <v>0.5</v>
      </c>
      <c r="F13" s="10">
        <f>Prices!O13</f>
        <v>0.27</v>
      </c>
      <c r="G13">
        <f>(Prices!M13+Prices!N13)/2</f>
        <v>0.3</v>
      </c>
      <c r="H13" s="5">
        <f t="shared" si="0"/>
        <v>38352</v>
      </c>
      <c r="I13">
        <f t="shared" si="4"/>
        <v>1.5250000000000041E-2</v>
      </c>
      <c r="J13">
        <f ca="1">_xll.SPRDOPT(B13,C13,D13,0,F13,G13,E13,H13-$A$2,1,0)</f>
        <v>0.79611034322273122</v>
      </c>
      <c r="K13" s="15">
        <f t="shared" si="5"/>
        <v>0.57999999999999996</v>
      </c>
      <c r="L13" s="15">
        <f t="shared" ca="1" si="6"/>
        <v>0.21611034322273126</v>
      </c>
      <c r="N13" s="10">
        <f ca="1">1/((1+Prices!Q13/2)^(2*((P13-$A$2)/365.25)))</f>
        <v>0.87545467767925178</v>
      </c>
      <c r="P13" s="5">
        <f t="shared" si="1"/>
        <v>38436</v>
      </c>
      <c r="R13">
        <f t="shared" ca="1" si="7"/>
        <v>0.6969585239231747</v>
      </c>
      <c r="S13">
        <f t="shared" ca="1" si="8"/>
        <v>0.50776371305396595</v>
      </c>
    </row>
    <row r="14" spans="1:20" x14ac:dyDescent="0.25">
      <c r="A14" s="4">
        <f t="shared" si="2"/>
        <v>38412</v>
      </c>
      <c r="B14">
        <f>Prices!K14</f>
        <v>3.9984999999999995</v>
      </c>
      <c r="C14">
        <f>(Prices!E14+Prices!H14)/2</f>
        <v>3.7482499999999996</v>
      </c>
      <c r="D14">
        <f t="shared" si="3"/>
        <v>0.06</v>
      </c>
      <c r="E14" s="12">
        <f t="shared" si="9"/>
        <v>0.5</v>
      </c>
      <c r="F14" s="10">
        <f>Prices!O14</f>
        <v>0.25650000000000001</v>
      </c>
      <c r="G14">
        <f>(Prices!M14+Prices!N14)/2</f>
        <v>0.28499999999999998</v>
      </c>
      <c r="H14" s="5">
        <f t="shared" si="0"/>
        <v>38383</v>
      </c>
      <c r="I14">
        <f t="shared" si="4"/>
        <v>0.19024999999999986</v>
      </c>
      <c r="J14">
        <f ca="1">_xll.SPRDOPT(B14,C14,D14,0,F14,G14,E14,H14-$A$2,1,0)</f>
        <v>0.84835919718043828</v>
      </c>
      <c r="K14" s="15">
        <f t="shared" si="5"/>
        <v>0.57999999999999996</v>
      </c>
      <c r="L14" s="15">
        <f t="shared" ca="1" si="6"/>
        <v>0.26835919718043832</v>
      </c>
      <c r="N14" s="10">
        <f ca="1">1/((1+Prices!Q14/2)^(2*((P14-$A$2)/365.25)))</f>
        <v>0.87130662629099276</v>
      </c>
      <c r="P14" s="5">
        <f t="shared" si="1"/>
        <v>38467</v>
      </c>
      <c r="R14">
        <f t="shared" ca="1" si="7"/>
        <v>0.73918098997822279</v>
      </c>
      <c r="S14">
        <f t="shared" ca="1" si="8"/>
        <v>0.50535784324877575</v>
      </c>
    </row>
    <row r="15" spans="1:20" x14ac:dyDescent="0.25">
      <c r="A15" s="4">
        <f t="shared" si="2"/>
        <v>38443</v>
      </c>
      <c r="B15">
        <f>Prices!K15</f>
        <v>4.1944999999999997</v>
      </c>
      <c r="C15">
        <f>(Prices!E15+Prices!H15)/2</f>
        <v>3.6007500000000001</v>
      </c>
      <c r="D15">
        <f t="shared" si="3"/>
        <v>0.06</v>
      </c>
      <c r="E15" s="12">
        <f t="shared" si="9"/>
        <v>0.5</v>
      </c>
      <c r="F15" s="10">
        <f>Prices!O15</f>
        <v>0.24525000000000002</v>
      </c>
      <c r="G15">
        <f>(Prices!M15+Prices!N15)/2</f>
        <v>0.27250000000000002</v>
      </c>
      <c r="H15" s="5">
        <f t="shared" si="0"/>
        <v>38411</v>
      </c>
      <c r="I15">
        <f t="shared" si="4"/>
        <v>0.5337499999999995</v>
      </c>
      <c r="J15">
        <f ca="1">_xll.SPRDOPT(B15,C15,D15,0,F15,G15,E15,H15-$A$2,1,0)</f>
        <v>1.0265650694798034</v>
      </c>
      <c r="K15" s="15">
        <f t="shared" si="5"/>
        <v>0.57999999999999996</v>
      </c>
      <c r="L15" s="15">
        <f t="shared" ca="1" si="6"/>
        <v>0.44656506947980346</v>
      </c>
      <c r="N15" s="10">
        <f ca="1">1/((1+Prices!Q15/2)^(2*((P15-$A$2)/365.25)))</f>
        <v>0.86733579072233236</v>
      </c>
      <c r="P15" s="5">
        <f t="shared" si="1"/>
        <v>38497</v>
      </c>
      <c r="R15">
        <f t="shared" ca="1" si="7"/>
        <v>0.89037662626519132</v>
      </c>
      <c r="S15">
        <f t="shared" ca="1" si="8"/>
        <v>0.50305475861895277</v>
      </c>
    </row>
    <row r="16" spans="1:20" x14ac:dyDescent="0.25">
      <c r="A16" s="4">
        <f t="shared" si="2"/>
        <v>38473</v>
      </c>
      <c r="B16">
        <f>Prices!K16</f>
        <v>4.3595000000000006</v>
      </c>
      <c r="C16">
        <f>(Prices!E16+Prices!H16)/2</f>
        <v>3.6157500000000002</v>
      </c>
      <c r="D16">
        <f t="shared" si="3"/>
        <v>0.06</v>
      </c>
      <c r="E16" s="12">
        <f>$E$1</f>
        <v>0.5</v>
      </c>
      <c r="F16" s="10">
        <f>Prices!O16</f>
        <v>0.26500000000000001</v>
      </c>
      <c r="G16">
        <f>(Prices!M16+Prices!N16)/2</f>
        <v>0.26500000000000001</v>
      </c>
      <c r="H16" s="5">
        <f t="shared" si="0"/>
        <v>38442</v>
      </c>
      <c r="I16">
        <f t="shared" si="4"/>
        <v>0.6837500000000003</v>
      </c>
      <c r="J16">
        <f ca="1">_xll.SPRDOPT(B16,C16,D16,0,F16,G16,E16,H16-$A$2,1,0)</f>
        <v>1.1594817641247752</v>
      </c>
      <c r="K16" s="15">
        <f t="shared" si="5"/>
        <v>0.57999999999999996</v>
      </c>
      <c r="L16" s="15">
        <f t="shared" ca="1" si="6"/>
        <v>0.57948176412477526</v>
      </c>
      <c r="N16" s="10">
        <f ca="1">1/((1+Prices!Q16/2)^(2*((P16-$A$2)/365.25)))</f>
        <v>0.86319768067107094</v>
      </c>
      <c r="P16" s="5">
        <f t="shared" si="1"/>
        <v>38528</v>
      </c>
      <c r="R16">
        <f t="shared" ca="1" si="7"/>
        <v>1.0008619695729077</v>
      </c>
      <c r="S16">
        <f t="shared" ca="1" si="8"/>
        <v>0.50065465478922111</v>
      </c>
    </row>
    <row r="17" spans="1:19" x14ac:dyDescent="0.25">
      <c r="A17" s="4">
        <f t="shared" si="2"/>
        <v>38504</v>
      </c>
      <c r="B17">
        <f>Prices!K17</f>
        <v>4.4974999999999996</v>
      </c>
      <c r="C17">
        <f>(Prices!E17+Prices!H17)/2</f>
        <v>3.65625</v>
      </c>
      <c r="D17">
        <f t="shared" si="3"/>
        <v>0.06</v>
      </c>
      <c r="E17" s="12">
        <f>$E$1</f>
        <v>0.5</v>
      </c>
      <c r="F17" s="10">
        <f>Prices!O17</f>
        <v>0.26</v>
      </c>
      <c r="G17">
        <f>(Prices!M17+Prices!N17)/2</f>
        <v>0.26</v>
      </c>
      <c r="H17" s="5">
        <f t="shared" si="0"/>
        <v>38472</v>
      </c>
      <c r="I17">
        <f t="shared" si="4"/>
        <v>0.78124999999999956</v>
      </c>
      <c r="J17">
        <f ca="1">_xll.SPRDOPT(B17,C17,D17,0,F17,G17,E17,H17-$A$2,1,0)</f>
        <v>1.2329816688372675</v>
      </c>
      <c r="K17" s="15">
        <f t="shared" si="5"/>
        <v>0.57999999999999996</v>
      </c>
      <c r="L17" s="15">
        <f t="shared" ca="1" si="6"/>
        <v>0.65298166883726749</v>
      </c>
      <c r="N17" s="10">
        <f ca="1">1/((1+Prices!Q17/2)^(2*((P17-$A$2)/365.25)))</f>
        <v>0.85923637188085733</v>
      </c>
      <c r="P17" s="5">
        <f t="shared" si="1"/>
        <v>38558</v>
      </c>
      <c r="R17">
        <f t="shared" ca="1" si="7"/>
        <v>1.0594226957273385</v>
      </c>
      <c r="S17">
        <f t="shared" ca="1" si="8"/>
        <v>0.4983570956908972</v>
      </c>
    </row>
    <row r="18" spans="1:19" x14ac:dyDescent="0.25">
      <c r="A18" s="4">
        <f t="shared" si="2"/>
        <v>38534</v>
      </c>
      <c r="B18">
        <f>Prices!K18</f>
        <v>4.7424999999999997</v>
      </c>
      <c r="C18">
        <f>(Prices!E18+Prices!H18)/2</f>
        <v>3.69875</v>
      </c>
      <c r="D18">
        <f t="shared" si="3"/>
        <v>0.06</v>
      </c>
      <c r="E18" s="12">
        <f>$E$1</f>
        <v>0.5</v>
      </c>
      <c r="F18" s="10">
        <f>Prices!O18</f>
        <v>0.26</v>
      </c>
      <c r="G18">
        <f>(Prices!M18+Prices!N18)/2</f>
        <v>0.26</v>
      </c>
      <c r="H18" s="5">
        <f t="shared" si="0"/>
        <v>38503</v>
      </c>
      <c r="I18">
        <f t="shared" si="4"/>
        <v>0.98374999999999968</v>
      </c>
      <c r="J18">
        <f ca="1">_xll.SPRDOPT(B18,C18,D18,0,F18,G18,E18,H18-$A$2,1,0)</f>
        <v>1.4011818857300151</v>
      </c>
      <c r="K18" s="15">
        <f t="shared" si="5"/>
        <v>0.57999999999999996</v>
      </c>
      <c r="L18" s="15">
        <f t="shared" ca="1" si="6"/>
        <v>0.82118188573001516</v>
      </c>
      <c r="N18" s="10">
        <f ca="1">1/((1+Prices!Q18/2)^(2*((P18-$A$2)/365.25)))</f>
        <v>0.85511123170365366</v>
      </c>
      <c r="P18" s="5">
        <f t="shared" si="1"/>
        <v>38589</v>
      </c>
      <c r="R18">
        <f t="shared" ca="1" si="7"/>
        <v>1.1981663681474413</v>
      </c>
      <c r="S18">
        <f t="shared" ca="1" si="8"/>
        <v>0.49596451438811912</v>
      </c>
    </row>
    <row r="19" spans="1:19" x14ac:dyDescent="0.25">
      <c r="A19" s="4">
        <f t="shared" si="2"/>
        <v>38565</v>
      </c>
      <c r="B19">
        <f>Prices!K19</f>
        <v>4.7804999999999991</v>
      </c>
      <c r="C19">
        <f>(Prices!E19+Prices!H19)/2</f>
        <v>3.734249999999999</v>
      </c>
      <c r="D19">
        <f t="shared" si="3"/>
        <v>0.06</v>
      </c>
      <c r="E19" s="12">
        <f>$E$1</f>
        <v>0.5</v>
      </c>
      <c r="F19" s="10">
        <f>Prices!O19</f>
        <v>0.26</v>
      </c>
      <c r="G19">
        <f>(Prices!M19+Prices!N19)/2</f>
        <v>0.26</v>
      </c>
      <c r="H19" s="5">
        <f t="shared" si="0"/>
        <v>38533</v>
      </c>
      <c r="I19">
        <f t="shared" si="4"/>
        <v>0.98625000000000007</v>
      </c>
      <c r="J19">
        <f ca="1">_xll.SPRDOPT(B19,C19,D19,0,F19,G19,E19,H19-$A$2,1,0)</f>
        <v>1.4174879269589842</v>
      </c>
      <c r="K19" s="15">
        <f t="shared" si="5"/>
        <v>0.57999999999999996</v>
      </c>
      <c r="L19" s="15">
        <f t="shared" ca="1" si="6"/>
        <v>0.83748792695898422</v>
      </c>
      <c r="N19" s="10">
        <f ca="1">1/((1+Prices!Q19/2)^(2*((P19-$A$2)/365.25)))</f>
        <v>0.85103784224587153</v>
      </c>
      <c r="P19" s="5">
        <f t="shared" si="1"/>
        <v>38620</v>
      </c>
      <c r="R19">
        <f t="shared" ca="1" si="7"/>
        <v>1.2063358667687474</v>
      </c>
      <c r="S19">
        <f t="shared" ca="1" si="8"/>
        <v>0.49360194850260547</v>
      </c>
    </row>
    <row r="20" spans="1:19" x14ac:dyDescent="0.25">
      <c r="A20" s="4">
        <f t="shared" si="2"/>
        <v>38596</v>
      </c>
      <c r="B20">
        <f>Prices!K20</f>
        <v>4.3745000000000003</v>
      </c>
      <c r="C20">
        <f>(Prices!E20+Prices!H20)/2</f>
        <v>3.7282500000000001</v>
      </c>
      <c r="D20">
        <f t="shared" si="3"/>
        <v>0.06</v>
      </c>
      <c r="E20" s="12">
        <f>$E$1</f>
        <v>0.5</v>
      </c>
      <c r="F20" s="10">
        <f>Prices!O20</f>
        <v>0.26</v>
      </c>
      <c r="G20">
        <f>(Prices!M20+Prices!N20)/2</f>
        <v>0.26</v>
      </c>
      <c r="H20" s="5">
        <f t="shared" si="0"/>
        <v>38564</v>
      </c>
      <c r="I20">
        <f t="shared" si="4"/>
        <v>0.58625000000000016</v>
      </c>
      <c r="J20">
        <f ca="1">_xll.SPRDOPT(B20,C20,D20,0,F20,G20,E20,H20-$A$2,1,0)</f>
        <v>1.1309891912758965</v>
      </c>
      <c r="K20" s="15">
        <f t="shared" si="5"/>
        <v>0.57999999999999996</v>
      </c>
      <c r="L20" s="15">
        <f t="shared" ca="1" si="6"/>
        <v>0.55098919127589652</v>
      </c>
      <c r="N20" s="10">
        <f ca="1">1/((1+Prices!Q20/2)^(2*((P20-$A$2)/365.25)))</f>
        <v>0.84703935019332399</v>
      </c>
      <c r="P20" s="5">
        <f t="shared" si="1"/>
        <v>38650</v>
      </c>
      <c r="R20">
        <f t="shared" ca="1" si="7"/>
        <v>0.95799234965400837</v>
      </c>
      <c r="S20">
        <f t="shared" ca="1" si="8"/>
        <v>0.4912828231121279</v>
      </c>
    </row>
    <row r="21" spans="1:19" x14ac:dyDescent="0.25">
      <c r="A21" s="4">
        <f t="shared" si="2"/>
        <v>38626</v>
      </c>
      <c r="B21">
        <f>Prices!K21</f>
        <v>4.0744999999999996</v>
      </c>
      <c r="C21">
        <f>(Prices!E21+Prices!H21)/2</f>
        <v>3.7282500000000001</v>
      </c>
      <c r="D21">
        <f t="shared" si="3"/>
        <v>0.06</v>
      </c>
      <c r="E21" s="12">
        <f>$E$2</f>
        <v>0.5</v>
      </c>
      <c r="F21" s="10">
        <f>Prices!O21</f>
        <v>0.23400000000000001</v>
      </c>
      <c r="G21">
        <f>(Prices!M21+Prices!N21)/2</f>
        <v>0.26</v>
      </c>
      <c r="H21" s="5">
        <f t="shared" si="0"/>
        <v>38595</v>
      </c>
      <c r="I21">
        <f t="shared" si="4"/>
        <v>0.2862499999999995</v>
      </c>
      <c r="J21">
        <f ca="1">_xll.SPRDOPT(B21,C21,D21,0,F21,G21,E21,H21-$A$2,1,0)</f>
        <v>0.89919136790024001</v>
      </c>
      <c r="K21" s="15">
        <f t="shared" si="5"/>
        <v>0.57999999999999996</v>
      </c>
      <c r="L21" s="15">
        <f t="shared" ca="1" si="6"/>
        <v>0.31919136790024005</v>
      </c>
      <c r="N21" s="10">
        <f ca="1">1/((1+Prices!Q21/2)^(2*((P21-$A$2)/365.25)))</f>
        <v>0.84291725117649019</v>
      </c>
      <c r="P21" s="5">
        <f t="shared" si="1"/>
        <v>38681</v>
      </c>
      <c r="R21">
        <f t="shared" ca="1" si="7"/>
        <v>0.75794391611209844</v>
      </c>
      <c r="S21">
        <f t="shared" ca="1" si="8"/>
        <v>0.48889200568236429</v>
      </c>
    </row>
    <row r="22" spans="1:19" x14ac:dyDescent="0.25">
      <c r="A22" s="4">
        <f t="shared" si="2"/>
        <v>38657</v>
      </c>
      <c r="B22">
        <f>Prices!K22</f>
        <v>4.1775000000000002</v>
      </c>
      <c r="C22">
        <f>(Prices!E22+Prices!H22)/2</f>
        <v>3.9072500000000003</v>
      </c>
      <c r="D22">
        <f t="shared" si="3"/>
        <v>0.06</v>
      </c>
      <c r="E22" s="12">
        <f t="shared" ref="E22:E27" si="10">$E$2</f>
        <v>0.5</v>
      </c>
      <c r="F22" s="10">
        <f>Prices!O22</f>
        <v>0.23400000000000001</v>
      </c>
      <c r="G22">
        <f>(Prices!M22+Prices!N22)/2</f>
        <v>0.26</v>
      </c>
      <c r="H22" s="5">
        <f t="shared" si="0"/>
        <v>38625</v>
      </c>
      <c r="I22">
        <f t="shared" si="4"/>
        <v>0.21024999999999988</v>
      </c>
      <c r="J22">
        <f ca="1">_xll.SPRDOPT(B22,C22,D22,0,F22,G22,E22,H22-$A$2,1,0)</f>
        <v>0.8923094057373645</v>
      </c>
      <c r="K22" s="15">
        <f t="shared" si="5"/>
        <v>0.57999999999999996</v>
      </c>
      <c r="L22" s="15">
        <f t="shared" ca="1" si="6"/>
        <v>0.31230940573736454</v>
      </c>
      <c r="N22" s="10">
        <f ca="1">1/((1+Prices!Q22/2)^(2*((P22-$A$2)/365.25)))</f>
        <v>0.83893074666971745</v>
      </c>
      <c r="P22" s="5">
        <f t="shared" si="1"/>
        <v>38711</v>
      </c>
      <c r="R22">
        <f t="shared" ca="1" si="7"/>
        <v>0.74858579601565911</v>
      </c>
      <c r="S22">
        <f t="shared" ca="1" si="8"/>
        <v>0.48657983306843611</v>
      </c>
    </row>
    <row r="23" spans="1:19" x14ac:dyDescent="0.25">
      <c r="A23" s="4">
        <f t="shared" si="2"/>
        <v>38687</v>
      </c>
      <c r="B23">
        <f>Prices!K23</f>
        <v>4.2744999999999997</v>
      </c>
      <c r="C23">
        <f>(Prices!E23+Prices!H23)/2</f>
        <v>4.0242499999999994</v>
      </c>
      <c r="D23">
        <f t="shared" si="3"/>
        <v>0.06</v>
      </c>
      <c r="E23" s="12">
        <f t="shared" si="10"/>
        <v>0.5</v>
      </c>
      <c r="F23" s="10">
        <f>Prices!O23</f>
        <v>0.23400000000000001</v>
      </c>
      <c r="G23">
        <f>(Prices!M23+Prices!N23)/2</f>
        <v>0.26</v>
      </c>
      <c r="H23" s="5">
        <f t="shared" si="0"/>
        <v>38656</v>
      </c>
      <c r="I23">
        <f t="shared" si="4"/>
        <v>0.19025000000000031</v>
      </c>
      <c r="J23">
        <f ca="1">_xll.SPRDOPT(B23,C23,D23,0,F23,G23,E23,H23-$A$2,1,0)</f>
        <v>0.91063654252162685</v>
      </c>
      <c r="K23" s="15">
        <f t="shared" si="5"/>
        <v>0.57999999999999996</v>
      </c>
      <c r="L23" s="15">
        <f t="shared" ca="1" si="6"/>
        <v>0.33063654252162689</v>
      </c>
      <c r="N23" s="10">
        <f ca="1">1/((1+Prices!Q23/2)^(2*((P23-$A$2)/365.25)))</f>
        <v>0.83485058683335089</v>
      </c>
      <c r="P23" s="5">
        <f t="shared" si="1"/>
        <v>38742</v>
      </c>
      <c r="R23">
        <f t="shared" ca="1" si="7"/>
        <v>0.76024545191607384</v>
      </c>
      <c r="S23">
        <f t="shared" ca="1" si="8"/>
        <v>0.48421334036334346</v>
      </c>
    </row>
    <row r="24" spans="1:19" x14ac:dyDescent="0.25">
      <c r="A24" s="4">
        <f t="shared" si="2"/>
        <v>38718</v>
      </c>
      <c r="B24">
        <f>Prices!K24</f>
        <v>4.1444999999999999</v>
      </c>
      <c r="C24">
        <f>(Prices!E24+Prices!H24)/2</f>
        <v>4.0692499999999994</v>
      </c>
      <c r="D24">
        <f t="shared" si="3"/>
        <v>0.06</v>
      </c>
      <c r="E24" s="12">
        <f t="shared" si="10"/>
        <v>0.5</v>
      </c>
      <c r="F24" s="10">
        <f>Prices!O24</f>
        <v>0.23400000000000001</v>
      </c>
      <c r="G24">
        <f>(Prices!M24+Prices!N24)/2</f>
        <v>0.26</v>
      </c>
      <c r="H24" s="5">
        <f t="shared" si="0"/>
        <v>38686</v>
      </c>
      <c r="I24">
        <f t="shared" si="4"/>
        <v>1.5250000000000485E-2</v>
      </c>
      <c r="J24">
        <f ca="1">_xll.SPRDOPT(B24,C24,D24,0,F24,G24,E24,H24-$A$2,1,0)</f>
        <v>0.81951605038157171</v>
      </c>
      <c r="K24" s="15">
        <f t="shared" si="5"/>
        <v>0.57999999999999996</v>
      </c>
      <c r="L24" s="15">
        <f t="shared" ca="1" si="6"/>
        <v>0.23951605038157175</v>
      </c>
      <c r="N24" s="10">
        <f ca="1">1/((1+Prices!Q24/2)^(2*((P24-$A$2)/365.25)))</f>
        <v>0.83078280297363727</v>
      </c>
      <c r="P24" s="5">
        <f t="shared" si="1"/>
        <v>38773</v>
      </c>
      <c r="R24">
        <f t="shared" ca="1" si="7"/>
        <v>0.68083984141788667</v>
      </c>
      <c r="S24">
        <f t="shared" ca="1" si="8"/>
        <v>0.48185402572470959</v>
      </c>
    </row>
    <row r="25" spans="1:19" x14ac:dyDescent="0.25">
      <c r="A25" s="4">
        <f t="shared" si="2"/>
        <v>38749</v>
      </c>
      <c r="B25">
        <f>Prices!K25</f>
        <v>4.0575000000000001</v>
      </c>
      <c r="C25">
        <f>(Prices!E25+Prices!H25)/2</f>
        <v>3.9822500000000001</v>
      </c>
      <c r="D25">
        <f t="shared" si="3"/>
        <v>0.06</v>
      </c>
      <c r="E25" s="12">
        <f t="shared" si="10"/>
        <v>0.5</v>
      </c>
      <c r="F25" s="10">
        <f>Prices!O25</f>
        <v>0.22500000000000001</v>
      </c>
      <c r="G25">
        <f>(Prices!M25+Prices!N25)/2</f>
        <v>0.25</v>
      </c>
      <c r="H25" s="5">
        <f t="shared" si="0"/>
        <v>38717</v>
      </c>
      <c r="I25">
        <f t="shared" si="4"/>
        <v>1.5250000000000041E-2</v>
      </c>
      <c r="J25">
        <f ca="1">_xll.SPRDOPT(B25,C25,D25,0,F25,G25,E25,H25-$A$2,1,0)</f>
        <v>0.78007489766237381</v>
      </c>
      <c r="K25" s="15">
        <f t="shared" si="5"/>
        <v>0.57999999999999996</v>
      </c>
      <c r="L25" s="15">
        <f t="shared" ca="1" si="6"/>
        <v>0.20007489766237385</v>
      </c>
      <c r="N25" s="10">
        <f ca="1">1/((1+Prices!Q25/2)^(2*((P25-$A$2)/365.25)))</f>
        <v>0.82703033066357534</v>
      </c>
      <c r="P25" s="5">
        <f t="shared" si="1"/>
        <v>38801</v>
      </c>
      <c r="R25">
        <f t="shared" ca="1" si="7"/>
        <v>0.64514560055606773</v>
      </c>
      <c r="S25">
        <f t="shared" ca="1" si="8"/>
        <v>0.47967759178487368</v>
      </c>
    </row>
    <row r="26" spans="1:19" x14ac:dyDescent="0.25">
      <c r="A26" s="4">
        <f t="shared" si="2"/>
        <v>38777</v>
      </c>
      <c r="B26">
        <f>Prices!K26</f>
        <v>4.0934999999999997</v>
      </c>
      <c r="C26">
        <f>(Prices!E26+Prices!H26)/2</f>
        <v>3.8472499999999998</v>
      </c>
      <c r="D26">
        <f t="shared" si="3"/>
        <v>0.06</v>
      </c>
      <c r="E26" s="12">
        <f t="shared" si="10"/>
        <v>0.5</v>
      </c>
      <c r="F26" s="10">
        <f>Prices!O26</f>
        <v>0.21825</v>
      </c>
      <c r="G26">
        <f>(Prices!M26+Prices!N26)/2</f>
        <v>0.24249999999999999</v>
      </c>
      <c r="H26" s="5">
        <f t="shared" si="0"/>
        <v>38748</v>
      </c>
      <c r="I26">
        <f t="shared" si="4"/>
        <v>0.18624999999999986</v>
      </c>
      <c r="J26">
        <f ca="1">_xll.SPRDOPT(B26,C26,D26,0,F26,G26,E26,H26-$A$2,1,0)</f>
        <v>0.84441511818269466</v>
      </c>
      <c r="K26" s="15">
        <f t="shared" si="5"/>
        <v>0.57999999999999996</v>
      </c>
      <c r="L26" s="15">
        <f t="shared" ca="1" si="6"/>
        <v>0.2644151181826947</v>
      </c>
      <c r="N26" s="10">
        <f ca="1">1/((1+Prices!Q26/2)^(2*((P26-$A$2)/365.25)))</f>
        <v>0.82311191644632309</v>
      </c>
      <c r="P26" s="5">
        <f t="shared" si="1"/>
        <v>38832</v>
      </c>
      <c r="R26">
        <f t="shared" ca="1" si="7"/>
        <v>0.69504814620360622</v>
      </c>
      <c r="S26">
        <f t="shared" ca="1" si="8"/>
        <v>0.47740491153886738</v>
      </c>
    </row>
    <row r="27" spans="1:19" x14ac:dyDescent="0.25">
      <c r="A27" s="4">
        <f t="shared" si="2"/>
        <v>38808</v>
      </c>
      <c r="B27">
        <f>Prices!K27</f>
        <v>4.3395000000000001</v>
      </c>
      <c r="C27">
        <f>(Prices!E27+Prices!H27)/2</f>
        <v>3.6970000000000001</v>
      </c>
      <c r="D27">
        <f t="shared" si="3"/>
        <v>0.06</v>
      </c>
      <c r="E27" s="12">
        <f t="shared" si="10"/>
        <v>0.5</v>
      </c>
      <c r="F27" s="10">
        <f>Prices!O27</f>
        <v>0.216</v>
      </c>
      <c r="G27">
        <f>(Prices!M27+Prices!N27)/2</f>
        <v>0.24</v>
      </c>
      <c r="H27" s="5">
        <f t="shared" si="0"/>
        <v>38776</v>
      </c>
      <c r="I27">
        <f t="shared" si="4"/>
        <v>0.58250000000000002</v>
      </c>
      <c r="J27">
        <f ca="1">_xll.SPRDOPT(B27,C27,D27,0,F27,G27,E27,H27-$A$2,1,0)</f>
        <v>1.0810073771409756</v>
      </c>
      <c r="K27" s="15">
        <f t="shared" si="5"/>
        <v>0.57999999999999996</v>
      </c>
      <c r="L27" s="15">
        <f t="shared" ca="1" si="6"/>
        <v>0.50100737714097565</v>
      </c>
      <c r="N27" s="10">
        <f ca="1">1/((1+Prices!Q27/2)^(2*((P27-$A$2)/365.25)))</f>
        <v>0.81936413074681702</v>
      </c>
      <c r="P27" s="5">
        <f t="shared" si="1"/>
        <v>38862</v>
      </c>
      <c r="R27">
        <f t="shared" ca="1" si="7"/>
        <v>0.88573866990201211</v>
      </c>
      <c r="S27">
        <f t="shared" ca="1" si="8"/>
        <v>0.47523119583315382</v>
      </c>
    </row>
    <row r="28" spans="1:19" x14ac:dyDescent="0.25">
      <c r="A28" s="4">
        <f t="shared" si="2"/>
        <v>38838</v>
      </c>
      <c r="B28">
        <f>Prices!K28</f>
        <v>4.5045000000000002</v>
      </c>
      <c r="C28">
        <f>(Prices!E28+Prices!H28)/2</f>
        <v>3.7145000000000001</v>
      </c>
      <c r="D28">
        <f t="shared" si="3"/>
        <v>0.06</v>
      </c>
      <c r="E28" s="12">
        <f>$E$1</f>
        <v>0.5</v>
      </c>
      <c r="F28" s="10">
        <f>Prices!O28</f>
        <v>0.23749999999999999</v>
      </c>
      <c r="G28">
        <f>(Prices!M28+Prices!N28)/2</f>
        <v>0.23749999999999999</v>
      </c>
      <c r="H28" s="5">
        <f t="shared" si="0"/>
        <v>38807</v>
      </c>
      <c r="I28">
        <f t="shared" si="4"/>
        <v>0.73</v>
      </c>
      <c r="J28">
        <f ca="1">_xll.SPRDOPT(B28,C28,D28,0,F28,G28,E28,H28-$A$2,1,0)</f>
        <v>1.2246977721305541</v>
      </c>
      <c r="K28" s="15">
        <f t="shared" si="5"/>
        <v>0.57999999999999996</v>
      </c>
      <c r="L28" s="15">
        <f t="shared" ca="1" si="6"/>
        <v>0.64469777213055413</v>
      </c>
      <c r="N28" s="10">
        <f ca="1">1/((1+Prices!Q28/2)^(2*((P28-$A$2)/365.25)))</f>
        <v>0.81541729991870493</v>
      </c>
      <c r="P28" s="5">
        <f t="shared" si="1"/>
        <v>38893</v>
      </c>
      <c r="R28">
        <f t="shared" ca="1" si="7"/>
        <v>0.99863975056714982</v>
      </c>
      <c r="S28">
        <f t="shared" ca="1" si="8"/>
        <v>0.47294203395284884</v>
      </c>
    </row>
    <row r="29" spans="1:19" x14ac:dyDescent="0.25">
      <c r="A29" s="4">
        <f t="shared" si="2"/>
        <v>38869</v>
      </c>
      <c r="B29">
        <f>Prices!K29</f>
        <v>4.6425000000000001</v>
      </c>
      <c r="C29">
        <f>(Prices!E29+Prices!H29)/2</f>
        <v>3.75</v>
      </c>
      <c r="D29">
        <f t="shared" si="3"/>
        <v>0.06</v>
      </c>
      <c r="E29" s="12">
        <f>$E$1</f>
        <v>0.5</v>
      </c>
      <c r="F29" s="10">
        <f>Prices!O29</f>
        <v>0.23749999999999999</v>
      </c>
      <c r="G29">
        <f>(Prices!M29+Prices!N29)/2</f>
        <v>0.23749999999999999</v>
      </c>
      <c r="H29" s="5">
        <f t="shared" si="0"/>
        <v>38837</v>
      </c>
      <c r="I29">
        <f t="shared" si="4"/>
        <v>0.83250000000000002</v>
      </c>
      <c r="J29">
        <f ca="1">_xll.SPRDOPT(B29,C29,D29,0,F29,G29,E29,H29-$A$2,1,0)</f>
        <v>1.3134028777440971</v>
      </c>
      <c r="K29" s="15">
        <f t="shared" si="5"/>
        <v>0.57999999999999996</v>
      </c>
      <c r="L29" s="15">
        <f t="shared" ca="1" si="6"/>
        <v>0.73340287774409718</v>
      </c>
      <c r="N29" s="10">
        <f ca="1">1/((1+Prices!Q29/2)^(2*((P29-$A$2)/365.25)))</f>
        <v>0.81158420200343218</v>
      </c>
      <c r="P29" s="5">
        <f t="shared" si="1"/>
        <v>38923</v>
      </c>
      <c r="R29">
        <f t="shared" ca="1" si="7"/>
        <v>1.0659370264429544</v>
      </c>
      <c r="S29">
        <f t="shared" ca="1" si="8"/>
        <v>0.47071883716199064</v>
      </c>
    </row>
    <row r="30" spans="1:19" x14ac:dyDescent="0.25">
      <c r="A30" s="4">
        <f t="shared" si="2"/>
        <v>38899</v>
      </c>
      <c r="B30">
        <f>Prices!K30</f>
        <v>4.8875000000000002</v>
      </c>
      <c r="C30">
        <f>(Prices!E30+Prices!H30)/2</f>
        <v>3.7925000000000004</v>
      </c>
      <c r="D30">
        <f t="shared" si="3"/>
        <v>0.06</v>
      </c>
      <c r="E30" s="12">
        <f>$E$1</f>
        <v>0.5</v>
      </c>
      <c r="F30" s="10">
        <f>Prices!O30</f>
        <v>0.23749999999999999</v>
      </c>
      <c r="G30">
        <f>(Prices!M30+Prices!N30)/2</f>
        <v>0.23749999999999999</v>
      </c>
      <c r="H30" s="5">
        <f t="shared" si="0"/>
        <v>38868</v>
      </c>
      <c r="I30">
        <f t="shared" si="4"/>
        <v>1.0349999999999997</v>
      </c>
      <c r="J30">
        <f ca="1">_xll.SPRDOPT(B30,C30,D30,0,F30,G30,E30,H30-$A$2,1,0)</f>
        <v>1.4807973730713877</v>
      </c>
      <c r="K30" s="15">
        <f t="shared" si="5"/>
        <v>0.57999999999999996</v>
      </c>
      <c r="L30" s="15">
        <f t="shared" ca="1" si="6"/>
        <v>0.90079737307138774</v>
      </c>
      <c r="N30" s="10">
        <f ca="1">1/((1+Prices!Q30/2)^(2*((P30-$A$2)/365.25)))</f>
        <v>0.80760968582562953</v>
      </c>
      <c r="P30" s="5">
        <f t="shared" si="1"/>
        <v>38954</v>
      </c>
      <c r="R30">
        <f t="shared" ca="1" si="7"/>
        <v>1.195906301237601</v>
      </c>
      <c r="S30">
        <f t="shared" ca="1" si="8"/>
        <v>0.46841361777886509</v>
      </c>
    </row>
    <row r="31" spans="1:19" x14ac:dyDescent="0.25">
      <c r="A31" s="4">
        <f t="shared" si="2"/>
        <v>38930</v>
      </c>
      <c r="B31">
        <f>Prices!K31</f>
        <v>4.9254999999999995</v>
      </c>
      <c r="C31">
        <f>(Prices!E31+Prices!H31)/2</f>
        <v>3.8304999999999989</v>
      </c>
      <c r="D31">
        <f t="shared" si="3"/>
        <v>0.06</v>
      </c>
      <c r="E31" s="12">
        <f>$E$1</f>
        <v>0.5</v>
      </c>
      <c r="F31" s="10">
        <f>Prices!O31</f>
        <v>0.23749999999999999</v>
      </c>
      <c r="G31">
        <f>(Prices!M31+Prices!N31)/2</f>
        <v>0.23749999999999999</v>
      </c>
      <c r="H31" s="5">
        <f t="shared" si="0"/>
        <v>38898</v>
      </c>
      <c r="I31">
        <f t="shared" si="4"/>
        <v>1.0350000000000006</v>
      </c>
      <c r="J31">
        <f ca="1">_xll.SPRDOPT(B31,C31,D31,0,F31,G31,E31,H31-$A$2,1,0)</f>
        <v>1.4944779334296536</v>
      </c>
      <c r="K31" s="15">
        <f t="shared" si="5"/>
        <v>0.57999999999999996</v>
      </c>
      <c r="L31" s="15">
        <f t="shared" ca="1" si="6"/>
        <v>0.91447793342965367</v>
      </c>
      <c r="N31" s="10">
        <f ca="1">1/((1+Prices!Q31/2)^(2*((P31-$A$2)/365.25)))</f>
        <v>0.80365250795692278</v>
      </c>
      <c r="P31" s="5">
        <f t="shared" si="1"/>
        <v>38985</v>
      </c>
      <c r="R31">
        <f t="shared" ca="1" si="7"/>
        <v>1.2010409392870203</v>
      </c>
      <c r="S31">
        <f t="shared" ca="1" si="8"/>
        <v>0.46611845461501517</v>
      </c>
    </row>
    <row r="32" spans="1:19" x14ac:dyDescent="0.25">
      <c r="A32" s="4">
        <f t="shared" si="2"/>
        <v>38961</v>
      </c>
      <c r="B32">
        <f>Prices!K32</f>
        <v>4.4695</v>
      </c>
      <c r="C32">
        <f>(Prices!E32+Prices!H32)/2</f>
        <v>3.8245000000000005</v>
      </c>
      <c r="D32">
        <f t="shared" si="3"/>
        <v>0.06</v>
      </c>
      <c r="E32" s="12">
        <f>$E$1</f>
        <v>0.5</v>
      </c>
      <c r="F32" s="10">
        <f>Prices!O32</f>
        <v>0.23749999999999999</v>
      </c>
      <c r="G32">
        <f>(Prices!M32+Prices!N32)/2</f>
        <v>0.23749999999999999</v>
      </c>
      <c r="H32" s="5">
        <f t="shared" si="0"/>
        <v>38929</v>
      </c>
      <c r="I32">
        <f t="shared" si="4"/>
        <v>0.58499999999999952</v>
      </c>
      <c r="J32">
        <f ca="1">_xll.SPRDOPT(B32,C32,D32,0,F32,G32,E32,H32-$A$2,1,0)</f>
        <v>1.1701053668672903</v>
      </c>
      <c r="K32" s="15">
        <f t="shared" si="5"/>
        <v>0.57999999999999996</v>
      </c>
      <c r="L32" s="15">
        <f t="shared" ca="1" si="6"/>
        <v>0.59010536686729032</v>
      </c>
      <c r="N32" s="10">
        <f ca="1">1/((1+Prices!Q32/2)^(2*((P32-$A$2)/365.25)))</f>
        <v>0.79974988696065286</v>
      </c>
      <c r="P32" s="5">
        <f t="shared" si="1"/>
        <v>39015</v>
      </c>
      <c r="R32">
        <f t="shared" ca="1" si="7"/>
        <v>0.93579163488416861</v>
      </c>
      <c r="S32">
        <f t="shared" ca="1" si="8"/>
        <v>0.46385493443717862</v>
      </c>
    </row>
    <row r="33" spans="1:19" x14ac:dyDescent="0.25">
      <c r="A33" s="4">
        <f t="shared" si="2"/>
        <v>38991</v>
      </c>
      <c r="B33">
        <f>Prices!K33</f>
        <v>4.1695000000000002</v>
      </c>
      <c r="C33">
        <f>(Prices!E33+Prices!H33)/2</f>
        <v>3.8230000000000004</v>
      </c>
      <c r="D33">
        <f t="shared" si="3"/>
        <v>0.06</v>
      </c>
      <c r="E33" s="12">
        <f>$E$2</f>
        <v>0.5</v>
      </c>
      <c r="F33" s="10">
        <f>Prices!O33</f>
        <v>0.21375</v>
      </c>
      <c r="G33">
        <f>(Prices!M33+Prices!N33)/2</f>
        <v>0.23749999999999999</v>
      </c>
      <c r="H33" s="5">
        <f t="shared" si="0"/>
        <v>38960</v>
      </c>
      <c r="I33">
        <f t="shared" si="4"/>
        <v>0.28649999999999981</v>
      </c>
      <c r="J33">
        <f ca="1">_xll.SPRDOPT(B33,C33,D33,0,F33,G33,E33,H33-$A$2,1,0)</f>
        <v>0.93626337194667431</v>
      </c>
      <c r="K33" s="15">
        <f t="shared" si="5"/>
        <v>0.57999999999999996</v>
      </c>
      <c r="L33" s="15">
        <f t="shared" ca="1" si="6"/>
        <v>0.35626337194667435</v>
      </c>
      <c r="N33" s="10">
        <f ca="1">1/((1+Prices!Q33/2)^(2*((P33-$A$2)/365.25)))</f>
        <v>0.79573653698260316</v>
      </c>
      <c r="P33" s="5">
        <f t="shared" si="1"/>
        <v>39046</v>
      </c>
      <c r="R33">
        <f t="shared" ca="1" si="7"/>
        <v>0.74501897329650157</v>
      </c>
      <c r="S33">
        <f t="shared" ca="1" si="8"/>
        <v>0.46152719144990978</v>
      </c>
    </row>
    <row r="34" spans="1:19" x14ac:dyDescent="0.25">
      <c r="A34" s="4">
        <f t="shared" si="2"/>
        <v>39022</v>
      </c>
      <c r="B34">
        <f>Prices!K34</f>
        <v>4.2725000000000009</v>
      </c>
      <c r="C34">
        <f>(Prices!E34+Prices!H34)/2</f>
        <v>4.0045000000000002</v>
      </c>
      <c r="D34">
        <f t="shared" si="3"/>
        <v>0.06</v>
      </c>
      <c r="E34" s="12">
        <f t="shared" ref="E34:E39" si="11">$E$2</f>
        <v>0.5</v>
      </c>
      <c r="F34" s="10">
        <f>Prices!O34</f>
        <v>0.21375</v>
      </c>
      <c r="G34">
        <f>(Prices!M34+Prices!N34)/2</f>
        <v>0.23749999999999999</v>
      </c>
      <c r="H34" s="5">
        <f t="shared" si="0"/>
        <v>38990</v>
      </c>
      <c r="I34">
        <f t="shared" si="4"/>
        <v>0.20800000000000068</v>
      </c>
      <c r="J34">
        <f ca="1">_xll.SPRDOPT(B34,C34,D34,0,F34,G34,E34,H34-$A$2,1,0)</f>
        <v>0.9278125097720562</v>
      </c>
      <c r="K34" s="15">
        <f t="shared" si="5"/>
        <v>0.57999999999999996</v>
      </c>
      <c r="L34" s="15">
        <f t="shared" ca="1" si="6"/>
        <v>0.34781250977205624</v>
      </c>
      <c r="N34" s="10">
        <f ca="1">1/((1+Prices!Q34/2)^(2*((P34-$A$2)/365.25)))</f>
        <v>0.79184093864456995</v>
      </c>
      <c r="P34" s="5">
        <f t="shared" si="1"/>
        <v>39076</v>
      </c>
      <c r="R34">
        <f t="shared" ca="1" si="7"/>
        <v>0.73467992862407916</v>
      </c>
      <c r="S34">
        <f t="shared" ca="1" si="8"/>
        <v>0.45926774441385054</v>
      </c>
    </row>
    <row r="35" spans="1:19" x14ac:dyDescent="0.25">
      <c r="A35" s="4">
        <f t="shared" si="2"/>
        <v>39052</v>
      </c>
      <c r="B35">
        <f>Prices!K35</f>
        <v>4.3694999999999995</v>
      </c>
      <c r="C35">
        <f>(Prices!E35+Prices!H35)/2</f>
        <v>4.1214999999999993</v>
      </c>
      <c r="D35">
        <f t="shared" si="3"/>
        <v>0.06</v>
      </c>
      <c r="E35" s="12">
        <f t="shared" si="11"/>
        <v>0.5</v>
      </c>
      <c r="F35" s="10">
        <f>Prices!O35</f>
        <v>0.216</v>
      </c>
      <c r="G35">
        <f>(Prices!M35+Prices!N35)/2</f>
        <v>0.24</v>
      </c>
      <c r="H35" s="5">
        <f t="shared" si="0"/>
        <v>39021</v>
      </c>
      <c r="I35">
        <f t="shared" si="4"/>
        <v>0.18800000000000022</v>
      </c>
      <c r="J35">
        <f ca="1">_xll.SPRDOPT(B35,C35,D35,0,F35,G35,E35,H35-$A$2,1,0)</f>
        <v>0.95396909002257302</v>
      </c>
      <c r="K35" s="15">
        <f t="shared" si="5"/>
        <v>0.57999999999999996</v>
      </c>
      <c r="L35" s="15">
        <f t="shared" ca="1" si="6"/>
        <v>0.37396909002257306</v>
      </c>
      <c r="N35" s="10">
        <f ca="1">1/((1+Prices!Q35/2)^(2*((P35-$A$2)/365.25)))</f>
        <v>0.78787012089725306</v>
      </c>
      <c r="P35" s="5">
        <f t="shared" si="1"/>
        <v>39107</v>
      </c>
      <c r="R35">
        <f t="shared" ca="1" si="7"/>
        <v>0.75160374228832705</v>
      </c>
      <c r="S35">
        <f t="shared" ca="1" si="8"/>
        <v>0.45696467012040676</v>
      </c>
    </row>
    <row r="36" spans="1:19" x14ac:dyDescent="0.25">
      <c r="A36" s="4">
        <f t="shared" si="2"/>
        <v>39083</v>
      </c>
      <c r="B36">
        <f>Prices!K36</f>
        <v>4.242</v>
      </c>
      <c r="C36">
        <f>(Prices!E36+Prices!H36)/2</f>
        <v>4.1689999999999996</v>
      </c>
      <c r="D36">
        <f t="shared" si="3"/>
        <v>0.06</v>
      </c>
      <c r="E36" s="12">
        <f t="shared" si="11"/>
        <v>0.5</v>
      </c>
      <c r="F36" s="10">
        <f>Prices!O36</f>
        <v>0.21825</v>
      </c>
      <c r="G36">
        <f>(Prices!M36+Prices!N36)/2</f>
        <v>0.24249999999999999</v>
      </c>
      <c r="H36" s="5">
        <f t="shared" si="0"/>
        <v>39051</v>
      </c>
      <c r="I36">
        <f t="shared" si="4"/>
        <v>1.30000000000004E-2</v>
      </c>
      <c r="J36">
        <f ca="1">_xll.SPRDOPT(B36,C36,D36,0,F36,G36,E36,H36-$A$2,1,0)</f>
        <v>0.87081657401730117</v>
      </c>
      <c r="K36" s="15">
        <f t="shared" si="5"/>
        <v>0.57999999999999996</v>
      </c>
      <c r="L36" s="15">
        <f t="shared" ca="1" si="6"/>
        <v>0.29081657401730121</v>
      </c>
      <c r="N36" s="10">
        <f ca="1">1/((1+Prices!Q36/2)^(2*((P36-$A$2)/365.25)))</f>
        <v>0.7840783816919934</v>
      </c>
      <c r="P36" s="5">
        <f t="shared" si="1"/>
        <v>39138</v>
      </c>
      <c r="R36">
        <f t="shared" ca="1" si="7"/>
        <v>0.68278845010605149</v>
      </c>
      <c r="S36">
        <f t="shared" ca="1" si="8"/>
        <v>0.45476546138135615</v>
      </c>
    </row>
    <row r="37" spans="1:19" x14ac:dyDescent="0.25">
      <c r="A37" s="4">
        <f t="shared" si="2"/>
        <v>39114</v>
      </c>
      <c r="B37">
        <f>Prices!K37</f>
        <v>4.1550000000000002</v>
      </c>
      <c r="C37">
        <f>(Prices!E37+Prices!H37)/2</f>
        <v>4.0819999999999999</v>
      </c>
      <c r="D37">
        <f t="shared" si="3"/>
        <v>0.06</v>
      </c>
      <c r="E37" s="12">
        <f t="shared" si="11"/>
        <v>0.5</v>
      </c>
      <c r="F37" s="10">
        <f>Prices!O37</f>
        <v>0.21375</v>
      </c>
      <c r="G37">
        <f>(Prices!M37+Prices!N37)/2</f>
        <v>0.23749999999999999</v>
      </c>
      <c r="H37" s="5">
        <f t="shared" ref="H37:H68" si="12">EOMONTH(A37-1,-1)</f>
        <v>39082</v>
      </c>
      <c r="I37">
        <f t="shared" si="4"/>
        <v>1.30000000000004E-2</v>
      </c>
      <c r="J37">
        <f ca="1">_xll.SPRDOPT(B37,C37,D37,0,F37,G37,E37,H37-$A$2,1,0)</f>
        <v>0.84258150725295289</v>
      </c>
      <c r="K37" s="15">
        <f t="shared" si="5"/>
        <v>0.57999999999999996</v>
      </c>
      <c r="L37" s="15">
        <f t="shared" ca="1" si="6"/>
        <v>0.26258150725295293</v>
      </c>
      <c r="N37" s="10">
        <f ca="1">1/((1+Prices!Q37/2)^(2*((P37-$A$2)/365.25)))</f>
        <v>0.78054957559726845</v>
      </c>
      <c r="P37" s="5">
        <f t="shared" ref="P37:P68" si="13">EOMONTH(A37,0)+25</f>
        <v>39166</v>
      </c>
      <c r="R37">
        <f t="shared" ca="1" si="7"/>
        <v>0.65767663789239916</v>
      </c>
      <c r="S37">
        <f t="shared" ca="1" si="8"/>
        <v>0.45271875384641569</v>
      </c>
    </row>
    <row r="38" spans="1:19" x14ac:dyDescent="0.25">
      <c r="A38" s="4">
        <f t="shared" ref="A38:A69" si="14">EDATE(A37,1)</f>
        <v>39142</v>
      </c>
      <c r="B38">
        <f>Prices!K38</f>
        <v>4.141</v>
      </c>
      <c r="C38">
        <f>(Prices!E38+Prices!H38)/2</f>
        <v>3.9470000000000001</v>
      </c>
      <c r="D38">
        <f t="shared" si="3"/>
        <v>0.06</v>
      </c>
      <c r="E38" s="12">
        <f t="shared" si="11"/>
        <v>0.5</v>
      </c>
      <c r="F38" s="10">
        <f>Prices!O38</f>
        <v>0.20925000000000002</v>
      </c>
      <c r="G38">
        <f>(Prices!M38+Prices!N38)/2</f>
        <v>0.23250000000000001</v>
      </c>
      <c r="H38" s="5">
        <f t="shared" si="12"/>
        <v>39113</v>
      </c>
      <c r="I38">
        <f t="shared" si="4"/>
        <v>0.13399999999999995</v>
      </c>
      <c r="J38">
        <f ca="1">_xll.SPRDOPT(B38,C38,D38,0,F38,G38,E38,H38-$A$2,1,0)</f>
        <v>0.87908220995523434</v>
      </c>
      <c r="K38" s="15">
        <f t="shared" si="5"/>
        <v>0.57999999999999996</v>
      </c>
      <c r="L38" s="15">
        <f t="shared" ca="1" si="6"/>
        <v>0.29908220995523438</v>
      </c>
      <c r="N38" s="10">
        <f ca="1">1/((1+Prices!Q38/2)^(2*((P38-$A$2)/365.25)))</f>
        <v>0.77672061836406525</v>
      </c>
      <c r="P38" s="5">
        <f t="shared" si="13"/>
        <v>39197</v>
      </c>
      <c r="R38">
        <f t="shared" ca="1" si="7"/>
        <v>0.68280127770927868</v>
      </c>
      <c r="S38">
        <f t="shared" ca="1" si="8"/>
        <v>0.45049795865115783</v>
      </c>
    </row>
    <row r="39" spans="1:19" x14ac:dyDescent="0.25">
      <c r="A39" s="4">
        <f t="shared" si="14"/>
        <v>39173</v>
      </c>
      <c r="B39">
        <f>Prices!K39</f>
        <v>4.3870000000000005</v>
      </c>
      <c r="C39">
        <f>(Prices!E39+Prices!H39)/2</f>
        <v>3.7967500000000003</v>
      </c>
      <c r="D39">
        <f t="shared" si="3"/>
        <v>0.06</v>
      </c>
      <c r="E39" s="12">
        <f t="shared" si="11"/>
        <v>0.5</v>
      </c>
      <c r="F39" s="10">
        <f>Prices!O39</f>
        <v>0.20925000000000002</v>
      </c>
      <c r="G39">
        <f>(Prices!M39+Prices!N39)/2</f>
        <v>0.23250000000000001</v>
      </c>
      <c r="H39" s="5">
        <f t="shared" si="12"/>
        <v>39141</v>
      </c>
      <c r="I39">
        <f t="shared" si="4"/>
        <v>0.53025000000000011</v>
      </c>
      <c r="J39">
        <f ca="1">_xll.SPRDOPT(B39,C39,D39,0,F39,G39,E39,H39-$A$2,1,0)</f>
        <v>1.1166440841170615</v>
      </c>
      <c r="K39" s="15">
        <f t="shared" si="5"/>
        <v>0.57999999999999996</v>
      </c>
      <c r="L39" s="15">
        <f t="shared" ca="1" si="6"/>
        <v>0.53664408411706155</v>
      </c>
      <c r="N39" s="10">
        <f ca="1">1/((1+Prices!Q39/2)^(2*((P39-$A$2)/365.25)))</f>
        <v>0.77306166306988522</v>
      </c>
      <c r="P39" s="5">
        <f t="shared" si="13"/>
        <v>39227</v>
      </c>
      <c r="R39">
        <f t="shared" ca="1" si="7"/>
        <v>0.86323473272468432</v>
      </c>
      <c r="S39">
        <f t="shared" ca="1" si="8"/>
        <v>0.44837576458053341</v>
      </c>
    </row>
    <row r="40" spans="1:19" x14ac:dyDescent="0.25">
      <c r="A40" s="4">
        <f t="shared" si="14"/>
        <v>39203</v>
      </c>
      <c r="B40">
        <f>Prices!K40</f>
        <v>4.5520000000000005</v>
      </c>
      <c r="C40">
        <f>(Prices!E40+Prices!H40)/2</f>
        <v>3.8142500000000004</v>
      </c>
      <c r="D40">
        <f t="shared" si="3"/>
        <v>0.06</v>
      </c>
      <c r="E40" s="12">
        <f>$E$1</f>
        <v>0.5</v>
      </c>
      <c r="F40" s="10">
        <f>Prices!O40</f>
        <v>0.23250000000000001</v>
      </c>
      <c r="G40">
        <f>(Prices!M40+Prices!N40)/2</f>
        <v>0.23250000000000001</v>
      </c>
      <c r="H40" s="5">
        <f t="shared" si="12"/>
        <v>39172</v>
      </c>
      <c r="I40">
        <f t="shared" si="4"/>
        <v>0.67775000000000007</v>
      </c>
      <c r="J40">
        <f ca="1">_xll.SPRDOPT(B40,C40,D40,0,F40,G40,E40,H40-$A$2,1,0)</f>
        <v>1.2697502144524282</v>
      </c>
      <c r="K40" s="15">
        <f t="shared" si="5"/>
        <v>0.57999999999999996</v>
      </c>
      <c r="L40" s="15">
        <f t="shared" ca="1" si="6"/>
        <v>0.68975021445242823</v>
      </c>
      <c r="N40" s="10">
        <f ca="1">1/((1+Prices!Q40/2)^(2*((P40-$A$2)/365.25)))</f>
        <v>0.7692223801509398</v>
      </c>
      <c r="P40" s="5">
        <f t="shared" si="13"/>
        <v>39258</v>
      </c>
      <c r="R40">
        <f t="shared" ca="1" si="7"/>
        <v>0.97672028215826301</v>
      </c>
      <c r="S40">
        <f t="shared" ca="1" si="8"/>
        <v>0.44614898048754503</v>
      </c>
    </row>
    <row r="41" spans="1:19" x14ac:dyDescent="0.25">
      <c r="A41" s="4">
        <f t="shared" si="14"/>
        <v>39234</v>
      </c>
      <c r="B41">
        <f>Prices!K41</f>
        <v>4.6899999999999995</v>
      </c>
      <c r="C41">
        <f>(Prices!E41+Prices!H41)/2</f>
        <v>3.8497499999999998</v>
      </c>
      <c r="D41">
        <f t="shared" si="3"/>
        <v>0.06</v>
      </c>
      <c r="E41" s="12">
        <f>$E$1</f>
        <v>0.5</v>
      </c>
      <c r="F41" s="10">
        <f>Prices!O41</f>
        <v>0.23250000000000001</v>
      </c>
      <c r="G41">
        <f>(Prices!M41+Prices!N41)/2</f>
        <v>0.23250000000000001</v>
      </c>
      <c r="H41" s="5">
        <f t="shared" si="12"/>
        <v>39202</v>
      </c>
      <c r="I41">
        <f t="shared" si="4"/>
        <v>0.78024999999999967</v>
      </c>
      <c r="J41">
        <f ca="1">_xll.SPRDOPT(B41,C41,D41,0,F41,G41,E41,H41-$A$2,1,0)</f>
        <v>1.3572799222041401</v>
      </c>
      <c r="K41" s="15">
        <f t="shared" si="5"/>
        <v>0.57999999999999996</v>
      </c>
      <c r="L41" s="15">
        <f t="shared" ca="1" si="6"/>
        <v>0.77727992220414011</v>
      </c>
      <c r="N41" s="10">
        <f ca="1">1/((1+Prices!Q41/2)^(2*((P41-$A$2)/365.25)))</f>
        <v>0.76550206949403732</v>
      </c>
      <c r="P41" s="5">
        <f t="shared" si="13"/>
        <v>39288</v>
      </c>
      <c r="R41">
        <f t="shared" ca="1" si="7"/>
        <v>1.0390005893299752</v>
      </c>
      <c r="S41">
        <f t="shared" ca="1" si="8"/>
        <v>0.4439912003065416</v>
      </c>
    </row>
    <row r="42" spans="1:19" x14ac:dyDescent="0.25">
      <c r="A42" s="4">
        <f t="shared" si="14"/>
        <v>39264</v>
      </c>
      <c r="B42">
        <f>Prices!K42</f>
        <v>4.9349999999999996</v>
      </c>
      <c r="C42">
        <f>(Prices!E42+Prices!H42)/2</f>
        <v>3.8922499999999998</v>
      </c>
      <c r="D42">
        <f t="shared" si="3"/>
        <v>0.06</v>
      </c>
      <c r="E42" s="12">
        <f>$E$1</f>
        <v>0.5</v>
      </c>
      <c r="F42" s="10">
        <f>Prices!O42</f>
        <v>0.23250000000000001</v>
      </c>
      <c r="G42">
        <f>(Prices!M42+Prices!N42)/2</f>
        <v>0.23250000000000001</v>
      </c>
      <c r="H42" s="5">
        <f t="shared" si="12"/>
        <v>39233</v>
      </c>
      <c r="I42">
        <f t="shared" si="4"/>
        <v>0.98274999999999979</v>
      </c>
      <c r="J42">
        <f ca="1">_xll.SPRDOPT(B42,C42,D42,0,F42,G42,E42,H42-$A$2,1,0)</f>
        <v>1.5222691567942939</v>
      </c>
      <c r="K42" s="15">
        <f t="shared" si="5"/>
        <v>0.57999999999999996</v>
      </c>
      <c r="L42" s="15">
        <f t="shared" ca="1" si="6"/>
        <v>0.94226915679429391</v>
      </c>
      <c r="N42" s="10">
        <f ca="1">1/((1+Prices!Q42/2)^(2*((P42-$A$2)/365.25)))</f>
        <v>0.76165297444035396</v>
      </c>
      <c r="P42" s="5">
        <f t="shared" si="13"/>
        <v>39319</v>
      </c>
      <c r="R42">
        <f t="shared" ca="1" si="7"/>
        <v>1.1594408311711835</v>
      </c>
      <c r="S42">
        <f t="shared" ca="1" si="8"/>
        <v>0.44175872517540526</v>
      </c>
    </row>
    <row r="43" spans="1:19" x14ac:dyDescent="0.25">
      <c r="A43" s="4">
        <f t="shared" si="14"/>
        <v>39295</v>
      </c>
      <c r="B43">
        <f>Prices!K43</f>
        <v>4.972999999999999</v>
      </c>
      <c r="C43">
        <f>(Prices!E43+Prices!H43)/2</f>
        <v>3.9302499999999991</v>
      </c>
      <c r="D43">
        <f t="shared" si="3"/>
        <v>0.06</v>
      </c>
      <c r="E43" s="12">
        <f>$E$1</f>
        <v>0.5</v>
      </c>
      <c r="F43" s="10">
        <f>Prices!O43</f>
        <v>0.23250000000000001</v>
      </c>
      <c r="G43">
        <f>(Prices!M43+Prices!N43)/2</f>
        <v>0.23250000000000001</v>
      </c>
      <c r="H43" s="5">
        <f t="shared" si="12"/>
        <v>39263</v>
      </c>
      <c r="I43">
        <f t="shared" si="4"/>
        <v>0.98274999999999979</v>
      </c>
      <c r="J43">
        <f ca="1">_xll.SPRDOPT(B43,C43,D43,0,F43,G43,E43,H43-$A$2,1,0)</f>
        <v>1.5361720116074618</v>
      </c>
      <c r="K43" s="15">
        <f t="shared" si="5"/>
        <v>0.57999999999999996</v>
      </c>
      <c r="L43" s="15">
        <f t="shared" ca="1" si="6"/>
        <v>0.95617201160746179</v>
      </c>
      <c r="N43" s="10">
        <f ca="1">1/((1+Prices!Q43/2)^(2*((P43-$A$2)/365.25)))</f>
        <v>0.75782624415490318</v>
      </c>
      <c r="P43" s="5">
        <f t="shared" si="13"/>
        <v>39350</v>
      </c>
      <c r="R43">
        <f t="shared" ca="1" si="7"/>
        <v>1.1641514659323651</v>
      </c>
      <c r="S43">
        <f t="shared" ca="1" si="8"/>
        <v>0.43953922160984382</v>
      </c>
    </row>
    <row r="44" spans="1:19" x14ac:dyDescent="0.25">
      <c r="A44" s="4">
        <f t="shared" si="14"/>
        <v>39326</v>
      </c>
      <c r="B44">
        <f>Prices!K44</f>
        <v>4.5170000000000003</v>
      </c>
      <c r="C44">
        <f>(Prices!E44+Prices!H44)/2</f>
        <v>3.9242500000000002</v>
      </c>
      <c r="D44">
        <f t="shared" si="3"/>
        <v>0.06</v>
      </c>
      <c r="E44" s="12">
        <f>$E$1</f>
        <v>0.5</v>
      </c>
      <c r="F44" s="10">
        <f>Prices!O44</f>
        <v>0.23250000000000001</v>
      </c>
      <c r="G44">
        <f>(Prices!M44+Prices!N44)/2</f>
        <v>0.23250000000000001</v>
      </c>
      <c r="H44" s="5">
        <f t="shared" si="12"/>
        <v>39294</v>
      </c>
      <c r="I44">
        <f t="shared" si="4"/>
        <v>0.53275000000000006</v>
      </c>
      <c r="J44">
        <f ca="1">_xll.SPRDOPT(B44,C44,D44,0,F44,G44,E44,H44-$A$2,1,0)</f>
        <v>1.2162121323510442</v>
      </c>
      <c r="K44" s="15">
        <f t="shared" si="5"/>
        <v>0.57999999999999996</v>
      </c>
      <c r="L44" s="15">
        <f t="shared" ca="1" si="6"/>
        <v>0.63621213235104424</v>
      </c>
      <c r="N44" s="10">
        <f ca="1">1/((1+Prices!Q44/2)^(2*((P44-$A$2)/365.25)))</f>
        <v>0.75406581520641591</v>
      </c>
      <c r="P44" s="5">
        <f t="shared" si="13"/>
        <v>39380</v>
      </c>
      <c r="R44">
        <f t="shared" ca="1" si="7"/>
        <v>0.9171039930452235</v>
      </c>
      <c r="S44">
        <f t="shared" ca="1" si="8"/>
        <v>0.43735817281972122</v>
      </c>
    </row>
    <row r="45" spans="1:19" x14ac:dyDescent="0.25">
      <c r="A45" s="4">
        <f t="shared" si="14"/>
        <v>39356</v>
      </c>
      <c r="B45">
        <f>Prices!K45</f>
        <v>4.2170000000000005</v>
      </c>
      <c r="C45">
        <f>(Prices!E45+Prices!H45)/2</f>
        <v>3.9227500000000002</v>
      </c>
      <c r="D45">
        <f t="shared" si="3"/>
        <v>0.06</v>
      </c>
      <c r="E45" s="12">
        <f>$E$2</f>
        <v>0.5</v>
      </c>
      <c r="F45" s="10">
        <f>Prices!O45</f>
        <v>0.20925000000000002</v>
      </c>
      <c r="G45">
        <f>(Prices!M45+Prices!N45)/2</f>
        <v>0.23250000000000001</v>
      </c>
      <c r="H45" s="5">
        <f t="shared" si="12"/>
        <v>39325</v>
      </c>
      <c r="I45">
        <f t="shared" si="4"/>
        <v>0.23425000000000035</v>
      </c>
      <c r="J45">
        <f ca="1">_xll.SPRDOPT(B45,C45,D45,0,F45,G45,E45,H45-$A$2,1,0)</f>
        <v>0.98035598736359819</v>
      </c>
      <c r="K45" s="15">
        <f t="shared" si="5"/>
        <v>0.57999999999999996</v>
      </c>
      <c r="L45" s="15">
        <f t="shared" ca="1" si="6"/>
        <v>0.40035598736359823</v>
      </c>
      <c r="N45" s="10">
        <f ca="1">1/((1+Prices!Q45/2)^(2*((P45-$A$2)/365.25)))</f>
        <v>0.75020389907155083</v>
      </c>
      <c r="P45" s="5">
        <f t="shared" si="13"/>
        <v>39411</v>
      </c>
      <c r="R45">
        <f t="shared" ca="1" si="7"/>
        <v>0.73546688419831141</v>
      </c>
      <c r="S45">
        <f t="shared" ca="1" si="8"/>
        <v>0.43511826146149946</v>
      </c>
    </row>
    <row r="46" spans="1:19" x14ac:dyDescent="0.25">
      <c r="A46" s="4">
        <f t="shared" si="14"/>
        <v>39387</v>
      </c>
      <c r="B46">
        <f>Prices!K46</f>
        <v>4.3199999999999994</v>
      </c>
      <c r="C46">
        <f>(Prices!E46+Prices!H46)/2</f>
        <v>4.1029999999999998</v>
      </c>
      <c r="D46">
        <f t="shared" si="3"/>
        <v>0.06</v>
      </c>
      <c r="E46" s="12">
        <f t="shared" ref="E46:E51" si="15">$E$2</f>
        <v>0.5</v>
      </c>
      <c r="F46" s="10">
        <f>Prices!O46</f>
        <v>0.20925000000000002</v>
      </c>
      <c r="G46">
        <f>(Prices!M46+Prices!N46)/2</f>
        <v>0.23250000000000001</v>
      </c>
      <c r="H46" s="5">
        <f t="shared" si="12"/>
        <v>39355</v>
      </c>
      <c r="I46">
        <f t="shared" si="4"/>
        <v>0.15699999999999964</v>
      </c>
      <c r="J46">
        <f ca="1">_xll.SPRDOPT(B46,C46,D46,0,F46,G46,E46,H46-$A$2,1,0)</f>
        <v>0.97499797043990655</v>
      </c>
      <c r="K46" s="15">
        <f t="shared" si="5"/>
        <v>0.57999999999999996</v>
      </c>
      <c r="L46" s="15">
        <f t="shared" ca="1" si="6"/>
        <v>0.39499797043990659</v>
      </c>
      <c r="N46" s="10">
        <f ca="1">1/((1+Prices!Q46/2)^(2*((P46-$A$2)/365.25)))</f>
        <v>0.74646295109146921</v>
      </c>
      <c r="P46" s="5">
        <f t="shared" si="13"/>
        <v>39441</v>
      </c>
      <c r="R46">
        <f t="shared" ca="1" si="7"/>
        <v>0.72779986232276572</v>
      </c>
      <c r="S46">
        <f t="shared" ca="1" si="8"/>
        <v>0.43294851163305209</v>
      </c>
    </row>
    <row r="47" spans="1:19" x14ac:dyDescent="0.25">
      <c r="A47" s="4">
        <f t="shared" si="14"/>
        <v>39417</v>
      </c>
      <c r="B47">
        <f>Prices!K47</f>
        <v>4.4169999999999998</v>
      </c>
      <c r="C47">
        <f>(Prices!E47+Prices!H47)/2</f>
        <v>4.22</v>
      </c>
      <c r="D47">
        <f t="shared" si="3"/>
        <v>0.06</v>
      </c>
      <c r="E47" s="12">
        <f t="shared" si="15"/>
        <v>0.5</v>
      </c>
      <c r="F47" s="10">
        <f>Prices!O47</f>
        <v>0.20925000000000002</v>
      </c>
      <c r="G47">
        <f>(Prices!M47+Prices!N47)/2</f>
        <v>0.23250000000000001</v>
      </c>
      <c r="H47" s="5">
        <f t="shared" si="12"/>
        <v>39386</v>
      </c>
      <c r="I47">
        <f t="shared" si="4"/>
        <v>0.13700000000000007</v>
      </c>
      <c r="J47">
        <f ca="1">_xll.SPRDOPT(B47,C47,D47,0,F47,G47,E47,H47-$A$2,1,0)</f>
        <v>0.99360568772700919</v>
      </c>
      <c r="K47" s="15">
        <f t="shared" si="5"/>
        <v>0.57999999999999996</v>
      </c>
      <c r="L47" s="15">
        <f t="shared" ca="1" si="6"/>
        <v>0.41360568772700923</v>
      </c>
      <c r="N47" s="10">
        <f ca="1">1/((1+Prices!Q47/2)^(2*((P47-$A$2)/365.25)))</f>
        <v>0.74259383393270384</v>
      </c>
      <c r="P47" s="5">
        <f t="shared" si="13"/>
        <v>39472</v>
      </c>
      <c r="R47">
        <f t="shared" ca="1" si="7"/>
        <v>0.7378454570665407</v>
      </c>
      <c r="S47">
        <f t="shared" ca="1" si="8"/>
        <v>0.43070442368096817</v>
      </c>
    </row>
    <row r="48" spans="1:19" x14ac:dyDescent="0.25">
      <c r="A48" s="4">
        <f t="shared" si="14"/>
        <v>39448</v>
      </c>
      <c r="B48">
        <f>Prices!K48</f>
        <v>4.3419999999999996</v>
      </c>
      <c r="C48">
        <f>(Prices!E48+Prices!H48)/2</f>
        <v>4.2699999999999996</v>
      </c>
      <c r="D48">
        <f t="shared" si="3"/>
        <v>0.06</v>
      </c>
      <c r="E48" s="12">
        <f t="shared" si="15"/>
        <v>0.5</v>
      </c>
      <c r="F48" s="10">
        <f>Prices!O48</f>
        <v>0.20925000000000002</v>
      </c>
      <c r="G48">
        <f>(Prices!M48+Prices!N48)/2</f>
        <v>0.23250000000000001</v>
      </c>
      <c r="H48" s="5">
        <f t="shared" si="12"/>
        <v>39416</v>
      </c>
      <c r="I48">
        <f t="shared" si="4"/>
        <v>1.2000000000000066E-2</v>
      </c>
      <c r="J48">
        <f ca="1">_xll.SPRDOPT(B48,C48,D48,0,F48,G48,E48,H48-$A$2,1,0)</f>
        <v>0.93306900051684261</v>
      </c>
      <c r="K48" s="15">
        <f t="shared" si="5"/>
        <v>0.57999999999999996</v>
      </c>
      <c r="L48" s="15">
        <f t="shared" ca="1" si="6"/>
        <v>0.35306900051684265</v>
      </c>
      <c r="N48" s="10">
        <f ca="1">1/((1+Prices!Q48/2)^(2*((P48-$A$2)/365.25)))</f>
        <v>0.73874957304753219</v>
      </c>
      <c r="P48" s="5">
        <f t="shared" si="13"/>
        <v>39503</v>
      </c>
      <c r="R48">
        <f t="shared" ca="1" si="7"/>
        <v>0.68930432575570511</v>
      </c>
      <c r="S48">
        <f t="shared" ca="1" si="8"/>
        <v>0.42847475236756866</v>
      </c>
    </row>
    <row r="49" spans="1:19" x14ac:dyDescent="0.25">
      <c r="A49" s="4">
        <f t="shared" si="14"/>
        <v>39479</v>
      </c>
      <c r="B49">
        <f>Prices!K49</f>
        <v>4.2549999999999999</v>
      </c>
      <c r="C49">
        <f>(Prices!E49+Prices!H49)/2</f>
        <v>4.1829999999999998</v>
      </c>
      <c r="D49">
        <f t="shared" si="3"/>
        <v>0.06</v>
      </c>
      <c r="E49" s="12">
        <f t="shared" si="15"/>
        <v>0.5</v>
      </c>
      <c r="F49" s="10">
        <f>Prices!O49</f>
        <v>0.20925000000000002</v>
      </c>
      <c r="G49">
        <f>(Prices!M49+Prices!N49)/2</f>
        <v>0.23250000000000001</v>
      </c>
      <c r="H49" s="5">
        <f t="shared" si="12"/>
        <v>39447</v>
      </c>
      <c r="I49">
        <f t="shared" si="4"/>
        <v>1.2000000000000066E-2</v>
      </c>
      <c r="J49">
        <f ca="1">_xll.SPRDOPT(B49,C49,D49,0,F49,G49,E49,H49-$A$2,1,0)</f>
        <v>0.92046767874208946</v>
      </c>
      <c r="K49" s="15">
        <f t="shared" si="5"/>
        <v>0.57999999999999996</v>
      </c>
      <c r="L49" s="15">
        <f t="shared" ca="1" si="6"/>
        <v>0.3404676787420895</v>
      </c>
      <c r="N49" s="10">
        <f ca="1">1/((1+Prices!Q49/2)^(2*((P49-$A$2)/365.25)))</f>
        <v>0.73506784624749044</v>
      </c>
      <c r="P49" s="5">
        <f t="shared" si="13"/>
        <v>39532</v>
      </c>
      <c r="R49">
        <f t="shared" ca="1" si="7"/>
        <v>0.67660619415337464</v>
      </c>
      <c r="S49">
        <f t="shared" ca="1" si="8"/>
        <v>0.42633935082354441</v>
      </c>
    </row>
    <row r="50" spans="1:19" x14ac:dyDescent="0.25">
      <c r="A50" s="4">
        <f t="shared" si="14"/>
        <v>39508</v>
      </c>
      <c r="B50">
        <f>Prices!K50</f>
        <v>4.2209999999999992</v>
      </c>
      <c r="C50">
        <f>(Prices!E50+Prices!H50)/2</f>
        <v>4.048</v>
      </c>
      <c r="D50">
        <f t="shared" si="3"/>
        <v>0.06</v>
      </c>
      <c r="E50" s="12">
        <f t="shared" si="15"/>
        <v>0.5</v>
      </c>
      <c r="F50" s="10">
        <f>Prices!O50</f>
        <v>0.20025000000000001</v>
      </c>
      <c r="G50">
        <f>(Prices!M50+Prices!N50)/2</f>
        <v>0.2225</v>
      </c>
      <c r="H50" s="5">
        <f t="shared" si="12"/>
        <v>39478</v>
      </c>
      <c r="I50">
        <f t="shared" si="4"/>
        <v>0.11299999999999916</v>
      </c>
      <c r="J50">
        <f ca="1">_xll.SPRDOPT(B50,C50,D50,0,F50,G50,E50,H50-$A$2,1,0)</f>
        <v>0.92181019704455192</v>
      </c>
      <c r="K50" s="15">
        <f t="shared" si="5"/>
        <v>0.57999999999999996</v>
      </c>
      <c r="L50" s="15">
        <f t="shared" ca="1" si="6"/>
        <v>0.34181019704455196</v>
      </c>
      <c r="N50" s="10">
        <f ca="1">1/((1+Prices!Q50/2)^(2*((P50-$A$2)/365.25)))</f>
        <v>0.73118967133077628</v>
      </c>
      <c r="P50" s="5">
        <f t="shared" si="13"/>
        <v>39563</v>
      </c>
      <c r="R50">
        <f t="shared" ca="1" si="7"/>
        <v>0.674018095006364</v>
      </c>
      <c r="S50">
        <f t="shared" ca="1" si="8"/>
        <v>0.42409000937185021</v>
      </c>
    </row>
    <row r="51" spans="1:19" x14ac:dyDescent="0.25">
      <c r="A51" s="4">
        <f t="shared" si="14"/>
        <v>39539</v>
      </c>
      <c r="B51">
        <f>Prices!K51</f>
        <v>4.4370000000000003</v>
      </c>
      <c r="C51">
        <f>(Prices!E51+Prices!H51)/2</f>
        <v>3.899</v>
      </c>
      <c r="D51">
        <f t="shared" si="3"/>
        <v>0.06</v>
      </c>
      <c r="E51" s="12">
        <f t="shared" si="15"/>
        <v>0.5</v>
      </c>
      <c r="F51" s="10">
        <f>Prices!O51</f>
        <v>0.20025000000000001</v>
      </c>
      <c r="G51">
        <f>(Prices!M51+Prices!N51)/2</f>
        <v>0.2225</v>
      </c>
      <c r="H51" s="5">
        <f t="shared" si="12"/>
        <v>39507</v>
      </c>
      <c r="I51">
        <f t="shared" si="4"/>
        <v>0.47800000000000026</v>
      </c>
      <c r="J51">
        <f ca="1">_xll.SPRDOPT(B51,C51,D51,0,F51,G51,E51,H51-$A$2,1,0)</f>
        <v>1.1351728524398546</v>
      </c>
      <c r="K51" s="15">
        <f t="shared" si="5"/>
        <v>0.57999999999999996</v>
      </c>
      <c r="L51" s="15">
        <f t="shared" ca="1" si="6"/>
        <v>0.55517285243985459</v>
      </c>
      <c r="N51" s="10">
        <f ca="1">1/((1+Prices!Q51/2)^(2*((P51-$A$2)/365.25)))</f>
        <v>0.72746298907139828</v>
      </c>
      <c r="P51" s="5">
        <f t="shared" si="13"/>
        <v>39593</v>
      </c>
      <c r="R51">
        <f t="shared" ca="1" si="7"/>
        <v>0.82579623634860189</v>
      </c>
      <c r="S51">
        <f t="shared" ca="1" si="8"/>
        <v>0.42192853366141098</v>
      </c>
    </row>
    <row r="52" spans="1:19" x14ac:dyDescent="0.25">
      <c r="A52" s="4">
        <f t="shared" si="14"/>
        <v>39569</v>
      </c>
      <c r="B52">
        <f>Prices!K52</f>
        <v>4.6020000000000003</v>
      </c>
      <c r="C52">
        <f>(Prices!E52+Prices!H52)/2</f>
        <v>3.916500000000001</v>
      </c>
      <c r="D52">
        <f t="shared" si="3"/>
        <v>0.06</v>
      </c>
      <c r="E52" s="12">
        <f>$E$1</f>
        <v>0.5</v>
      </c>
      <c r="F52" s="10">
        <f>Prices!O52</f>
        <v>0.2225</v>
      </c>
      <c r="G52">
        <f>(Prices!M52+Prices!N52)/2</f>
        <v>0.2225</v>
      </c>
      <c r="H52" s="5">
        <f t="shared" si="12"/>
        <v>39538</v>
      </c>
      <c r="I52">
        <f t="shared" si="4"/>
        <v>0.62549999999999928</v>
      </c>
      <c r="J52">
        <f ca="1">_xll.SPRDOPT(B52,C52,D52,0,F52,G52,E52,H52-$A$2,1,0)</f>
        <v>1.2891253806539349</v>
      </c>
      <c r="K52" s="15">
        <f t="shared" si="5"/>
        <v>0.57999999999999996</v>
      </c>
      <c r="L52" s="15">
        <f t="shared" ca="1" si="6"/>
        <v>0.70912538065393493</v>
      </c>
      <c r="N52" s="10">
        <f ca="1">1/((1+Prices!Q52/2)^(2*((P52-$A$2)/365.25)))</f>
        <v>0.72358037729408453</v>
      </c>
      <c r="P52" s="5">
        <f t="shared" si="13"/>
        <v>39624</v>
      </c>
      <c r="R52">
        <f t="shared" ca="1" si="7"/>
        <v>0.93278582931295451</v>
      </c>
      <c r="S52">
        <f t="shared" ca="1" si="8"/>
        <v>0.419676618830569</v>
      </c>
    </row>
    <row r="53" spans="1:19" x14ac:dyDescent="0.25">
      <c r="A53" s="4">
        <f t="shared" si="14"/>
        <v>39600</v>
      </c>
      <c r="B53">
        <f>Prices!K53</f>
        <v>4.74</v>
      </c>
      <c r="C53">
        <f>(Prices!E53+Prices!H53)/2</f>
        <v>3.952</v>
      </c>
      <c r="D53">
        <f t="shared" si="3"/>
        <v>0.06</v>
      </c>
      <c r="E53" s="12">
        <f>$E$1</f>
        <v>0.5</v>
      </c>
      <c r="F53" s="10">
        <f>Prices!O53</f>
        <v>0.2225</v>
      </c>
      <c r="G53">
        <f>(Prices!M53+Prices!N53)/2</f>
        <v>0.2225</v>
      </c>
      <c r="H53" s="5">
        <f t="shared" si="12"/>
        <v>39568</v>
      </c>
      <c r="I53">
        <f t="shared" si="4"/>
        <v>0.7280000000000002</v>
      </c>
      <c r="J53">
        <f ca="1">_xll.SPRDOPT(B53,C53,D53,0,F53,G53,E53,H53-$A$2,1,0)</f>
        <v>1.3754412975574724</v>
      </c>
      <c r="K53" s="15">
        <f t="shared" si="5"/>
        <v>0.57999999999999996</v>
      </c>
      <c r="L53" s="15">
        <f t="shared" ca="1" si="6"/>
        <v>0.79544129755747239</v>
      </c>
      <c r="N53" s="10">
        <f ca="1">1/((1+Prices!Q53/2)^(2*((P53-$A$2)/365.25)))</f>
        <v>0.71982112157476563</v>
      </c>
      <c r="P53" s="5">
        <f t="shared" si="13"/>
        <v>39654</v>
      </c>
      <c r="R53">
        <f t="shared" ca="1" si="7"/>
        <v>0.99007169746807067</v>
      </c>
      <c r="S53">
        <f t="shared" ca="1" si="8"/>
        <v>0.41749625051336403</v>
      </c>
    </row>
    <row r="54" spans="1:19" x14ac:dyDescent="0.25">
      <c r="A54" s="4">
        <f t="shared" si="14"/>
        <v>39630</v>
      </c>
      <c r="B54">
        <f>Prices!K54</f>
        <v>4.9849999999999994</v>
      </c>
      <c r="C54">
        <f>(Prices!E54+Prices!H54)/2</f>
        <v>3.9944999999999999</v>
      </c>
      <c r="D54">
        <f t="shared" si="3"/>
        <v>0.06</v>
      </c>
      <c r="E54" s="12">
        <f>$E$1</f>
        <v>0.5</v>
      </c>
      <c r="F54" s="10">
        <f>Prices!O54</f>
        <v>0.22</v>
      </c>
      <c r="G54">
        <f>(Prices!M54+Prices!N54)/2</f>
        <v>0.22</v>
      </c>
      <c r="H54" s="5">
        <f t="shared" si="12"/>
        <v>39599</v>
      </c>
      <c r="I54">
        <f t="shared" si="4"/>
        <v>0.93049999999999944</v>
      </c>
      <c r="J54">
        <f ca="1">_xll.SPRDOPT(B54,C54,D54,0,F54,G54,E54,H54-$A$2,1,0)</f>
        <v>1.5280010188907702</v>
      </c>
      <c r="K54" s="15">
        <f t="shared" si="5"/>
        <v>0.57999999999999996</v>
      </c>
      <c r="L54" s="15">
        <f t="shared" ca="1" si="6"/>
        <v>0.94800101889077026</v>
      </c>
      <c r="N54" s="10">
        <f ca="1">1/((1+Prices!Q54/2)^(2*((P54-$A$2)/365.25)))</f>
        <v>0.7159348562060408</v>
      </c>
      <c r="P54" s="5">
        <f t="shared" si="13"/>
        <v>39685</v>
      </c>
      <c r="R54">
        <f t="shared" ca="1" si="7"/>
        <v>1.0939491897422473</v>
      </c>
      <c r="S54">
        <f t="shared" ca="1" si="8"/>
        <v>0.41524221659950361</v>
      </c>
    </row>
    <row r="55" spans="1:19" x14ac:dyDescent="0.25">
      <c r="A55" s="4">
        <f t="shared" si="14"/>
        <v>39661</v>
      </c>
      <c r="B55">
        <f>Prices!K55</f>
        <v>5.0229999999999988</v>
      </c>
      <c r="C55">
        <f>(Prices!E55+Prices!H55)/2</f>
        <v>4.0324999999999989</v>
      </c>
      <c r="D55">
        <f t="shared" si="3"/>
        <v>0.06</v>
      </c>
      <c r="E55" s="12">
        <f>$E$1</f>
        <v>0.5</v>
      </c>
      <c r="F55" s="10">
        <f>Prices!O55</f>
        <v>0.22</v>
      </c>
      <c r="G55">
        <f>(Prices!M55+Prices!N55)/2</f>
        <v>0.22</v>
      </c>
      <c r="H55" s="5">
        <f t="shared" si="12"/>
        <v>39629</v>
      </c>
      <c r="I55">
        <f t="shared" si="4"/>
        <v>0.93049999999999988</v>
      </c>
      <c r="J55">
        <f ca="1">_xll.SPRDOPT(B55,C55,D55,0,F55,G55,E55,H55-$A$2,1,0)</f>
        <v>1.5415822327487851</v>
      </c>
      <c r="K55" s="15">
        <f t="shared" si="5"/>
        <v>0.57999999999999996</v>
      </c>
      <c r="L55" s="15">
        <f t="shared" ca="1" si="6"/>
        <v>0.96158223274878518</v>
      </c>
      <c r="N55" s="10">
        <f ca="1">1/((1+Prices!Q55/2)^(2*((P55-$A$2)/365.25)))</f>
        <v>0.71207670281054269</v>
      </c>
      <c r="P55" s="5">
        <f t="shared" si="13"/>
        <v>39716</v>
      </c>
      <c r="R55">
        <f t="shared" ca="1" si="7"/>
        <v>1.0977247934070695</v>
      </c>
      <c r="S55">
        <f t="shared" ca="1" si="8"/>
        <v>0.41300448763011471</v>
      </c>
    </row>
    <row r="56" spans="1:19" x14ac:dyDescent="0.25">
      <c r="A56" s="4">
        <f t="shared" si="14"/>
        <v>39692</v>
      </c>
      <c r="B56">
        <f>Prices!K56</f>
        <v>4.617</v>
      </c>
      <c r="C56">
        <f>(Prices!E56+Prices!H56)/2</f>
        <v>4.0265000000000004</v>
      </c>
      <c r="D56">
        <f t="shared" si="3"/>
        <v>0.06</v>
      </c>
      <c r="E56" s="12">
        <f>$E$1</f>
        <v>0.5</v>
      </c>
      <c r="F56" s="10">
        <f>Prices!O56</f>
        <v>0.22</v>
      </c>
      <c r="G56">
        <f>(Prices!M56+Prices!N56)/2</f>
        <v>0.22</v>
      </c>
      <c r="H56" s="5">
        <f t="shared" si="12"/>
        <v>39660</v>
      </c>
      <c r="I56">
        <f t="shared" si="4"/>
        <v>0.53049999999999953</v>
      </c>
      <c r="J56">
        <f ca="1">_xll.SPRDOPT(B56,C56,D56,0,F56,G56,E56,H56-$A$2,1,0)</f>
        <v>1.2593972483898084</v>
      </c>
      <c r="K56" s="15">
        <f t="shared" si="5"/>
        <v>0.57999999999999996</v>
      </c>
      <c r="L56" s="15">
        <f t="shared" ca="1" si="6"/>
        <v>0.67939724838980842</v>
      </c>
      <c r="N56" s="10">
        <f ca="1">1/((1+Prices!Q56/2)^(2*((P56-$A$2)/365.25)))</f>
        <v>0.7082836234443467</v>
      </c>
      <c r="P56" s="5">
        <f t="shared" si="13"/>
        <v>39746</v>
      </c>
      <c r="R56">
        <f t="shared" ca="1" si="7"/>
        <v>0.89201044644537342</v>
      </c>
      <c r="S56">
        <f t="shared" ca="1" si="8"/>
        <v>0.41080450159772108</v>
      </c>
    </row>
    <row r="57" spans="1:19" x14ac:dyDescent="0.25">
      <c r="A57" s="4">
        <f t="shared" si="14"/>
        <v>39722</v>
      </c>
      <c r="B57">
        <f>Prices!K57</f>
        <v>4.3170000000000002</v>
      </c>
      <c r="C57">
        <f>(Prices!E57+Prices!H57)/2</f>
        <v>4.0250000000000004</v>
      </c>
      <c r="D57">
        <f t="shared" si="3"/>
        <v>0.06</v>
      </c>
      <c r="E57" s="12">
        <f>$E$2</f>
        <v>0.5</v>
      </c>
      <c r="F57" s="10">
        <f>Prices!O57</f>
        <v>0.19800000000000001</v>
      </c>
      <c r="G57">
        <f>(Prices!M57+Prices!N57)/2</f>
        <v>0.22</v>
      </c>
      <c r="H57" s="5">
        <f t="shared" si="12"/>
        <v>39691</v>
      </c>
      <c r="I57">
        <f t="shared" si="4"/>
        <v>0.23199999999999982</v>
      </c>
      <c r="J57">
        <f ca="1">_xll.SPRDOPT(B57,C57,D57,0,F57,G57,E57,H57-$A$2,1,0)</f>
        <v>1.0210710614183587</v>
      </c>
      <c r="K57" s="15">
        <f t="shared" si="5"/>
        <v>0.57999999999999996</v>
      </c>
      <c r="L57" s="15">
        <f t="shared" ca="1" si="6"/>
        <v>0.44107106141835872</v>
      </c>
      <c r="N57" s="10">
        <f ca="1">1/((1+Prices!Q57/2)^(2*((P57-$A$2)/365.25)))</f>
        <v>0.70439372651598198</v>
      </c>
      <c r="P57" s="5">
        <f t="shared" si="13"/>
        <v>39777</v>
      </c>
      <c r="R57">
        <f t="shared" ca="1" si="7"/>
        <v>0.71923604999010682</v>
      </c>
      <c r="S57">
        <f t="shared" ca="1" si="8"/>
        <v>0.40854836137926953</v>
      </c>
    </row>
    <row r="58" spans="1:19" x14ac:dyDescent="0.25">
      <c r="A58" s="4">
        <f t="shared" si="14"/>
        <v>39753</v>
      </c>
      <c r="B58">
        <f>Prices!K58</f>
        <v>4.42</v>
      </c>
      <c r="C58">
        <f>(Prices!E58+Prices!H58)/2</f>
        <v>4.2040000000000006</v>
      </c>
      <c r="D58">
        <f t="shared" si="3"/>
        <v>0.06</v>
      </c>
      <c r="E58" s="12">
        <f t="shared" ref="E58:E63" si="16">$E$2</f>
        <v>0.5</v>
      </c>
      <c r="F58" s="10">
        <f>Prices!O58</f>
        <v>0.19800000000000001</v>
      </c>
      <c r="G58">
        <f>(Prices!M58+Prices!N58)/2</f>
        <v>0.22</v>
      </c>
      <c r="H58" s="5">
        <f t="shared" si="12"/>
        <v>39721</v>
      </c>
      <c r="I58">
        <f t="shared" si="4"/>
        <v>0.15599999999999931</v>
      </c>
      <c r="J58">
        <f ca="1">_xll.SPRDOPT(B58,C58,D58,0,F58,G58,E58,H58-$A$2,1,0)</f>
        <v>1.0164670103088433</v>
      </c>
      <c r="K58" s="15">
        <f t="shared" si="5"/>
        <v>0.57999999999999996</v>
      </c>
      <c r="L58" s="15">
        <f t="shared" ca="1" si="6"/>
        <v>0.43646701030884338</v>
      </c>
      <c r="N58" s="10">
        <f ca="1">1/((1+Prices!Q58/2)^(2*((P58-$A$2)/365.25)))</f>
        <v>0.70062862207987242</v>
      </c>
      <c r="P58" s="5">
        <f t="shared" si="13"/>
        <v>39807</v>
      </c>
      <c r="R58">
        <f t="shared" ca="1" si="7"/>
        <v>0.71216588082233234</v>
      </c>
      <c r="S58">
        <f t="shared" ca="1" si="8"/>
        <v>0.40636460080632597</v>
      </c>
    </row>
    <row r="59" spans="1:19" x14ac:dyDescent="0.25">
      <c r="A59" s="4">
        <f t="shared" si="14"/>
        <v>39783</v>
      </c>
      <c r="B59">
        <f>Prices!K59</f>
        <v>4.5169999999999995</v>
      </c>
      <c r="C59">
        <f>(Prices!E59+Prices!H59)/2</f>
        <v>4.3209999999999997</v>
      </c>
      <c r="D59">
        <f t="shared" si="3"/>
        <v>0.06</v>
      </c>
      <c r="E59" s="12">
        <f t="shared" si="16"/>
        <v>0.5</v>
      </c>
      <c r="F59" s="10">
        <f>Prices!O59</f>
        <v>0.20025000000000001</v>
      </c>
      <c r="G59">
        <f>(Prices!M59+Prices!N59)/2</f>
        <v>0.2225</v>
      </c>
      <c r="H59" s="5">
        <f t="shared" si="12"/>
        <v>39752</v>
      </c>
      <c r="I59">
        <f t="shared" si="4"/>
        <v>0.13599999999999973</v>
      </c>
      <c r="J59">
        <f ca="1">_xll.SPRDOPT(B59,C59,D59,0,F59,G59,E59,H59-$A$2,1,0)</f>
        <v>1.0456167507895247</v>
      </c>
      <c r="K59" s="15">
        <f t="shared" si="5"/>
        <v>0.57999999999999996</v>
      </c>
      <c r="L59" s="15">
        <f t="shared" ca="1" si="6"/>
        <v>0.46561675078952469</v>
      </c>
      <c r="N59" s="10">
        <f ca="1">1/((1+Prices!Q59/2)^(2*((P59-$A$2)/365.25)))</f>
        <v>0.69684172729294636</v>
      </c>
      <c r="P59" s="5">
        <f t="shared" si="13"/>
        <v>39838</v>
      </c>
      <c r="R59">
        <f t="shared" ca="1" si="7"/>
        <v>0.7286293827066106</v>
      </c>
      <c r="S59">
        <f t="shared" ca="1" si="8"/>
        <v>0.40416820182990887</v>
      </c>
    </row>
    <row r="60" spans="1:19" x14ac:dyDescent="0.25">
      <c r="A60" s="4">
        <f t="shared" si="14"/>
        <v>39814</v>
      </c>
      <c r="B60">
        <f>Prices!K60</f>
        <v>4.4444999999999997</v>
      </c>
      <c r="C60">
        <f>(Prices!E60+Prices!H60)/2</f>
        <v>4.3734999999999999</v>
      </c>
      <c r="D60">
        <f t="shared" si="3"/>
        <v>0.06</v>
      </c>
      <c r="E60" s="12">
        <f t="shared" si="16"/>
        <v>0.5</v>
      </c>
      <c r="F60" s="10">
        <f>Prices!O60</f>
        <v>0.20250000000000001</v>
      </c>
      <c r="G60">
        <f>(Prices!M60+Prices!N60)/2</f>
        <v>0.22500000000000001</v>
      </c>
      <c r="H60" s="5">
        <f t="shared" si="12"/>
        <v>39782</v>
      </c>
      <c r="I60">
        <f t="shared" si="4"/>
        <v>1.0999999999999732E-2</v>
      </c>
      <c r="J60">
        <f ca="1">_xll.SPRDOPT(B60,C60,D60,0,F60,G60,E60,H60-$A$2,1,0)</f>
        <v>0.99578349206396977</v>
      </c>
      <c r="K60" s="15">
        <f t="shared" si="5"/>
        <v>0.57999999999999996</v>
      </c>
      <c r="L60" s="15">
        <f t="shared" ca="1" si="6"/>
        <v>0.41578349206396981</v>
      </c>
      <c r="N60" s="10">
        <f ca="1">1/((1+Prices!Q60/2)^(2*((P60-$A$2)/365.25)))</f>
        <v>0.69333105385130189</v>
      </c>
      <c r="P60" s="5">
        <f t="shared" si="13"/>
        <v>39869</v>
      </c>
      <c r="R60">
        <f t="shared" ca="1" si="7"/>
        <v>0.6904076179604417</v>
      </c>
      <c r="S60">
        <f t="shared" ca="1" si="8"/>
        <v>0.40213201123375508</v>
      </c>
    </row>
    <row r="61" spans="1:19" x14ac:dyDescent="0.25">
      <c r="A61" s="4">
        <f t="shared" si="14"/>
        <v>39845</v>
      </c>
      <c r="B61">
        <f>Prices!K61</f>
        <v>4.3574999999999999</v>
      </c>
      <c r="C61">
        <f>(Prices!E61+Prices!H61)/2</f>
        <v>4.2865000000000002</v>
      </c>
      <c r="D61">
        <f t="shared" si="3"/>
        <v>0.06</v>
      </c>
      <c r="E61" s="12">
        <f t="shared" si="16"/>
        <v>0.5</v>
      </c>
      <c r="F61" s="10">
        <f>Prices!O61</f>
        <v>0.19800000000000001</v>
      </c>
      <c r="G61">
        <f>(Prices!M61+Prices!N61)/2</f>
        <v>0.22</v>
      </c>
      <c r="H61" s="5">
        <f t="shared" si="12"/>
        <v>39813</v>
      </c>
      <c r="I61">
        <f t="shared" si="4"/>
        <v>1.0999999999999732E-2</v>
      </c>
      <c r="J61">
        <f ca="1">_xll.SPRDOPT(B61,C61,D61,0,F61,G61,E61,H61-$A$2,1,0)</f>
        <v>0.96073039298955643</v>
      </c>
      <c r="K61" s="15">
        <f t="shared" si="5"/>
        <v>0.57999999999999996</v>
      </c>
      <c r="L61" s="15">
        <f t="shared" ca="1" si="6"/>
        <v>0.38073039298955647</v>
      </c>
      <c r="N61" s="10">
        <f ca="1">1/((1+Prices!Q61/2)^(2*((P61-$A$2)/365.25)))</f>
        <v>0.69008996345618867</v>
      </c>
      <c r="P61" s="5">
        <f t="shared" si="13"/>
        <v>39897</v>
      </c>
      <c r="R61">
        <f t="shared" ca="1" si="7"/>
        <v>0.66299040178941282</v>
      </c>
      <c r="S61">
        <f t="shared" ca="1" si="8"/>
        <v>0.40025217880458941</v>
      </c>
    </row>
    <row r="62" spans="1:19" x14ac:dyDescent="0.25">
      <c r="A62" s="4">
        <f t="shared" si="14"/>
        <v>39873</v>
      </c>
      <c r="B62">
        <f>Prices!K62</f>
        <v>4.3234999999999992</v>
      </c>
      <c r="C62">
        <f>(Prices!E62+Prices!H62)/2</f>
        <v>4.1514999999999995</v>
      </c>
      <c r="D62">
        <f t="shared" si="3"/>
        <v>0.06</v>
      </c>
      <c r="E62" s="12">
        <f t="shared" si="16"/>
        <v>0.5</v>
      </c>
      <c r="F62" s="10">
        <f>Prices!O62</f>
        <v>0.1845</v>
      </c>
      <c r="G62">
        <f>(Prices!M62+Prices!N62)/2</f>
        <v>0.20499999999999999</v>
      </c>
      <c r="H62" s="5">
        <f t="shared" si="12"/>
        <v>39844</v>
      </c>
      <c r="I62">
        <f t="shared" si="4"/>
        <v>0.11199999999999971</v>
      </c>
      <c r="J62">
        <f ca="1">_xll.SPRDOPT(B62,C62,D62,0,F62,G62,E62,H62-$A$2,1,0)</f>
        <v>0.93625388899633222</v>
      </c>
      <c r="K62" s="15">
        <f t="shared" si="5"/>
        <v>0.57999999999999996</v>
      </c>
      <c r="L62" s="15">
        <f t="shared" ca="1" si="6"/>
        <v>0.35625388899633226</v>
      </c>
      <c r="N62" s="10">
        <f ca="1">1/((1+Prices!Q62/2)^(2*((P62-$A$2)/365.25)))</f>
        <v>0.68656866029587438</v>
      </c>
      <c r="P62" s="5">
        <f t="shared" si="13"/>
        <v>39928</v>
      </c>
      <c r="R62">
        <f t="shared" ca="1" si="7"/>
        <v>0.64280257826501408</v>
      </c>
      <c r="S62">
        <f t="shared" ca="1" si="8"/>
        <v>0.39820982297160712</v>
      </c>
    </row>
    <row r="63" spans="1:19" x14ac:dyDescent="0.25">
      <c r="A63" s="4">
        <f t="shared" si="14"/>
        <v>39904</v>
      </c>
      <c r="B63">
        <f>Prices!K63</f>
        <v>4.5395000000000003</v>
      </c>
      <c r="C63">
        <f>(Prices!E63+Prices!H63)/2</f>
        <v>4.0012500000000006</v>
      </c>
      <c r="D63">
        <f t="shared" si="3"/>
        <v>0.06</v>
      </c>
      <c r="E63" s="12">
        <f t="shared" si="16"/>
        <v>0.5</v>
      </c>
      <c r="F63" s="10">
        <f>Prices!O63</f>
        <v>0.17550000000000002</v>
      </c>
      <c r="G63">
        <f>(Prices!M63+Prices!N63)/2</f>
        <v>0.19500000000000001</v>
      </c>
      <c r="H63" s="5">
        <f t="shared" si="12"/>
        <v>39872</v>
      </c>
      <c r="I63">
        <f t="shared" si="4"/>
        <v>0.47824999999999968</v>
      </c>
      <c r="J63">
        <f ca="1">_xll.SPRDOPT(B63,C63,D63,0,F63,G63,E63,H63-$A$2,1,0)</f>
        <v>1.10756331099062</v>
      </c>
      <c r="K63" s="15">
        <f t="shared" si="5"/>
        <v>0.57999999999999996</v>
      </c>
      <c r="L63" s="15">
        <f t="shared" ca="1" si="6"/>
        <v>0.52756331099062004</v>
      </c>
      <c r="N63" s="10">
        <f ca="1">1/((1+Prices!Q63/2)^(2*((P63-$A$2)/365.25)))</f>
        <v>0.68320382087321241</v>
      </c>
      <c r="P63" s="5">
        <f t="shared" si="13"/>
        <v>39958</v>
      </c>
      <c r="R63">
        <f t="shared" ca="1" si="7"/>
        <v>0.75669148592777757</v>
      </c>
      <c r="S63">
        <f t="shared" ca="1" si="8"/>
        <v>0.39625821610646317</v>
      </c>
    </row>
    <row r="64" spans="1:19" x14ac:dyDescent="0.25">
      <c r="A64" s="4">
        <f t="shared" si="14"/>
        <v>39934</v>
      </c>
      <c r="B64">
        <f>Prices!K64</f>
        <v>4.7045000000000003</v>
      </c>
      <c r="C64">
        <f>(Prices!E64+Prices!H64)/2</f>
        <v>4.0187500000000007</v>
      </c>
      <c r="D64">
        <f t="shared" si="3"/>
        <v>0.06</v>
      </c>
      <c r="E64" s="12">
        <f>$E$1</f>
        <v>0.5</v>
      </c>
      <c r="F64" s="10">
        <f>Prices!O64</f>
        <v>0.19500000000000001</v>
      </c>
      <c r="G64">
        <f>(Prices!M64+Prices!N64)/2</f>
        <v>0.19500000000000001</v>
      </c>
      <c r="H64" s="5">
        <f t="shared" si="12"/>
        <v>39903</v>
      </c>
      <c r="I64">
        <f t="shared" si="4"/>
        <v>0.62574999999999958</v>
      </c>
      <c r="J64">
        <f ca="1">_xll.SPRDOPT(B64,C64,D64,0,F64,G64,E64,H64-$A$2,1,0)</f>
        <v>1.2586072290338572</v>
      </c>
      <c r="K64" s="15">
        <f t="shared" si="5"/>
        <v>0.57999999999999996</v>
      </c>
      <c r="L64" s="15">
        <f t="shared" ca="1" si="6"/>
        <v>0.67860722903385728</v>
      </c>
      <c r="N64" s="10">
        <f ca="1">1/((1+Prices!Q64/2)^(2*((P64-$A$2)/365.25)))</f>
        <v>0.67969197955864591</v>
      </c>
      <c r="P64" s="5">
        <f t="shared" si="13"/>
        <v>39989</v>
      </c>
      <c r="R64">
        <f t="shared" ca="1" si="7"/>
        <v>0.85546523898884452</v>
      </c>
      <c r="S64">
        <f t="shared" ca="1" si="8"/>
        <v>0.39422134814401461</v>
      </c>
    </row>
    <row r="65" spans="1:19" x14ac:dyDescent="0.25">
      <c r="A65" s="4">
        <f t="shared" si="14"/>
        <v>39965</v>
      </c>
      <c r="B65">
        <f>Prices!K65</f>
        <v>4.8425000000000002</v>
      </c>
      <c r="C65">
        <f>(Prices!E65+Prices!H65)/2</f>
        <v>4.0542499999999997</v>
      </c>
      <c r="D65">
        <f t="shared" si="3"/>
        <v>0.06</v>
      </c>
      <c r="E65" s="12">
        <f>$E$1</f>
        <v>0.5</v>
      </c>
      <c r="F65" s="10">
        <f>Prices!O65</f>
        <v>0.19500000000000001</v>
      </c>
      <c r="G65">
        <f>(Prices!M65+Prices!N65)/2</f>
        <v>0.19500000000000001</v>
      </c>
      <c r="H65" s="5">
        <f t="shared" si="12"/>
        <v>39933</v>
      </c>
      <c r="I65">
        <f t="shared" si="4"/>
        <v>0.72825000000000051</v>
      </c>
      <c r="J65">
        <f ca="1">_xll.SPRDOPT(B65,C65,D65,0,F65,G65,E65,H65-$A$2,1,0)</f>
        <v>1.3433307515105675</v>
      </c>
      <c r="K65" s="15">
        <f t="shared" si="5"/>
        <v>0.57999999999999996</v>
      </c>
      <c r="L65" s="15">
        <f t="shared" ca="1" si="6"/>
        <v>0.76333075151056751</v>
      </c>
      <c r="N65" s="10">
        <f ca="1">1/((1+Prices!Q65/2)^(2*((P65-$A$2)/365.25)))</f>
        <v>0.67629804649891845</v>
      </c>
      <c r="P65" s="5">
        <f t="shared" si="13"/>
        <v>40019</v>
      </c>
      <c r="R65">
        <f t="shared" ca="1" si="7"/>
        <v>0.90849196304852087</v>
      </c>
      <c r="S65">
        <f t="shared" ca="1" si="8"/>
        <v>0.39225286696937267</v>
      </c>
    </row>
    <row r="66" spans="1:19" x14ac:dyDescent="0.25">
      <c r="A66" s="4">
        <f t="shared" si="14"/>
        <v>39995</v>
      </c>
      <c r="B66">
        <f>Prices!K66</f>
        <v>5.0875000000000004</v>
      </c>
      <c r="C66">
        <f>(Prices!E66+Prices!H66)/2</f>
        <v>4.0967500000000001</v>
      </c>
      <c r="D66">
        <f t="shared" si="3"/>
        <v>0.06</v>
      </c>
      <c r="E66" s="12">
        <f>$E$1</f>
        <v>0.5</v>
      </c>
      <c r="F66" s="10">
        <f>Prices!O66</f>
        <v>0.19500000000000001</v>
      </c>
      <c r="G66">
        <f>(Prices!M66+Prices!N66)/2</f>
        <v>0.19500000000000001</v>
      </c>
      <c r="H66" s="5">
        <f t="shared" si="12"/>
        <v>39964</v>
      </c>
      <c r="I66">
        <f t="shared" si="4"/>
        <v>0.93075000000000019</v>
      </c>
      <c r="J66">
        <f ca="1">_xll.SPRDOPT(B66,C66,D66,0,F66,G66,E66,H66-$A$2,1,0)</f>
        <v>1.504369708832636</v>
      </c>
      <c r="K66" s="15">
        <f t="shared" si="5"/>
        <v>0.57999999999999996</v>
      </c>
      <c r="L66" s="15">
        <f t="shared" ca="1" si="6"/>
        <v>0.92436970883263603</v>
      </c>
      <c r="N66" s="10">
        <f ca="1">1/((1+Prices!Q66/2)^(2*((P66-$A$2)/365.25)))</f>
        <v>0.67279586908580935</v>
      </c>
      <c r="P66" s="5">
        <f t="shared" si="13"/>
        <v>40050</v>
      </c>
      <c r="R66">
        <f t="shared" ca="1" si="7"/>
        <v>1.0121337256804193</v>
      </c>
      <c r="S66">
        <f t="shared" ca="1" si="8"/>
        <v>0.39022160406976941</v>
      </c>
    </row>
    <row r="67" spans="1:19" x14ac:dyDescent="0.25">
      <c r="A67" s="4">
        <f t="shared" si="14"/>
        <v>40026</v>
      </c>
      <c r="B67">
        <f>Prices!K67</f>
        <v>5.1254999999999988</v>
      </c>
      <c r="C67">
        <f>(Prices!E67+Prices!H67)/2</f>
        <v>4.1347499999999986</v>
      </c>
      <c r="D67">
        <f t="shared" si="3"/>
        <v>0.06</v>
      </c>
      <c r="E67" s="12">
        <f>$E$1</f>
        <v>0.5</v>
      </c>
      <c r="F67" s="10">
        <f>Prices!O67</f>
        <v>0.19500000000000001</v>
      </c>
      <c r="G67">
        <f>(Prices!M67+Prices!N67)/2</f>
        <v>0.19500000000000001</v>
      </c>
      <c r="H67" s="5">
        <f t="shared" si="12"/>
        <v>39994</v>
      </c>
      <c r="I67">
        <f t="shared" si="4"/>
        <v>0.93075000000000019</v>
      </c>
      <c r="J67">
        <f ca="1">_xll.SPRDOPT(B67,C67,D67,0,F67,G67,E67,H67-$A$2,1,0)</f>
        <v>1.5166672738937161</v>
      </c>
      <c r="K67" s="15">
        <f t="shared" si="5"/>
        <v>0.57999999999999996</v>
      </c>
      <c r="L67" s="15">
        <f t="shared" ca="1" si="6"/>
        <v>0.93666727389371618</v>
      </c>
      <c r="N67" s="10">
        <f ca="1">1/((1+Prices!Q67/2)^(2*((P67-$A$2)/365.25)))</f>
        <v>0.66931844193091461</v>
      </c>
      <c r="P67" s="5">
        <f t="shared" si="13"/>
        <v>40081</v>
      </c>
      <c r="R67">
        <f t="shared" ca="1" si="7"/>
        <v>1.0151333766901498</v>
      </c>
      <c r="S67">
        <f t="shared" ca="1" si="8"/>
        <v>0.38820469631993043</v>
      </c>
    </row>
    <row r="68" spans="1:19" x14ac:dyDescent="0.25">
      <c r="A68" s="4">
        <f t="shared" si="14"/>
        <v>40057</v>
      </c>
      <c r="B68">
        <f>Prices!K68</f>
        <v>4.7195</v>
      </c>
      <c r="C68">
        <f>(Prices!E68+Prices!H68)/2</f>
        <v>4.1287500000000001</v>
      </c>
      <c r="D68">
        <f t="shared" si="3"/>
        <v>0.06</v>
      </c>
      <c r="E68" s="12">
        <f>$E$1</f>
        <v>0.5</v>
      </c>
      <c r="F68" s="10">
        <f>Prices!O68</f>
        <v>0.19500000000000001</v>
      </c>
      <c r="G68">
        <f>(Prices!M68+Prices!N68)/2</f>
        <v>0.19500000000000001</v>
      </c>
      <c r="H68" s="5">
        <f t="shared" si="12"/>
        <v>40025</v>
      </c>
      <c r="I68">
        <f t="shared" si="4"/>
        <v>0.53074999999999983</v>
      </c>
      <c r="J68">
        <f ca="1">_xll.SPRDOPT(B68,C68,D68,0,F68,G68,E68,H68-$A$2,1,0)</f>
        <v>1.2344418736839655</v>
      </c>
      <c r="K68" s="15">
        <f t="shared" si="5"/>
        <v>0.57999999999999996</v>
      </c>
      <c r="L68" s="15">
        <f t="shared" ca="1" si="6"/>
        <v>0.65444187368396556</v>
      </c>
      <c r="N68" s="10">
        <f ca="1">1/((1+Prices!Q68/2)^(2*((P68-$A$2)/365.25)))</f>
        <v>0.66591941743616945</v>
      </c>
      <c r="P68" s="5">
        <f t="shared" si="13"/>
        <v>40111</v>
      </c>
      <c r="R68">
        <f t="shared" ca="1" si="7"/>
        <v>0.82203881338243978</v>
      </c>
      <c r="S68">
        <f t="shared" ca="1" si="8"/>
        <v>0.38623326211297826</v>
      </c>
    </row>
    <row r="69" spans="1:19" x14ac:dyDescent="0.25">
      <c r="A69" s="4">
        <f t="shared" si="14"/>
        <v>40087</v>
      </c>
      <c r="B69">
        <f>Prices!K69</f>
        <v>4.4195000000000002</v>
      </c>
      <c r="C69">
        <f>(Prices!E69+Prices!H69)/2</f>
        <v>4.1272500000000001</v>
      </c>
      <c r="D69">
        <f t="shared" si="3"/>
        <v>0.06</v>
      </c>
      <c r="E69" s="12">
        <f>$E$2</f>
        <v>0.5</v>
      </c>
      <c r="F69" s="10">
        <f>Prices!O69</f>
        <v>0.17550000000000002</v>
      </c>
      <c r="G69">
        <f>(Prices!M69+Prices!N69)/2</f>
        <v>0.19500000000000001</v>
      </c>
      <c r="H69" s="5">
        <f t="shared" ref="H69:H100" si="17">EOMONTH(A69-1,-1)</f>
        <v>40056</v>
      </c>
      <c r="I69">
        <f t="shared" si="4"/>
        <v>0.23225000000000012</v>
      </c>
      <c r="J69">
        <f ca="1">_xll.SPRDOPT(B69,C69,D69,0,F69,G69,E69,H69-$A$2,1,0)</f>
        <v>0.99743701899793347</v>
      </c>
      <c r="K69" s="15">
        <f t="shared" si="5"/>
        <v>0.57999999999999996</v>
      </c>
      <c r="L69" s="15">
        <f t="shared" ca="1" si="6"/>
        <v>0.41743701899793351</v>
      </c>
      <c r="N69" s="10">
        <f ca="1">1/((1+Prices!Q69/2)^(2*((P69-$A$2)/365.25)))</f>
        <v>0.66243263114719542</v>
      </c>
      <c r="P69" s="5">
        <f t="shared" ref="P69:P100" si="18">EOMONTH(A69,0)+25</f>
        <v>40142</v>
      </c>
      <c r="R69">
        <f t="shared" ca="1" si="7"/>
        <v>0.66073482889841617</v>
      </c>
      <c r="S69">
        <f t="shared" ca="1" si="8"/>
        <v>0.38421092606537333</v>
      </c>
    </row>
    <row r="70" spans="1:19" x14ac:dyDescent="0.25">
      <c r="A70" s="4">
        <f t="shared" ref="A70:A101" si="19">EDATE(A69,1)</f>
        <v>40118</v>
      </c>
      <c r="B70">
        <f>Prices!K70</f>
        <v>4.5225</v>
      </c>
      <c r="C70">
        <f>(Prices!E70+Prices!H70)/2</f>
        <v>4.3087499999999999</v>
      </c>
      <c r="D70">
        <f t="shared" ref="D70:D124" si="20">$D$3</f>
        <v>0.06</v>
      </c>
      <c r="E70" s="12">
        <f t="shared" ref="E70:E75" si="21">$E$2</f>
        <v>0.5</v>
      </c>
      <c r="F70" s="10">
        <f>Prices!O70</f>
        <v>0.17550000000000002</v>
      </c>
      <c r="G70">
        <f>(Prices!M70+Prices!N70)/2</f>
        <v>0.19500000000000001</v>
      </c>
      <c r="H70" s="5">
        <f t="shared" si="17"/>
        <v>40086</v>
      </c>
      <c r="I70">
        <f t="shared" ref="I70:I124" si="22">IF((B70-C70-D70)&gt;0,(B70-C70-D70),0)</f>
        <v>0.15375000000000011</v>
      </c>
      <c r="J70">
        <f ca="1">_xll.SPRDOPT(B70,C70,D70,0,F70,G70,E70,H70-$A$2,1,0)</f>
        <v>0.98936132772729335</v>
      </c>
      <c r="K70" s="15">
        <f t="shared" ref="K70:K124" si="23">$K$2</f>
        <v>0.57999999999999996</v>
      </c>
      <c r="L70" s="15">
        <f t="shared" ref="L70:L124" ca="1" si="24">J70-K70</f>
        <v>0.40936132772729339</v>
      </c>
      <c r="N70" s="10">
        <f ca="1">1/((1+Prices!Q70/2)^(2*((P70-$A$2)/365.25)))</f>
        <v>0.65906346574816943</v>
      </c>
      <c r="P70" s="5">
        <f t="shared" si="18"/>
        <v>40172</v>
      </c>
      <c r="R70">
        <f t="shared" ref="R70:R124" ca="1" si="25">N70*J70</f>
        <v>0.65205190552916048</v>
      </c>
      <c r="S70">
        <f t="shared" ref="S70:S124" ca="1" si="26">N70*K70</f>
        <v>0.38225681013393825</v>
      </c>
    </row>
    <row r="71" spans="1:19" x14ac:dyDescent="0.25">
      <c r="A71" s="4">
        <f t="shared" si="19"/>
        <v>40148</v>
      </c>
      <c r="B71">
        <f>Prices!K71</f>
        <v>4.6194999999999995</v>
      </c>
      <c r="C71">
        <f>(Prices!E71+Prices!H71)/2</f>
        <v>4.425749999999999</v>
      </c>
      <c r="D71">
        <f t="shared" si="20"/>
        <v>0.06</v>
      </c>
      <c r="E71" s="12">
        <f t="shared" si="21"/>
        <v>0.5</v>
      </c>
      <c r="F71" s="10">
        <f>Prices!O71</f>
        <v>0.17550000000000002</v>
      </c>
      <c r="G71">
        <f>(Prices!M71+Prices!N71)/2</f>
        <v>0.19500000000000001</v>
      </c>
      <c r="H71" s="5">
        <f t="shared" si="17"/>
        <v>40117</v>
      </c>
      <c r="I71">
        <f t="shared" si="22"/>
        <v>0.13375000000000054</v>
      </c>
      <c r="J71">
        <f ca="1">_xll.SPRDOPT(B71,C71,D71,0,F71,G71,E71,H71-$A$2,1,0)</f>
        <v>1.0058084528970275</v>
      </c>
      <c r="K71" s="15">
        <f t="shared" si="23"/>
        <v>0.57999999999999996</v>
      </c>
      <c r="L71" s="15">
        <f t="shared" ca="1" si="24"/>
        <v>0.42580845289702751</v>
      </c>
      <c r="N71" s="10">
        <f ca="1">1/((1+Prices!Q71/2)^(2*((P71-$A$2)/365.25)))</f>
        <v>0.65558741549633692</v>
      </c>
      <c r="P71" s="5">
        <f t="shared" si="18"/>
        <v>40203</v>
      </c>
      <c r="R71">
        <f t="shared" ca="1" si="25"/>
        <v>0.65939536411913136</v>
      </c>
      <c r="S71">
        <f t="shared" ca="1" si="26"/>
        <v>0.38024070098787538</v>
      </c>
    </row>
    <row r="72" spans="1:19" x14ac:dyDescent="0.25">
      <c r="A72" s="4">
        <f t="shared" si="19"/>
        <v>40179</v>
      </c>
      <c r="B72">
        <f>Prices!K72</f>
        <v>4.5495000000000001</v>
      </c>
      <c r="C72">
        <f>(Prices!E72+Prices!H72)/2</f>
        <v>4.4807500000000005</v>
      </c>
      <c r="D72">
        <f t="shared" si="20"/>
        <v>0.06</v>
      </c>
      <c r="E72" s="12">
        <f t="shared" si="21"/>
        <v>0.5</v>
      </c>
      <c r="F72" s="10">
        <f>Prices!O72</f>
        <v>0.17550000000000002</v>
      </c>
      <c r="G72">
        <f>(Prices!M72+Prices!N72)/2</f>
        <v>0.19500000000000001</v>
      </c>
      <c r="H72" s="5">
        <f t="shared" si="17"/>
        <v>40147</v>
      </c>
      <c r="I72">
        <f t="shared" si="22"/>
        <v>8.7499999999996469E-3</v>
      </c>
      <c r="J72">
        <f ca="1">_xll.SPRDOPT(B72,C72,D72,0,F72,G72,E72,H72-$A$2,1,0)</f>
        <v>0.94502826563804809</v>
      </c>
      <c r="K72" s="15">
        <f t="shared" si="23"/>
        <v>0.57999999999999996</v>
      </c>
      <c r="L72" s="15">
        <f t="shared" ca="1" si="24"/>
        <v>0.36502826563804813</v>
      </c>
      <c r="N72" s="10">
        <f ca="1">1/((1+Prices!Q72/2)^(2*((P72-$A$2)/365.25)))</f>
        <v>0.65213715849003073</v>
      </c>
      <c r="P72" s="5">
        <f t="shared" si="18"/>
        <v>40234</v>
      </c>
      <c r="R72">
        <f t="shared" ca="1" si="25"/>
        <v>0.61628804784595859</v>
      </c>
      <c r="S72">
        <f t="shared" ca="1" si="26"/>
        <v>0.37823955192421782</v>
      </c>
    </row>
    <row r="73" spans="1:19" x14ac:dyDescent="0.25">
      <c r="A73" s="4">
        <f t="shared" si="19"/>
        <v>40210</v>
      </c>
      <c r="B73">
        <f>Prices!K73</f>
        <v>4.4625000000000004</v>
      </c>
      <c r="C73">
        <f>(Prices!E73+Prices!H73)/2</f>
        <v>4.3937500000000007</v>
      </c>
      <c r="D73">
        <f t="shared" si="20"/>
        <v>0.06</v>
      </c>
      <c r="E73" s="12">
        <f t="shared" si="21"/>
        <v>0.5</v>
      </c>
      <c r="F73" s="10">
        <f>Prices!O73</f>
        <v>0.17100000000000001</v>
      </c>
      <c r="G73">
        <f>(Prices!M73+Prices!N73)/2</f>
        <v>0.19</v>
      </c>
      <c r="H73" s="5">
        <f t="shared" si="17"/>
        <v>40178</v>
      </c>
      <c r="I73">
        <f t="shared" si="22"/>
        <v>8.7499999999996469E-3</v>
      </c>
      <c r="J73">
        <f ca="1">_xll.SPRDOPT(B73,C73,D73,0,F73,G73,E73,H73-$A$2,1,0)</f>
        <v>0.90835575356263543</v>
      </c>
      <c r="K73" s="15">
        <f t="shared" si="23"/>
        <v>0.57999999999999996</v>
      </c>
      <c r="L73" s="15">
        <f t="shared" ca="1" si="24"/>
        <v>0.32835575356263547</v>
      </c>
      <c r="N73" s="10">
        <f ca="1">1/((1+Prices!Q73/2)^(2*((P73-$A$2)/365.25)))</f>
        <v>0.64894678283744112</v>
      </c>
      <c r="P73" s="5">
        <f t="shared" si="18"/>
        <v>40262</v>
      </c>
      <c r="R73">
        <f t="shared" ca="1" si="25"/>
        <v>0.58947454394635179</v>
      </c>
      <c r="S73">
        <f t="shared" ca="1" si="26"/>
        <v>0.37638913404571583</v>
      </c>
    </row>
    <row r="74" spans="1:19" x14ac:dyDescent="0.25">
      <c r="A74" s="4">
        <f t="shared" si="19"/>
        <v>40238</v>
      </c>
      <c r="B74">
        <f>Prices!K74</f>
        <v>4.4284999999999997</v>
      </c>
      <c r="C74">
        <f>(Prices!E74+Prices!H74)/2</f>
        <v>4.2587499999999991</v>
      </c>
      <c r="D74">
        <f t="shared" si="20"/>
        <v>0.06</v>
      </c>
      <c r="E74" s="12">
        <f t="shared" si="21"/>
        <v>0.5</v>
      </c>
      <c r="F74" s="10">
        <f>Prices!O74</f>
        <v>0.16875000000000001</v>
      </c>
      <c r="G74">
        <f>(Prices!M74+Prices!N74)/2</f>
        <v>0.1875</v>
      </c>
      <c r="H74" s="5">
        <f t="shared" si="17"/>
        <v>40209</v>
      </c>
      <c r="I74">
        <f t="shared" si="22"/>
        <v>0.10975000000000051</v>
      </c>
      <c r="J74">
        <f ca="1">_xll.SPRDOPT(B74,C74,D74,0,F74,G74,E74,H74-$A$2,1,0)</f>
        <v>0.93560695375228209</v>
      </c>
      <c r="K74" s="15">
        <f t="shared" si="23"/>
        <v>0.57999999999999996</v>
      </c>
      <c r="L74" s="15">
        <f t="shared" ca="1" si="24"/>
        <v>0.35560695375228213</v>
      </c>
      <c r="N74" s="10">
        <f ca="1">1/((1+Prices!Q74/2)^(2*((P74-$A$2)/365.25)))</f>
        <v>0.64548714036960775</v>
      </c>
      <c r="P74" s="5">
        <f t="shared" si="18"/>
        <v>40293</v>
      </c>
      <c r="R74">
        <f t="shared" ca="1" si="25"/>
        <v>0.60392225708748037</v>
      </c>
      <c r="S74">
        <f t="shared" ca="1" si="26"/>
        <v>0.37438254141437249</v>
      </c>
    </row>
    <row r="75" spans="1:19" x14ac:dyDescent="0.25">
      <c r="A75" s="4">
        <f t="shared" si="19"/>
        <v>40269</v>
      </c>
      <c r="B75">
        <f>Prices!K75</f>
        <v>4.6445000000000007</v>
      </c>
      <c r="C75">
        <f>(Prices!E75+Prices!H75)/2</f>
        <v>4.1085000000000012</v>
      </c>
      <c r="D75">
        <f t="shared" si="20"/>
        <v>0.06</v>
      </c>
      <c r="E75" s="12">
        <f t="shared" si="21"/>
        <v>0.5</v>
      </c>
      <c r="F75" s="10">
        <f>Prices!O75</f>
        <v>0.16650000000000001</v>
      </c>
      <c r="G75">
        <f>(Prices!M75+Prices!N75)/2</f>
        <v>0.185</v>
      </c>
      <c r="H75" s="5">
        <f t="shared" si="17"/>
        <v>40237</v>
      </c>
      <c r="I75">
        <f t="shared" si="22"/>
        <v>0.47599999999999959</v>
      </c>
      <c r="J75">
        <f ca="1">_xll.SPRDOPT(B75,C75,D75,0,F75,G75,E75,H75-$A$2,1,0)</f>
        <v>1.1362281008054644</v>
      </c>
      <c r="K75" s="15">
        <f t="shared" si="23"/>
        <v>0.57999999999999996</v>
      </c>
      <c r="L75" s="15">
        <f t="shared" ca="1" si="24"/>
        <v>0.55622810080546448</v>
      </c>
      <c r="N75" s="10">
        <f ca="1">1/((1+Prices!Q75/2)^(2*((P75-$A$2)/365.25)))</f>
        <v>0.64218563536825601</v>
      </c>
      <c r="P75" s="5">
        <f t="shared" si="18"/>
        <v>40323</v>
      </c>
      <c r="R75">
        <f t="shared" ca="1" si="25"/>
        <v>0.729669364839024</v>
      </c>
      <c r="S75">
        <f t="shared" ca="1" si="26"/>
        <v>0.37246766851358848</v>
      </c>
    </row>
    <row r="76" spans="1:19" x14ac:dyDescent="0.25">
      <c r="A76" s="4">
        <f t="shared" si="19"/>
        <v>40299</v>
      </c>
      <c r="B76">
        <f>Prices!K76</f>
        <v>4.8095000000000008</v>
      </c>
      <c r="C76">
        <f>(Prices!E76+Prices!H76)/2</f>
        <v>4.1270000000000007</v>
      </c>
      <c r="D76">
        <f t="shared" si="20"/>
        <v>0.06</v>
      </c>
      <c r="E76" s="12">
        <f>$E$1</f>
        <v>0.5</v>
      </c>
      <c r="F76" s="10">
        <f>Prices!O76</f>
        <v>0.185</v>
      </c>
      <c r="G76">
        <f>(Prices!M76+Prices!N76)/2</f>
        <v>0.185</v>
      </c>
      <c r="H76" s="5">
        <f t="shared" si="17"/>
        <v>40268</v>
      </c>
      <c r="I76">
        <f t="shared" si="22"/>
        <v>0.62250000000000005</v>
      </c>
      <c r="J76">
        <f ca="1">_xll.SPRDOPT(B76,C76,D76,0,F76,G76,E76,H76-$A$2,1,0)</f>
        <v>1.2875527927983399</v>
      </c>
      <c r="K76" s="15">
        <f t="shared" si="23"/>
        <v>0.57999999999999996</v>
      </c>
      <c r="L76" s="15">
        <f t="shared" ca="1" si="24"/>
        <v>0.70755279279833994</v>
      </c>
      <c r="N76" s="10">
        <f ca="1">1/((1+Prices!Q76/2)^(2*((P76-$A$2)/365.25)))</f>
        <v>0.63873793324392225</v>
      </c>
      <c r="P76" s="5">
        <f t="shared" si="18"/>
        <v>40354</v>
      </c>
      <c r="R76">
        <f t="shared" ca="1" si="25"/>
        <v>0.82240880981445164</v>
      </c>
      <c r="S76">
        <f t="shared" ca="1" si="26"/>
        <v>0.37046800128147489</v>
      </c>
    </row>
    <row r="77" spans="1:19" x14ac:dyDescent="0.25">
      <c r="A77" s="4">
        <f t="shared" si="19"/>
        <v>40330</v>
      </c>
      <c r="B77">
        <f>Prices!K77</f>
        <v>4.9474999999999998</v>
      </c>
      <c r="C77">
        <f>(Prices!E77+Prices!H77)/2</f>
        <v>4.1615000000000002</v>
      </c>
      <c r="D77">
        <f t="shared" si="20"/>
        <v>0.06</v>
      </c>
      <c r="E77" s="12">
        <f>$E$1</f>
        <v>0.5</v>
      </c>
      <c r="F77" s="10">
        <f>Prices!O77</f>
        <v>0.185</v>
      </c>
      <c r="G77">
        <f>(Prices!M77+Prices!N77)/2</f>
        <v>0.185</v>
      </c>
      <c r="H77" s="5">
        <f t="shared" si="17"/>
        <v>40298</v>
      </c>
      <c r="I77">
        <f t="shared" si="22"/>
        <v>0.72599999999999953</v>
      </c>
      <c r="J77">
        <f ca="1">_xll.SPRDOPT(B77,C77,D77,0,F77,G77,E77,H77-$A$2,1,0)</f>
        <v>1.3721830845336476</v>
      </c>
      <c r="K77" s="15">
        <f t="shared" si="23"/>
        <v>0.57999999999999996</v>
      </c>
      <c r="L77" s="15">
        <f t="shared" ca="1" si="24"/>
        <v>0.79218308453364761</v>
      </c>
      <c r="N77" s="10">
        <f ca="1">1/((1+Prices!Q77/2)^(2*((P77-$A$2)/365.25)))</f>
        <v>0.63540727817307652</v>
      </c>
      <c r="P77" s="5">
        <f t="shared" si="18"/>
        <v>40384</v>
      </c>
      <c r="R77">
        <f t="shared" ca="1" si="25"/>
        <v>0.87189511889866156</v>
      </c>
      <c r="S77">
        <f t="shared" ca="1" si="26"/>
        <v>0.36853622134038433</v>
      </c>
    </row>
    <row r="78" spans="1:19" x14ac:dyDescent="0.25">
      <c r="A78" s="4">
        <f t="shared" si="19"/>
        <v>40360</v>
      </c>
      <c r="B78">
        <f>Prices!K78</f>
        <v>5.1924999999999999</v>
      </c>
      <c r="C78">
        <f>(Prices!E78+Prices!H78)/2</f>
        <v>4.2039999999999997</v>
      </c>
      <c r="D78">
        <f t="shared" si="20"/>
        <v>0.06</v>
      </c>
      <c r="E78" s="12">
        <f>$E$1</f>
        <v>0.5</v>
      </c>
      <c r="F78" s="10">
        <f>Prices!O78</f>
        <v>0.185</v>
      </c>
      <c r="G78">
        <f>(Prices!M78+Prices!N78)/2</f>
        <v>0.185</v>
      </c>
      <c r="H78" s="5">
        <f t="shared" si="17"/>
        <v>40329</v>
      </c>
      <c r="I78">
        <f t="shared" si="22"/>
        <v>0.9285000000000001</v>
      </c>
      <c r="J78">
        <f ca="1">_xll.SPRDOPT(B78,C78,D78,0,F78,G78,E78,H78-$A$2,1,0)</f>
        <v>1.5322873447355438</v>
      </c>
      <c r="K78" s="15">
        <f t="shared" si="23"/>
        <v>0.57999999999999996</v>
      </c>
      <c r="L78" s="15">
        <f t="shared" ca="1" si="24"/>
        <v>0.95228734473554388</v>
      </c>
      <c r="N78" s="10">
        <f ca="1">1/((1+Prices!Q78/2)^(2*((P78-$A$2)/365.25)))</f>
        <v>0.63197172565504733</v>
      </c>
      <c r="P78" s="5">
        <f t="shared" si="18"/>
        <v>40415</v>
      </c>
      <c r="R78">
        <f t="shared" ca="1" si="25"/>
        <v>0.96836227745191206</v>
      </c>
      <c r="S78">
        <f t="shared" ca="1" si="26"/>
        <v>0.36654360087992743</v>
      </c>
    </row>
    <row r="79" spans="1:19" x14ac:dyDescent="0.25">
      <c r="A79" s="4">
        <f t="shared" si="19"/>
        <v>40391</v>
      </c>
      <c r="B79">
        <f>Prices!K79</f>
        <v>5.2304999999999993</v>
      </c>
      <c r="C79">
        <f>(Prices!E79+Prices!H79)/2</f>
        <v>4.2419999999999991</v>
      </c>
      <c r="D79">
        <f t="shared" si="20"/>
        <v>0.06</v>
      </c>
      <c r="E79" s="12">
        <f>$E$1</f>
        <v>0.5</v>
      </c>
      <c r="F79" s="10">
        <f>Prices!O79</f>
        <v>0.185</v>
      </c>
      <c r="G79">
        <f>(Prices!M79+Prices!N79)/2</f>
        <v>0.185</v>
      </c>
      <c r="H79" s="5">
        <f t="shared" si="17"/>
        <v>40359</v>
      </c>
      <c r="I79">
        <f t="shared" si="22"/>
        <v>0.9285000000000001</v>
      </c>
      <c r="J79">
        <f ca="1">_xll.SPRDOPT(B79,C79,D79,0,F79,G79,E79,H79-$A$2,1,0)</f>
        <v>1.5442877879945647</v>
      </c>
      <c r="K79" s="15">
        <f t="shared" si="23"/>
        <v>0.57999999999999996</v>
      </c>
      <c r="L79" s="15">
        <f t="shared" ca="1" si="24"/>
        <v>0.96428778799456472</v>
      </c>
      <c r="N79" s="10">
        <f ca="1">1/((1+Prices!Q79/2)^(2*((P79-$A$2)/365.25)))</f>
        <v>0.62856329362176577</v>
      </c>
      <c r="P79" s="5">
        <f t="shared" si="18"/>
        <v>40446</v>
      </c>
      <c r="R79">
        <f t="shared" ca="1" si="25"/>
        <v>0.97068261832173475</v>
      </c>
      <c r="S79">
        <f t="shared" ca="1" si="26"/>
        <v>0.3645667103006241</v>
      </c>
    </row>
    <row r="80" spans="1:19" x14ac:dyDescent="0.25">
      <c r="A80" s="4">
        <f t="shared" si="19"/>
        <v>40422</v>
      </c>
      <c r="B80">
        <f>Prices!K80</f>
        <v>4.8245000000000005</v>
      </c>
      <c r="C80">
        <f>(Prices!E80+Prices!H80)/2</f>
        <v>4.2360000000000007</v>
      </c>
      <c r="D80">
        <f t="shared" si="20"/>
        <v>0.06</v>
      </c>
      <c r="E80" s="12">
        <f>$E$1</f>
        <v>0.5</v>
      </c>
      <c r="F80" s="10">
        <f>Prices!O80</f>
        <v>0.185</v>
      </c>
      <c r="G80">
        <f>(Prices!M80+Prices!N80)/2</f>
        <v>0.185</v>
      </c>
      <c r="H80" s="5">
        <f t="shared" si="17"/>
        <v>40390</v>
      </c>
      <c r="I80">
        <f t="shared" si="22"/>
        <v>0.52849999999999975</v>
      </c>
      <c r="J80">
        <f ca="1">_xll.SPRDOPT(B80,C80,D80,0,F80,G80,E80,H80-$A$2,1,0)</f>
        <v>1.262703351048309</v>
      </c>
      <c r="K80" s="15">
        <f t="shared" si="23"/>
        <v>0.57999999999999996</v>
      </c>
      <c r="L80" s="15">
        <f t="shared" ca="1" si="24"/>
        <v>0.68270335104830904</v>
      </c>
      <c r="N80" s="10">
        <f ca="1">1/((1+Prices!Q80/2)^(2*((P80-$A$2)/365.25)))</f>
        <v>0.62523000638310677</v>
      </c>
      <c r="P80" s="5">
        <f t="shared" si="18"/>
        <v>40476</v>
      </c>
      <c r="R80">
        <f t="shared" ca="1" si="25"/>
        <v>0.78948002423590458</v>
      </c>
      <c r="S80">
        <f t="shared" ca="1" si="26"/>
        <v>0.36263340370220193</v>
      </c>
    </row>
    <row r="81" spans="1:19" x14ac:dyDescent="0.25">
      <c r="A81" s="4">
        <f t="shared" si="19"/>
        <v>40452</v>
      </c>
      <c r="B81">
        <f>Prices!K81</f>
        <v>4.5245000000000006</v>
      </c>
      <c r="C81">
        <f>(Prices!E81+Prices!H81)/2</f>
        <v>4.2345000000000006</v>
      </c>
      <c r="D81">
        <f t="shared" si="20"/>
        <v>0.06</v>
      </c>
      <c r="E81" s="12">
        <f>$E$2</f>
        <v>0.5</v>
      </c>
      <c r="F81" s="10">
        <f>Prices!O81</f>
        <v>0.16650000000000001</v>
      </c>
      <c r="G81">
        <f>(Prices!M81+Prices!N81)/2</f>
        <v>0.185</v>
      </c>
      <c r="H81" s="5">
        <f t="shared" si="17"/>
        <v>40421</v>
      </c>
      <c r="I81">
        <f t="shared" si="22"/>
        <v>0.23000000000000004</v>
      </c>
      <c r="J81">
        <f ca="1">_xll.SPRDOPT(B81,C81,D81,0,F81,G81,E81,H81-$A$2,1,0)</f>
        <v>1.02435958631819</v>
      </c>
      <c r="K81" s="15">
        <f t="shared" si="23"/>
        <v>0.57999999999999996</v>
      </c>
      <c r="L81" s="15">
        <f t="shared" ca="1" si="24"/>
        <v>0.44435958631819006</v>
      </c>
      <c r="N81" s="10">
        <f ca="1">1/((1+Prices!Q81/2)^(2*((P81-$A$2)/365.25)))</f>
        <v>0.62181351509168448</v>
      </c>
      <c r="P81" s="5">
        <f t="shared" si="18"/>
        <v>40507</v>
      </c>
      <c r="R81">
        <f t="shared" ca="1" si="25"/>
        <v>0.63696063508637757</v>
      </c>
      <c r="S81">
        <f t="shared" ca="1" si="26"/>
        <v>0.36065183875317697</v>
      </c>
    </row>
    <row r="82" spans="1:19" x14ac:dyDescent="0.25">
      <c r="A82" s="4">
        <f t="shared" si="19"/>
        <v>40483</v>
      </c>
      <c r="B82">
        <f>Prices!K82</f>
        <v>4.6274999999999995</v>
      </c>
      <c r="C82">
        <f>(Prices!E82+Prices!H82)/2</f>
        <v>4.4147499999999997</v>
      </c>
      <c r="D82">
        <f t="shared" si="20"/>
        <v>0.06</v>
      </c>
      <c r="E82" s="12">
        <f t="shared" ref="E82:E87" si="27">$E$2</f>
        <v>0.5</v>
      </c>
      <c r="F82" s="10">
        <f>Prices!O82</f>
        <v>0.16650000000000001</v>
      </c>
      <c r="G82">
        <f>(Prices!M82+Prices!N82)/2</f>
        <v>0.185</v>
      </c>
      <c r="H82" s="5">
        <f t="shared" si="17"/>
        <v>40451</v>
      </c>
      <c r="I82">
        <f t="shared" si="22"/>
        <v>0.15274999999999977</v>
      </c>
      <c r="J82">
        <f ca="1">_xll.SPRDOPT(B82,C82,D82,0,F82,G82,E82,H82-$A$2,1,0)</f>
        <v>1.0167461491368677</v>
      </c>
      <c r="K82" s="15">
        <f t="shared" si="23"/>
        <v>0.57999999999999996</v>
      </c>
      <c r="L82" s="15">
        <f t="shared" ca="1" si="24"/>
        <v>0.43674614913686771</v>
      </c>
      <c r="N82" s="10">
        <f ca="1">1/((1+Prices!Q82/2)^(2*((P82-$A$2)/365.25)))</f>
        <v>0.61851353421587707</v>
      </c>
      <c r="P82" s="5">
        <f t="shared" si="18"/>
        <v>40537</v>
      </c>
      <c r="R82">
        <f t="shared" ca="1" si="25"/>
        <v>0.62887125410302724</v>
      </c>
      <c r="S82">
        <f t="shared" ca="1" si="26"/>
        <v>0.35873784984520868</v>
      </c>
    </row>
    <row r="83" spans="1:19" x14ac:dyDescent="0.25">
      <c r="A83" s="4">
        <f t="shared" si="19"/>
        <v>40513</v>
      </c>
      <c r="B83">
        <f>Prices!K83</f>
        <v>4.7244999999999999</v>
      </c>
      <c r="C83">
        <f>(Prices!E83+Prices!H83)/2</f>
        <v>4.5317500000000006</v>
      </c>
      <c r="D83">
        <f t="shared" si="20"/>
        <v>0.06</v>
      </c>
      <c r="E83" s="12">
        <f t="shared" si="27"/>
        <v>0.5</v>
      </c>
      <c r="F83" s="10">
        <f>Prices!O83</f>
        <v>0.16650000000000001</v>
      </c>
      <c r="G83">
        <f>(Prices!M83+Prices!N83)/2</f>
        <v>0.185</v>
      </c>
      <c r="H83" s="5">
        <f t="shared" si="17"/>
        <v>40482</v>
      </c>
      <c r="I83">
        <f t="shared" si="22"/>
        <v>0.13274999999999931</v>
      </c>
      <c r="J83">
        <f ca="1">_xll.SPRDOPT(B83,C83,D83,0,F83,G83,E83,H83-$A$2,1,0)</f>
        <v>1.0329459657906832</v>
      </c>
      <c r="K83" s="15">
        <f t="shared" si="23"/>
        <v>0.57999999999999996</v>
      </c>
      <c r="L83" s="15">
        <f t="shared" ca="1" si="24"/>
        <v>0.45294596579068325</v>
      </c>
      <c r="N83" s="10">
        <f ca="1">1/((1+Prices!Q83/2)^(2*((P83-$A$2)/365.25)))</f>
        <v>0.61511015970668581</v>
      </c>
      <c r="P83" s="5">
        <f t="shared" si="18"/>
        <v>40568</v>
      </c>
      <c r="R83">
        <f t="shared" ca="1" si="25"/>
        <v>0.63537555798588397</v>
      </c>
      <c r="S83">
        <f t="shared" ca="1" si="26"/>
        <v>0.35676389262987773</v>
      </c>
    </row>
    <row r="84" spans="1:19" x14ac:dyDescent="0.25">
      <c r="A84" s="4">
        <f t="shared" si="19"/>
        <v>40544</v>
      </c>
      <c r="B84">
        <f>Prices!K84</f>
        <v>4.6669999999999998</v>
      </c>
      <c r="C84">
        <f>(Prices!E84+Prices!H84)/2</f>
        <v>4.5892499999999998</v>
      </c>
      <c r="D84">
        <f t="shared" si="20"/>
        <v>0.06</v>
      </c>
      <c r="E84" s="12">
        <f t="shared" si="27"/>
        <v>0.5</v>
      </c>
      <c r="F84" s="10">
        <f>Prices!O84</f>
        <v>0.16650000000000001</v>
      </c>
      <c r="G84">
        <f>(Prices!M84+Prices!N84)/2</f>
        <v>0.185</v>
      </c>
      <c r="H84" s="5">
        <f t="shared" si="17"/>
        <v>40512</v>
      </c>
      <c r="I84">
        <f t="shared" si="22"/>
        <v>1.7749999999999988E-2</v>
      </c>
      <c r="J84">
        <f ca="1">_xll.SPRDOPT(B84,C84,D84,0,F84,G84,E84,H84-$A$2,1,0)</f>
        <v>0.97841117503159791</v>
      </c>
      <c r="K84" s="15">
        <f t="shared" si="23"/>
        <v>0.57999999999999996</v>
      </c>
      <c r="L84" s="15">
        <f t="shared" ca="1" si="24"/>
        <v>0.39841117503159795</v>
      </c>
      <c r="N84" s="10">
        <f ca="1">1/((1+Prices!Q84/2)^(2*((P84-$A$2)/365.25)))</f>
        <v>0.61173477944775723</v>
      </c>
      <c r="P84" s="5">
        <f t="shared" si="18"/>
        <v>40599</v>
      </c>
      <c r="R84">
        <f t="shared" ca="1" si="25"/>
        <v>0.5985281443671755</v>
      </c>
      <c r="S84">
        <f t="shared" ca="1" si="26"/>
        <v>0.35480617207969917</v>
      </c>
    </row>
    <row r="85" spans="1:19" x14ac:dyDescent="0.25">
      <c r="A85" s="4">
        <f t="shared" si="19"/>
        <v>40575</v>
      </c>
      <c r="B85">
        <f>Prices!K85</f>
        <v>4.57</v>
      </c>
      <c r="C85">
        <f>(Prices!E85+Prices!H85)/2</f>
        <v>4.5022500000000001</v>
      </c>
      <c r="D85">
        <f t="shared" si="20"/>
        <v>0.06</v>
      </c>
      <c r="E85" s="12">
        <f t="shared" si="27"/>
        <v>0.5</v>
      </c>
      <c r="F85" s="10">
        <f>Prices!O85</f>
        <v>0.16650000000000001</v>
      </c>
      <c r="G85">
        <f>(Prices!M85+Prices!N85)/2</f>
        <v>0.185</v>
      </c>
      <c r="H85" s="5">
        <f t="shared" si="17"/>
        <v>40543</v>
      </c>
      <c r="I85">
        <f t="shared" si="22"/>
        <v>7.7500000000002012E-3</v>
      </c>
      <c r="J85">
        <f ca="1">_xll.SPRDOPT(B85,C85,D85,0,F85,G85,E85,H85-$A$2,1,0)</f>
        <v>0.95842148336872379</v>
      </c>
      <c r="K85" s="15">
        <f t="shared" si="23"/>
        <v>0.57999999999999996</v>
      </c>
      <c r="L85" s="15">
        <f t="shared" ca="1" si="24"/>
        <v>0.37842148336872383</v>
      </c>
      <c r="N85" s="10">
        <f ca="1">1/((1+Prices!Q85/2)^(2*((P85-$A$2)/365.25)))</f>
        <v>0.60860916152465794</v>
      </c>
      <c r="P85" s="5">
        <f t="shared" si="18"/>
        <v>40627</v>
      </c>
      <c r="R85">
        <f t="shared" ca="1" si="25"/>
        <v>0.58330409538025785</v>
      </c>
      <c r="S85">
        <f t="shared" ca="1" si="26"/>
        <v>0.35299331368430159</v>
      </c>
    </row>
    <row r="86" spans="1:19" x14ac:dyDescent="0.25">
      <c r="A86" s="4">
        <f t="shared" si="19"/>
        <v>40603</v>
      </c>
      <c r="B86">
        <f>Prices!K86</f>
        <v>4.4710000000000001</v>
      </c>
      <c r="C86">
        <f>(Prices!E86+Prices!H86)/2</f>
        <v>4.3672500000000003</v>
      </c>
      <c r="D86">
        <f t="shared" si="20"/>
        <v>0.06</v>
      </c>
      <c r="E86" s="12">
        <f t="shared" si="27"/>
        <v>0.5</v>
      </c>
      <c r="F86" s="10">
        <f>Prices!O86</f>
        <v>0.16200000000000001</v>
      </c>
      <c r="G86">
        <f>(Prices!M86+Prices!N86)/2</f>
        <v>0.18</v>
      </c>
      <c r="H86" s="5">
        <f t="shared" si="17"/>
        <v>40574</v>
      </c>
      <c r="I86">
        <f t="shared" si="22"/>
        <v>4.3749999999999789E-2</v>
      </c>
      <c r="J86">
        <f ca="1">_xll.SPRDOPT(B86,C86,D86,0,F86,G86,E86,H86-$A$2,1,0)</f>
        <v>0.93143571673767844</v>
      </c>
      <c r="K86" s="15">
        <f t="shared" si="23"/>
        <v>0.57999999999999996</v>
      </c>
      <c r="L86" s="15">
        <f t="shared" ca="1" si="24"/>
        <v>0.35143571673767848</v>
      </c>
      <c r="N86" s="10">
        <f ca="1">1/((1+Prices!Q86/2)^(2*((P86-$A$2)/365.25)))</f>
        <v>0.60522567598070032</v>
      </c>
      <c r="P86" s="5">
        <f t="shared" si="18"/>
        <v>40658</v>
      </c>
      <c r="R86">
        <f t="shared" ca="1" si="25"/>
        <v>0.56372881129512953</v>
      </c>
      <c r="S86">
        <f t="shared" ca="1" si="26"/>
        <v>0.35103089206880617</v>
      </c>
    </row>
    <row r="87" spans="1:19" x14ac:dyDescent="0.25">
      <c r="A87" s="4">
        <f t="shared" si="19"/>
        <v>40634</v>
      </c>
      <c r="B87">
        <f>Prices!K87</f>
        <v>4.7520000000000007</v>
      </c>
      <c r="C87">
        <f>(Prices!E87+Prices!H87)/2</f>
        <v>4.2170000000000005</v>
      </c>
      <c r="D87">
        <f t="shared" si="20"/>
        <v>0.06</v>
      </c>
      <c r="E87" s="12">
        <f t="shared" si="27"/>
        <v>0.5</v>
      </c>
      <c r="F87" s="10">
        <f>Prices!O87</f>
        <v>0.16200000000000001</v>
      </c>
      <c r="G87">
        <f>(Prices!M87+Prices!N87)/2</f>
        <v>0.18</v>
      </c>
      <c r="H87" s="5">
        <f t="shared" si="17"/>
        <v>40602</v>
      </c>
      <c r="I87">
        <f t="shared" si="22"/>
        <v>0.47500000000000014</v>
      </c>
      <c r="J87">
        <f ca="1">_xll.SPRDOPT(B87,C87,D87,0,F87,G87,E87,H87-$A$2,1,0)</f>
        <v>1.1824181478882243</v>
      </c>
      <c r="K87" s="15">
        <f t="shared" si="23"/>
        <v>0.57999999999999996</v>
      </c>
      <c r="L87" s="15">
        <f t="shared" ca="1" si="24"/>
        <v>0.60241814788822434</v>
      </c>
      <c r="N87" s="10">
        <f ca="1">1/((1+Prices!Q87/2)^(2*((P87-$A$2)/365.25)))</f>
        <v>0.60200085960584349</v>
      </c>
      <c r="P87" s="5">
        <f t="shared" si="18"/>
        <v>40688</v>
      </c>
      <c r="R87">
        <f t="shared" ca="1" si="25"/>
        <v>0.71181674144226037</v>
      </c>
      <c r="S87">
        <f t="shared" ca="1" si="26"/>
        <v>0.3491604985713892</v>
      </c>
    </row>
    <row r="88" spans="1:19" x14ac:dyDescent="0.25">
      <c r="A88" s="4">
        <f t="shared" si="19"/>
        <v>40664</v>
      </c>
      <c r="B88">
        <f>Prices!K88</f>
        <v>4.9170000000000007</v>
      </c>
      <c r="C88">
        <f>(Prices!E88+Prices!H88)/2</f>
        <v>4.2345000000000006</v>
      </c>
      <c r="D88">
        <f t="shared" si="20"/>
        <v>0.06</v>
      </c>
      <c r="E88" s="12">
        <f>$E$1</f>
        <v>0.5</v>
      </c>
      <c r="F88" s="10">
        <f>Prices!O88</f>
        <v>0.18</v>
      </c>
      <c r="G88">
        <f>(Prices!M88+Prices!N88)/2</f>
        <v>0.18</v>
      </c>
      <c r="H88" s="5">
        <f t="shared" si="17"/>
        <v>40633</v>
      </c>
      <c r="I88">
        <f t="shared" si="22"/>
        <v>0.62250000000000005</v>
      </c>
      <c r="J88">
        <f ca="1">_xll.SPRDOPT(B88,C88,D88,0,F88,G88,E88,H88-$A$2,1,0)</f>
        <v>1.3361465823026284</v>
      </c>
      <c r="K88" s="15">
        <f t="shared" si="23"/>
        <v>0.57999999999999996</v>
      </c>
      <c r="L88" s="15">
        <f t="shared" ca="1" si="24"/>
        <v>0.75614658230262843</v>
      </c>
      <c r="N88" s="10">
        <f ca="1">1/((1+Prices!Q88/2)^(2*((P88-$A$2)/365.25)))</f>
        <v>0.59863154394268003</v>
      </c>
      <c r="P88" s="5">
        <f t="shared" si="18"/>
        <v>40719</v>
      </c>
      <c r="R88">
        <f t="shared" ca="1" si="25"/>
        <v>0.79985949149755764</v>
      </c>
      <c r="S88">
        <f t="shared" ca="1" si="26"/>
        <v>0.34720629548675441</v>
      </c>
    </row>
    <row r="89" spans="1:19" x14ac:dyDescent="0.25">
      <c r="A89" s="4">
        <f t="shared" si="19"/>
        <v>40695</v>
      </c>
      <c r="B89">
        <f>Prices!K89</f>
        <v>5.0549999999999997</v>
      </c>
      <c r="C89">
        <f>(Prices!E89+Prices!H89)/2</f>
        <v>4.2699999999999996</v>
      </c>
      <c r="D89">
        <f t="shared" si="20"/>
        <v>0.06</v>
      </c>
      <c r="E89" s="12">
        <f>$E$1</f>
        <v>0.5</v>
      </c>
      <c r="F89" s="10">
        <f>Prices!O89</f>
        <v>0.18</v>
      </c>
      <c r="G89">
        <f>(Prices!M89+Prices!N89)/2</f>
        <v>0.18</v>
      </c>
      <c r="H89" s="5">
        <f t="shared" si="17"/>
        <v>40663</v>
      </c>
      <c r="I89">
        <f t="shared" si="22"/>
        <v>0.72500000000000009</v>
      </c>
      <c r="J89">
        <f ca="1">_xll.SPRDOPT(B89,C89,D89,0,F89,G89,E89,H89-$A$2,1,0)</f>
        <v>1.4200304378629047</v>
      </c>
      <c r="K89" s="15">
        <f t="shared" si="23"/>
        <v>0.57999999999999996</v>
      </c>
      <c r="L89" s="15">
        <f t="shared" ca="1" si="24"/>
        <v>0.84003043786290477</v>
      </c>
      <c r="N89" s="10">
        <f ca="1">1/((1+Prices!Q89/2)^(2*((P89-$A$2)/365.25)))</f>
        <v>0.59537783226344387</v>
      </c>
      <c r="P89" s="5">
        <f t="shared" si="18"/>
        <v>40749</v>
      </c>
      <c r="R89">
        <f t="shared" ca="1" si="25"/>
        <v>0.84545464384292524</v>
      </c>
      <c r="S89">
        <f t="shared" ca="1" si="26"/>
        <v>0.3453191427127974</v>
      </c>
    </row>
    <row r="90" spans="1:19" x14ac:dyDescent="0.25">
      <c r="A90" s="4">
        <f t="shared" si="19"/>
        <v>40725</v>
      </c>
      <c r="B90">
        <f>Prices!K90</f>
        <v>5.3</v>
      </c>
      <c r="C90">
        <f>(Prices!E90+Prices!H90)/2</f>
        <v>4.3125</v>
      </c>
      <c r="D90">
        <f t="shared" si="20"/>
        <v>0.06</v>
      </c>
      <c r="E90" s="12">
        <f>$E$1</f>
        <v>0.5</v>
      </c>
      <c r="F90" s="10">
        <f>Prices!O90</f>
        <v>0.18</v>
      </c>
      <c r="G90">
        <f>(Prices!M90+Prices!N90)/2</f>
        <v>0.18</v>
      </c>
      <c r="H90" s="5">
        <f t="shared" si="17"/>
        <v>40694</v>
      </c>
      <c r="I90">
        <f t="shared" si="22"/>
        <v>0.92749999999999977</v>
      </c>
      <c r="J90">
        <f ca="1">_xll.SPRDOPT(B90,C90,D90,0,F90,G90,E90,H90-$A$2,1,0)</f>
        <v>1.5795493487935024</v>
      </c>
      <c r="K90" s="15">
        <f t="shared" si="23"/>
        <v>0.57999999999999996</v>
      </c>
      <c r="L90" s="15">
        <f t="shared" ca="1" si="24"/>
        <v>0.99954934879350243</v>
      </c>
      <c r="N90" s="10">
        <f ca="1">1/((1+Prices!Q90/2)^(2*((P90-$A$2)/365.25)))</f>
        <v>0.59202289881555681</v>
      </c>
      <c r="P90" s="5">
        <f t="shared" si="18"/>
        <v>40780</v>
      </c>
      <c r="R90">
        <f t="shared" ca="1" si="25"/>
        <v>0.93512938429495429</v>
      </c>
      <c r="S90">
        <f t="shared" ca="1" si="26"/>
        <v>0.34337328131302292</v>
      </c>
    </row>
    <row r="91" spans="1:19" x14ac:dyDescent="0.25">
      <c r="A91" s="4">
        <f t="shared" si="19"/>
        <v>40756</v>
      </c>
      <c r="B91">
        <f>Prices!K91</f>
        <v>5.3379999999999992</v>
      </c>
      <c r="C91">
        <f>(Prices!E91+Prices!H91)/2</f>
        <v>4.3504999999999994</v>
      </c>
      <c r="D91">
        <f t="shared" si="20"/>
        <v>0.06</v>
      </c>
      <c r="E91" s="12">
        <f>$E$1</f>
        <v>0.5</v>
      </c>
      <c r="F91" s="10">
        <f>Prices!O91</f>
        <v>0.18</v>
      </c>
      <c r="G91">
        <f>(Prices!M91+Prices!N91)/2</f>
        <v>0.18</v>
      </c>
      <c r="H91" s="5">
        <f t="shared" si="17"/>
        <v>40724</v>
      </c>
      <c r="I91">
        <f t="shared" si="22"/>
        <v>0.92749999999999977</v>
      </c>
      <c r="J91">
        <f ca="1">_xll.SPRDOPT(B91,C91,D91,0,F91,G91,E91,H91-$A$2,1,0)</f>
        <v>1.5915726922146614</v>
      </c>
      <c r="K91" s="15">
        <f t="shared" si="23"/>
        <v>0.57999999999999996</v>
      </c>
      <c r="L91" s="15">
        <f t="shared" ca="1" si="24"/>
        <v>1.0115726922146613</v>
      </c>
      <c r="N91" s="10">
        <f ca="1">1/((1+Prices!Q91/2)^(2*((P91-$A$2)/365.25)))</f>
        <v>0.58869705566428165</v>
      </c>
      <c r="P91" s="5">
        <f t="shared" si="18"/>
        <v>40811</v>
      </c>
      <c r="R91">
        <f t="shared" ca="1" si="25"/>
        <v>0.93695415778244506</v>
      </c>
      <c r="S91">
        <f t="shared" ca="1" si="26"/>
        <v>0.34144429228528334</v>
      </c>
    </row>
    <row r="92" spans="1:19" x14ac:dyDescent="0.25">
      <c r="A92" s="4">
        <f t="shared" si="19"/>
        <v>40787</v>
      </c>
      <c r="B92">
        <f>Prices!K92</f>
        <v>4.9320000000000004</v>
      </c>
      <c r="C92">
        <f>(Prices!E92+Prices!H92)/2</f>
        <v>4.3445000000000009</v>
      </c>
      <c r="D92">
        <f t="shared" si="20"/>
        <v>0.06</v>
      </c>
      <c r="E92" s="12">
        <f>$E$1</f>
        <v>0.5</v>
      </c>
      <c r="F92" s="10">
        <f>Prices!O92</f>
        <v>0.18</v>
      </c>
      <c r="G92">
        <f>(Prices!M92+Prices!N92)/2</f>
        <v>0.18</v>
      </c>
      <c r="H92" s="5">
        <f t="shared" si="17"/>
        <v>40755</v>
      </c>
      <c r="I92">
        <f t="shared" si="22"/>
        <v>0.52749999999999941</v>
      </c>
      <c r="J92">
        <f ca="1">_xll.SPRDOPT(B92,C92,D92,0,F92,G92,E92,H92-$A$2,1,0)</f>
        <v>1.3106520696262869</v>
      </c>
      <c r="K92" s="15">
        <f t="shared" si="23"/>
        <v>0.57999999999999996</v>
      </c>
      <c r="L92" s="15">
        <f t="shared" ca="1" si="24"/>
        <v>0.73065206962628693</v>
      </c>
      <c r="N92" s="10">
        <f ca="1">1/((1+Prices!Q92/2)^(2*((P92-$A$2)/365.25)))</f>
        <v>0.58544307126164619</v>
      </c>
      <c r="P92" s="5">
        <f t="shared" si="18"/>
        <v>40841</v>
      </c>
      <c r="R92">
        <f t="shared" ca="1" si="25"/>
        <v>0.76731217299744636</v>
      </c>
      <c r="S92">
        <f t="shared" ca="1" si="26"/>
        <v>0.33955698133175477</v>
      </c>
    </row>
    <row r="93" spans="1:19" x14ac:dyDescent="0.25">
      <c r="A93" s="4">
        <f t="shared" si="19"/>
        <v>40817</v>
      </c>
      <c r="B93">
        <f>Prices!K93</f>
        <v>4.6320000000000006</v>
      </c>
      <c r="C93">
        <f>(Prices!E93+Prices!H93)/2</f>
        <v>4.3430000000000009</v>
      </c>
      <c r="D93">
        <f t="shared" si="20"/>
        <v>0.06</v>
      </c>
      <c r="E93" s="12">
        <f>$E$2</f>
        <v>0.5</v>
      </c>
      <c r="F93" s="10">
        <f>Prices!O93</f>
        <v>0.16200000000000001</v>
      </c>
      <c r="G93">
        <f>(Prices!M93+Prices!N93)/2</f>
        <v>0.18</v>
      </c>
      <c r="H93" s="5">
        <f t="shared" si="17"/>
        <v>40786</v>
      </c>
      <c r="I93">
        <f t="shared" si="22"/>
        <v>0.2289999999999997</v>
      </c>
      <c r="J93">
        <f ca="1">_xll.SPRDOPT(B93,C93,D93,0,F93,G93,E93,H93-$A$2,1,0)</f>
        <v>1.0699448638200144</v>
      </c>
      <c r="K93" s="15">
        <f t="shared" si="23"/>
        <v>0.57999999999999996</v>
      </c>
      <c r="L93" s="15">
        <f t="shared" ca="1" si="24"/>
        <v>0.48994486382001445</v>
      </c>
      <c r="N93" s="10">
        <f ca="1">1/((1+Prices!Q93/2)^(2*((P93-$A$2)/365.25)))</f>
        <v>0.58211048466116011</v>
      </c>
      <c r="P93" s="5">
        <f t="shared" si="18"/>
        <v>40872</v>
      </c>
      <c r="R93">
        <f t="shared" ca="1" si="25"/>
        <v>0.62282612323898756</v>
      </c>
      <c r="S93">
        <f t="shared" ca="1" si="26"/>
        <v>0.33762408110347286</v>
      </c>
    </row>
    <row r="94" spans="1:19" x14ac:dyDescent="0.25">
      <c r="A94" s="4">
        <f t="shared" si="19"/>
        <v>40848</v>
      </c>
      <c r="B94">
        <f>Prices!K94</f>
        <v>4.7450000000000001</v>
      </c>
      <c r="C94">
        <f>(Prices!E94+Prices!H94)/2</f>
        <v>4.5232499999999991</v>
      </c>
      <c r="D94">
        <f t="shared" si="20"/>
        <v>0.06</v>
      </c>
      <c r="E94" s="12">
        <f t="shared" ref="E94:E99" si="28">$E$2</f>
        <v>0.5</v>
      </c>
      <c r="F94" s="10">
        <f>Prices!O94</f>
        <v>0.16200000000000001</v>
      </c>
      <c r="G94">
        <f>(Prices!M94+Prices!N94)/2</f>
        <v>0.18</v>
      </c>
      <c r="H94" s="5">
        <f t="shared" si="17"/>
        <v>40816</v>
      </c>
      <c r="I94">
        <f t="shared" si="22"/>
        <v>0.161750000000001</v>
      </c>
      <c r="J94">
        <f ca="1">_xll.SPRDOPT(B94,C94,D94,0,F94,G94,E94,H94-$A$2,1,0)</f>
        <v>1.0692944317088591</v>
      </c>
      <c r="K94" s="15">
        <f t="shared" si="23"/>
        <v>0.57999999999999996</v>
      </c>
      <c r="L94" s="15">
        <f t="shared" ca="1" si="24"/>
        <v>0.48929443170885911</v>
      </c>
      <c r="N94" s="10">
        <f ca="1">1/((1+Prices!Q94/2)^(2*((P94-$A$2)/365.25)))</f>
        <v>0.57889273497332294</v>
      </c>
      <c r="P94" s="5">
        <f t="shared" si="18"/>
        <v>40902</v>
      </c>
      <c r="R94">
        <f t="shared" ca="1" si="25"/>
        <v>0.61900677806368654</v>
      </c>
      <c r="S94">
        <f t="shared" ca="1" si="26"/>
        <v>0.33575778628452729</v>
      </c>
    </row>
    <row r="95" spans="1:19" x14ac:dyDescent="0.25">
      <c r="A95" s="4">
        <f t="shared" si="19"/>
        <v>40878</v>
      </c>
      <c r="B95">
        <f>Prices!K95</f>
        <v>4.8919999999999995</v>
      </c>
      <c r="C95">
        <f>(Prices!E95+Prices!H95)/2</f>
        <v>4.64025</v>
      </c>
      <c r="D95">
        <f t="shared" si="20"/>
        <v>0.06</v>
      </c>
      <c r="E95" s="12">
        <f t="shared" si="28"/>
        <v>0.5</v>
      </c>
      <c r="F95" s="10">
        <f>Prices!O95</f>
        <v>0.16200000000000001</v>
      </c>
      <c r="G95">
        <f>(Prices!M95+Prices!N95)/2</f>
        <v>0.18</v>
      </c>
      <c r="H95" s="5">
        <f t="shared" si="17"/>
        <v>40847</v>
      </c>
      <c r="I95">
        <f t="shared" si="22"/>
        <v>0.19174999999999948</v>
      </c>
      <c r="J95">
        <f ca="1">_xll.SPRDOPT(B95,C95,D95,0,F95,G95,E95,H95-$A$2,1,0)</f>
        <v>1.1173690379351988</v>
      </c>
      <c r="K95" s="15">
        <f t="shared" si="23"/>
        <v>0.57999999999999996</v>
      </c>
      <c r="L95" s="15">
        <f t="shared" ca="1" si="24"/>
        <v>0.53736903793519886</v>
      </c>
      <c r="N95" s="10">
        <f ca="1">1/((1+Prices!Q95/2)^(2*((P95-$A$2)/365.25)))</f>
        <v>0.57566393874530775</v>
      </c>
      <c r="P95" s="5">
        <f t="shared" si="18"/>
        <v>40933</v>
      </c>
      <c r="R95">
        <f t="shared" ca="1" si="25"/>
        <v>0.64322906140983171</v>
      </c>
      <c r="S95">
        <f t="shared" ca="1" si="26"/>
        <v>0.33388508447227849</v>
      </c>
    </row>
    <row r="96" spans="1:19" x14ac:dyDescent="0.25">
      <c r="A96" s="4">
        <f t="shared" si="19"/>
        <v>40909</v>
      </c>
      <c r="B96">
        <f>Prices!K96</f>
        <v>4.7770000000000001</v>
      </c>
      <c r="C96">
        <f>(Prices!E96+Prices!H96)/2</f>
        <v>4.7002500000000005</v>
      </c>
      <c r="D96">
        <f t="shared" si="20"/>
        <v>0.06</v>
      </c>
      <c r="E96" s="12">
        <f t="shared" si="28"/>
        <v>0.5</v>
      </c>
      <c r="F96" s="10">
        <f>Prices!O96</f>
        <v>0.16200000000000001</v>
      </c>
      <c r="G96">
        <f>(Prices!M96+Prices!N96)/2</f>
        <v>0.18</v>
      </c>
      <c r="H96" s="5">
        <f t="shared" si="17"/>
        <v>40877</v>
      </c>
      <c r="I96">
        <f t="shared" si="22"/>
        <v>1.6749999999999654E-2</v>
      </c>
      <c r="J96">
        <f ca="1">_xll.SPRDOPT(B96,C96,D96,0,F96,G96,E96,H96-$A$2,1,0)</f>
        <v>1.0253754349374393</v>
      </c>
      <c r="K96" s="15">
        <f t="shared" si="23"/>
        <v>0.57999999999999996</v>
      </c>
      <c r="L96" s="15">
        <f t="shared" ca="1" si="24"/>
        <v>0.44537543493743936</v>
      </c>
      <c r="N96" s="10">
        <f ca="1">1/((1+Prices!Q96/2)^(2*((P96-$A$2)/365.25)))</f>
        <v>0.57270962282926741</v>
      </c>
      <c r="P96" s="5">
        <f t="shared" si="18"/>
        <v>40964</v>
      </c>
      <c r="R96">
        <f t="shared" ca="1" si="25"/>
        <v>0.58724237860141693</v>
      </c>
      <c r="S96">
        <f t="shared" ca="1" si="26"/>
        <v>0.33217158124097507</v>
      </c>
    </row>
    <row r="97" spans="1:19" x14ac:dyDescent="0.25">
      <c r="A97" s="4">
        <f t="shared" si="19"/>
        <v>40940</v>
      </c>
      <c r="B97">
        <f>Prices!K97</f>
        <v>4.6800000000000006</v>
      </c>
      <c r="C97">
        <f>(Prices!E97+Prices!H97)/2</f>
        <v>4.6132500000000007</v>
      </c>
      <c r="D97">
        <f t="shared" si="20"/>
        <v>0.06</v>
      </c>
      <c r="E97" s="12">
        <f t="shared" si="28"/>
        <v>0.5</v>
      </c>
      <c r="F97" s="10">
        <f>Prices!O97</f>
        <v>0.1575</v>
      </c>
      <c r="G97">
        <f>(Prices!M97+Prices!N97)/2</f>
        <v>0.17499999999999999</v>
      </c>
      <c r="H97" s="5">
        <f t="shared" si="17"/>
        <v>40908</v>
      </c>
      <c r="I97">
        <f t="shared" si="22"/>
        <v>6.7499999999998672E-3</v>
      </c>
      <c r="J97">
        <f ca="1">_xll.SPRDOPT(B97,C97,D97,0,F97,G97,E97,H97-$A$2,1,0)</f>
        <v>0.97752297003036726</v>
      </c>
      <c r="K97" s="15">
        <f t="shared" si="23"/>
        <v>0.57999999999999996</v>
      </c>
      <c r="L97" s="15">
        <f t="shared" ca="1" si="24"/>
        <v>0.3975229700303673</v>
      </c>
      <c r="N97" s="10">
        <f ca="1">1/((1+Prices!Q97/2)^(2*((P97-$A$2)/365.25)))</f>
        <v>0.56992291195836109</v>
      </c>
      <c r="P97" s="5">
        <f t="shared" si="18"/>
        <v>40993</v>
      </c>
      <c r="R97">
        <f t="shared" ca="1" si="25"/>
        <v>0.55711273758589264</v>
      </c>
      <c r="S97">
        <f t="shared" ca="1" si="26"/>
        <v>0.3305552889358494</v>
      </c>
    </row>
    <row r="98" spans="1:19" x14ac:dyDescent="0.25">
      <c r="A98" s="4">
        <f t="shared" si="19"/>
        <v>40969</v>
      </c>
      <c r="B98">
        <f>Prices!K98</f>
        <v>4.5810000000000004</v>
      </c>
      <c r="C98">
        <f>(Prices!E98+Prices!H98)/2</f>
        <v>4.478250000500001</v>
      </c>
      <c r="D98">
        <f t="shared" si="20"/>
        <v>0.06</v>
      </c>
      <c r="E98" s="12">
        <f t="shared" si="28"/>
        <v>0.5</v>
      </c>
      <c r="F98" s="10">
        <f>Prices!O98</f>
        <v>0.15300000000000002</v>
      </c>
      <c r="G98">
        <f>(Prices!M98+Prices!N98)/2</f>
        <v>0.17</v>
      </c>
      <c r="H98" s="5">
        <f t="shared" si="17"/>
        <v>40939</v>
      </c>
      <c r="I98">
        <f t="shared" si="22"/>
        <v>4.2749999499999414E-2</v>
      </c>
      <c r="J98">
        <f ca="1">_xll.SPRDOPT(B98,C98,D98,0,F98,G98,E98,H98-$A$2,1,0)</f>
        <v>0.94833440548624948</v>
      </c>
      <c r="K98" s="15">
        <f t="shared" si="23"/>
        <v>0.57999999999999996</v>
      </c>
      <c r="L98" s="15">
        <f t="shared" ca="1" si="24"/>
        <v>0.36833440548624952</v>
      </c>
      <c r="N98" s="10">
        <f ca="1">1/((1+Prices!Q98/2)^(2*((P98-$A$2)/365.25)))</f>
        <v>0.56697666855637929</v>
      </c>
      <c r="P98" s="5">
        <f t="shared" si="18"/>
        <v>41024</v>
      </c>
      <c r="R98">
        <f t="shared" ca="1" si="25"/>
        <v>0.53768348189998827</v>
      </c>
      <c r="S98">
        <f t="shared" ca="1" si="26"/>
        <v>0.32884646776269999</v>
      </c>
    </row>
    <row r="99" spans="1:19" x14ac:dyDescent="0.25">
      <c r="A99" s="4">
        <f t="shared" si="19"/>
        <v>41000</v>
      </c>
      <c r="B99">
        <f>Prices!K99</f>
        <v>4.862000000000001</v>
      </c>
      <c r="C99">
        <f>(Prices!E99+Prices!H99)/2</f>
        <v>4.3280000005000012</v>
      </c>
      <c r="D99">
        <f t="shared" si="20"/>
        <v>0.06</v>
      </c>
      <c r="E99" s="12">
        <f t="shared" si="28"/>
        <v>0.5</v>
      </c>
      <c r="F99" s="10">
        <f>Prices!O99</f>
        <v>0.15300000000000002</v>
      </c>
      <c r="G99">
        <f>(Prices!M99+Prices!N99)/2</f>
        <v>0.17</v>
      </c>
      <c r="H99" s="5">
        <f t="shared" si="17"/>
        <v>40968</v>
      </c>
      <c r="I99">
        <f t="shared" si="22"/>
        <v>0.47399999949999977</v>
      </c>
      <c r="J99">
        <f ca="1">_xll.SPRDOPT(B99,C99,D99,0,F99,G99,E99,H99-$A$2,1,0)</f>
        <v>1.1986775396057512</v>
      </c>
      <c r="K99" s="15">
        <f t="shared" si="23"/>
        <v>0.57999999999999996</v>
      </c>
      <c r="L99" s="15">
        <f t="shared" ca="1" si="24"/>
        <v>0.61867753960575123</v>
      </c>
      <c r="N99" s="10">
        <f ca="1">1/((1+Prices!Q99/2)^(2*((P99-$A$2)/365.25)))</f>
        <v>0.56414572793103868</v>
      </c>
      <c r="P99" s="5">
        <f t="shared" si="18"/>
        <v>41054</v>
      </c>
      <c r="R99">
        <f t="shared" ca="1" si="25"/>
        <v>0.67622881313547289</v>
      </c>
      <c r="S99">
        <f t="shared" ca="1" si="26"/>
        <v>0.3272045222000024</v>
      </c>
    </row>
    <row r="100" spans="1:19" x14ac:dyDescent="0.25">
      <c r="A100" s="4">
        <f t="shared" si="19"/>
        <v>41030</v>
      </c>
      <c r="B100">
        <f>Prices!K100</f>
        <v>5.027000000000001</v>
      </c>
      <c r="C100">
        <f>(Prices!E100+Prices!H100)/2</f>
        <v>4.3455000000000013</v>
      </c>
      <c r="D100">
        <f t="shared" si="20"/>
        <v>0.06</v>
      </c>
      <c r="E100" s="12">
        <f>$E$1</f>
        <v>0.5</v>
      </c>
      <c r="F100" s="10">
        <f>Prices!O100</f>
        <v>0.17</v>
      </c>
      <c r="G100">
        <f>(Prices!M100+Prices!N100)/2</f>
        <v>0.17</v>
      </c>
      <c r="H100" s="5">
        <f t="shared" si="17"/>
        <v>40999</v>
      </c>
      <c r="I100">
        <f t="shared" si="22"/>
        <v>0.62149999999999972</v>
      </c>
      <c r="J100">
        <f ca="1">_xll.SPRDOPT(B100,C100,D100,0,F100,G100,E100,H100-$A$2,1,0)</f>
        <v>1.3525745150836062</v>
      </c>
      <c r="K100" s="15">
        <f t="shared" si="23"/>
        <v>0.57999999999999996</v>
      </c>
      <c r="L100" s="15">
        <f t="shared" ca="1" si="24"/>
        <v>0.77257451508360619</v>
      </c>
      <c r="N100" s="10">
        <f ca="1">1/((1+Prices!Q100/2)^(2*((P100-$A$2)/365.25)))</f>
        <v>0.56121880146577152</v>
      </c>
      <c r="P100" s="5">
        <f t="shared" si="18"/>
        <v>41085</v>
      </c>
      <c r="R100">
        <f t="shared" ca="1" si="25"/>
        <v>0.75909024824836857</v>
      </c>
      <c r="S100">
        <f t="shared" ca="1" si="26"/>
        <v>0.32550690485014744</v>
      </c>
    </row>
    <row r="101" spans="1:19" x14ac:dyDescent="0.25">
      <c r="A101" s="4">
        <f t="shared" si="19"/>
        <v>41061</v>
      </c>
      <c r="B101">
        <f>Prices!K101</f>
        <v>5.165</v>
      </c>
      <c r="C101">
        <f>(Prices!E101+Prices!H101)/2</f>
        <v>4.3810000005000003</v>
      </c>
      <c r="D101">
        <f t="shared" si="20"/>
        <v>0.06</v>
      </c>
      <c r="E101" s="12">
        <f>$E$1</f>
        <v>0.5</v>
      </c>
      <c r="F101" s="10">
        <f>Prices!O101</f>
        <v>0.17</v>
      </c>
      <c r="G101">
        <f>(Prices!M101+Prices!N101)/2</f>
        <v>0.17</v>
      </c>
      <c r="H101" s="5">
        <f t="shared" ref="H101:H124" si="29">EOMONTH(A101-1,-1)</f>
        <v>41029</v>
      </c>
      <c r="I101">
        <f t="shared" si="22"/>
        <v>0.72399999949999971</v>
      </c>
      <c r="J101">
        <f ca="1">_xll.SPRDOPT(B101,C101,D101,0,F101,G101,E101,H101-$A$2,1,0)</f>
        <v>1.4358589534510842</v>
      </c>
      <c r="K101" s="15">
        <f t="shared" si="23"/>
        <v>0.57999999999999996</v>
      </c>
      <c r="L101" s="15">
        <f t="shared" ca="1" si="24"/>
        <v>0.8558589534510842</v>
      </c>
      <c r="N101" s="10">
        <f ca="1">1/((1+Prices!Q101/2)^(2*((P101-$A$2)/365.25)))</f>
        <v>0.55839563153278082</v>
      </c>
      <c r="P101" s="5">
        <f t="shared" ref="P101:P124" si="30">EOMONTH(A101,0)+25</f>
        <v>41115</v>
      </c>
      <c r="R101">
        <f t="shared" ca="1" si="25"/>
        <v>0.80177736710431591</v>
      </c>
      <c r="S101">
        <f t="shared" ca="1" si="26"/>
        <v>0.32386946628901286</v>
      </c>
    </row>
    <row r="102" spans="1:19" x14ac:dyDescent="0.25">
      <c r="A102" s="4">
        <f t="shared" ref="A102:A124" si="31">EDATE(A101,1)</f>
        <v>41091</v>
      </c>
      <c r="B102">
        <f>Prices!K102</f>
        <v>5.41</v>
      </c>
      <c r="C102">
        <f>(Prices!E102+Prices!H102)/2</f>
        <v>4.4235000000000007</v>
      </c>
      <c r="D102">
        <f t="shared" si="20"/>
        <v>0.06</v>
      </c>
      <c r="E102" s="12">
        <f>$E$1</f>
        <v>0.5</v>
      </c>
      <c r="F102" s="10">
        <f>Prices!O102</f>
        <v>0.17</v>
      </c>
      <c r="G102">
        <f>(Prices!M102+Prices!N102)/2</f>
        <v>0.17</v>
      </c>
      <c r="H102" s="5">
        <f t="shared" si="29"/>
        <v>41060</v>
      </c>
      <c r="I102">
        <f t="shared" si="22"/>
        <v>0.92649999999999944</v>
      </c>
      <c r="J102">
        <f ca="1">_xll.SPRDOPT(B102,C102,D102,0,F102,G102,E102,H102-$A$2,1,0)</f>
        <v>1.5944982688642251</v>
      </c>
      <c r="K102" s="15">
        <f t="shared" si="23"/>
        <v>0.57999999999999996</v>
      </c>
      <c r="L102" s="15">
        <f t="shared" ca="1" si="24"/>
        <v>1.0144982688642252</v>
      </c>
      <c r="N102" s="10">
        <f ca="1">1/((1+Prices!Q102/2)^(2*((P102-$A$2)/365.25)))</f>
        <v>0.55548801194608155</v>
      </c>
      <c r="P102" s="5">
        <f t="shared" si="30"/>
        <v>41146</v>
      </c>
      <c r="R102">
        <f t="shared" ca="1" si="25"/>
        <v>0.88572467342285699</v>
      </c>
      <c r="S102">
        <f t="shared" ca="1" si="26"/>
        <v>0.32218304692872729</v>
      </c>
    </row>
    <row r="103" spans="1:19" x14ac:dyDescent="0.25">
      <c r="A103" s="4">
        <f t="shared" si="31"/>
        <v>41122</v>
      </c>
      <c r="B103">
        <f>Prices!K103</f>
        <v>5.4479999999999995</v>
      </c>
      <c r="C103">
        <f>(Prices!E103+Prices!H103)/2</f>
        <v>4.4614999999999991</v>
      </c>
      <c r="D103">
        <f t="shared" si="20"/>
        <v>0.06</v>
      </c>
      <c r="E103" s="12">
        <f>$E$1</f>
        <v>0.5</v>
      </c>
      <c r="F103" s="10">
        <f>Prices!O103</f>
        <v>0.17</v>
      </c>
      <c r="G103">
        <f>(Prices!M103+Prices!N103)/2</f>
        <v>0.17</v>
      </c>
      <c r="H103" s="5">
        <f t="shared" si="29"/>
        <v>41090</v>
      </c>
      <c r="I103">
        <f t="shared" si="22"/>
        <v>0.92650000000000032</v>
      </c>
      <c r="J103">
        <f ca="1">_xll.SPRDOPT(B103,C103,D103,0,F103,G103,E103,H103-$A$2,1,0)</f>
        <v>1.6061543954558515</v>
      </c>
      <c r="K103" s="15">
        <f t="shared" si="23"/>
        <v>0.57999999999999996</v>
      </c>
      <c r="L103" s="15">
        <f t="shared" ca="1" si="24"/>
        <v>1.0261543954558516</v>
      </c>
      <c r="N103" s="10">
        <f ca="1">1/((1+Prices!Q103/2)^(2*((P103-$A$2)/365.25)))</f>
        <v>0.55260126098329565</v>
      </c>
      <c r="P103" s="5">
        <f t="shared" si="30"/>
        <v>41177</v>
      </c>
      <c r="R103">
        <f t="shared" ca="1" si="25"/>
        <v>0.88756294426276638</v>
      </c>
      <c r="S103">
        <f t="shared" ca="1" si="26"/>
        <v>0.32050873137031144</v>
      </c>
    </row>
    <row r="104" spans="1:19" x14ac:dyDescent="0.25">
      <c r="A104" s="4">
        <f t="shared" si="31"/>
        <v>41153</v>
      </c>
      <c r="B104">
        <f>Prices!K104</f>
        <v>5.0420000000000007</v>
      </c>
      <c r="C104">
        <f>(Prices!E104+Prices!H104)/2</f>
        <v>4.4555000000000007</v>
      </c>
      <c r="D104">
        <f t="shared" si="20"/>
        <v>0.06</v>
      </c>
      <c r="E104" s="12">
        <f>$E$1</f>
        <v>0.5</v>
      </c>
      <c r="F104" s="10">
        <f>Prices!O104</f>
        <v>0.17</v>
      </c>
      <c r="G104">
        <f>(Prices!M104+Prices!N104)/2</f>
        <v>0.17</v>
      </c>
      <c r="H104" s="5">
        <f t="shared" si="29"/>
        <v>41121</v>
      </c>
      <c r="I104">
        <f t="shared" si="22"/>
        <v>0.52649999999999997</v>
      </c>
      <c r="J104">
        <f ca="1">_xll.SPRDOPT(B104,C104,D104,0,F104,G104,E104,H104-$A$2,1,0)</f>
        <v>1.3258237556205994</v>
      </c>
      <c r="K104" s="15">
        <f t="shared" si="23"/>
        <v>0.57999999999999996</v>
      </c>
      <c r="L104" s="15">
        <f t="shared" ca="1" si="24"/>
        <v>0.74582375562059944</v>
      </c>
      <c r="N104" s="10">
        <f ca="1">1/((1+Prices!Q104/2)^(2*((P104-$A$2)/365.25)))</f>
        <v>0.54979524225855392</v>
      </c>
      <c r="P104" s="5">
        <f t="shared" si="30"/>
        <v>41207</v>
      </c>
      <c r="R104">
        <f t="shared" ca="1" si="25"/>
        <v>0.72893159291357323</v>
      </c>
      <c r="S104">
        <f t="shared" ca="1" si="26"/>
        <v>0.31888124050996125</v>
      </c>
    </row>
    <row r="105" spans="1:19" x14ac:dyDescent="0.25">
      <c r="A105" s="4">
        <f t="shared" si="31"/>
        <v>41183</v>
      </c>
      <c r="B105">
        <f>Prices!K105</f>
        <v>4.7420000000000009</v>
      </c>
      <c r="C105">
        <f>(Prices!E105+Prices!H105)/2</f>
        <v>4.4540000000000006</v>
      </c>
      <c r="D105">
        <f t="shared" si="20"/>
        <v>0.06</v>
      </c>
      <c r="E105" s="12">
        <f>$E$2</f>
        <v>0.5</v>
      </c>
      <c r="F105" s="10">
        <f>Prices!O105</f>
        <v>0.15300000000000002</v>
      </c>
      <c r="G105">
        <f>(Prices!M105+Prices!N105)/2</f>
        <v>0.17</v>
      </c>
      <c r="H105" s="5">
        <f t="shared" si="29"/>
        <v>41152</v>
      </c>
      <c r="I105">
        <f t="shared" si="22"/>
        <v>0.22800000000000026</v>
      </c>
      <c r="J105">
        <f ca="1">_xll.SPRDOPT(B105,C105,D105,0,F105,G105,E105,H105-$A$2,1,0)</f>
        <v>1.084601571671681</v>
      </c>
      <c r="K105" s="15">
        <f t="shared" si="23"/>
        <v>0.57999999999999996</v>
      </c>
      <c r="L105" s="15">
        <f t="shared" ca="1" si="24"/>
        <v>0.50460157167168107</v>
      </c>
      <c r="N105" s="10">
        <f ca="1">1/((1+Prices!Q105/2)^(2*((P105-$A$2)/365.25)))</f>
        <v>0.54691677692009599</v>
      </c>
      <c r="P105" s="5">
        <f t="shared" si="30"/>
        <v>41238</v>
      </c>
      <c r="R105">
        <f t="shared" ca="1" si="25"/>
        <v>0.59318679582114631</v>
      </c>
      <c r="S105">
        <f t="shared" ca="1" si="26"/>
        <v>0.31721173061365565</v>
      </c>
    </row>
    <row r="106" spans="1:19" x14ac:dyDescent="0.25">
      <c r="A106" s="4">
        <f t="shared" si="31"/>
        <v>41214</v>
      </c>
      <c r="B106">
        <f>Prices!K106</f>
        <v>4.8550000000000004</v>
      </c>
      <c r="C106">
        <f>(Prices!E106+Prices!H106)/2</f>
        <v>4.6342499999999998</v>
      </c>
      <c r="D106">
        <f t="shared" si="20"/>
        <v>0.06</v>
      </c>
      <c r="E106" s="12">
        <f t="shared" ref="E106:E111" si="32">$E$2</f>
        <v>0.5</v>
      </c>
      <c r="F106" s="10">
        <f>Prices!O106</f>
        <v>0.15300000000000002</v>
      </c>
      <c r="G106">
        <f>(Prices!M106+Prices!N106)/2</f>
        <v>0.17</v>
      </c>
      <c r="H106" s="5">
        <f t="shared" si="29"/>
        <v>41182</v>
      </c>
      <c r="I106">
        <f t="shared" si="22"/>
        <v>0.16075000000000067</v>
      </c>
      <c r="J106">
        <f ca="1">_xll.SPRDOPT(B106,C106,D106,0,F106,G106,E106,H106-$A$2,1,0)</f>
        <v>1.0834230063766157</v>
      </c>
      <c r="K106" s="15">
        <f t="shared" si="23"/>
        <v>0.57999999999999996</v>
      </c>
      <c r="L106" s="15">
        <f t="shared" ca="1" si="24"/>
        <v>0.50342300637661574</v>
      </c>
      <c r="N106" s="10">
        <f ca="1">1/((1+Prices!Q106/2)^(2*((P106-$A$2)/365.25)))</f>
        <v>0.5441405267857734</v>
      </c>
      <c r="P106" s="5">
        <f t="shared" si="30"/>
        <v>41268</v>
      </c>
      <c r="R106">
        <f t="shared" ca="1" si="25"/>
        <v>0.58953436542159798</v>
      </c>
      <c r="S106">
        <f t="shared" ca="1" si="26"/>
        <v>0.31560150553574856</v>
      </c>
    </row>
    <row r="107" spans="1:19" x14ac:dyDescent="0.25">
      <c r="A107" s="4">
        <f t="shared" si="31"/>
        <v>41244</v>
      </c>
      <c r="B107">
        <f>Prices!K107</f>
        <v>5.0019999999999998</v>
      </c>
      <c r="C107">
        <f>(Prices!E107+Prices!H107)/2</f>
        <v>4.7512500000000006</v>
      </c>
      <c r="D107">
        <f t="shared" si="20"/>
        <v>0.06</v>
      </c>
      <c r="E107" s="12">
        <f t="shared" si="32"/>
        <v>0.5</v>
      </c>
      <c r="F107" s="10">
        <f>Prices!O107</f>
        <v>0.15300000000000002</v>
      </c>
      <c r="G107">
        <f>(Prices!M107+Prices!N107)/2</f>
        <v>0.17</v>
      </c>
      <c r="H107" s="5">
        <f t="shared" si="29"/>
        <v>41213</v>
      </c>
      <c r="I107">
        <f t="shared" si="22"/>
        <v>0.19074999999999914</v>
      </c>
      <c r="J107">
        <f ca="1">_xll.SPRDOPT(B107,C107,D107,0,F107,G107,E107,H107-$A$2,1,0)</f>
        <v>1.1309094537486728</v>
      </c>
      <c r="K107" s="15">
        <f t="shared" si="23"/>
        <v>0.57999999999999996</v>
      </c>
      <c r="L107" s="15">
        <f t="shared" ca="1" si="24"/>
        <v>0.55090945374867284</v>
      </c>
      <c r="N107" s="10">
        <f ca="1">1/((1+Prices!Q107/2)^(2*((P107-$A$2)/365.25)))</f>
        <v>0.54128141216242986</v>
      </c>
      <c r="P107" s="5">
        <f t="shared" si="30"/>
        <v>41299</v>
      </c>
      <c r="R107">
        <f t="shared" ca="1" si="25"/>
        <v>0.61214026615292383</v>
      </c>
      <c r="S107">
        <f t="shared" ca="1" si="26"/>
        <v>0.3139432190542093</v>
      </c>
    </row>
    <row r="108" spans="1:19" x14ac:dyDescent="0.25">
      <c r="A108" s="4">
        <f t="shared" si="31"/>
        <v>41275</v>
      </c>
      <c r="B108">
        <f>Prices!K108</f>
        <v>4.8870000000000005</v>
      </c>
      <c r="C108">
        <f>(Prices!E108+Prices!H108)/2</f>
        <v>4.8125000005</v>
      </c>
      <c r="D108">
        <f t="shared" si="20"/>
        <v>0.06</v>
      </c>
      <c r="E108" s="12">
        <f t="shared" si="32"/>
        <v>0.5</v>
      </c>
      <c r="F108" s="10">
        <f>Prices!O108</f>
        <v>0.15300000000000002</v>
      </c>
      <c r="G108">
        <f>(Prices!M108+Prices!N108)/2</f>
        <v>0.17</v>
      </c>
      <c r="H108" s="5">
        <f t="shared" si="29"/>
        <v>41243</v>
      </c>
      <c r="I108">
        <f t="shared" si="22"/>
        <v>1.4499999500000416E-2</v>
      </c>
      <c r="J108">
        <f ca="1">_xll.SPRDOPT(B108,C108,D108,0,F108,G108,E108,H108-$A$2,1,0)</f>
        <v>1.0382191685747291</v>
      </c>
      <c r="K108" s="15">
        <f t="shared" si="23"/>
        <v>0.57999999999999996</v>
      </c>
      <c r="L108" s="15">
        <f t="shared" ca="1" si="24"/>
        <v>0.45821916857472911</v>
      </c>
      <c r="N108" s="10">
        <f ca="1">1/((1+Prices!Q108/2)^(2*((P108-$A$2)/365.25)))</f>
        <v>0.53844331497307973</v>
      </c>
      <c r="P108" s="5">
        <f t="shared" si="30"/>
        <v>41330</v>
      </c>
      <c r="R108">
        <f t="shared" ca="1" si="25"/>
        <v>0.55902217079597183</v>
      </c>
      <c r="S108">
        <f t="shared" ca="1" si="26"/>
        <v>0.3122971226843862</v>
      </c>
    </row>
    <row r="109" spans="1:19" x14ac:dyDescent="0.25">
      <c r="A109" s="4">
        <f t="shared" si="31"/>
        <v>41306</v>
      </c>
      <c r="B109">
        <f>Prices!K109</f>
        <v>4.79</v>
      </c>
      <c r="C109">
        <f>(Prices!E109+Prices!H109)/2</f>
        <v>4.7255000005000003</v>
      </c>
      <c r="D109">
        <f t="shared" si="20"/>
        <v>0.06</v>
      </c>
      <c r="E109" s="12">
        <f t="shared" si="32"/>
        <v>0.5</v>
      </c>
      <c r="F109" s="10">
        <f>Prices!O109</f>
        <v>0.15300000000000002</v>
      </c>
      <c r="G109">
        <f>(Prices!M109+Prices!N109)/2</f>
        <v>0.17</v>
      </c>
      <c r="H109" s="5">
        <f t="shared" si="29"/>
        <v>41274</v>
      </c>
      <c r="I109">
        <f t="shared" si="22"/>
        <v>4.4999994999997406E-3</v>
      </c>
      <c r="J109">
        <f ca="1">_xll.SPRDOPT(B109,C109,D109,0,F109,G109,E109,H109-$A$2,1,0)</f>
        <v>1.0173978345471411</v>
      </c>
      <c r="K109" s="15">
        <f t="shared" si="23"/>
        <v>0.57999999999999996</v>
      </c>
      <c r="L109" s="15">
        <f t="shared" ca="1" si="24"/>
        <v>0.4373978345471411</v>
      </c>
      <c r="N109" s="10">
        <f ca="1">1/((1+Prices!Q109/2)^(2*((P109-$A$2)/365.25)))</f>
        <v>0.535844658176443</v>
      </c>
      <c r="P109" s="5">
        <f t="shared" si="30"/>
        <v>41358</v>
      </c>
      <c r="R109">
        <f t="shared" ca="1" si="25"/>
        <v>0.54516719488236609</v>
      </c>
      <c r="S109">
        <f t="shared" ca="1" si="26"/>
        <v>0.31078990174233689</v>
      </c>
    </row>
    <row r="110" spans="1:19" x14ac:dyDescent="0.25">
      <c r="A110" s="4">
        <f t="shared" si="31"/>
        <v>41334</v>
      </c>
      <c r="B110">
        <f>Prices!K110</f>
        <v>4.6910000000000007</v>
      </c>
      <c r="C110">
        <f>(Prices!E110+Prices!H110)/2</f>
        <v>4.5905000000000005</v>
      </c>
      <c r="D110">
        <f t="shared" si="20"/>
        <v>0.06</v>
      </c>
      <c r="E110" s="12">
        <f t="shared" si="32"/>
        <v>0.5</v>
      </c>
      <c r="F110" s="10">
        <f>Prices!O110</f>
        <v>0.15300000000000002</v>
      </c>
      <c r="G110">
        <f>(Prices!M110+Prices!N110)/2</f>
        <v>0.17</v>
      </c>
      <c r="H110" s="5">
        <f t="shared" si="29"/>
        <v>41305</v>
      </c>
      <c r="I110">
        <f t="shared" si="22"/>
        <v>4.0500000000000258E-2</v>
      </c>
      <c r="J110">
        <f ca="1">_xll.SPRDOPT(B110,C110,D110,0,F110,G110,E110,H110-$A$2,1,0)</f>
        <v>1.0141775898969168</v>
      </c>
      <c r="K110" s="15">
        <f t="shared" si="23"/>
        <v>0.57999999999999996</v>
      </c>
      <c r="L110" s="15">
        <f t="shared" ca="1" si="24"/>
        <v>0.43417758989691679</v>
      </c>
      <c r="N110" s="10">
        <f ca="1">1/((1+Prices!Q110/2)^(2*((P110-$A$2)/365.25)))</f>
        <v>0.53301407061774542</v>
      </c>
      <c r="P110" s="5">
        <f t="shared" si="30"/>
        <v>41389</v>
      </c>
      <c r="R110">
        <f t="shared" ca="1" si="25"/>
        <v>0.54057092552024999</v>
      </c>
      <c r="S110">
        <f t="shared" ca="1" si="26"/>
        <v>0.30914816095829234</v>
      </c>
    </row>
    <row r="111" spans="1:19" x14ac:dyDescent="0.25">
      <c r="A111" s="4">
        <f t="shared" si="31"/>
        <v>41365</v>
      </c>
      <c r="B111">
        <f>Prices!K111</f>
        <v>4.9720000000000013</v>
      </c>
      <c r="C111">
        <f>(Prices!E111+Prices!H111)/2</f>
        <v>4.4402500000000016</v>
      </c>
      <c r="D111">
        <f t="shared" si="20"/>
        <v>0.06</v>
      </c>
      <c r="E111" s="12">
        <f t="shared" si="32"/>
        <v>0.5</v>
      </c>
      <c r="F111" s="10">
        <f>Prices!O111</f>
        <v>0.15300000000000002</v>
      </c>
      <c r="G111">
        <f>(Prices!M111+Prices!N111)/2</f>
        <v>0.17</v>
      </c>
      <c r="H111" s="5">
        <f t="shared" si="29"/>
        <v>41333</v>
      </c>
      <c r="I111">
        <f t="shared" si="22"/>
        <v>0.47174999999999973</v>
      </c>
      <c r="J111">
        <f ca="1">_xll.SPRDOPT(B111,C111,D111,0,F111,G111,E111,H111-$A$2,1,0)</f>
        <v>1.2635273413118626</v>
      </c>
      <c r="K111" s="15">
        <f t="shared" si="23"/>
        <v>0.57999999999999996</v>
      </c>
      <c r="L111" s="15">
        <f t="shared" ca="1" si="24"/>
        <v>0.68352734131186266</v>
      </c>
      <c r="N111" s="10">
        <f ca="1">1/((1+Prices!Q111/2)^(2*((P111-$A$2)/365.25)))</f>
        <v>0.53030665988948633</v>
      </c>
      <c r="P111" s="5">
        <f t="shared" si="30"/>
        <v>41419</v>
      </c>
      <c r="R111">
        <f t="shared" ca="1" si="25"/>
        <v>0.67005696405013682</v>
      </c>
      <c r="S111">
        <f t="shared" ca="1" si="26"/>
        <v>0.30757786273590204</v>
      </c>
    </row>
    <row r="112" spans="1:19" x14ac:dyDescent="0.25">
      <c r="A112" s="4">
        <f t="shared" si="31"/>
        <v>41395</v>
      </c>
      <c r="B112">
        <f>Prices!K112</f>
        <v>5.1370000000000013</v>
      </c>
      <c r="C112">
        <f>(Prices!E112+Prices!H112)/2</f>
        <v>4.4577500000000008</v>
      </c>
      <c r="D112">
        <f t="shared" si="20"/>
        <v>0.06</v>
      </c>
      <c r="E112" s="12">
        <f>$E$1</f>
        <v>0.5</v>
      </c>
      <c r="F112" s="10">
        <f>Prices!O112</f>
        <v>0.17</v>
      </c>
      <c r="G112">
        <f>(Prices!M112+Prices!N112)/2</f>
        <v>0.17</v>
      </c>
      <c r="H112" s="5">
        <f t="shared" si="29"/>
        <v>41364</v>
      </c>
      <c r="I112">
        <f t="shared" si="22"/>
        <v>0.61925000000000052</v>
      </c>
      <c r="J112">
        <f ca="1">_xll.SPRDOPT(B112,C112,D112,0,F112,G112,E112,H112-$A$2,1,0)</f>
        <v>1.4205838008338698</v>
      </c>
      <c r="K112" s="15">
        <f t="shared" si="23"/>
        <v>0.57999999999999996</v>
      </c>
      <c r="L112" s="15">
        <f t="shared" ca="1" si="24"/>
        <v>0.84058380083386985</v>
      </c>
      <c r="N112" s="10">
        <f ca="1">1/((1+Prices!Q112/2)^(2*((P112-$A$2)/365.25)))</f>
        <v>0.52749549874564106</v>
      </c>
      <c r="P112" s="5">
        <f t="shared" si="30"/>
        <v>41450</v>
      </c>
      <c r="R112">
        <f t="shared" ca="1" si="25"/>
        <v>0.74935156053084062</v>
      </c>
      <c r="S112">
        <f t="shared" ca="1" si="26"/>
        <v>0.30594738927247178</v>
      </c>
    </row>
    <row r="113" spans="1:19" x14ac:dyDescent="0.25">
      <c r="A113" s="4">
        <f t="shared" si="31"/>
        <v>41426</v>
      </c>
      <c r="B113">
        <f>Prices!K113</f>
        <v>5.2749999999999995</v>
      </c>
      <c r="C113">
        <f>(Prices!E113+Prices!H113)/2</f>
        <v>4.4937500000000004</v>
      </c>
      <c r="D113">
        <f t="shared" si="20"/>
        <v>0.06</v>
      </c>
      <c r="E113" s="12">
        <f>$E$1</f>
        <v>0.5</v>
      </c>
      <c r="F113" s="10">
        <f>Prices!O113</f>
        <v>0.17</v>
      </c>
      <c r="G113">
        <f>(Prices!M113+Prices!N113)/2</f>
        <v>0.17</v>
      </c>
      <c r="H113" s="5">
        <f t="shared" si="29"/>
        <v>41394</v>
      </c>
      <c r="I113">
        <f t="shared" si="22"/>
        <v>0.72124999999999906</v>
      </c>
      <c r="J113">
        <f ca="1">_xll.SPRDOPT(B113,C113,D113,0,F113,G113,E113,H113-$A$2,1,0)</f>
        <v>1.5037311862479679</v>
      </c>
      <c r="K113" s="15">
        <f t="shared" si="23"/>
        <v>0.57999999999999996</v>
      </c>
      <c r="L113" s="15">
        <f t="shared" ca="1" si="24"/>
        <v>0.92373118624796791</v>
      </c>
      <c r="N113" s="10">
        <f ca="1">1/((1+Prices!Q113/2)^(2*((P113-$A$2)/365.25)))</f>
        <v>0.52478440032422102</v>
      </c>
      <c r="P113" s="5">
        <f t="shared" si="30"/>
        <v>41480</v>
      </c>
      <c r="R113">
        <f t="shared" ca="1" si="25"/>
        <v>0.78913466882396932</v>
      </c>
      <c r="S113">
        <f t="shared" ca="1" si="26"/>
        <v>0.30437495218804816</v>
      </c>
    </row>
    <row r="114" spans="1:19" x14ac:dyDescent="0.25">
      <c r="A114" s="4">
        <f t="shared" si="31"/>
        <v>41456</v>
      </c>
      <c r="B114">
        <f>Prices!K114</f>
        <v>5.52</v>
      </c>
      <c r="C114">
        <f>(Prices!E114+Prices!H114)/2</f>
        <v>4.536249999999999</v>
      </c>
      <c r="D114">
        <f t="shared" si="20"/>
        <v>0.06</v>
      </c>
      <c r="E114" s="12">
        <f>$E$1</f>
        <v>0.5</v>
      </c>
      <c r="F114" s="10">
        <f>Prices!O114</f>
        <v>0.17</v>
      </c>
      <c r="G114">
        <f>(Prices!M114+Prices!N114)/2</f>
        <v>0.17</v>
      </c>
      <c r="H114" s="5">
        <f t="shared" si="29"/>
        <v>41425</v>
      </c>
      <c r="I114">
        <f t="shared" si="22"/>
        <v>0.92375000000000052</v>
      </c>
      <c r="J114">
        <f ca="1">_xll.SPRDOPT(B114,C114,D114,0,F114,G114,E114,H114-$A$2,1,0)</f>
        <v>1.6621667526396955</v>
      </c>
      <c r="K114" s="15">
        <f t="shared" si="23"/>
        <v>0.57999999999999996</v>
      </c>
      <c r="L114" s="15">
        <f t="shared" ca="1" si="24"/>
        <v>1.0821667526396954</v>
      </c>
      <c r="N114" s="10">
        <f ca="1">1/((1+Prices!Q114/2)^(2*((P114-$A$2)/365.25)))</f>
        <v>0.52199262636860166</v>
      </c>
      <c r="P114" s="5">
        <f t="shared" si="30"/>
        <v>41511</v>
      </c>
      <c r="R114">
        <f t="shared" ca="1" si="25"/>
        <v>0.86763878867296451</v>
      </c>
      <c r="S114">
        <f t="shared" ca="1" si="26"/>
        <v>0.30275572329378897</v>
      </c>
    </row>
    <row r="115" spans="1:19" x14ac:dyDescent="0.25">
      <c r="A115" s="4">
        <f t="shared" si="31"/>
        <v>41487</v>
      </c>
      <c r="B115">
        <f>Prices!K115</f>
        <v>5.5579999999999998</v>
      </c>
      <c r="C115">
        <f>(Prices!E115+Prices!H115)/2</f>
        <v>4.5742499999999993</v>
      </c>
      <c r="D115">
        <f t="shared" si="20"/>
        <v>0.06</v>
      </c>
      <c r="E115" s="12">
        <f>$E$1</f>
        <v>0.5</v>
      </c>
      <c r="F115" s="10">
        <f>Prices!O115</f>
        <v>0.17</v>
      </c>
      <c r="G115">
        <f>(Prices!M115+Prices!N115)/2</f>
        <v>0.17</v>
      </c>
      <c r="H115" s="5">
        <f t="shared" si="29"/>
        <v>41455</v>
      </c>
      <c r="I115">
        <f t="shared" si="22"/>
        <v>0.92375000000000052</v>
      </c>
      <c r="J115">
        <f ca="1">_xll.SPRDOPT(B115,C115,D115,0,F115,G115,E115,H115-$A$2,1,0)</f>
        <v>1.6741656305418724</v>
      </c>
      <c r="K115" s="15">
        <f t="shared" si="23"/>
        <v>0.57999999999999996</v>
      </c>
      <c r="L115" s="15">
        <f t="shared" ca="1" si="24"/>
        <v>1.0941656305418723</v>
      </c>
      <c r="N115" s="10">
        <f ca="1">1/((1+Prices!Q115/2)^(2*((P115-$A$2)/365.25)))</f>
        <v>0.51922203645990628</v>
      </c>
      <c r="P115" s="5">
        <f t="shared" si="30"/>
        <v>41542</v>
      </c>
      <c r="R115">
        <f t="shared" ca="1" si="25"/>
        <v>0.86926368806113408</v>
      </c>
      <c r="S115">
        <f t="shared" ca="1" si="26"/>
        <v>0.30114878114674565</v>
      </c>
    </row>
    <row r="116" spans="1:19" x14ac:dyDescent="0.25">
      <c r="A116" s="4">
        <f t="shared" si="31"/>
        <v>41518</v>
      </c>
      <c r="B116">
        <f>Prices!K116</f>
        <v>5.152000000000001</v>
      </c>
      <c r="C116">
        <f>(Prices!E116+Prices!H116)/2</f>
        <v>4.5682500000000008</v>
      </c>
      <c r="D116">
        <f t="shared" si="20"/>
        <v>0.06</v>
      </c>
      <c r="E116" s="12">
        <f>$E$1</f>
        <v>0.5</v>
      </c>
      <c r="F116" s="10">
        <f>Prices!O116</f>
        <v>0.17</v>
      </c>
      <c r="G116">
        <f>(Prices!M116+Prices!N116)/2</f>
        <v>0.17</v>
      </c>
      <c r="H116" s="5">
        <f t="shared" si="29"/>
        <v>41486</v>
      </c>
      <c r="I116">
        <f t="shared" si="22"/>
        <v>0.52375000000000016</v>
      </c>
      <c r="J116">
        <f ca="1">_xll.SPRDOPT(B116,C116,D116,0,F116,G116,E116,H116-$A$2,1,0)</f>
        <v>1.3944878840113581</v>
      </c>
      <c r="K116" s="15">
        <f t="shared" si="23"/>
        <v>0.57999999999999996</v>
      </c>
      <c r="L116" s="15">
        <f t="shared" ca="1" si="24"/>
        <v>0.81448788401135819</v>
      </c>
      <c r="N116" s="10">
        <f ca="1">1/((1+Prices!Q116/2)^(2*((P116-$A$2)/365.25)))</f>
        <v>0.51652791124692843</v>
      </c>
      <c r="P116" s="5">
        <f t="shared" si="30"/>
        <v>41572</v>
      </c>
      <c r="R116">
        <f t="shared" ca="1" si="25"/>
        <v>0.72029191398753578</v>
      </c>
      <c r="S116">
        <f t="shared" ca="1" si="26"/>
        <v>0.29958618852321844</v>
      </c>
    </row>
    <row r="117" spans="1:19" x14ac:dyDescent="0.25">
      <c r="A117" s="4">
        <f t="shared" si="31"/>
        <v>41548</v>
      </c>
      <c r="B117">
        <f>Prices!K117</f>
        <v>4.8520000000000012</v>
      </c>
      <c r="C117">
        <f>(Prices!E117+Prices!H117)/2</f>
        <v>4.5662500005000011</v>
      </c>
      <c r="D117">
        <f t="shared" si="20"/>
        <v>0.06</v>
      </c>
      <c r="E117" s="12">
        <f>$E$2</f>
        <v>0.5</v>
      </c>
      <c r="F117" s="10">
        <f>Prices!O117</f>
        <v>0.15300000000000002</v>
      </c>
      <c r="G117">
        <f>(Prices!M117+Prices!N117)/2</f>
        <v>0.17</v>
      </c>
      <c r="H117" s="5">
        <f t="shared" si="29"/>
        <v>41517</v>
      </c>
      <c r="I117">
        <f t="shared" si="22"/>
        <v>0.22574999950000013</v>
      </c>
      <c r="J117">
        <f ca="1">_xll.SPRDOPT(B117,C117,D117,0,F117,G117,E117,H117-$A$2,1,0)</f>
        <v>1.1500190720458188</v>
      </c>
      <c r="K117" s="15">
        <f t="shared" si="23"/>
        <v>0.57999999999999996</v>
      </c>
      <c r="L117" s="15">
        <f t="shared" ca="1" si="24"/>
        <v>0.57001907204581881</v>
      </c>
      <c r="N117" s="10">
        <f ca="1">1/((1+Prices!Q117/2)^(2*((P117-$A$2)/365.25)))</f>
        <v>0.51376538646185943</v>
      </c>
      <c r="P117" s="5">
        <f t="shared" si="30"/>
        <v>41603</v>
      </c>
      <c r="R117">
        <f t="shared" ca="1" si="25"/>
        <v>0.59083999298812906</v>
      </c>
      <c r="S117">
        <f t="shared" ca="1" si="26"/>
        <v>0.29798392414787844</v>
      </c>
    </row>
    <row r="118" spans="1:19" x14ac:dyDescent="0.25">
      <c r="A118" s="4">
        <f t="shared" si="31"/>
        <v>41579</v>
      </c>
      <c r="B118">
        <f>Prices!K118</f>
        <v>4.9650000000000007</v>
      </c>
      <c r="C118">
        <f>(Prices!E118+Prices!H118)/2</f>
        <v>4.7475000000000005</v>
      </c>
      <c r="D118">
        <f t="shared" si="20"/>
        <v>0.06</v>
      </c>
      <c r="E118" s="12">
        <f t="shared" ref="E118:E123" si="33">$E$2</f>
        <v>0.5</v>
      </c>
      <c r="F118" s="10">
        <f>Prices!O118</f>
        <v>0.15300000000000002</v>
      </c>
      <c r="G118">
        <f>(Prices!M118+Prices!N118)/2</f>
        <v>0.17</v>
      </c>
      <c r="H118" s="5">
        <f t="shared" si="29"/>
        <v>41547</v>
      </c>
      <c r="I118">
        <f t="shared" si="22"/>
        <v>0.15750000000000025</v>
      </c>
      <c r="J118">
        <f ca="1">_xll.SPRDOPT(B118,C118,D118,0,F118,G118,E118,H118-$A$2,1,0)</f>
        <v>1.1498694141755892</v>
      </c>
      <c r="K118" s="15">
        <f t="shared" si="23"/>
        <v>0.57999999999999996</v>
      </c>
      <c r="L118" s="15">
        <f t="shared" ca="1" si="24"/>
        <v>0.56986941417558923</v>
      </c>
      <c r="N118" s="10">
        <f ca="1">1/((1+Prices!Q118/2)^(2*((P118-$A$2)/365.25)))</f>
        <v>0.51110136066188816</v>
      </c>
      <c r="P118" s="5">
        <f t="shared" si="30"/>
        <v>41633</v>
      </c>
      <c r="R118">
        <f t="shared" ca="1" si="25"/>
        <v>0.58769982216863181</v>
      </c>
      <c r="S118">
        <f t="shared" ca="1" si="26"/>
        <v>0.2964387891838951</v>
      </c>
    </row>
    <row r="119" spans="1:19" x14ac:dyDescent="0.25">
      <c r="A119" s="4">
        <f t="shared" si="31"/>
        <v>41609</v>
      </c>
      <c r="B119">
        <f>Prices!K119</f>
        <v>5.1120000000000001</v>
      </c>
      <c r="C119">
        <f>(Prices!E119+Prices!H119)/2</f>
        <v>4.8644999999999996</v>
      </c>
      <c r="D119">
        <f t="shared" si="20"/>
        <v>0.06</v>
      </c>
      <c r="E119" s="12">
        <f t="shared" si="33"/>
        <v>0.5</v>
      </c>
      <c r="F119" s="10">
        <f>Prices!O119</f>
        <v>0.15300000000000002</v>
      </c>
      <c r="G119">
        <f>(Prices!M119+Prices!N119)/2</f>
        <v>0.17</v>
      </c>
      <c r="H119" s="5">
        <f t="shared" si="29"/>
        <v>41578</v>
      </c>
      <c r="I119">
        <f t="shared" si="22"/>
        <v>0.1875000000000005</v>
      </c>
      <c r="J119">
        <f ca="1">_xll.SPRDOPT(B119,C119,D119,0,F119,G119,E119,H119-$A$2,1,0)</f>
        <v>1.1984215995324246</v>
      </c>
      <c r="K119" s="15">
        <f t="shared" si="23"/>
        <v>0.57999999999999996</v>
      </c>
      <c r="L119" s="15">
        <f t="shared" ca="1" si="24"/>
        <v>0.61842159953242459</v>
      </c>
      <c r="N119" s="10">
        <f ca="1">1/((1+Prices!Q119/2)^(2*((P119-$A$2)/365.25)))</f>
        <v>0.50835823235726918</v>
      </c>
      <c r="P119" s="5">
        <f t="shared" si="30"/>
        <v>41664</v>
      </c>
      <c r="R119">
        <f t="shared" ca="1" si="25"/>
        <v>0.60922748595707443</v>
      </c>
      <c r="S119">
        <f t="shared" ca="1" si="26"/>
        <v>0.29484777476721613</v>
      </c>
    </row>
    <row r="120" spans="1:19" x14ac:dyDescent="0.25">
      <c r="A120" s="4">
        <f t="shared" si="31"/>
        <v>41640</v>
      </c>
      <c r="B120">
        <f>Prices!K120</f>
        <v>4.9970000000000008</v>
      </c>
      <c r="C120">
        <f>(Prices!E120+Prices!H120)/2</f>
        <v>4.9245000000000001</v>
      </c>
      <c r="D120">
        <f t="shared" si="20"/>
        <v>0.06</v>
      </c>
      <c r="E120" s="12">
        <f t="shared" si="33"/>
        <v>0.5</v>
      </c>
      <c r="F120" s="10">
        <f>Prices!O120</f>
        <v>0.15300000000000002</v>
      </c>
      <c r="G120">
        <f>(Prices!M120+Prices!N120)/2</f>
        <v>0.17</v>
      </c>
      <c r="H120" s="5">
        <f t="shared" si="29"/>
        <v>41608</v>
      </c>
      <c r="I120">
        <f t="shared" si="22"/>
        <v>1.2500000000000677E-2</v>
      </c>
      <c r="J120">
        <f ca="1">_xll.SPRDOPT(B120,C120,D120,0,F120,G120,E120,H120-$A$2,1,0)</f>
        <v>1.1061421013992014</v>
      </c>
      <c r="K120" s="15">
        <f t="shared" si="23"/>
        <v>0.57999999999999996</v>
      </c>
      <c r="L120" s="15">
        <f t="shared" ca="1" si="24"/>
        <v>0.52614210139920148</v>
      </c>
      <c r="N120" s="10">
        <f ca="1">1/((1+Prices!Q120/2)^(2*((P120-$A$2)/365.25)))</f>
        <v>0.50563638078501794</v>
      </c>
      <c r="P120" s="5">
        <f t="shared" si="30"/>
        <v>41695</v>
      </c>
      <c r="R120">
        <f t="shared" ca="1" si="25"/>
        <v>0.55930568878542652</v>
      </c>
      <c r="S120">
        <f t="shared" ca="1" si="26"/>
        <v>0.29326910085531038</v>
      </c>
    </row>
    <row r="121" spans="1:19" x14ac:dyDescent="0.25">
      <c r="A121" s="4">
        <f t="shared" si="31"/>
        <v>41671</v>
      </c>
      <c r="B121">
        <f>Prices!K121</f>
        <v>4.9000000000000004</v>
      </c>
      <c r="C121">
        <f>(Prices!E121+Prices!H121)/2</f>
        <v>4.8375000000000004</v>
      </c>
      <c r="D121">
        <f t="shared" si="20"/>
        <v>0.06</v>
      </c>
      <c r="E121" s="12">
        <f t="shared" si="33"/>
        <v>0.5</v>
      </c>
      <c r="F121" s="10">
        <f>Prices!O121</f>
        <v>0.15300000000000002</v>
      </c>
      <c r="G121">
        <f>(Prices!M121+Prices!N121)/2</f>
        <v>0.17</v>
      </c>
      <c r="H121" s="5">
        <f t="shared" si="29"/>
        <v>41639</v>
      </c>
      <c r="I121">
        <f t="shared" si="22"/>
        <v>2.5000000000000022E-3</v>
      </c>
      <c r="J121">
        <f ca="1">_xll.SPRDOPT(B121,C121,D121,0,F121,G121,E121,H121-$A$2,1,0)</f>
        <v>1.0843969224736556</v>
      </c>
      <c r="K121" s="15">
        <f t="shared" si="23"/>
        <v>0.57999999999999996</v>
      </c>
      <c r="L121" s="15">
        <f t="shared" ca="1" si="24"/>
        <v>0.50439692247365564</v>
      </c>
      <c r="N121" s="10">
        <f ca="1">1/((1+Prices!Q121/2)^(2*((P121-$A$2)/365.25)))</f>
        <v>0.50314180501928341</v>
      </c>
      <c r="P121" s="5">
        <f t="shared" si="30"/>
        <v>41723</v>
      </c>
      <c r="R121">
        <f t="shared" ca="1" si="25"/>
        <v>0.54560542493075104</v>
      </c>
      <c r="S121">
        <f t="shared" ca="1" si="26"/>
        <v>0.29182224691118436</v>
      </c>
    </row>
    <row r="122" spans="1:19" x14ac:dyDescent="0.25">
      <c r="A122" s="4">
        <f t="shared" si="31"/>
        <v>41699</v>
      </c>
      <c r="B122">
        <f>Prices!K122</f>
        <v>4.801000000000001</v>
      </c>
      <c r="C122">
        <f>(Prices!E122+Prices!H122)/2</f>
        <v>4.7015000000000011</v>
      </c>
      <c r="D122">
        <f t="shared" si="20"/>
        <v>0.06</v>
      </c>
      <c r="E122" s="12">
        <f t="shared" si="33"/>
        <v>0.5</v>
      </c>
      <c r="F122" s="10">
        <f>Prices!O122</f>
        <v>0.15300000000000002</v>
      </c>
      <c r="G122">
        <f>(Prices!M122+Prices!N122)/2</f>
        <v>0.17</v>
      </c>
      <c r="H122" s="5">
        <f t="shared" si="29"/>
        <v>41670</v>
      </c>
      <c r="I122">
        <f t="shared" si="22"/>
        <v>3.9499999999999924E-2</v>
      </c>
      <c r="J122">
        <f ca="1">_xll.SPRDOPT(B122,C122,D122,0,F122,G122,E122,H122-$A$2,1,0)</f>
        <v>1.0804050922579782</v>
      </c>
      <c r="K122" s="15">
        <f t="shared" si="23"/>
        <v>0.57999999999999996</v>
      </c>
      <c r="L122" s="15">
        <f t="shared" ca="1" si="24"/>
        <v>0.50040509225797825</v>
      </c>
      <c r="N122" s="10">
        <f ca="1">1/((1+Prices!Q122/2)^(2*((P122-$A$2)/365.25)))</f>
        <v>0.50042726188594799</v>
      </c>
      <c r="P122" s="5">
        <f t="shared" si="30"/>
        <v>41754</v>
      </c>
      <c r="R122">
        <f t="shared" ca="1" si="25"/>
        <v>0.54066416204629508</v>
      </c>
      <c r="S122">
        <f t="shared" ca="1" si="26"/>
        <v>0.29024781189384979</v>
      </c>
    </row>
    <row r="123" spans="1:19" x14ac:dyDescent="0.25">
      <c r="A123" s="4">
        <f t="shared" si="31"/>
        <v>41730</v>
      </c>
      <c r="B123">
        <f>Prices!K123</f>
        <v>5.0820000000000016</v>
      </c>
      <c r="C123">
        <f>(Prices!E123+Prices!H123)/2</f>
        <v>4.5512500000000014</v>
      </c>
      <c r="D123">
        <f t="shared" si="20"/>
        <v>0.06</v>
      </c>
      <c r="E123" s="12">
        <f t="shared" si="33"/>
        <v>0.5</v>
      </c>
      <c r="F123" s="10">
        <f>Prices!O123</f>
        <v>0.15300000000000002</v>
      </c>
      <c r="G123">
        <f>(Prices!M123+Prices!N123)/2</f>
        <v>0.17</v>
      </c>
      <c r="H123" s="5">
        <f t="shared" si="29"/>
        <v>41698</v>
      </c>
      <c r="I123">
        <f t="shared" si="22"/>
        <v>0.47075000000000028</v>
      </c>
      <c r="J123">
        <f ca="1">_xll.SPRDOPT(B123,C123,D123,0,F123,G123,E123,H123-$A$2,1,0)</f>
        <v>1.3291192179705176</v>
      </c>
      <c r="K123" s="15">
        <f t="shared" si="23"/>
        <v>0.57999999999999996</v>
      </c>
      <c r="L123" s="15">
        <f t="shared" ca="1" si="24"/>
        <v>0.74911921797051761</v>
      </c>
      <c r="N123" s="10">
        <f ca="1">1/((1+Prices!Q123/2)^(2*((P123-$A$2)/365.25)))</f>
        <v>0.49783259838577559</v>
      </c>
      <c r="P123" s="5">
        <f t="shared" si="30"/>
        <v>41784</v>
      </c>
      <c r="R123">
        <f t="shared" ca="1" si="25"/>
        <v>0.66167887384673285</v>
      </c>
      <c r="S123">
        <f t="shared" ca="1" si="26"/>
        <v>0.28874290706374983</v>
      </c>
    </row>
    <row r="124" spans="1:19" x14ac:dyDescent="0.25">
      <c r="A124" s="4">
        <f t="shared" si="31"/>
        <v>41760</v>
      </c>
      <c r="B124">
        <f>Prices!K124</f>
        <v>5.2470000000000017</v>
      </c>
      <c r="C124">
        <f>(Prices!E124+Prices!H124)/2</f>
        <v>4.5687500000000014</v>
      </c>
      <c r="D124">
        <f t="shared" si="20"/>
        <v>0.06</v>
      </c>
      <c r="E124" s="12">
        <f>$E$1</f>
        <v>0.5</v>
      </c>
      <c r="F124" s="10">
        <f>Prices!O124</f>
        <v>0.17</v>
      </c>
      <c r="G124">
        <f>(Prices!M124+Prices!N124)/2</f>
        <v>0.17</v>
      </c>
      <c r="H124" s="5">
        <f t="shared" si="29"/>
        <v>41729</v>
      </c>
      <c r="I124">
        <f t="shared" si="22"/>
        <v>0.61825000000000019</v>
      </c>
      <c r="J124">
        <f ca="1">_xll.SPRDOPT(B124,C124,D124,0,F124,G124,E124,H124-$A$2,1,0)</f>
        <v>1.4893949549690055</v>
      </c>
      <c r="K124" s="15">
        <f t="shared" si="23"/>
        <v>0.57999999999999996</v>
      </c>
      <c r="L124" s="15">
        <f t="shared" ca="1" si="24"/>
        <v>0.90939495496900558</v>
      </c>
      <c r="N124" s="10">
        <f ca="1">1/((1+Prices!Q124/2)^(2*((P124-$A$2)/365.25)))</f>
        <v>0.49513747893322468</v>
      </c>
      <c r="P124" s="5">
        <f t="shared" si="30"/>
        <v>41815</v>
      </c>
      <c r="R124">
        <f t="shared" ca="1" si="25"/>
        <v>0.73745526313921705</v>
      </c>
      <c r="S124">
        <f t="shared" ca="1" si="26"/>
        <v>0.28717973778127032</v>
      </c>
    </row>
    <row r="125" spans="1:19" x14ac:dyDescent="0.25">
      <c r="E125" s="12"/>
    </row>
    <row r="126" spans="1:19" x14ac:dyDescent="0.25">
      <c r="E126" s="12"/>
    </row>
    <row r="127" spans="1:19" x14ac:dyDescent="0.25">
      <c r="E127" s="12"/>
    </row>
    <row r="128" spans="1:19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</sheetData>
  <phoneticPr fontId="0" type="noConversion"/>
  <pageMargins left="0.25" right="0" top="0.25" bottom="0" header="0.5" footer="0.5"/>
  <pageSetup scale="73" fitToHeight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5"/>
  <sheetViews>
    <sheetView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defaultRowHeight="13.2" x14ac:dyDescent="0.25"/>
  <cols>
    <col min="1" max="11" width="11" customWidth="1"/>
  </cols>
  <sheetData>
    <row r="1" spans="1:19" s="1" customFormat="1" x14ac:dyDescent="0.25">
      <c r="B1" s="1" t="s">
        <v>10</v>
      </c>
      <c r="I1" s="1">
        <f ca="1">S1/'Spread Option'!N1</f>
        <v>0.49557029878666103</v>
      </c>
      <c r="M1" s="1" t="s">
        <v>16</v>
      </c>
      <c r="O1" s="9">
        <v>1</v>
      </c>
      <c r="P1" s="1" t="s">
        <v>25</v>
      </c>
      <c r="S1" s="1">
        <f ca="1">SUM(S5:S124)</f>
        <v>40.801819624420617</v>
      </c>
    </row>
    <row r="2" spans="1:19" s="1" customFormat="1" x14ac:dyDescent="0.25">
      <c r="O2" s="9">
        <v>0.9</v>
      </c>
      <c r="P2" s="1" t="s">
        <v>26</v>
      </c>
    </row>
    <row r="3" spans="1:19" s="2" customFormat="1" x14ac:dyDescent="0.25">
      <c r="C3" s="2" t="s">
        <v>11</v>
      </c>
      <c r="F3" s="2" t="s">
        <v>17</v>
      </c>
      <c r="I3" s="2" t="s">
        <v>14</v>
      </c>
    </row>
    <row r="4" spans="1:19" s="3" customFormat="1" x14ac:dyDescent="0.25">
      <c r="A4" s="3" t="s">
        <v>8</v>
      </c>
      <c r="B4" s="3" t="s">
        <v>15</v>
      </c>
      <c r="C4" s="3" t="s">
        <v>12</v>
      </c>
      <c r="D4" s="3" t="s">
        <v>13</v>
      </c>
      <c r="E4" s="3" t="s">
        <v>18</v>
      </c>
      <c r="F4" s="3" t="s">
        <v>12</v>
      </c>
      <c r="G4" s="3" t="s">
        <v>13</v>
      </c>
      <c r="H4" s="3" t="s">
        <v>18</v>
      </c>
      <c r="I4" s="3" t="s">
        <v>12</v>
      </c>
      <c r="J4" s="3" t="s">
        <v>13</v>
      </c>
      <c r="K4" s="3" t="s">
        <v>18</v>
      </c>
      <c r="M4" s="3" t="s">
        <v>11</v>
      </c>
      <c r="N4" s="3" t="s">
        <v>17</v>
      </c>
      <c r="O4" s="3" t="s">
        <v>14</v>
      </c>
      <c r="Q4" s="3" t="s">
        <v>21</v>
      </c>
    </row>
    <row r="5" spans="1:19" x14ac:dyDescent="0.25">
      <c r="A5" s="4">
        <v>38139</v>
      </c>
      <c r="B5">
        <v>3.5550000000000002</v>
      </c>
      <c r="C5">
        <v>1.15E-2</v>
      </c>
      <c r="D5">
        <v>5.0000000000000001E-3</v>
      </c>
      <c r="E5">
        <f>D5+C5+B5</f>
        <v>3.5715000000000003</v>
      </c>
      <c r="F5">
        <v>-1.35E-2</v>
      </c>
      <c r="G5">
        <v>7.4999999999999997E-3</v>
      </c>
      <c r="H5">
        <f>G5+F5+B5</f>
        <v>3.5490000000000004</v>
      </c>
      <c r="I5">
        <v>0.8</v>
      </c>
      <c r="J5">
        <v>0</v>
      </c>
      <c r="K5">
        <f>J5+I5+B5</f>
        <v>4.3550000000000004</v>
      </c>
      <c r="M5" s="7">
        <v>0.3075</v>
      </c>
      <c r="N5" s="7">
        <f>M5</f>
        <v>0.3075</v>
      </c>
      <c r="O5" s="7">
        <f>N5*$O$1</f>
        <v>0.3075</v>
      </c>
      <c r="Q5">
        <v>3.5780992996357099E-2</v>
      </c>
      <c r="S5">
        <f ca="1">I5*'Spread Option'!N5</f>
        <v>0.72597436040273811</v>
      </c>
    </row>
    <row r="6" spans="1:19" x14ac:dyDescent="0.25">
      <c r="A6" s="4">
        <f t="shared" ref="A6:A37" si="0">EDATE(A5,1)</f>
        <v>38169</v>
      </c>
      <c r="B6">
        <v>3.6</v>
      </c>
      <c r="C6">
        <v>8.9999999999999993E-3</v>
      </c>
      <c r="D6">
        <v>5.0000000000000001E-3</v>
      </c>
      <c r="E6">
        <f t="shared" ref="E6:E69" si="1">D6+C6+B6</f>
        <v>3.6139999999999999</v>
      </c>
      <c r="F6">
        <v>-1.6E-2</v>
      </c>
      <c r="G6">
        <v>7.4999999999999997E-3</v>
      </c>
      <c r="H6">
        <f t="shared" ref="H6:H69" si="2">G6+F6+B6</f>
        <v>3.5914999999999999</v>
      </c>
      <c r="I6">
        <v>1</v>
      </c>
      <c r="J6">
        <v>0</v>
      </c>
      <c r="K6">
        <f t="shared" ref="K6:K69" si="3">J6+I6+B6</f>
        <v>4.5999999999999996</v>
      </c>
      <c r="M6" s="7">
        <v>0.3075</v>
      </c>
      <c r="N6" s="7">
        <f t="shared" ref="N6:N69" si="4">M6</f>
        <v>0.3075</v>
      </c>
      <c r="O6" s="7">
        <f>N6*$O$1</f>
        <v>0.3075</v>
      </c>
      <c r="Q6">
        <v>3.62977505457764E-2</v>
      </c>
      <c r="S6">
        <f ca="1">I6*'Spread Option'!N6</f>
        <v>0.90344514719312197</v>
      </c>
    </row>
    <row r="7" spans="1:19" x14ac:dyDescent="0.25">
      <c r="A7" s="4">
        <f t="shared" si="0"/>
        <v>38200</v>
      </c>
      <c r="B7">
        <v>3.637999999999999</v>
      </c>
      <c r="C7">
        <v>6.4999999999999997E-3</v>
      </c>
      <c r="D7">
        <v>5.0000000000000001E-3</v>
      </c>
      <c r="E7">
        <f t="shared" si="1"/>
        <v>3.6494999999999989</v>
      </c>
      <c r="F7">
        <v>-1.8499999999999999E-2</v>
      </c>
      <c r="G7">
        <v>7.4999999999999997E-3</v>
      </c>
      <c r="H7">
        <f t="shared" si="2"/>
        <v>3.6269999999999989</v>
      </c>
      <c r="I7">
        <v>1</v>
      </c>
      <c r="J7">
        <v>0</v>
      </c>
      <c r="K7">
        <f t="shared" si="3"/>
        <v>4.637999999999999</v>
      </c>
      <c r="M7" s="7">
        <v>0.3075</v>
      </c>
      <c r="N7" s="7">
        <f t="shared" si="4"/>
        <v>0.3075</v>
      </c>
      <c r="O7" s="7">
        <f>N7*$O$1</f>
        <v>0.3075</v>
      </c>
      <c r="Q7">
        <v>3.6779125439335501E-2</v>
      </c>
      <c r="S7">
        <f ca="1">I7*'Spread Option'!N7</f>
        <v>0.89945387479813266</v>
      </c>
    </row>
    <row r="8" spans="1:19" x14ac:dyDescent="0.25">
      <c r="A8" s="4">
        <f t="shared" si="0"/>
        <v>38231</v>
      </c>
      <c r="B8">
        <v>3.6320000000000001</v>
      </c>
      <c r="C8">
        <v>6.4999999999999997E-3</v>
      </c>
      <c r="D8">
        <v>5.0000000000000001E-3</v>
      </c>
      <c r="E8">
        <f t="shared" si="1"/>
        <v>3.6435</v>
      </c>
      <c r="F8">
        <v>-1.8499999999999999E-2</v>
      </c>
      <c r="G8">
        <v>7.4999999999999997E-3</v>
      </c>
      <c r="H8">
        <f t="shared" si="2"/>
        <v>3.621</v>
      </c>
      <c r="I8">
        <v>0.65</v>
      </c>
      <c r="J8">
        <v>0</v>
      </c>
      <c r="K8">
        <f t="shared" si="3"/>
        <v>4.282</v>
      </c>
      <c r="M8" s="7">
        <v>0.3075</v>
      </c>
      <c r="N8" s="7">
        <f t="shared" si="4"/>
        <v>0.3075</v>
      </c>
      <c r="O8" s="7">
        <f>N8*$O$1</f>
        <v>0.3075</v>
      </c>
      <c r="Q8">
        <v>3.7256013752834598E-2</v>
      </c>
      <c r="S8">
        <f ca="1">I8*'Spread Option'!N8</f>
        <v>0.58208213653218555</v>
      </c>
    </row>
    <row r="9" spans="1:19" x14ac:dyDescent="0.25">
      <c r="A9" s="4">
        <f t="shared" si="0"/>
        <v>38261</v>
      </c>
      <c r="B9">
        <v>3.6320000000000001</v>
      </c>
      <c r="C9">
        <v>6.4999999999999997E-3</v>
      </c>
      <c r="D9">
        <v>5.0000000000000001E-3</v>
      </c>
      <c r="E9">
        <f t="shared" si="1"/>
        <v>3.6435</v>
      </c>
      <c r="F9">
        <v>-1.8499999999999999E-2</v>
      </c>
      <c r="G9">
        <v>7.4999999999999997E-3</v>
      </c>
      <c r="H9">
        <f t="shared" si="2"/>
        <v>3.621</v>
      </c>
      <c r="I9">
        <v>0.35</v>
      </c>
      <c r="J9">
        <v>0</v>
      </c>
      <c r="K9">
        <f t="shared" si="3"/>
        <v>3.9820000000000002</v>
      </c>
      <c r="M9" s="7">
        <v>0.3075</v>
      </c>
      <c r="N9" s="7">
        <f t="shared" si="4"/>
        <v>0.3075</v>
      </c>
      <c r="O9" s="7">
        <f t="shared" ref="O9:O15" si="5">N9*$O$2</f>
        <v>0.27675</v>
      </c>
      <c r="Q9">
        <v>3.7732902142741102E-2</v>
      </c>
      <c r="S9">
        <f ca="1">I9*'Spread Option'!N9</f>
        <v>0.31199904985069693</v>
      </c>
    </row>
    <row r="10" spans="1:19" x14ac:dyDescent="0.25">
      <c r="A10" s="4">
        <f t="shared" si="0"/>
        <v>38292</v>
      </c>
      <c r="B10">
        <v>3.8149999999999999</v>
      </c>
      <c r="C10">
        <v>6.0000000000000001E-3</v>
      </c>
      <c r="D10">
        <v>7.4999999999999997E-3</v>
      </c>
      <c r="E10">
        <f t="shared" si="1"/>
        <v>3.8285</v>
      </c>
      <c r="F10">
        <v>-1.6500000000000001E-2</v>
      </c>
      <c r="G10">
        <v>2.5000000000000001E-3</v>
      </c>
      <c r="H10">
        <f t="shared" si="2"/>
        <v>3.8010000000000002</v>
      </c>
      <c r="I10">
        <v>0.27</v>
      </c>
      <c r="J10">
        <v>0</v>
      </c>
      <c r="K10">
        <f t="shared" si="3"/>
        <v>4.085</v>
      </c>
      <c r="M10" s="7">
        <v>0.3075</v>
      </c>
      <c r="N10" s="7">
        <f t="shared" si="4"/>
        <v>0.3075</v>
      </c>
      <c r="O10" s="7">
        <f t="shared" si="5"/>
        <v>0.27675</v>
      </c>
      <c r="Q10">
        <v>3.81757921174537E-2</v>
      </c>
      <c r="S10">
        <f ca="1">I10*'Spread Option'!N10</f>
        <v>0.23961813608692822</v>
      </c>
    </row>
    <row r="11" spans="1:19" x14ac:dyDescent="0.25">
      <c r="A11" s="4">
        <f t="shared" si="0"/>
        <v>38322</v>
      </c>
      <c r="B11">
        <v>3.9319999999999999</v>
      </c>
      <c r="C11">
        <v>6.0000000000000001E-3</v>
      </c>
      <c r="D11">
        <v>7.4999999999999997E-3</v>
      </c>
      <c r="E11">
        <f t="shared" si="1"/>
        <v>3.9455</v>
      </c>
      <c r="F11">
        <v>-1.6500000000000001E-2</v>
      </c>
      <c r="G11">
        <v>2.5000000000000001E-3</v>
      </c>
      <c r="H11">
        <f t="shared" si="2"/>
        <v>3.9180000000000001</v>
      </c>
      <c r="I11">
        <v>0.25</v>
      </c>
      <c r="J11">
        <v>0</v>
      </c>
      <c r="K11">
        <f t="shared" si="3"/>
        <v>4.1820000000000004</v>
      </c>
      <c r="M11" s="7">
        <v>0.30499999999999999</v>
      </c>
      <c r="N11" s="7">
        <f t="shared" si="4"/>
        <v>0.30499999999999999</v>
      </c>
      <c r="O11" s="7">
        <f t="shared" si="5"/>
        <v>0.27450000000000002</v>
      </c>
      <c r="Q11">
        <v>3.8615552721946902E-2</v>
      </c>
      <c r="S11">
        <f ca="1">I11*'Spread Option'!N11</f>
        <v>0.22084856923108293</v>
      </c>
    </row>
    <row r="12" spans="1:19" x14ac:dyDescent="0.25">
      <c r="A12" s="4">
        <f t="shared" si="0"/>
        <v>38353</v>
      </c>
      <c r="B12">
        <v>3.9744999999999999</v>
      </c>
      <c r="C12">
        <v>6.0000000000000001E-3</v>
      </c>
      <c r="D12">
        <v>7.4999999999999997E-3</v>
      </c>
      <c r="E12">
        <f t="shared" si="1"/>
        <v>3.988</v>
      </c>
      <c r="F12">
        <v>-1.6500000000000001E-2</v>
      </c>
      <c r="G12">
        <v>2.5000000000000001E-3</v>
      </c>
      <c r="H12">
        <f t="shared" si="2"/>
        <v>3.9605000000000001</v>
      </c>
      <c r="I12">
        <v>7.4999999999999997E-2</v>
      </c>
      <c r="J12">
        <v>0</v>
      </c>
      <c r="K12">
        <f t="shared" si="3"/>
        <v>4.0495000000000001</v>
      </c>
      <c r="M12" s="7">
        <v>0.30499999999999999</v>
      </c>
      <c r="N12" s="7">
        <f t="shared" si="4"/>
        <v>0.30499999999999999</v>
      </c>
      <c r="O12" s="7">
        <f t="shared" si="5"/>
        <v>0.27450000000000002</v>
      </c>
      <c r="Q12">
        <v>3.9041127562310998E-2</v>
      </c>
      <c r="S12">
        <f ca="1">I12*'Spread Option'!N12</f>
        <v>6.5948197811870238E-2</v>
      </c>
    </row>
    <row r="13" spans="1:19" x14ac:dyDescent="0.25">
      <c r="A13" s="4">
        <f t="shared" si="0"/>
        <v>38384</v>
      </c>
      <c r="B13">
        <v>3.8875000000000002</v>
      </c>
      <c r="C13">
        <v>6.0000000000000001E-3</v>
      </c>
      <c r="D13">
        <v>7.4999999999999997E-3</v>
      </c>
      <c r="E13">
        <f t="shared" si="1"/>
        <v>3.9010000000000002</v>
      </c>
      <c r="F13">
        <v>-1.6500000000000001E-2</v>
      </c>
      <c r="G13">
        <v>2.5000000000000001E-3</v>
      </c>
      <c r="H13">
        <f t="shared" si="2"/>
        <v>3.8735000000000004</v>
      </c>
      <c r="I13">
        <v>7.4999999999999997E-2</v>
      </c>
      <c r="J13">
        <v>0</v>
      </c>
      <c r="K13">
        <f t="shared" si="3"/>
        <v>3.9625000000000004</v>
      </c>
      <c r="M13" s="7">
        <v>0.3</v>
      </c>
      <c r="N13" s="7">
        <f t="shared" si="4"/>
        <v>0.3</v>
      </c>
      <c r="O13" s="7">
        <f t="shared" si="5"/>
        <v>0.27</v>
      </c>
      <c r="Q13">
        <v>3.9469360103789403E-2</v>
      </c>
      <c r="S13">
        <f ca="1">I13*'Spread Option'!N13</f>
        <v>6.5659100825943881E-2</v>
      </c>
    </row>
    <row r="14" spans="1:19" x14ac:dyDescent="0.25">
      <c r="A14" s="4">
        <f t="shared" si="0"/>
        <v>38412</v>
      </c>
      <c r="B14">
        <v>3.7484999999999995</v>
      </c>
      <c r="C14">
        <v>6.0000000000000001E-3</v>
      </c>
      <c r="D14">
        <v>7.4999999999999997E-3</v>
      </c>
      <c r="E14">
        <f t="shared" si="1"/>
        <v>3.7619999999999996</v>
      </c>
      <c r="F14">
        <v>-1.6500000000000001E-2</v>
      </c>
      <c r="G14">
        <v>2.5000000000000001E-3</v>
      </c>
      <c r="H14">
        <f t="shared" si="2"/>
        <v>3.7344999999999997</v>
      </c>
      <c r="I14">
        <v>0.25</v>
      </c>
      <c r="J14">
        <v>0</v>
      </c>
      <c r="K14">
        <f t="shared" si="3"/>
        <v>3.9984999999999995</v>
      </c>
      <c r="M14" s="7">
        <v>0.28499999999999998</v>
      </c>
      <c r="N14" s="7">
        <f t="shared" si="4"/>
        <v>0.28499999999999998</v>
      </c>
      <c r="O14" s="7">
        <f t="shared" si="5"/>
        <v>0.25650000000000001</v>
      </c>
      <c r="Q14">
        <v>3.98880989013208E-2</v>
      </c>
      <c r="S14">
        <f ca="1">I14*'Spread Option'!N14</f>
        <v>0.21782665657274819</v>
      </c>
    </row>
    <row r="15" spans="1:19" x14ac:dyDescent="0.25">
      <c r="A15" s="4">
        <f t="shared" si="0"/>
        <v>38443</v>
      </c>
      <c r="B15">
        <v>3.5945</v>
      </c>
      <c r="C15">
        <v>0.01</v>
      </c>
      <c r="D15">
        <v>7.4999999999999997E-3</v>
      </c>
      <c r="E15">
        <f t="shared" si="1"/>
        <v>3.6120000000000001</v>
      </c>
      <c r="F15">
        <v>-1.2500000000000001E-2</v>
      </c>
      <c r="G15">
        <v>7.4999999999999997E-3</v>
      </c>
      <c r="H15">
        <f t="shared" si="2"/>
        <v>3.5895000000000001</v>
      </c>
      <c r="I15">
        <v>0.6</v>
      </c>
      <c r="J15">
        <v>0</v>
      </c>
      <c r="K15">
        <f t="shared" si="3"/>
        <v>4.1944999999999997</v>
      </c>
      <c r="M15" s="7">
        <v>0.27250000000000002</v>
      </c>
      <c r="N15" s="7">
        <f t="shared" si="4"/>
        <v>0.27250000000000002</v>
      </c>
      <c r="O15" s="7">
        <f t="shared" si="5"/>
        <v>0.24525000000000002</v>
      </c>
      <c r="Q15">
        <v>4.0266314639982398E-2</v>
      </c>
      <c r="S15">
        <f ca="1">I15*'Spread Option'!N15</f>
        <v>0.52040147443339935</v>
      </c>
    </row>
    <row r="16" spans="1:19" x14ac:dyDescent="0.25">
      <c r="A16" s="4">
        <f t="shared" si="0"/>
        <v>38473</v>
      </c>
      <c r="B16">
        <v>3.6095000000000002</v>
      </c>
      <c r="C16">
        <v>0.01</v>
      </c>
      <c r="D16">
        <v>7.4999999999999997E-3</v>
      </c>
      <c r="E16">
        <f t="shared" si="1"/>
        <v>3.6270000000000002</v>
      </c>
      <c r="F16">
        <v>-1.2500000000000001E-2</v>
      </c>
      <c r="G16">
        <v>7.4999999999999997E-3</v>
      </c>
      <c r="H16">
        <f t="shared" si="2"/>
        <v>3.6045000000000003</v>
      </c>
      <c r="I16">
        <v>0.75</v>
      </c>
      <c r="J16">
        <v>0</v>
      </c>
      <c r="K16">
        <f t="shared" si="3"/>
        <v>4.3595000000000006</v>
      </c>
      <c r="M16" s="7">
        <v>0.26500000000000001</v>
      </c>
      <c r="N16" s="7">
        <f t="shared" si="4"/>
        <v>0.26500000000000001</v>
      </c>
      <c r="O16" s="7">
        <f>N16*$O$1</f>
        <v>0.26500000000000001</v>
      </c>
      <c r="Q16">
        <v>4.0656786644192297E-2</v>
      </c>
      <c r="S16">
        <f ca="1">I16*'Spread Option'!N16</f>
        <v>0.64739826050330318</v>
      </c>
    </row>
    <row r="17" spans="1:19" x14ac:dyDescent="0.25">
      <c r="A17" s="4">
        <f t="shared" si="0"/>
        <v>38504</v>
      </c>
      <c r="B17">
        <v>3.6475</v>
      </c>
      <c r="C17">
        <v>1.2500000000000001E-2</v>
      </c>
      <c r="D17">
        <v>7.4999999999999997E-3</v>
      </c>
      <c r="E17">
        <f t="shared" si="1"/>
        <v>3.6675</v>
      </c>
      <c r="F17">
        <v>-0.01</v>
      </c>
      <c r="G17">
        <v>7.4999999999999997E-3</v>
      </c>
      <c r="H17">
        <f t="shared" si="2"/>
        <v>3.645</v>
      </c>
      <c r="I17">
        <v>0.85</v>
      </c>
      <c r="J17">
        <v>0</v>
      </c>
      <c r="K17">
        <f t="shared" si="3"/>
        <v>4.4974999999999996</v>
      </c>
      <c r="M17" s="7">
        <v>0.26</v>
      </c>
      <c r="N17" s="7">
        <f t="shared" si="4"/>
        <v>0.26</v>
      </c>
      <c r="O17" s="7">
        <f>N17*$O$1</f>
        <v>0.26</v>
      </c>
      <c r="Q17">
        <v>4.1010051459205298E-2</v>
      </c>
      <c r="S17">
        <f ca="1">I17*'Spread Option'!N17</f>
        <v>0.73035091609872871</v>
      </c>
    </row>
    <row r="18" spans="1:19" x14ac:dyDescent="0.25">
      <c r="A18" s="4">
        <f t="shared" si="0"/>
        <v>38534</v>
      </c>
      <c r="B18">
        <v>3.6924999999999999</v>
      </c>
      <c r="C18">
        <v>0.01</v>
      </c>
      <c r="D18">
        <v>7.4999999999999997E-3</v>
      </c>
      <c r="E18">
        <f t="shared" si="1"/>
        <v>3.71</v>
      </c>
      <c r="F18">
        <v>-1.2500000000000001E-2</v>
      </c>
      <c r="G18">
        <v>7.4999999999999997E-3</v>
      </c>
      <c r="H18">
        <f t="shared" si="2"/>
        <v>3.6875</v>
      </c>
      <c r="I18">
        <v>1.05</v>
      </c>
      <c r="J18">
        <v>0</v>
      </c>
      <c r="K18">
        <f t="shared" si="3"/>
        <v>4.7424999999999997</v>
      </c>
      <c r="M18" s="7">
        <v>0.26</v>
      </c>
      <c r="N18" s="7">
        <f t="shared" si="4"/>
        <v>0.26</v>
      </c>
      <c r="O18" s="7">
        <f>N18*$O$1</f>
        <v>0.26</v>
      </c>
      <c r="Q18">
        <v>4.1375091812018802E-2</v>
      </c>
      <c r="S18">
        <f ca="1">I18*'Spread Option'!N18</f>
        <v>0.89786679328883634</v>
      </c>
    </row>
    <row r="19" spans="1:19" x14ac:dyDescent="0.25">
      <c r="A19" s="4">
        <f t="shared" si="0"/>
        <v>38565</v>
      </c>
      <c r="B19">
        <v>3.7304999999999988</v>
      </c>
      <c r="C19">
        <v>7.4999999999999997E-3</v>
      </c>
      <c r="D19">
        <v>7.4999999999999997E-3</v>
      </c>
      <c r="E19">
        <f t="shared" si="1"/>
        <v>3.7454999999999989</v>
      </c>
      <c r="F19">
        <v>-1.4999999999999999E-2</v>
      </c>
      <c r="G19">
        <v>7.4999999999999997E-3</v>
      </c>
      <c r="H19">
        <f t="shared" si="2"/>
        <v>3.722999999999999</v>
      </c>
      <c r="I19">
        <v>1.05</v>
      </c>
      <c r="J19">
        <v>0</v>
      </c>
      <c r="K19">
        <f t="shared" si="3"/>
        <v>4.7804999999999991</v>
      </c>
      <c r="M19" s="7">
        <v>0.26</v>
      </c>
      <c r="N19" s="7">
        <f t="shared" si="4"/>
        <v>0.26</v>
      </c>
      <c r="O19" s="7">
        <f>N19*$O$1</f>
        <v>0.26</v>
      </c>
      <c r="Q19">
        <v>4.1714524383401397E-2</v>
      </c>
      <c r="S19">
        <f ca="1">I19*'Spread Option'!N19</f>
        <v>0.89358973435816513</v>
      </c>
    </row>
    <row r="20" spans="1:19" x14ac:dyDescent="0.25">
      <c r="A20" s="4">
        <f t="shared" si="0"/>
        <v>38596</v>
      </c>
      <c r="B20">
        <v>3.7244999999999999</v>
      </c>
      <c r="C20">
        <v>7.4999999999999997E-3</v>
      </c>
      <c r="D20">
        <v>7.4999999999999997E-3</v>
      </c>
      <c r="E20">
        <f t="shared" si="1"/>
        <v>3.7395</v>
      </c>
      <c r="F20">
        <v>-1.4999999999999999E-2</v>
      </c>
      <c r="G20">
        <v>7.4999999999999997E-3</v>
      </c>
      <c r="H20">
        <f t="shared" si="2"/>
        <v>3.7170000000000001</v>
      </c>
      <c r="I20">
        <v>0.65</v>
      </c>
      <c r="J20">
        <v>0</v>
      </c>
      <c r="K20">
        <f t="shared" si="3"/>
        <v>4.3745000000000003</v>
      </c>
      <c r="M20" s="7">
        <v>0.26</v>
      </c>
      <c r="N20" s="7">
        <f t="shared" si="4"/>
        <v>0.26</v>
      </c>
      <c r="O20" s="7">
        <f>N20*$O$1</f>
        <v>0.26</v>
      </c>
      <c r="Q20">
        <v>4.2051961112132802E-2</v>
      </c>
      <c r="S20">
        <f ca="1">I20*'Spread Option'!N20</f>
        <v>0.55057557762566056</v>
      </c>
    </row>
    <row r="21" spans="1:19" x14ac:dyDescent="0.25">
      <c r="A21" s="4">
        <f t="shared" si="0"/>
        <v>38626</v>
      </c>
      <c r="B21">
        <v>3.7244999999999999</v>
      </c>
      <c r="C21">
        <v>7.4999999999999997E-3</v>
      </c>
      <c r="D21">
        <v>7.4999999999999997E-3</v>
      </c>
      <c r="E21">
        <f t="shared" si="1"/>
        <v>3.7395</v>
      </c>
      <c r="F21">
        <v>-1.4999999999999999E-2</v>
      </c>
      <c r="G21">
        <v>7.4999999999999997E-3</v>
      </c>
      <c r="H21">
        <f t="shared" si="2"/>
        <v>3.7170000000000001</v>
      </c>
      <c r="I21">
        <v>0.35</v>
      </c>
      <c r="J21">
        <v>0</v>
      </c>
      <c r="K21">
        <f t="shared" si="3"/>
        <v>4.0744999999999996</v>
      </c>
      <c r="M21" s="7">
        <v>0.26</v>
      </c>
      <c r="N21" s="7">
        <f t="shared" si="4"/>
        <v>0.26</v>
      </c>
      <c r="O21" s="7">
        <f t="shared" ref="O21:O27" si="6">N21*$O$2</f>
        <v>0.23400000000000001</v>
      </c>
      <c r="Q21">
        <v>4.2389397879030198E-2</v>
      </c>
      <c r="S21">
        <f ca="1">I21*'Spread Option'!N21</f>
        <v>0.29502103791177153</v>
      </c>
    </row>
    <row r="22" spans="1:19" x14ac:dyDescent="0.25">
      <c r="A22" s="4">
        <f t="shared" si="0"/>
        <v>38657</v>
      </c>
      <c r="B22">
        <v>3.9075000000000002</v>
      </c>
      <c r="C22">
        <v>6.0000000000000001E-3</v>
      </c>
      <c r="D22">
        <v>7.4999999999999997E-3</v>
      </c>
      <c r="E22">
        <f t="shared" si="1"/>
        <v>3.9210000000000003</v>
      </c>
      <c r="F22">
        <v>-1.6500000000000001E-2</v>
      </c>
      <c r="G22">
        <v>2.5000000000000001E-3</v>
      </c>
      <c r="H22">
        <f t="shared" si="2"/>
        <v>3.8935000000000004</v>
      </c>
      <c r="I22">
        <v>0.27</v>
      </c>
      <c r="J22">
        <v>0</v>
      </c>
      <c r="K22">
        <f t="shared" si="3"/>
        <v>4.1775000000000002</v>
      </c>
      <c r="M22" s="7">
        <v>0.26</v>
      </c>
      <c r="N22" s="7">
        <f t="shared" si="4"/>
        <v>0.26</v>
      </c>
      <c r="O22" s="7">
        <f t="shared" si="6"/>
        <v>0.23400000000000001</v>
      </c>
      <c r="Q22">
        <v>4.2707703937670899E-2</v>
      </c>
      <c r="S22">
        <f ca="1">I22*'Spread Option'!N22</f>
        <v>0.22651130160082372</v>
      </c>
    </row>
    <row r="23" spans="1:19" x14ac:dyDescent="0.25">
      <c r="A23" s="4">
        <f t="shared" si="0"/>
        <v>38687</v>
      </c>
      <c r="B23">
        <v>4.0244999999999997</v>
      </c>
      <c r="C23">
        <v>6.0000000000000001E-3</v>
      </c>
      <c r="D23">
        <v>7.4999999999999997E-3</v>
      </c>
      <c r="E23">
        <f t="shared" si="1"/>
        <v>4.0379999999999994</v>
      </c>
      <c r="F23">
        <v>-1.6500000000000001E-2</v>
      </c>
      <c r="G23">
        <v>2.5000000000000001E-3</v>
      </c>
      <c r="H23">
        <f t="shared" si="2"/>
        <v>4.0104999999999995</v>
      </c>
      <c r="I23">
        <v>0.25</v>
      </c>
      <c r="J23">
        <v>0</v>
      </c>
      <c r="K23">
        <f t="shared" si="3"/>
        <v>4.2744999999999997</v>
      </c>
      <c r="M23" s="7">
        <v>0.26</v>
      </c>
      <c r="N23" s="7">
        <f t="shared" si="4"/>
        <v>0.26</v>
      </c>
      <c r="O23" s="7">
        <f t="shared" si="6"/>
        <v>0.23400000000000001</v>
      </c>
      <c r="Q23">
        <v>4.3018112737799999E-2</v>
      </c>
      <c r="S23">
        <f ca="1">I23*'Spread Option'!N23</f>
        <v>0.20871264670833772</v>
      </c>
    </row>
    <row r="24" spans="1:19" x14ac:dyDescent="0.25">
      <c r="A24" s="4">
        <f t="shared" si="0"/>
        <v>38718</v>
      </c>
      <c r="B24">
        <v>4.0694999999999997</v>
      </c>
      <c r="C24">
        <v>6.0000000000000001E-3</v>
      </c>
      <c r="D24">
        <v>7.4999999999999997E-3</v>
      </c>
      <c r="E24">
        <f t="shared" si="1"/>
        <v>4.0829999999999993</v>
      </c>
      <c r="F24">
        <v>-1.6500000000000001E-2</v>
      </c>
      <c r="G24">
        <v>2.5000000000000001E-3</v>
      </c>
      <c r="H24">
        <f t="shared" si="2"/>
        <v>4.0554999999999994</v>
      </c>
      <c r="I24">
        <v>7.4999999999999997E-2</v>
      </c>
      <c r="J24">
        <v>0</v>
      </c>
      <c r="K24">
        <f t="shared" si="3"/>
        <v>4.1444999999999999</v>
      </c>
      <c r="M24" s="7">
        <v>0.26</v>
      </c>
      <c r="N24" s="7">
        <f t="shared" si="4"/>
        <v>0.26</v>
      </c>
      <c r="O24" s="7">
        <f t="shared" si="6"/>
        <v>0.23400000000000001</v>
      </c>
      <c r="Q24">
        <v>4.3318508381564202E-2</v>
      </c>
      <c r="S24">
        <f ca="1">I24*'Spread Option'!N24</f>
        <v>6.2308710223022791E-2</v>
      </c>
    </row>
    <row r="25" spans="1:19" x14ac:dyDescent="0.25">
      <c r="A25" s="4">
        <f t="shared" si="0"/>
        <v>38749</v>
      </c>
      <c r="B25">
        <v>3.9824999999999999</v>
      </c>
      <c r="C25">
        <v>6.0000000000000001E-3</v>
      </c>
      <c r="D25">
        <v>7.4999999999999997E-3</v>
      </c>
      <c r="E25">
        <f t="shared" si="1"/>
        <v>3.996</v>
      </c>
      <c r="F25">
        <v>-1.6500000000000001E-2</v>
      </c>
      <c r="G25">
        <v>2.5000000000000001E-3</v>
      </c>
      <c r="H25">
        <f t="shared" si="2"/>
        <v>3.9685000000000001</v>
      </c>
      <c r="I25">
        <v>7.4999999999999997E-2</v>
      </c>
      <c r="J25">
        <v>0</v>
      </c>
      <c r="K25">
        <f t="shared" si="3"/>
        <v>4.0575000000000001</v>
      </c>
      <c r="M25" s="7">
        <v>0.25</v>
      </c>
      <c r="N25" s="7">
        <f t="shared" si="4"/>
        <v>0.25</v>
      </c>
      <c r="O25" s="7">
        <f t="shared" si="6"/>
        <v>0.22500000000000001</v>
      </c>
      <c r="Q25">
        <v>4.3606680807344297E-2</v>
      </c>
      <c r="S25">
        <f ca="1">I25*'Spread Option'!N25</f>
        <v>6.2027274799768148E-2</v>
      </c>
    </row>
    <row r="26" spans="1:19" x14ac:dyDescent="0.25">
      <c r="A26" s="4">
        <f t="shared" si="0"/>
        <v>38777</v>
      </c>
      <c r="B26">
        <v>3.8434999999999997</v>
      </c>
      <c r="C26">
        <v>0.01</v>
      </c>
      <c r="D26">
        <v>7.4999999999999997E-3</v>
      </c>
      <c r="E26">
        <f t="shared" si="1"/>
        <v>3.8609999999999998</v>
      </c>
      <c r="F26">
        <v>-1.2500000000000001E-2</v>
      </c>
      <c r="G26">
        <v>2.5000000000000001E-3</v>
      </c>
      <c r="H26">
        <f t="shared" si="2"/>
        <v>3.8334999999999999</v>
      </c>
      <c r="I26">
        <v>0.25</v>
      </c>
      <c r="J26">
        <v>0</v>
      </c>
      <c r="K26">
        <f t="shared" si="3"/>
        <v>4.0934999999999997</v>
      </c>
      <c r="M26" s="7">
        <v>0.24249999999999999</v>
      </c>
      <c r="N26" s="7">
        <f t="shared" si="4"/>
        <v>0.24249999999999999</v>
      </c>
      <c r="O26" s="7">
        <f t="shared" si="6"/>
        <v>0.21825</v>
      </c>
      <c r="Q26">
        <v>4.3854423370433403E-2</v>
      </c>
      <c r="S26">
        <f ca="1">I26*'Spread Option'!N26</f>
        <v>0.20577797911158077</v>
      </c>
    </row>
    <row r="27" spans="1:19" x14ac:dyDescent="0.25">
      <c r="A27" s="4">
        <f t="shared" si="0"/>
        <v>38808</v>
      </c>
      <c r="B27">
        <v>3.6895000000000002</v>
      </c>
      <c r="C27">
        <v>0.01</v>
      </c>
      <c r="D27">
        <v>0.01</v>
      </c>
      <c r="E27">
        <f t="shared" si="1"/>
        <v>3.7095000000000002</v>
      </c>
      <c r="F27">
        <v>-1.2500000000000001E-2</v>
      </c>
      <c r="G27">
        <v>7.4999999999999997E-3</v>
      </c>
      <c r="H27">
        <f t="shared" si="2"/>
        <v>3.6845000000000003</v>
      </c>
      <c r="I27">
        <v>0.65</v>
      </c>
      <c r="J27">
        <v>0</v>
      </c>
      <c r="K27">
        <f t="shared" si="3"/>
        <v>4.3395000000000001</v>
      </c>
      <c r="M27" s="7">
        <v>0.24</v>
      </c>
      <c r="N27" s="7">
        <f t="shared" si="4"/>
        <v>0.24</v>
      </c>
      <c r="O27" s="7">
        <f t="shared" si="6"/>
        <v>0.216</v>
      </c>
      <c r="Q27">
        <v>4.4078190864438802E-2</v>
      </c>
      <c r="S27">
        <f ca="1">I27*'Spread Option'!N27</f>
        <v>0.53258668498543105</v>
      </c>
    </row>
    <row r="28" spans="1:19" x14ac:dyDescent="0.25">
      <c r="A28" s="4">
        <f t="shared" si="0"/>
        <v>38838</v>
      </c>
      <c r="B28">
        <v>3.7045000000000003</v>
      </c>
      <c r="C28">
        <v>1.2500000000000001E-2</v>
      </c>
      <c r="D28">
        <v>0.01</v>
      </c>
      <c r="E28">
        <f t="shared" si="1"/>
        <v>3.7270000000000003</v>
      </c>
      <c r="F28">
        <v>-0.01</v>
      </c>
      <c r="G28">
        <v>7.4999999999999997E-3</v>
      </c>
      <c r="H28">
        <f t="shared" si="2"/>
        <v>3.7020000000000004</v>
      </c>
      <c r="I28">
        <v>0.8</v>
      </c>
      <c r="J28">
        <v>0</v>
      </c>
      <c r="K28">
        <f t="shared" si="3"/>
        <v>4.5045000000000002</v>
      </c>
      <c r="M28" s="7">
        <v>0.23749999999999999</v>
      </c>
      <c r="N28" s="7">
        <f t="shared" si="4"/>
        <v>0.23749999999999999</v>
      </c>
      <c r="O28" s="7">
        <f>N28*$O$1</f>
        <v>0.23749999999999999</v>
      </c>
      <c r="Q28">
        <v>4.4325933466644998E-2</v>
      </c>
      <c r="S28">
        <f ca="1">I28*'Spread Option'!N28</f>
        <v>0.65233383993496397</v>
      </c>
    </row>
    <row r="29" spans="1:19" x14ac:dyDescent="0.25">
      <c r="A29" s="4">
        <f t="shared" si="0"/>
        <v>38869</v>
      </c>
      <c r="B29">
        <v>3.7425000000000002</v>
      </c>
      <c r="C29">
        <v>0.01</v>
      </c>
      <c r="D29">
        <v>0.01</v>
      </c>
      <c r="E29">
        <f t="shared" si="1"/>
        <v>3.7625000000000002</v>
      </c>
      <c r="F29">
        <v>-1.2500000000000001E-2</v>
      </c>
      <c r="G29">
        <v>7.4999999999999997E-3</v>
      </c>
      <c r="H29">
        <f t="shared" si="2"/>
        <v>3.7375000000000003</v>
      </c>
      <c r="I29">
        <v>0.9</v>
      </c>
      <c r="J29">
        <v>0</v>
      </c>
      <c r="K29">
        <f t="shared" si="3"/>
        <v>4.6425000000000001</v>
      </c>
      <c r="M29" s="7">
        <v>0.23749999999999999</v>
      </c>
      <c r="N29" s="7">
        <f t="shared" si="4"/>
        <v>0.23749999999999999</v>
      </c>
      <c r="O29" s="7">
        <f>N29*$O$1</f>
        <v>0.23749999999999999</v>
      </c>
      <c r="Q29">
        <v>4.4565684391571402E-2</v>
      </c>
      <c r="S29">
        <f ca="1">I29*'Spread Option'!N29</f>
        <v>0.73042578180308892</v>
      </c>
    </row>
    <row r="30" spans="1:19" x14ac:dyDescent="0.25">
      <c r="A30" s="4">
        <f t="shared" si="0"/>
        <v>38899</v>
      </c>
      <c r="B30">
        <v>3.7875000000000001</v>
      </c>
      <c r="C30">
        <v>7.4999999999999997E-3</v>
      </c>
      <c r="D30">
        <v>0.01</v>
      </c>
      <c r="E30">
        <f t="shared" si="1"/>
        <v>3.8050000000000002</v>
      </c>
      <c r="F30">
        <v>-1.4999999999999999E-2</v>
      </c>
      <c r="G30">
        <v>7.4999999999999997E-3</v>
      </c>
      <c r="H30">
        <f t="shared" si="2"/>
        <v>3.7800000000000002</v>
      </c>
      <c r="I30">
        <v>1.1000000000000001</v>
      </c>
      <c r="J30">
        <v>0</v>
      </c>
      <c r="K30">
        <f t="shared" si="3"/>
        <v>4.8875000000000002</v>
      </c>
      <c r="M30" s="7">
        <v>0.23749999999999999</v>
      </c>
      <c r="N30" s="7">
        <f t="shared" si="4"/>
        <v>0.23749999999999999</v>
      </c>
      <c r="O30" s="7">
        <f>N30*$O$1</f>
        <v>0.23749999999999999</v>
      </c>
      <c r="Q30">
        <v>4.4813427034211498E-2</v>
      </c>
      <c r="S30">
        <f ca="1">I30*'Spread Option'!N30</f>
        <v>0.88837065440819252</v>
      </c>
    </row>
    <row r="31" spans="1:19" x14ac:dyDescent="0.25">
      <c r="A31" s="4">
        <f t="shared" si="0"/>
        <v>38930</v>
      </c>
      <c r="B31">
        <v>3.825499999999999</v>
      </c>
      <c r="C31">
        <v>7.4999999999999997E-3</v>
      </c>
      <c r="D31">
        <v>0.01</v>
      </c>
      <c r="E31">
        <f t="shared" si="1"/>
        <v>3.8429999999999991</v>
      </c>
      <c r="F31">
        <v>-1.4999999999999999E-2</v>
      </c>
      <c r="G31">
        <v>7.4999999999999997E-3</v>
      </c>
      <c r="H31">
        <f t="shared" si="2"/>
        <v>3.8179999999999992</v>
      </c>
      <c r="I31">
        <v>1.1000000000000001</v>
      </c>
      <c r="J31">
        <v>0</v>
      </c>
      <c r="K31">
        <f t="shared" si="3"/>
        <v>4.9254999999999995</v>
      </c>
      <c r="M31" s="7">
        <v>0.23749999999999999</v>
      </c>
      <c r="N31" s="7">
        <f t="shared" si="4"/>
        <v>0.23749999999999999</v>
      </c>
      <c r="O31" s="7">
        <f>N31*$O$1</f>
        <v>0.23749999999999999</v>
      </c>
      <c r="Q31">
        <v>4.5053177998262597E-2</v>
      </c>
      <c r="S31">
        <f ca="1">I31*'Spread Option'!N31</f>
        <v>0.88401775875261512</v>
      </c>
    </row>
    <row r="32" spans="1:19" x14ac:dyDescent="0.25">
      <c r="A32" s="4">
        <f t="shared" si="0"/>
        <v>38961</v>
      </c>
      <c r="B32">
        <v>3.8195000000000001</v>
      </c>
      <c r="C32">
        <v>7.4999999999999997E-3</v>
      </c>
      <c r="D32">
        <v>0.01</v>
      </c>
      <c r="E32">
        <f t="shared" si="1"/>
        <v>3.8370000000000002</v>
      </c>
      <c r="F32">
        <v>-1.4999999999999999E-2</v>
      </c>
      <c r="G32">
        <v>7.4999999999999997E-3</v>
      </c>
      <c r="H32">
        <f t="shared" si="2"/>
        <v>3.8120000000000003</v>
      </c>
      <c r="I32">
        <v>0.65</v>
      </c>
      <c r="J32">
        <v>0</v>
      </c>
      <c r="K32">
        <f t="shared" si="3"/>
        <v>4.4695</v>
      </c>
      <c r="M32" s="7">
        <v>0.23749999999999999</v>
      </c>
      <c r="N32" s="7">
        <f t="shared" si="4"/>
        <v>0.23749999999999999</v>
      </c>
      <c r="O32" s="7">
        <f>N32*$O$1</f>
        <v>0.23749999999999999</v>
      </c>
      <c r="Q32">
        <v>4.5300920681326802E-2</v>
      </c>
      <c r="S32">
        <f ca="1">I32*'Spread Option'!N32</f>
        <v>0.51983742652442433</v>
      </c>
    </row>
    <row r="33" spans="1:19" x14ac:dyDescent="0.25">
      <c r="A33" s="4">
        <f t="shared" si="0"/>
        <v>38991</v>
      </c>
      <c r="B33">
        <v>3.8195000000000001</v>
      </c>
      <c r="C33">
        <v>6.0000000000000001E-3</v>
      </c>
      <c r="D33">
        <v>0.01</v>
      </c>
      <c r="E33">
        <f t="shared" si="1"/>
        <v>3.8355000000000001</v>
      </c>
      <c r="F33">
        <v>-1.6500000000000001E-2</v>
      </c>
      <c r="G33">
        <v>7.4999999999999997E-3</v>
      </c>
      <c r="H33">
        <f t="shared" si="2"/>
        <v>3.8105000000000002</v>
      </c>
      <c r="I33">
        <v>0.35</v>
      </c>
      <c r="J33">
        <v>0</v>
      </c>
      <c r="K33">
        <f t="shared" si="3"/>
        <v>4.1695000000000002</v>
      </c>
      <c r="M33" s="7">
        <v>0.23749999999999999</v>
      </c>
      <c r="N33" s="7">
        <f t="shared" si="4"/>
        <v>0.23749999999999999</v>
      </c>
      <c r="O33" s="7">
        <f t="shared" ref="O33:O39" si="7">N33*$O$2</f>
        <v>0.21375</v>
      </c>
      <c r="Q33">
        <v>4.5548663384930702E-2</v>
      </c>
      <c r="S33">
        <f ca="1">I33*'Spread Option'!N33</f>
        <v>0.27850778794391107</v>
      </c>
    </row>
    <row r="34" spans="1:19" x14ac:dyDescent="0.25">
      <c r="A34" s="4">
        <f t="shared" si="0"/>
        <v>39022</v>
      </c>
      <c r="B34">
        <v>4.0025000000000004</v>
      </c>
      <c r="C34">
        <v>7.0000000000000001E-3</v>
      </c>
      <c r="D34">
        <v>7.4999999999999997E-3</v>
      </c>
      <c r="E34">
        <f t="shared" si="1"/>
        <v>4.0170000000000003</v>
      </c>
      <c r="F34">
        <v>-1.2999999999999999E-2</v>
      </c>
      <c r="G34">
        <v>2.5000000000000001E-3</v>
      </c>
      <c r="H34">
        <f t="shared" si="2"/>
        <v>3.9920000000000004</v>
      </c>
      <c r="I34">
        <v>0.27</v>
      </c>
      <c r="J34">
        <v>0</v>
      </c>
      <c r="K34">
        <f t="shared" si="3"/>
        <v>4.2725000000000009</v>
      </c>
      <c r="M34" s="7">
        <v>0.23749999999999999</v>
      </c>
      <c r="N34" s="7">
        <f t="shared" si="4"/>
        <v>0.23749999999999999</v>
      </c>
      <c r="O34" s="7">
        <f t="shared" si="7"/>
        <v>0.21375</v>
      </c>
      <c r="Q34">
        <v>4.5788414407972301E-2</v>
      </c>
      <c r="S34">
        <f ca="1">I34*'Spread Option'!N34</f>
        <v>0.21379705343403391</v>
      </c>
    </row>
    <row r="35" spans="1:19" x14ac:dyDescent="0.25">
      <c r="A35" s="4">
        <f t="shared" si="0"/>
        <v>39052</v>
      </c>
      <c r="B35">
        <v>4.1194999999999995</v>
      </c>
      <c r="C35">
        <v>7.0000000000000001E-3</v>
      </c>
      <c r="D35">
        <v>7.4999999999999997E-3</v>
      </c>
      <c r="E35">
        <f t="shared" si="1"/>
        <v>4.1339999999999995</v>
      </c>
      <c r="F35">
        <v>-1.2999999999999999E-2</v>
      </c>
      <c r="G35">
        <v>2.5000000000000001E-3</v>
      </c>
      <c r="H35">
        <f t="shared" si="2"/>
        <v>4.1089999999999991</v>
      </c>
      <c r="I35">
        <v>0.25</v>
      </c>
      <c r="J35">
        <v>0</v>
      </c>
      <c r="K35">
        <f t="shared" si="3"/>
        <v>4.3694999999999995</v>
      </c>
      <c r="M35" s="7">
        <v>0.24</v>
      </c>
      <c r="N35" s="7">
        <f t="shared" si="4"/>
        <v>0.24</v>
      </c>
      <c r="O35" s="7">
        <f t="shared" si="7"/>
        <v>0.216</v>
      </c>
      <c r="Q35">
        <v>4.6019716154937398E-2</v>
      </c>
      <c r="S35">
        <f ca="1">I35*'Spread Option'!N35</f>
        <v>0.19696753022431326</v>
      </c>
    </row>
    <row r="36" spans="1:19" x14ac:dyDescent="0.25">
      <c r="A36" s="4">
        <f t="shared" si="0"/>
        <v>39083</v>
      </c>
      <c r="B36">
        <v>4.1669999999999998</v>
      </c>
      <c r="C36">
        <v>7.0000000000000001E-3</v>
      </c>
      <c r="D36">
        <v>7.4999999999999997E-3</v>
      </c>
      <c r="E36">
        <f t="shared" si="1"/>
        <v>4.1814999999999998</v>
      </c>
      <c r="F36">
        <v>-1.2999999999999999E-2</v>
      </c>
      <c r="G36">
        <v>2.5000000000000001E-3</v>
      </c>
      <c r="H36">
        <f t="shared" si="2"/>
        <v>4.1564999999999994</v>
      </c>
      <c r="I36">
        <v>7.4999999999999997E-2</v>
      </c>
      <c r="J36">
        <v>0</v>
      </c>
      <c r="K36">
        <f t="shared" si="3"/>
        <v>4.242</v>
      </c>
      <c r="M36" s="7">
        <v>0.24249999999999999</v>
      </c>
      <c r="N36" s="7">
        <f t="shared" si="4"/>
        <v>0.24249999999999999</v>
      </c>
      <c r="O36" s="7">
        <f t="shared" si="7"/>
        <v>0.21825</v>
      </c>
      <c r="Q36">
        <v>4.6204663888526301E-2</v>
      </c>
      <c r="S36">
        <f ca="1">I36*'Spread Option'!N36</f>
        <v>5.8805878626899503E-2</v>
      </c>
    </row>
    <row r="37" spans="1:19" x14ac:dyDescent="0.25">
      <c r="A37" s="4">
        <f t="shared" si="0"/>
        <v>39114</v>
      </c>
      <c r="B37">
        <v>4.08</v>
      </c>
      <c r="C37">
        <v>7.0000000000000001E-3</v>
      </c>
      <c r="D37">
        <v>7.4999999999999997E-3</v>
      </c>
      <c r="E37">
        <f t="shared" si="1"/>
        <v>4.0945</v>
      </c>
      <c r="F37">
        <v>-1.2999999999999999E-2</v>
      </c>
      <c r="G37">
        <v>2.5000000000000001E-3</v>
      </c>
      <c r="H37">
        <f t="shared" si="2"/>
        <v>4.0694999999999997</v>
      </c>
      <c r="I37">
        <v>7.4999999999999997E-2</v>
      </c>
      <c r="J37">
        <v>0</v>
      </c>
      <c r="K37">
        <f t="shared" si="3"/>
        <v>4.1550000000000002</v>
      </c>
      <c r="M37" s="7">
        <v>0.23749999999999999</v>
      </c>
      <c r="N37" s="7">
        <f t="shared" si="4"/>
        <v>0.23749999999999999</v>
      </c>
      <c r="O37" s="7">
        <f t="shared" si="7"/>
        <v>0.21375</v>
      </c>
      <c r="Q37">
        <v>4.6395776558588099E-2</v>
      </c>
      <c r="S37">
        <f ca="1">I37*'Spread Option'!N37</f>
        <v>5.8541218169795128E-2</v>
      </c>
    </row>
    <row r="38" spans="1:19" x14ac:dyDescent="0.25">
      <c r="A38" s="4">
        <f t="shared" ref="A38:A69" si="8">EDATE(A37,1)</f>
        <v>39142</v>
      </c>
      <c r="B38">
        <v>3.9409999999999998</v>
      </c>
      <c r="C38">
        <v>1.0999999999999999E-2</v>
      </c>
      <c r="D38">
        <v>7.4999999999999997E-3</v>
      </c>
      <c r="E38">
        <f t="shared" si="1"/>
        <v>3.9594999999999998</v>
      </c>
      <c r="F38">
        <v>-8.9999999999999993E-3</v>
      </c>
      <c r="G38">
        <v>2.5000000000000001E-3</v>
      </c>
      <c r="H38">
        <f t="shared" si="2"/>
        <v>3.9344999999999999</v>
      </c>
      <c r="I38">
        <v>0.2</v>
      </c>
      <c r="J38">
        <v>0</v>
      </c>
      <c r="K38">
        <f t="shared" si="3"/>
        <v>4.141</v>
      </c>
      <c r="M38" s="7">
        <v>0.23250000000000001</v>
      </c>
      <c r="N38" s="7">
        <f t="shared" si="4"/>
        <v>0.23250000000000001</v>
      </c>
      <c r="O38" s="7">
        <f t="shared" si="7"/>
        <v>0.20925000000000002</v>
      </c>
      <c r="Q38">
        <v>4.6586889240866299E-2</v>
      </c>
      <c r="S38">
        <f ca="1">I38*'Spread Option'!N38</f>
        <v>0.15534412367281306</v>
      </c>
    </row>
    <row r="39" spans="1:19" x14ac:dyDescent="0.25">
      <c r="A39" s="4">
        <f t="shared" si="8"/>
        <v>39173</v>
      </c>
      <c r="B39">
        <v>3.7870000000000004</v>
      </c>
      <c r="C39">
        <v>1.0999999999999999E-2</v>
      </c>
      <c r="D39">
        <v>0.01</v>
      </c>
      <c r="E39">
        <f t="shared" si="1"/>
        <v>3.8080000000000003</v>
      </c>
      <c r="F39">
        <v>-8.9999999999999993E-3</v>
      </c>
      <c r="G39">
        <v>7.4999999999999997E-3</v>
      </c>
      <c r="H39">
        <f t="shared" si="2"/>
        <v>3.7855000000000003</v>
      </c>
      <c r="I39">
        <v>0.6</v>
      </c>
      <c r="J39">
        <v>0</v>
      </c>
      <c r="K39">
        <f t="shared" si="3"/>
        <v>4.3870000000000005</v>
      </c>
      <c r="M39" s="7">
        <v>0.23250000000000001</v>
      </c>
      <c r="N39" s="7">
        <f t="shared" si="4"/>
        <v>0.23250000000000001</v>
      </c>
      <c r="O39" s="7">
        <f t="shared" si="7"/>
        <v>0.20925000000000002</v>
      </c>
      <c r="Q39">
        <v>4.6759507157939001E-2</v>
      </c>
      <c r="S39">
        <f ca="1">I39*'Spread Option'!N39</f>
        <v>0.46383699784193111</v>
      </c>
    </row>
    <row r="40" spans="1:19" x14ac:dyDescent="0.25">
      <c r="A40" s="4">
        <f t="shared" si="8"/>
        <v>39203</v>
      </c>
      <c r="B40">
        <v>3.8020000000000005</v>
      </c>
      <c r="C40">
        <v>1.35E-2</v>
      </c>
      <c r="D40">
        <v>0.01</v>
      </c>
      <c r="E40">
        <f t="shared" si="1"/>
        <v>3.8255000000000003</v>
      </c>
      <c r="F40">
        <v>-6.4999999999999997E-3</v>
      </c>
      <c r="G40">
        <v>7.4999999999999997E-3</v>
      </c>
      <c r="H40">
        <f t="shared" si="2"/>
        <v>3.8030000000000004</v>
      </c>
      <c r="I40">
        <v>0.75</v>
      </c>
      <c r="J40">
        <v>0</v>
      </c>
      <c r="K40">
        <f t="shared" si="3"/>
        <v>4.5520000000000005</v>
      </c>
      <c r="M40" s="7">
        <v>0.23250000000000001</v>
      </c>
      <c r="N40" s="7">
        <f t="shared" si="4"/>
        <v>0.23250000000000001</v>
      </c>
      <c r="O40" s="7">
        <f>N40*$O$1</f>
        <v>0.23250000000000001</v>
      </c>
      <c r="Q40">
        <v>4.6950619863464403E-2</v>
      </c>
      <c r="S40">
        <f ca="1">I40*'Spread Option'!N40</f>
        <v>0.57691678511320488</v>
      </c>
    </row>
    <row r="41" spans="1:19" x14ac:dyDescent="0.25">
      <c r="A41" s="4">
        <f t="shared" si="8"/>
        <v>39234</v>
      </c>
      <c r="B41">
        <v>3.84</v>
      </c>
      <c r="C41">
        <v>1.0999999999999999E-2</v>
      </c>
      <c r="D41">
        <v>0.01</v>
      </c>
      <c r="E41">
        <f t="shared" si="1"/>
        <v>3.8609999999999998</v>
      </c>
      <c r="F41">
        <v>-8.9999999999999993E-3</v>
      </c>
      <c r="G41">
        <v>7.4999999999999997E-3</v>
      </c>
      <c r="H41">
        <f t="shared" si="2"/>
        <v>3.8384999999999998</v>
      </c>
      <c r="I41">
        <v>0.85</v>
      </c>
      <c r="J41">
        <v>0</v>
      </c>
      <c r="K41">
        <f t="shared" si="3"/>
        <v>4.6899999999999995</v>
      </c>
      <c r="M41" s="7">
        <v>0.23250000000000001</v>
      </c>
      <c r="N41" s="7">
        <f t="shared" si="4"/>
        <v>0.23250000000000001</v>
      </c>
      <c r="O41" s="7">
        <f>N41*$O$1</f>
        <v>0.23250000000000001</v>
      </c>
      <c r="Q41">
        <v>4.7135567654632997E-2</v>
      </c>
      <c r="S41">
        <f ca="1">I41*'Spread Option'!N41</f>
        <v>0.65067675906993172</v>
      </c>
    </row>
    <row r="42" spans="1:19" x14ac:dyDescent="0.25">
      <c r="A42" s="4">
        <f t="shared" si="8"/>
        <v>39264</v>
      </c>
      <c r="B42">
        <v>3.8849999999999998</v>
      </c>
      <c r="C42">
        <v>8.5000000000000006E-3</v>
      </c>
      <c r="D42">
        <v>0.01</v>
      </c>
      <c r="E42">
        <f t="shared" si="1"/>
        <v>3.9034999999999997</v>
      </c>
      <c r="F42">
        <v>-1.15E-2</v>
      </c>
      <c r="G42">
        <v>7.4999999999999997E-3</v>
      </c>
      <c r="H42">
        <f t="shared" si="2"/>
        <v>3.8809999999999998</v>
      </c>
      <c r="I42">
        <v>1.05</v>
      </c>
      <c r="J42">
        <v>0</v>
      </c>
      <c r="K42">
        <f t="shared" si="3"/>
        <v>4.9349999999999996</v>
      </c>
      <c r="M42" s="7">
        <v>0.23250000000000001</v>
      </c>
      <c r="N42" s="7">
        <f t="shared" si="4"/>
        <v>0.23250000000000001</v>
      </c>
      <c r="O42" s="7">
        <f>N42*$O$1</f>
        <v>0.23250000000000001</v>
      </c>
      <c r="Q42">
        <v>4.7326680384189398E-2</v>
      </c>
      <c r="S42">
        <f ca="1">I42*'Spread Option'!N42</f>
        <v>0.79973562316237168</v>
      </c>
    </row>
    <row r="43" spans="1:19" x14ac:dyDescent="0.25">
      <c r="A43" s="4">
        <f t="shared" si="8"/>
        <v>39295</v>
      </c>
      <c r="B43">
        <v>3.9229999999999992</v>
      </c>
      <c r="C43">
        <v>8.5000000000000006E-3</v>
      </c>
      <c r="D43">
        <v>0.01</v>
      </c>
      <c r="E43">
        <f t="shared" si="1"/>
        <v>3.9414999999999991</v>
      </c>
      <c r="F43">
        <v>-1.15E-2</v>
      </c>
      <c r="G43">
        <v>7.4999999999999997E-3</v>
      </c>
      <c r="H43">
        <f t="shared" si="2"/>
        <v>3.9189999999999992</v>
      </c>
      <c r="I43">
        <v>1.05</v>
      </c>
      <c r="J43">
        <v>0</v>
      </c>
      <c r="K43">
        <f t="shared" si="3"/>
        <v>4.972999999999999</v>
      </c>
      <c r="M43" s="7">
        <v>0.23250000000000001</v>
      </c>
      <c r="N43" s="7">
        <f t="shared" si="4"/>
        <v>0.23250000000000001</v>
      </c>
      <c r="O43" s="7">
        <f>N43*$O$1</f>
        <v>0.23250000000000001</v>
      </c>
      <c r="Q43">
        <v>4.7511628198611898E-2</v>
      </c>
      <c r="S43">
        <f ca="1">I43*'Spread Option'!N43</f>
        <v>0.7957175563626484</v>
      </c>
    </row>
    <row r="44" spans="1:19" x14ac:dyDescent="0.25">
      <c r="A44" s="4">
        <f t="shared" si="8"/>
        <v>39326</v>
      </c>
      <c r="B44">
        <v>3.9170000000000003</v>
      </c>
      <c r="C44">
        <v>8.5000000000000006E-3</v>
      </c>
      <c r="D44">
        <v>0.01</v>
      </c>
      <c r="E44">
        <f t="shared" si="1"/>
        <v>3.9355000000000002</v>
      </c>
      <c r="F44">
        <v>-1.15E-2</v>
      </c>
      <c r="G44">
        <v>7.4999999999999997E-3</v>
      </c>
      <c r="H44">
        <f t="shared" si="2"/>
        <v>3.9130000000000003</v>
      </c>
      <c r="I44">
        <v>0.6</v>
      </c>
      <c r="J44">
        <v>0</v>
      </c>
      <c r="K44">
        <f t="shared" si="3"/>
        <v>4.5170000000000003</v>
      </c>
      <c r="M44" s="7">
        <v>0.23250000000000001</v>
      </c>
      <c r="N44" s="7">
        <f t="shared" si="4"/>
        <v>0.23250000000000001</v>
      </c>
      <c r="O44" s="7">
        <f>N44*$O$1</f>
        <v>0.23250000000000001</v>
      </c>
      <c r="Q44">
        <v>4.7702740952194803E-2</v>
      </c>
      <c r="S44">
        <f ca="1">I44*'Spread Option'!N44</f>
        <v>0.45243948912384951</v>
      </c>
    </row>
    <row r="45" spans="1:19" x14ac:dyDescent="0.25">
      <c r="A45" s="4">
        <f t="shared" si="8"/>
        <v>39356</v>
      </c>
      <c r="B45">
        <v>3.9170000000000003</v>
      </c>
      <c r="C45">
        <v>7.0000000000000001E-3</v>
      </c>
      <c r="D45">
        <v>0.01</v>
      </c>
      <c r="E45">
        <f t="shared" si="1"/>
        <v>3.9340000000000002</v>
      </c>
      <c r="F45">
        <v>-1.2999999999999999E-2</v>
      </c>
      <c r="G45">
        <v>7.4999999999999997E-3</v>
      </c>
      <c r="H45">
        <f t="shared" si="2"/>
        <v>3.9115000000000002</v>
      </c>
      <c r="I45">
        <v>0.3</v>
      </c>
      <c r="J45">
        <v>0</v>
      </c>
      <c r="K45">
        <f t="shared" si="3"/>
        <v>4.2170000000000005</v>
      </c>
      <c r="M45" s="7">
        <v>0.23250000000000001</v>
      </c>
      <c r="N45" s="7">
        <f t="shared" si="4"/>
        <v>0.23250000000000001</v>
      </c>
      <c r="O45" s="7">
        <f t="shared" ref="O45:O51" si="9">N45*$O$2</f>
        <v>0.20925000000000002</v>
      </c>
      <c r="Q45">
        <v>4.7893853717986302E-2</v>
      </c>
      <c r="S45">
        <f ca="1">I45*'Spread Option'!N45</f>
        <v>0.22506116972146523</v>
      </c>
    </row>
    <row r="46" spans="1:19" x14ac:dyDescent="0.25">
      <c r="A46" s="4">
        <f t="shared" si="8"/>
        <v>39387</v>
      </c>
      <c r="B46">
        <v>4.0999999999999996</v>
      </c>
      <c r="C46">
        <v>8.0000000000000002E-3</v>
      </c>
      <c r="D46">
        <v>7.4999999999999997E-3</v>
      </c>
      <c r="E46">
        <f t="shared" si="1"/>
        <v>4.1154999999999999</v>
      </c>
      <c r="F46">
        <v>-1.2E-2</v>
      </c>
      <c r="G46">
        <v>2.5000000000000001E-3</v>
      </c>
      <c r="H46">
        <f t="shared" si="2"/>
        <v>4.0904999999999996</v>
      </c>
      <c r="I46">
        <v>0.22</v>
      </c>
      <c r="J46">
        <v>0</v>
      </c>
      <c r="K46">
        <f t="shared" si="3"/>
        <v>4.3199999999999994</v>
      </c>
      <c r="M46" s="7">
        <v>0.23250000000000001</v>
      </c>
      <c r="N46" s="7">
        <f t="shared" si="4"/>
        <v>0.23250000000000001</v>
      </c>
      <c r="O46" s="7">
        <f t="shared" si="9"/>
        <v>0.20925000000000002</v>
      </c>
      <c r="Q46">
        <v>4.8078801567471401E-2</v>
      </c>
      <c r="S46">
        <f ca="1">I46*'Spread Option'!N46</f>
        <v>0.16422184924012323</v>
      </c>
    </row>
    <row r="47" spans="1:19" x14ac:dyDescent="0.25">
      <c r="A47" s="4">
        <f t="shared" si="8"/>
        <v>39417</v>
      </c>
      <c r="B47">
        <v>4.2169999999999996</v>
      </c>
      <c r="C47">
        <v>8.0000000000000002E-3</v>
      </c>
      <c r="D47">
        <v>7.4999999999999997E-3</v>
      </c>
      <c r="E47">
        <f t="shared" si="1"/>
        <v>4.2324999999999999</v>
      </c>
      <c r="F47">
        <v>-1.2E-2</v>
      </c>
      <c r="G47">
        <v>2.5000000000000001E-3</v>
      </c>
      <c r="H47">
        <f t="shared" si="2"/>
        <v>4.2074999999999996</v>
      </c>
      <c r="I47">
        <v>0.2</v>
      </c>
      <c r="J47">
        <v>0</v>
      </c>
      <c r="K47">
        <f t="shared" si="3"/>
        <v>4.4169999999999998</v>
      </c>
      <c r="M47" s="7">
        <v>0.23250000000000001</v>
      </c>
      <c r="N47" s="7">
        <f t="shared" si="4"/>
        <v>0.23250000000000001</v>
      </c>
      <c r="O47" s="7">
        <f t="shared" si="9"/>
        <v>0.20925000000000002</v>
      </c>
      <c r="Q47">
        <v>4.8269914357282201E-2</v>
      </c>
      <c r="S47">
        <f ca="1">I47*'Spread Option'!N47</f>
        <v>0.14851876678654077</v>
      </c>
    </row>
    <row r="48" spans="1:19" x14ac:dyDescent="0.25">
      <c r="A48" s="4">
        <f t="shared" si="8"/>
        <v>39448</v>
      </c>
      <c r="B48">
        <v>4.2669999999999995</v>
      </c>
      <c r="C48">
        <v>8.0000000000000002E-3</v>
      </c>
      <c r="D48">
        <v>7.4999999999999997E-3</v>
      </c>
      <c r="E48">
        <f t="shared" si="1"/>
        <v>4.2824999999999998</v>
      </c>
      <c r="F48">
        <v>-1.2E-2</v>
      </c>
      <c r="G48">
        <v>2.5000000000000001E-3</v>
      </c>
      <c r="H48">
        <f t="shared" si="2"/>
        <v>4.2574999999999994</v>
      </c>
      <c r="I48">
        <v>7.4999999999999997E-2</v>
      </c>
      <c r="J48">
        <v>0</v>
      </c>
      <c r="K48">
        <f t="shared" si="3"/>
        <v>4.3419999999999996</v>
      </c>
      <c r="M48" s="7">
        <v>0.23250000000000001</v>
      </c>
      <c r="N48" s="7">
        <f t="shared" si="4"/>
        <v>0.23250000000000001</v>
      </c>
      <c r="O48" s="7">
        <f t="shared" si="9"/>
        <v>0.20925000000000002</v>
      </c>
      <c r="Q48">
        <v>4.8454862230010901E-2</v>
      </c>
      <c r="S48">
        <f ca="1">I48*'Spread Option'!N48</f>
        <v>5.540621797856491E-2</v>
      </c>
    </row>
    <row r="49" spans="1:19" x14ac:dyDescent="0.25">
      <c r="A49" s="4">
        <f t="shared" si="8"/>
        <v>39479</v>
      </c>
      <c r="B49">
        <v>4.18</v>
      </c>
      <c r="C49">
        <v>8.0000000000000002E-3</v>
      </c>
      <c r="D49">
        <v>7.4999999999999997E-3</v>
      </c>
      <c r="E49">
        <f t="shared" si="1"/>
        <v>4.1955</v>
      </c>
      <c r="F49">
        <v>-1.2E-2</v>
      </c>
      <c r="G49">
        <v>2.5000000000000001E-3</v>
      </c>
      <c r="H49">
        <f t="shared" si="2"/>
        <v>4.1704999999999997</v>
      </c>
      <c r="I49">
        <v>7.4999999999999997E-2</v>
      </c>
      <c r="J49">
        <v>0</v>
      </c>
      <c r="K49">
        <f t="shared" si="3"/>
        <v>4.2549999999999999</v>
      </c>
      <c r="M49" s="7">
        <v>0.23250000000000001</v>
      </c>
      <c r="N49" s="7">
        <f t="shared" si="4"/>
        <v>0.23250000000000001</v>
      </c>
      <c r="O49" s="7">
        <f t="shared" si="9"/>
        <v>0.20925000000000002</v>
      </c>
      <c r="Q49">
        <v>4.8645975043837303E-2</v>
      </c>
      <c r="S49">
        <f ca="1">I49*'Spread Option'!N49</f>
        <v>5.513008846856178E-2</v>
      </c>
    </row>
    <row r="50" spans="1:19" x14ac:dyDescent="0.25">
      <c r="A50" s="4">
        <f t="shared" si="8"/>
        <v>39508</v>
      </c>
      <c r="B50">
        <v>4.0409999999999995</v>
      </c>
      <c r="C50">
        <v>1.2E-2</v>
      </c>
      <c r="D50">
        <v>7.4999999999999997E-3</v>
      </c>
      <c r="E50">
        <f t="shared" si="1"/>
        <v>4.0604999999999993</v>
      </c>
      <c r="F50">
        <v>-8.0000000000000002E-3</v>
      </c>
      <c r="G50">
        <v>2.5000000000000001E-3</v>
      </c>
      <c r="H50">
        <f t="shared" si="2"/>
        <v>4.0354999999999999</v>
      </c>
      <c r="I50">
        <v>0.18</v>
      </c>
      <c r="J50">
        <v>0</v>
      </c>
      <c r="K50">
        <f t="shared" si="3"/>
        <v>4.2209999999999992</v>
      </c>
      <c r="M50" s="7">
        <v>0.2225</v>
      </c>
      <c r="N50" s="7">
        <f t="shared" si="4"/>
        <v>0.2225</v>
      </c>
      <c r="O50" s="7">
        <f t="shared" si="9"/>
        <v>0.20025000000000001</v>
      </c>
      <c r="Q50">
        <v>4.8837087869866701E-2</v>
      </c>
      <c r="S50">
        <f ca="1">I50*'Spread Option'!N50</f>
        <v>0.13161414083953973</v>
      </c>
    </row>
    <row r="51" spans="1:19" x14ac:dyDescent="0.25">
      <c r="A51" s="4">
        <f t="shared" si="8"/>
        <v>39539</v>
      </c>
      <c r="B51">
        <v>3.8870000000000005</v>
      </c>
      <c r="C51">
        <v>1.2E-2</v>
      </c>
      <c r="D51">
        <v>0.01</v>
      </c>
      <c r="E51">
        <f t="shared" si="1"/>
        <v>3.9090000000000003</v>
      </c>
      <c r="F51">
        <v>-5.4999999999999997E-3</v>
      </c>
      <c r="G51">
        <v>7.4999999999999997E-3</v>
      </c>
      <c r="H51">
        <f t="shared" si="2"/>
        <v>3.8890000000000002</v>
      </c>
      <c r="I51">
        <v>0.55000000000000004</v>
      </c>
      <c r="J51">
        <v>0</v>
      </c>
      <c r="K51">
        <f t="shared" si="3"/>
        <v>4.4370000000000003</v>
      </c>
      <c r="M51" s="7">
        <v>0.2225</v>
      </c>
      <c r="N51" s="7">
        <f t="shared" si="4"/>
        <v>0.2225</v>
      </c>
      <c r="O51" s="7">
        <f t="shared" si="9"/>
        <v>0.20025000000000001</v>
      </c>
      <c r="Q51">
        <v>4.9015870847198599E-2</v>
      </c>
      <c r="S51">
        <f ca="1">I51*'Spread Option'!N51</f>
        <v>0.40010464398926909</v>
      </c>
    </row>
    <row r="52" spans="1:19" x14ac:dyDescent="0.25">
      <c r="A52" s="4">
        <f t="shared" si="8"/>
        <v>39569</v>
      </c>
      <c r="B52">
        <v>3.9020000000000006</v>
      </c>
      <c r="C52">
        <v>1.4500000000000001E-2</v>
      </c>
      <c r="D52">
        <v>0.01</v>
      </c>
      <c r="E52">
        <f t="shared" si="1"/>
        <v>3.9265000000000008</v>
      </c>
      <c r="F52">
        <v>-3.0000000000000001E-3</v>
      </c>
      <c r="G52">
        <v>7.4999999999999997E-3</v>
      </c>
      <c r="H52">
        <f t="shared" si="2"/>
        <v>3.9065000000000007</v>
      </c>
      <c r="I52">
        <v>0.7</v>
      </c>
      <c r="J52">
        <v>0</v>
      </c>
      <c r="K52">
        <f t="shared" si="3"/>
        <v>4.6020000000000003</v>
      </c>
      <c r="M52" s="7">
        <v>0.2225</v>
      </c>
      <c r="N52" s="7">
        <f t="shared" si="4"/>
        <v>0.2225</v>
      </c>
      <c r="O52" s="7">
        <f>N52*$O$1</f>
        <v>0.2225</v>
      </c>
      <c r="Q52">
        <v>4.9206983696843398E-2</v>
      </c>
      <c r="S52">
        <f ca="1">I52*'Spread Option'!N52</f>
        <v>0.50650626410585919</v>
      </c>
    </row>
    <row r="53" spans="1:19" x14ac:dyDescent="0.25">
      <c r="A53" s="4">
        <f t="shared" si="8"/>
        <v>39600</v>
      </c>
      <c r="B53">
        <v>3.94</v>
      </c>
      <c r="C53">
        <v>1.2E-2</v>
      </c>
      <c r="D53">
        <v>0.01</v>
      </c>
      <c r="E53">
        <f t="shared" si="1"/>
        <v>3.9619999999999997</v>
      </c>
      <c r="F53">
        <v>-5.4999999999999997E-3</v>
      </c>
      <c r="G53">
        <v>7.4999999999999997E-3</v>
      </c>
      <c r="H53">
        <f t="shared" si="2"/>
        <v>3.9419999999999997</v>
      </c>
      <c r="I53">
        <v>0.8</v>
      </c>
      <c r="J53">
        <v>0</v>
      </c>
      <c r="K53">
        <f t="shared" si="3"/>
        <v>4.74</v>
      </c>
      <c r="M53" s="7">
        <v>0.2225</v>
      </c>
      <c r="N53" s="7">
        <f t="shared" si="4"/>
        <v>0.2225</v>
      </c>
      <c r="O53" s="7">
        <f>N53*$O$1</f>
        <v>0.2225</v>
      </c>
      <c r="Q53">
        <v>4.9391931627469403E-2</v>
      </c>
      <c r="S53">
        <f ca="1">I53*'Spread Option'!N53</f>
        <v>0.57585689725981248</v>
      </c>
    </row>
    <row r="54" spans="1:19" x14ac:dyDescent="0.25">
      <c r="A54" s="4">
        <f t="shared" si="8"/>
        <v>39630</v>
      </c>
      <c r="B54">
        <v>3.9849999999999999</v>
      </c>
      <c r="C54">
        <v>9.4999999999999998E-3</v>
      </c>
      <c r="D54">
        <v>0.01</v>
      </c>
      <c r="E54">
        <f t="shared" si="1"/>
        <v>4.0045000000000002</v>
      </c>
      <c r="F54">
        <v>-8.0000000000000002E-3</v>
      </c>
      <c r="G54">
        <v>7.4999999999999997E-3</v>
      </c>
      <c r="H54">
        <f t="shared" si="2"/>
        <v>3.9844999999999997</v>
      </c>
      <c r="I54">
        <v>1</v>
      </c>
      <c r="J54">
        <v>0</v>
      </c>
      <c r="K54">
        <f t="shared" si="3"/>
        <v>4.9849999999999994</v>
      </c>
      <c r="M54" s="7">
        <v>0.22</v>
      </c>
      <c r="N54" s="7">
        <f t="shared" si="4"/>
        <v>0.22</v>
      </c>
      <c r="O54" s="7">
        <f>N54*$O$1</f>
        <v>0.22</v>
      </c>
      <c r="Q54">
        <v>4.9583044501118903E-2</v>
      </c>
      <c r="S54">
        <f ca="1">I54*'Spread Option'!N54</f>
        <v>0.7159348562060408</v>
      </c>
    </row>
    <row r="55" spans="1:19" x14ac:dyDescent="0.25">
      <c r="A55" s="4">
        <f t="shared" si="8"/>
        <v>39661</v>
      </c>
      <c r="B55">
        <v>4.0229999999999988</v>
      </c>
      <c r="C55">
        <v>9.4999999999999998E-3</v>
      </c>
      <c r="D55">
        <v>0.01</v>
      </c>
      <c r="E55">
        <f t="shared" si="1"/>
        <v>4.0424999999999986</v>
      </c>
      <c r="F55">
        <v>-8.0000000000000002E-3</v>
      </c>
      <c r="G55">
        <v>7.4999999999999997E-3</v>
      </c>
      <c r="H55">
        <f t="shared" si="2"/>
        <v>4.0224999999999991</v>
      </c>
      <c r="I55">
        <v>1</v>
      </c>
      <c r="J55">
        <v>0</v>
      </c>
      <c r="K55">
        <f t="shared" si="3"/>
        <v>5.0229999999999988</v>
      </c>
      <c r="M55" s="7">
        <v>0.22</v>
      </c>
      <c r="N55" s="7">
        <f t="shared" si="4"/>
        <v>0.22</v>
      </c>
      <c r="O55" s="7">
        <f>N55*$O$1</f>
        <v>0.22</v>
      </c>
      <c r="Q55">
        <v>4.9767992454973403E-2</v>
      </c>
      <c r="S55">
        <f ca="1">I55*'Spread Option'!N55</f>
        <v>0.71207670281054269</v>
      </c>
    </row>
    <row r="56" spans="1:19" x14ac:dyDescent="0.25">
      <c r="A56" s="4">
        <f t="shared" si="8"/>
        <v>39692</v>
      </c>
      <c r="B56">
        <v>4.0170000000000003</v>
      </c>
      <c r="C56">
        <v>9.4999999999999998E-3</v>
      </c>
      <c r="D56">
        <v>0.01</v>
      </c>
      <c r="E56">
        <f t="shared" si="1"/>
        <v>4.0365000000000002</v>
      </c>
      <c r="F56">
        <v>-8.0000000000000002E-3</v>
      </c>
      <c r="G56">
        <v>7.4999999999999997E-3</v>
      </c>
      <c r="H56">
        <f t="shared" si="2"/>
        <v>4.0165000000000006</v>
      </c>
      <c r="I56">
        <v>0.6</v>
      </c>
      <c r="J56">
        <v>0</v>
      </c>
      <c r="K56">
        <f t="shared" si="3"/>
        <v>4.617</v>
      </c>
      <c r="M56" s="7">
        <v>0.22</v>
      </c>
      <c r="N56" s="7">
        <f t="shared" si="4"/>
        <v>0.22</v>
      </c>
      <c r="O56" s="7">
        <f>N56*$O$1</f>
        <v>0.22</v>
      </c>
      <c r="Q56">
        <v>4.99591053526229E-2</v>
      </c>
      <c r="S56">
        <f ca="1">I56*'Spread Option'!N56</f>
        <v>0.42497017406660803</v>
      </c>
    </row>
    <row r="57" spans="1:19" x14ac:dyDescent="0.25">
      <c r="A57" s="4">
        <f t="shared" si="8"/>
        <v>39722</v>
      </c>
      <c r="B57">
        <v>4.0170000000000003</v>
      </c>
      <c r="C57">
        <v>8.0000000000000002E-3</v>
      </c>
      <c r="D57">
        <v>0.01</v>
      </c>
      <c r="E57">
        <f t="shared" si="1"/>
        <v>4.0350000000000001</v>
      </c>
      <c r="F57">
        <v>-9.4999999999999998E-3</v>
      </c>
      <c r="G57">
        <v>7.4999999999999997E-3</v>
      </c>
      <c r="H57">
        <f t="shared" si="2"/>
        <v>4.0150000000000006</v>
      </c>
      <c r="I57">
        <v>0.3</v>
      </c>
      <c r="J57">
        <v>0</v>
      </c>
      <c r="K57">
        <f t="shared" si="3"/>
        <v>4.3170000000000002</v>
      </c>
      <c r="M57" s="7">
        <v>0.22</v>
      </c>
      <c r="N57" s="7">
        <f t="shared" si="4"/>
        <v>0.22</v>
      </c>
      <c r="O57" s="7">
        <f t="shared" ref="O57:O63" si="10">N57*$O$2</f>
        <v>0.19800000000000001</v>
      </c>
      <c r="Q57">
        <v>5.01502182624671E-2</v>
      </c>
      <c r="S57">
        <f ca="1">I57*'Spread Option'!N57</f>
        <v>0.21131811795479458</v>
      </c>
    </row>
    <row r="58" spans="1:19" x14ac:dyDescent="0.25">
      <c r="A58" s="4">
        <f t="shared" si="8"/>
        <v>39753</v>
      </c>
      <c r="B58">
        <v>4.2</v>
      </c>
      <c r="C58">
        <v>8.9999999999999993E-3</v>
      </c>
      <c r="D58">
        <v>7.4999999999999997E-3</v>
      </c>
      <c r="E58">
        <f t="shared" si="1"/>
        <v>4.2164999999999999</v>
      </c>
      <c r="F58">
        <v>-1.0999999999999999E-2</v>
      </c>
      <c r="G58">
        <v>2.5000000000000001E-3</v>
      </c>
      <c r="H58">
        <f t="shared" si="2"/>
        <v>4.1915000000000004</v>
      </c>
      <c r="I58">
        <v>0.22</v>
      </c>
      <c r="J58">
        <v>0</v>
      </c>
      <c r="K58">
        <f t="shared" si="3"/>
        <v>4.42</v>
      </c>
      <c r="M58" s="7">
        <v>0.22</v>
      </c>
      <c r="N58" s="7">
        <f t="shared" si="4"/>
        <v>0.22</v>
      </c>
      <c r="O58" s="7">
        <f t="shared" si="10"/>
        <v>0.19800000000000001</v>
      </c>
      <c r="Q58">
        <v>5.0335166251345598E-2</v>
      </c>
      <c r="S58">
        <f ca="1">I58*'Spread Option'!N58</f>
        <v>0.15413829685757194</v>
      </c>
    </row>
    <row r="59" spans="1:19" x14ac:dyDescent="0.25">
      <c r="A59" s="4">
        <f t="shared" si="8"/>
        <v>39783</v>
      </c>
      <c r="B59">
        <v>4.3169999999999993</v>
      </c>
      <c r="C59">
        <v>8.9999999999999993E-3</v>
      </c>
      <c r="D59">
        <v>7.4999999999999997E-3</v>
      </c>
      <c r="E59">
        <f t="shared" si="1"/>
        <v>4.333499999999999</v>
      </c>
      <c r="F59">
        <v>-1.0999999999999999E-2</v>
      </c>
      <c r="G59">
        <v>2.5000000000000001E-3</v>
      </c>
      <c r="H59">
        <f t="shared" si="2"/>
        <v>4.3084999999999996</v>
      </c>
      <c r="I59">
        <v>0.2</v>
      </c>
      <c r="J59">
        <v>0</v>
      </c>
      <c r="K59">
        <f t="shared" si="3"/>
        <v>4.5169999999999995</v>
      </c>
      <c r="M59" s="7">
        <v>0.2225</v>
      </c>
      <c r="N59" s="7">
        <f t="shared" si="4"/>
        <v>0.2225</v>
      </c>
      <c r="O59" s="7">
        <f t="shared" si="10"/>
        <v>0.20025000000000001</v>
      </c>
      <c r="Q59">
        <v>5.0505111331586403E-2</v>
      </c>
      <c r="S59">
        <f ca="1">I59*'Spread Option'!N59</f>
        <v>0.13936834545858928</v>
      </c>
    </row>
    <row r="60" spans="1:19" x14ac:dyDescent="0.25">
      <c r="A60" s="4">
        <f t="shared" si="8"/>
        <v>39814</v>
      </c>
      <c r="B60">
        <v>4.3694999999999995</v>
      </c>
      <c r="C60">
        <v>8.9999999999999993E-3</v>
      </c>
      <c r="D60">
        <v>7.4999999999999997E-3</v>
      </c>
      <c r="E60">
        <f t="shared" si="1"/>
        <v>4.3859999999999992</v>
      </c>
      <c r="F60">
        <v>-1.0999999999999999E-2</v>
      </c>
      <c r="G60">
        <v>2.5000000000000001E-3</v>
      </c>
      <c r="H60">
        <f t="shared" si="2"/>
        <v>4.3609999999999998</v>
      </c>
      <c r="I60">
        <v>7.4999999999999997E-2</v>
      </c>
      <c r="J60">
        <v>0</v>
      </c>
      <c r="K60">
        <f t="shared" si="3"/>
        <v>4.4444999999999997</v>
      </c>
      <c r="M60" s="7">
        <v>0.22500000000000001</v>
      </c>
      <c r="N60" s="7">
        <f t="shared" si="4"/>
        <v>0.22500000000000001</v>
      </c>
      <c r="O60" s="7">
        <f t="shared" si="10"/>
        <v>0.20250000000000001</v>
      </c>
      <c r="Q60">
        <v>5.0619499827108803E-2</v>
      </c>
      <c r="S60">
        <f ca="1">I60*'Spread Option'!N60</f>
        <v>5.1999829038847638E-2</v>
      </c>
    </row>
    <row r="61" spans="1:19" x14ac:dyDescent="0.25">
      <c r="A61" s="4">
        <f t="shared" si="8"/>
        <v>39845</v>
      </c>
      <c r="B61">
        <v>4.2824999999999998</v>
      </c>
      <c r="C61">
        <v>8.9999999999999993E-3</v>
      </c>
      <c r="D61">
        <v>7.4999999999999997E-3</v>
      </c>
      <c r="E61">
        <f t="shared" si="1"/>
        <v>4.2989999999999995</v>
      </c>
      <c r="F61">
        <v>-1.0999999999999999E-2</v>
      </c>
      <c r="G61">
        <v>2.5000000000000001E-3</v>
      </c>
      <c r="H61">
        <f t="shared" si="2"/>
        <v>4.274</v>
      </c>
      <c r="I61">
        <v>7.4999999999999997E-2</v>
      </c>
      <c r="J61">
        <v>0</v>
      </c>
      <c r="K61">
        <f t="shared" si="3"/>
        <v>4.3574999999999999</v>
      </c>
      <c r="M61" s="7">
        <v>0.22</v>
      </c>
      <c r="N61" s="7">
        <f t="shared" si="4"/>
        <v>0.22</v>
      </c>
      <c r="O61" s="7">
        <f t="shared" si="10"/>
        <v>0.19800000000000001</v>
      </c>
      <c r="Q61">
        <v>5.0737701277070897E-2</v>
      </c>
      <c r="S61">
        <f ca="1">I61*'Spread Option'!N61</f>
        <v>5.1756747259214149E-2</v>
      </c>
    </row>
    <row r="62" spans="1:19" x14ac:dyDescent="0.25">
      <c r="A62" s="4">
        <f t="shared" si="8"/>
        <v>39873</v>
      </c>
      <c r="B62">
        <v>4.1434999999999995</v>
      </c>
      <c r="C62">
        <v>1.2999999999999999E-2</v>
      </c>
      <c r="D62">
        <v>7.4999999999999997E-3</v>
      </c>
      <c r="E62">
        <f t="shared" si="1"/>
        <v>4.1639999999999997</v>
      </c>
      <c r="F62">
        <v>-7.0000000000000001E-3</v>
      </c>
      <c r="G62">
        <v>2.5000000000000001E-3</v>
      </c>
      <c r="H62">
        <f t="shared" si="2"/>
        <v>4.1389999999999993</v>
      </c>
      <c r="I62">
        <v>0.18</v>
      </c>
      <c r="J62">
        <v>0</v>
      </c>
      <c r="K62">
        <f t="shared" si="3"/>
        <v>4.3234999999999992</v>
      </c>
      <c r="M62" s="7">
        <v>0.20499999999999999</v>
      </c>
      <c r="N62" s="7">
        <f t="shared" si="4"/>
        <v>0.20499999999999999</v>
      </c>
      <c r="O62" s="7">
        <f t="shared" si="10"/>
        <v>0.1845</v>
      </c>
      <c r="Q62">
        <v>5.0855902731695497E-2</v>
      </c>
      <c r="S62">
        <f ca="1">I62*'Spread Option'!N62</f>
        <v>0.12358235885325738</v>
      </c>
    </row>
    <row r="63" spans="1:19" x14ac:dyDescent="0.25">
      <c r="A63" s="4">
        <f t="shared" si="8"/>
        <v>39904</v>
      </c>
      <c r="B63">
        <v>3.9895000000000005</v>
      </c>
      <c r="C63">
        <v>1.2999999999999999E-2</v>
      </c>
      <c r="D63">
        <v>0.01</v>
      </c>
      <c r="E63">
        <f t="shared" si="1"/>
        <v>4.0125000000000002</v>
      </c>
      <c r="F63">
        <v>-7.0000000000000001E-3</v>
      </c>
      <c r="G63">
        <v>7.4999999999999997E-3</v>
      </c>
      <c r="H63">
        <f t="shared" si="2"/>
        <v>3.9900000000000007</v>
      </c>
      <c r="I63">
        <v>0.55000000000000004</v>
      </c>
      <c r="J63">
        <v>0</v>
      </c>
      <c r="K63">
        <f t="shared" si="3"/>
        <v>4.5395000000000003</v>
      </c>
      <c r="M63" s="7">
        <v>0.19500000000000001</v>
      </c>
      <c r="N63" s="7">
        <f t="shared" si="4"/>
        <v>0.19500000000000001</v>
      </c>
      <c r="O63" s="7">
        <f t="shared" si="10"/>
        <v>0.17550000000000002</v>
      </c>
      <c r="Q63">
        <v>5.0962665339880697E-2</v>
      </c>
      <c r="S63">
        <f ca="1">I63*'Spread Option'!N63</f>
        <v>0.37576210148026684</v>
      </c>
    </row>
    <row r="64" spans="1:19" x14ac:dyDescent="0.25">
      <c r="A64" s="4">
        <f t="shared" si="8"/>
        <v>39934</v>
      </c>
      <c r="B64">
        <v>4.0045000000000002</v>
      </c>
      <c r="C64">
        <v>1.55E-2</v>
      </c>
      <c r="D64">
        <v>0.01</v>
      </c>
      <c r="E64">
        <f t="shared" si="1"/>
        <v>4.03</v>
      </c>
      <c r="F64">
        <v>-4.4999999999999997E-3</v>
      </c>
      <c r="G64">
        <v>7.4999999999999997E-3</v>
      </c>
      <c r="H64">
        <f t="shared" si="2"/>
        <v>4.0075000000000003</v>
      </c>
      <c r="I64">
        <v>0.7</v>
      </c>
      <c r="J64">
        <v>0</v>
      </c>
      <c r="K64">
        <f t="shared" si="3"/>
        <v>4.7045000000000003</v>
      </c>
      <c r="M64" s="7">
        <v>0.19500000000000001</v>
      </c>
      <c r="N64" s="7">
        <f t="shared" si="4"/>
        <v>0.19500000000000001</v>
      </c>
      <c r="O64" s="7">
        <f>N64*$O$1</f>
        <v>0.19500000000000001</v>
      </c>
      <c r="Q64">
        <v>5.1080866803380399E-2</v>
      </c>
      <c r="S64">
        <f ca="1">I64*'Spread Option'!N64</f>
        <v>0.47578438569105208</v>
      </c>
    </row>
    <row r="65" spans="1:19" x14ac:dyDescent="0.25">
      <c r="A65" s="4">
        <f t="shared" si="8"/>
        <v>39965</v>
      </c>
      <c r="B65">
        <v>4.0425000000000004</v>
      </c>
      <c r="C65">
        <v>1.2999999999999999E-2</v>
      </c>
      <c r="D65">
        <v>0.01</v>
      </c>
      <c r="E65">
        <f t="shared" si="1"/>
        <v>4.0655000000000001</v>
      </c>
      <c r="F65">
        <v>-7.0000000000000001E-3</v>
      </c>
      <c r="G65">
        <v>7.4999999999999997E-3</v>
      </c>
      <c r="H65">
        <f t="shared" si="2"/>
        <v>4.0430000000000001</v>
      </c>
      <c r="I65">
        <v>0.8</v>
      </c>
      <c r="J65">
        <v>0</v>
      </c>
      <c r="K65">
        <f t="shared" si="3"/>
        <v>4.8425000000000002</v>
      </c>
      <c r="M65" s="7">
        <v>0.19500000000000001</v>
      </c>
      <c r="N65" s="7">
        <f t="shared" si="4"/>
        <v>0.19500000000000001</v>
      </c>
      <c r="O65" s="7">
        <f>N65*$O$1</f>
        <v>0.19500000000000001</v>
      </c>
      <c r="Q65">
        <v>5.1195255320883398E-2</v>
      </c>
      <c r="S65">
        <f ca="1">I65*'Spread Option'!N65</f>
        <v>0.5410384371991348</v>
      </c>
    </row>
    <row r="66" spans="1:19" x14ac:dyDescent="0.25">
      <c r="A66" s="4">
        <f t="shared" si="8"/>
        <v>39995</v>
      </c>
      <c r="B66">
        <v>4.0875000000000004</v>
      </c>
      <c r="C66">
        <v>1.0500000000000001E-2</v>
      </c>
      <c r="D66">
        <v>0.01</v>
      </c>
      <c r="E66">
        <f t="shared" si="1"/>
        <v>4.1080000000000005</v>
      </c>
      <c r="F66">
        <v>-9.4999999999999998E-3</v>
      </c>
      <c r="G66">
        <v>7.4999999999999997E-3</v>
      </c>
      <c r="H66">
        <f t="shared" si="2"/>
        <v>4.0855000000000006</v>
      </c>
      <c r="I66">
        <v>1</v>
      </c>
      <c r="J66">
        <v>0</v>
      </c>
      <c r="K66">
        <f t="shared" si="3"/>
        <v>5.0875000000000004</v>
      </c>
      <c r="M66" s="7">
        <v>0.19500000000000001</v>
      </c>
      <c r="N66" s="7">
        <f t="shared" si="4"/>
        <v>0.19500000000000001</v>
      </c>
      <c r="O66" s="7">
        <f>N66*$O$1</f>
        <v>0.19500000000000001</v>
      </c>
      <c r="Q66">
        <v>5.13134567935567E-2</v>
      </c>
      <c r="S66">
        <f ca="1">I66*'Spread Option'!N66</f>
        <v>0.67279586908580935</v>
      </c>
    </row>
    <row r="67" spans="1:19" x14ac:dyDescent="0.25">
      <c r="A67" s="4">
        <f t="shared" si="8"/>
        <v>40026</v>
      </c>
      <c r="B67">
        <v>4.1254999999999988</v>
      </c>
      <c r="C67">
        <v>1.0500000000000001E-2</v>
      </c>
      <c r="D67">
        <v>0.01</v>
      </c>
      <c r="E67">
        <f t="shared" si="1"/>
        <v>4.145999999999999</v>
      </c>
      <c r="F67">
        <v>-9.4999999999999998E-3</v>
      </c>
      <c r="G67">
        <v>7.4999999999999997E-3</v>
      </c>
      <c r="H67">
        <f t="shared" si="2"/>
        <v>4.1234999999999991</v>
      </c>
      <c r="I67">
        <v>1</v>
      </c>
      <c r="J67">
        <v>0</v>
      </c>
      <c r="K67">
        <f t="shared" si="3"/>
        <v>5.1254999999999988</v>
      </c>
      <c r="M67" s="7">
        <v>0.19500000000000001</v>
      </c>
      <c r="N67" s="7">
        <f t="shared" si="4"/>
        <v>0.19500000000000001</v>
      </c>
      <c r="O67" s="7">
        <f>N67*$O$1</f>
        <v>0.19500000000000001</v>
      </c>
      <c r="Q67">
        <v>5.14278453199375E-2</v>
      </c>
      <c r="S67">
        <f ca="1">I67*'Spread Option'!N67</f>
        <v>0.66931844193091461</v>
      </c>
    </row>
    <row r="68" spans="1:19" x14ac:dyDescent="0.25">
      <c r="A68" s="4">
        <f t="shared" si="8"/>
        <v>40057</v>
      </c>
      <c r="B68">
        <v>4.1195000000000004</v>
      </c>
      <c r="C68">
        <v>1.0500000000000001E-2</v>
      </c>
      <c r="D68">
        <v>0.01</v>
      </c>
      <c r="E68">
        <f t="shared" si="1"/>
        <v>4.1400000000000006</v>
      </c>
      <c r="F68">
        <v>-9.4999999999999998E-3</v>
      </c>
      <c r="G68">
        <v>7.4999999999999997E-3</v>
      </c>
      <c r="H68">
        <f t="shared" si="2"/>
        <v>4.1175000000000006</v>
      </c>
      <c r="I68">
        <v>0.6</v>
      </c>
      <c r="J68">
        <v>0</v>
      </c>
      <c r="K68">
        <f t="shared" si="3"/>
        <v>4.7195</v>
      </c>
      <c r="M68" s="7">
        <v>0.19500000000000001</v>
      </c>
      <c r="N68" s="7">
        <f t="shared" si="4"/>
        <v>0.19500000000000001</v>
      </c>
      <c r="O68" s="7">
        <f>N68*$O$1</f>
        <v>0.19500000000000001</v>
      </c>
      <c r="Q68">
        <v>5.1546046801784803E-2</v>
      </c>
      <c r="S68">
        <f ca="1">I68*'Spread Option'!N68</f>
        <v>0.39955165046170166</v>
      </c>
    </row>
    <row r="69" spans="1:19" x14ac:dyDescent="0.25">
      <c r="A69" s="4">
        <f t="shared" si="8"/>
        <v>40087</v>
      </c>
      <c r="B69">
        <v>4.1195000000000004</v>
      </c>
      <c r="C69">
        <v>8.9999999999999993E-3</v>
      </c>
      <c r="D69">
        <v>0.01</v>
      </c>
      <c r="E69">
        <f t="shared" si="1"/>
        <v>4.1385000000000005</v>
      </c>
      <c r="F69">
        <v>-1.0999999999999999E-2</v>
      </c>
      <c r="G69">
        <v>7.4999999999999997E-3</v>
      </c>
      <c r="H69">
        <f t="shared" si="2"/>
        <v>4.1160000000000005</v>
      </c>
      <c r="I69">
        <v>0.3</v>
      </c>
      <c r="J69">
        <v>0</v>
      </c>
      <c r="K69">
        <f t="shared" si="3"/>
        <v>4.4195000000000002</v>
      </c>
      <c r="M69" s="7">
        <v>0.19500000000000001</v>
      </c>
      <c r="N69" s="7">
        <f t="shared" si="4"/>
        <v>0.19500000000000001</v>
      </c>
      <c r="O69" s="7">
        <f t="shared" ref="O69:O75" si="11">N69*$O$2</f>
        <v>0.17550000000000002</v>
      </c>
      <c r="Q69">
        <v>5.1664248288292802E-2</v>
      </c>
      <c r="S69">
        <f ca="1">I69*'Spread Option'!N69</f>
        <v>0.19872978934415861</v>
      </c>
    </row>
    <row r="70" spans="1:19" x14ac:dyDescent="0.25">
      <c r="A70" s="4">
        <f t="shared" ref="A70:A101" si="12">EDATE(A69,1)</f>
        <v>40118</v>
      </c>
      <c r="B70">
        <v>4.3025000000000002</v>
      </c>
      <c r="C70">
        <v>0.01</v>
      </c>
      <c r="D70">
        <v>7.4999999999999997E-3</v>
      </c>
      <c r="E70">
        <f t="shared" ref="E70:E124" si="13">D70+C70+B70</f>
        <v>4.32</v>
      </c>
      <c r="F70">
        <v>-7.4999999999999997E-3</v>
      </c>
      <c r="G70">
        <v>2.5000000000000001E-3</v>
      </c>
      <c r="H70">
        <f t="shared" ref="H70:H124" si="14">G70+F70+B70</f>
        <v>4.2975000000000003</v>
      </c>
      <c r="I70">
        <v>0.22</v>
      </c>
      <c r="J70">
        <v>0</v>
      </c>
      <c r="K70">
        <f t="shared" ref="K70:K124" si="15">J70+I70+B70</f>
        <v>4.5225</v>
      </c>
      <c r="M70" s="7">
        <v>0.19500000000000001</v>
      </c>
      <c r="N70" s="7">
        <f t="shared" ref="N70:N124" si="16">M70</f>
        <v>0.19500000000000001</v>
      </c>
      <c r="O70" s="7">
        <f t="shared" si="11"/>
        <v>0.17550000000000002</v>
      </c>
      <c r="Q70">
        <v>5.1778636828060998E-2</v>
      </c>
      <c r="S70">
        <f ca="1">I70*'Spread Option'!N70</f>
        <v>0.14499396246459728</v>
      </c>
    </row>
    <row r="71" spans="1:19" x14ac:dyDescent="0.25">
      <c r="A71" s="4">
        <f t="shared" si="12"/>
        <v>40148</v>
      </c>
      <c r="B71">
        <v>4.4194999999999993</v>
      </c>
      <c r="C71">
        <v>0.01</v>
      </c>
      <c r="D71">
        <v>7.4999999999999997E-3</v>
      </c>
      <c r="E71">
        <f t="shared" si="13"/>
        <v>4.4369999999999994</v>
      </c>
      <c r="F71">
        <v>-7.4999999999999997E-3</v>
      </c>
      <c r="G71">
        <v>2.5000000000000001E-3</v>
      </c>
      <c r="H71">
        <f t="shared" si="14"/>
        <v>4.4144999999999994</v>
      </c>
      <c r="I71">
        <v>0.2</v>
      </c>
      <c r="J71">
        <v>0</v>
      </c>
      <c r="K71">
        <f t="shared" si="15"/>
        <v>4.6194999999999995</v>
      </c>
      <c r="M71" s="7">
        <v>0.19500000000000001</v>
      </c>
      <c r="N71" s="7">
        <f t="shared" si="16"/>
        <v>0.19500000000000001</v>
      </c>
      <c r="O71" s="7">
        <f t="shared" si="11"/>
        <v>0.17550000000000002</v>
      </c>
      <c r="Q71">
        <v>5.1896838323740799E-2</v>
      </c>
      <c r="S71">
        <f ca="1">I71*'Spread Option'!N71</f>
        <v>0.13111748309926738</v>
      </c>
    </row>
    <row r="72" spans="1:19" x14ac:dyDescent="0.25">
      <c r="A72" s="4">
        <f t="shared" si="12"/>
        <v>40179</v>
      </c>
      <c r="B72">
        <v>4.4744999999999999</v>
      </c>
      <c r="C72">
        <v>0.01</v>
      </c>
      <c r="D72">
        <v>7.4999999999999997E-3</v>
      </c>
      <c r="E72">
        <f t="shared" si="13"/>
        <v>4.492</v>
      </c>
      <c r="F72">
        <v>-7.4999999999999997E-3</v>
      </c>
      <c r="G72">
        <v>2.5000000000000001E-3</v>
      </c>
      <c r="H72">
        <f t="shared" si="14"/>
        <v>4.4695</v>
      </c>
      <c r="I72">
        <v>7.4999999999999997E-2</v>
      </c>
      <c r="J72">
        <v>0</v>
      </c>
      <c r="K72">
        <f t="shared" si="15"/>
        <v>4.5495000000000001</v>
      </c>
      <c r="M72" s="7">
        <v>0.19500000000000001</v>
      </c>
      <c r="N72" s="7">
        <f t="shared" si="16"/>
        <v>0.19500000000000001</v>
      </c>
      <c r="O72" s="7">
        <f t="shared" si="11"/>
        <v>0.17550000000000002</v>
      </c>
      <c r="Q72">
        <v>5.20112268723842E-2</v>
      </c>
      <c r="S72">
        <f ca="1">I72*'Spread Option'!N72</f>
        <v>4.8910286886752301E-2</v>
      </c>
    </row>
    <row r="73" spans="1:19" x14ac:dyDescent="0.25">
      <c r="A73" s="4">
        <f t="shared" si="12"/>
        <v>40210</v>
      </c>
      <c r="B73">
        <v>4.3875000000000002</v>
      </c>
      <c r="C73">
        <v>0.01</v>
      </c>
      <c r="D73">
        <v>7.4999999999999997E-3</v>
      </c>
      <c r="E73">
        <f t="shared" si="13"/>
        <v>4.4050000000000002</v>
      </c>
      <c r="F73">
        <v>-7.4999999999999997E-3</v>
      </c>
      <c r="G73">
        <v>2.5000000000000001E-3</v>
      </c>
      <c r="H73">
        <f t="shared" si="14"/>
        <v>4.3825000000000003</v>
      </c>
      <c r="I73">
        <v>7.4999999999999997E-2</v>
      </c>
      <c r="J73">
        <v>0</v>
      </c>
      <c r="K73">
        <f t="shared" si="15"/>
        <v>4.4625000000000004</v>
      </c>
      <c r="M73" s="7">
        <v>0.19</v>
      </c>
      <c r="N73" s="7">
        <f t="shared" si="16"/>
        <v>0.19</v>
      </c>
      <c r="O73" s="7">
        <f t="shared" si="11"/>
        <v>0.17100000000000001</v>
      </c>
      <c r="Q73">
        <v>5.2129428377234902E-2</v>
      </c>
      <c r="S73">
        <f ca="1">I73*'Spread Option'!N73</f>
        <v>4.8671008712808085E-2</v>
      </c>
    </row>
    <row r="74" spans="1:19" x14ac:dyDescent="0.25">
      <c r="A74" s="4">
        <f t="shared" si="12"/>
        <v>40238</v>
      </c>
      <c r="B74">
        <v>4.2484999999999999</v>
      </c>
      <c r="C74">
        <v>1.4E-2</v>
      </c>
      <c r="D74">
        <v>7.4999999999999997E-3</v>
      </c>
      <c r="E74">
        <f t="shared" si="13"/>
        <v>4.2699999999999996</v>
      </c>
      <c r="F74">
        <v>-3.5000000000000001E-3</v>
      </c>
      <c r="G74">
        <v>2.5000000000000001E-3</v>
      </c>
      <c r="H74">
        <f t="shared" si="14"/>
        <v>4.2474999999999996</v>
      </c>
      <c r="I74">
        <v>0.18</v>
      </c>
      <c r="J74">
        <v>0</v>
      </c>
      <c r="K74">
        <f t="shared" si="15"/>
        <v>4.4284999999999997</v>
      </c>
      <c r="M74" s="7">
        <v>0.1875</v>
      </c>
      <c r="N74" s="7">
        <f t="shared" si="16"/>
        <v>0.1875</v>
      </c>
      <c r="O74" s="7">
        <f t="shared" si="11"/>
        <v>0.16875000000000001</v>
      </c>
      <c r="Q74">
        <v>5.2247629886744897E-2</v>
      </c>
      <c r="S74">
        <f ca="1">I74*'Spread Option'!N74</f>
        <v>0.11618768526652939</v>
      </c>
    </row>
    <row r="75" spans="1:19" x14ac:dyDescent="0.25">
      <c r="A75" s="4">
        <f t="shared" si="12"/>
        <v>40269</v>
      </c>
      <c r="B75">
        <v>4.0945000000000009</v>
      </c>
      <c r="C75">
        <v>1.4E-2</v>
      </c>
      <c r="D75">
        <v>0.01</v>
      </c>
      <c r="E75">
        <f t="shared" si="13"/>
        <v>4.1185000000000009</v>
      </c>
      <c r="F75">
        <v>-3.5000000000000001E-3</v>
      </c>
      <c r="G75">
        <v>7.4999999999999997E-3</v>
      </c>
      <c r="H75">
        <f t="shared" si="14"/>
        <v>4.0985000000000005</v>
      </c>
      <c r="I75">
        <v>0.55000000000000004</v>
      </c>
      <c r="J75">
        <v>0</v>
      </c>
      <c r="K75">
        <f t="shared" si="15"/>
        <v>4.6445000000000007</v>
      </c>
      <c r="M75" s="7">
        <v>0.185</v>
      </c>
      <c r="N75" s="7">
        <f t="shared" si="16"/>
        <v>0.185</v>
      </c>
      <c r="O75" s="7">
        <f t="shared" si="11"/>
        <v>0.16650000000000001</v>
      </c>
      <c r="Q75">
        <v>5.2354392544501097E-2</v>
      </c>
      <c r="S75">
        <f ca="1">I75*'Spread Option'!N75</f>
        <v>0.35320209945254083</v>
      </c>
    </row>
    <row r="76" spans="1:19" x14ac:dyDescent="0.25">
      <c r="A76" s="4">
        <f t="shared" si="12"/>
        <v>40299</v>
      </c>
      <c r="B76">
        <v>4.1095000000000006</v>
      </c>
      <c r="C76">
        <v>1.6500000000000001E-2</v>
      </c>
      <c r="D76">
        <v>0.01</v>
      </c>
      <c r="E76">
        <f t="shared" si="13"/>
        <v>4.136000000000001</v>
      </c>
      <c r="F76">
        <v>1E-3</v>
      </c>
      <c r="G76">
        <v>7.4999999999999997E-3</v>
      </c>
      <c r="H76">
        <f t="shared" si="14"/>
        <v>4.1180000000000003</v>
      </c>
      <c r="I76">
        <v>0.7</v>
      </c>
      <c r="J76">
        <v>0</v>
      </c>
      <c r="K76">
        <f t="shared" si="15"/>
        <v>4.8095000000000008</v>
      </c>
      <c r="M76" s="7">
        <v>0.185</v>
      </c>
      <c r="N76" s="7">
        <f t="shared" si="16"/>
        <v>0.185</v>
      </c>
      <c r="O76" s="7">
        <f>N76*$O$1</f>
        <v>0.185</v>
      </c>
      <c r="Q76">
        <v>5.2472594062880101E-2</v>
      </c>
      <c r="S76">
        <f ca="1">I76*'Spread Option'!N76</f>
        <v>0.44711655327074556</v>
      </c>
    </row>
    <row r="77" spans="1:19" x14ac:dyDescent="0.25">
      <c r="A77" s="4">
        <f t="shared" si="12"/>
        <v>40330</v>
      </c>
      <c r="B77">
        <v>4.1475</v>
      </c>
      <c r="C77">
        <v>1.4E-2</v>
      </c>
      <c r="D77">
        <v>0.01</v>
      </c>
      <c r="E77">
        <f t="shared" si="13"/>
        <v>4.1715</v>
      </c>
      <c r="F77">
        <v>-3.5000000000000001E-3</v>
      </c>
      <c r="G77">
        <v>7.4999999999999997E-3</v>
      </c>
      <c r="H77">
        <f t="shared" si="14"/>
        <v>4.1514999999999995</v>
      </c>
      <c r="I77">
        <v>0.8</v>
      </c>
      <c r="J77">
        <v>0</v>
      </c>
      <c r="K77">
        <f t="shared" si="15"/>
        <v>4.9474999999999998</v>
      </c>
      <c r="M77" s="7">
        <v>0.185</v>
      </c>
      <c r="N77" s="7">
        <f t="shared" si="16"/>
        <v>0.185</v>
      </c>
      <c r="O77" s="7">
        <f>N77*$O$1</f>
        <v>0.185</v>
      </c>
      <c r="Q77">
        <v>5.2586982633489501E-2</v>
      </c>
      <c r="S77">
        <f ca="1">I77*'Spread Option'!N77</f>
        <v>0.50832582253846126</v>
      </c>
    </row>
    <row r="78" spans="1:19" x14ac:dyDescent="0.25">
      <c r="A78" s="4">
        <f t="shared" si="12"/>
        <v>40360</v>
      </c>
      <c r="B78">
        <v>4.1924999999999999</v>
      </c>
      <c r="C78">
        <v>1.15E-2</v>
      </c>
      <c r="D78">
        <v>0.01</v>
      </c>
      <c r="E78">
        <f t="shared" si="13"/>
        <v>4.2139999999999995</v>
      </c>
      <c r="F78">
        <v>-6.0000000000000001E-3</v>
      </c>
      <c r="G78">
        <v>7.4999999999999997E-3</v>
      </c>
      <c r="H78">
        <f t="shared" si="14"/>
        <v>4.194</v>
      </c>
      <c r="I78">
        <v>1</v>
      </c>
      <c r="J78">
        <v>0</v>
      </c>
      <c r="K78">
        <f t="shared" si="15"/>
        <v>5.1924999999999999</v>
      </c>
      <c r="M78" s="7">
        <v>0.185</v>
      </c>
      <c r="N78" s="7">
        <f t="shared" si="16"/>
        <v>0.185</v>
      </c>
      <c r="O78" s="7">
        <f>N78*$O$1</f>
        <v>0.185</v>
      </c>
      <c r="Q78">
        <v>5.27051841610362E-2</v>
      </c>
      <c r="S78">
        <f ca="1">I78*'Spread Option'!N78</f>
        <v>0.63197172565504733</v>
      </c>
    </row>
    <row r="79" spans="1:19" x14ac:dyDescent="0.25">
      <c r="A79" s="4">
        <f t="shared" si="12"/>
        <v>40391</v>
      </c>
      <c r="B79">
        <v>4.2304999999999993</v>
      </c>
      <c r="C79">
        <v>1.15E-2</v>
      </c>
      <c r="D79">
        <v>0.01</v>
      </c>
      <c r="E79">
        <f t="shared" si="13"/>
        <v>4.2519999999999989</v>
      </c>
      <c r="F79">
        <v>-6.0000000000000001E-3</v>
      </c>
      <c r="G79">
        <v>7.4999999999999997E-3</v>
      </c>
      <c r="H79">
        <f t="shared" si="14"/>
        <v>4.2319999999999993</v>
      </c>
      <c r="I79">
        <v>1</v>
      </c>
      <c r="J79">
        <v>0</v>
      </c>
      <c r="K79">
        <f t="shared" si="15"/>
        <v>5.2304999999999993</v>
      </c>
      <c r="M79" s="7">
        <v>0.185</v>
      </c>
      <c r="N79" s="7">
        <f t="shared" si="16"/>
        <v>0.185</v>
      </c>
      <c r="O79" s="7">
        <f>N79*$O$1</f>
        <v>0.185</v>
      </c>
      <c r="Q79">
        <v>5.2819572740517198E-2</v>
      </c>
      <c r="S79">
        <f ca="1">I79*'Spread Option'!N79</f>
        <v>0.62856329362176577</v>
      </c>
    </row>
    <row r="80" spans="1:19" x14ac:dyDescent="0.25">
      <c r="A80" s="4">
        <f t="shared" si="12"/>
        <v>40422</v>
      </c>
      <c r="B80">
        <v>4.2245000000000008</v>
      </c>
      <c r="C80">
        <v>1.15E-2</v>
      </c>
      <c r="D80">
        <v>0.01</v>
      </c>
      <c r="E80">
        <f t="shared" si="13"/>
        <v>4.2460000000000004</v>
      </c>
      <c r="F80">
        <v>-6.0000000000000001E-3</v>
      </c>
      <c r="G80">
        <v>7.4999999999999997E-3</v>
      </c>
      <c r="H80">
        <f t="shared" si="14"/>
        <v>4.2260000000000009</v>
      </c>
      <c r="I80">
        <v>0.6</v>
      </c>
      <c r="J80">
        <v>0</v>
      </c>
      <c r="K80">
        <f t="shared" si="15"/>
        <v>4.8245000000000005</v>
      </c>
      <c r="M80" s="7">
        <v>0.185</v>
      </c>
      <c r="N80" s="7">
        <f t="shared" si="16"/>
        <v>0.185</v>
      </c>
      <c r="O80" s="7">
        <f>N80*$O$1</f>
        <v>0.185</v>
      </c>
      <c r="Q80">
        <v>5.2937774277230801E-2</v>
      </c>
      <c r="S80">
        <f ca="1">I80*'Spread Option'!N80</f>
        <v>0.37513800382986406</v>
      </c>
    </row>
    <row r="81" spans="1:19" x14ac:dyDescent="0.25">
      <c r="A81" s="4">
        <f t="shared" si="12"/>
        <v>40452</v>
      </c>
      <c r="B81">
        <v>4.2245000000000008</v>
      </c>
      <c r="C81">
        <v>0.01</v>
      </c>
      <c r="D81">
        <v>0.01</v>
      </c>
      <c r="E81">
        <f t="shared" si="13"/>
        <v>4.2445000000000004</v>
      </c>
      <c r="F81">
        <v>-7.4999999999999997E-3</v>
      </c>
      <c r="G81">
        <v>7.4999999999999997E-3</v>
      </c>
      <c r="H81">
        <f t="shared" si="14"/>
        <v>4.2245000000000008</v>
      </c>
      <c r="I81">
        <v>0.3</v>
      </c>
      <c r="J81">
        <v>0</v>
      </c>
      <c r="K81">
        <f t="shared" si="15"/>
        <v>4.5245000000000006</v>
      </c>
      <c r="M81" s="7">
        <v>0.185</v>
      </c>
      <c r="N81" s="7">
        <f t="shared" si="16"/>
        <v>0.185</v>
      </c>
      <c r="O81" s="7">
        <f t="shared" ref="O81:O87" si="17">N81*$O$2</f>
        <v>0.16650000000000001</v>
      </c>
      <c r="Q81">
        <v>5.3055975818602899E-2</v>
      </c>
      <c r="S81">
        <f ca="1">I81*'Spread Option'!N81</f>
        <v>0.18654405452750533</v>
      </c>
    </row>
    <row r="82" spans="1:19" x14ac:dyDescent="0.25">
      <c r="A82" s="4">
        <f t="shared" si="12"/>
        <v>40483</v>
      </c>
      <c r="B82">
        <v>4.4074999999999998</v>
      </c>
      <c r="C82">
        <v>1.0999999999999999E-2</v>
      </c>
      <c r="D82">
        <v>7.4999999999999997E-3</v>
      </c>
      <c r="E82">
        <f t="shared" si="13"/>
        <v>4.4260000000000002</v>
      </c>
      <c r="F82">
        <v>-6.4999999999999997E-3</v>
      </c>
      <c r="G82">
        <v>2.5000000000000001E-3</v>
      </c>
      <c r="H82">
        <f t="shared" si="14"/>
        <v>4.4035000000000002</v>
      </c>
      <c r="I82">
        <v>0.22</v>
      </c>
      <c r="J82">
        <v>0</v>
      </c>
      <c r="K82">
        <f t="shared" si="15"/>
        <v>4.6274999999999995</v>
      </c>
      <c r="M82" s="7">
        <v>0.185</v>
      </c>
      <c r="N82" s="7">
        <f t="shared" si="16"/>
        <v>0.185</v>
      </c>
      <c r="O82" s="7">
        <f t="shared" si="17"/>
        <v>0.16650000000000001</v>
      </c>
      <c r="Q82">
        <v>5.3170364411462501E-2</v>
      </c>
      <c r="S82">
        <f ca="1">I82*'Spread Option'!N82</f>
        <v>0.13607297752749295</v>
      </c>
    </row>
    <row r="83" spans="1:19" x14ac:dyDescent="0.25">
      <c r="A83" s="4">
        <f t="shared" si="12"/>
        <v>40513</v>
      </c>
      <c r="B83">
        <v>4.5244999999999997</v>
      </c>
      <c r="C83">
        <v>1.0999999999999999E-2</v>
      </c>
      <c r="D83">
        <v>7.4999999999999997E-3</v>
      </c>
      <c r="E83">
        <f t="shared" si="13"/>
        <v>4.5430000000000001</v>
      </c>
      <c r="F83">
        <v>-6.4999999999999997E-3</v>
      </c>
      <c r="G83">
        <v>2.5000000000000001E-3</v>
      </c>
      <c r="H83">
        <f t="shared" si="14"/>
        <v>4.5205000000000002</v>
      </c>
      <c r="I83">
        <v>0.2</v>
      </c>
      <c r="J83">
        <v>0</v>
      </c>
      <c r="K83">
        <f t="shared" si="15"/>
        <v>4.7244999999999999</v>
      </c>
      <c r="M83" s="7">
        <v>0.185</v>
      </c>
      <c r="N83" s="7">
        <f t="shared" si="16"/>
        <v>0.185</v>
      </c>
      <c r="O83" s="7">
        <f t="shared" si="17"/>
        <v>0.16650000000000001</v>
      </c>
      <c r="Q83">
        <v>5.3288565961999303E-2</v>
      </c>
      <c r="S83">
        <f ca="1">I83*'Spread Option'!N83</f>
        <v>0.12302203194133716</v>
      </c>
    </row>
    <row r="84" spans="1:19" x14ac:dyDescent="0.25">
      <c r="A84" s="4">
        <f t="shared" si="12"/>
        <v>40544</v>
      </c>
      <c r="B84">
        <v>4.5819999999999999</v>
      </c>
      <c r="C84">
        <v>1.0999999999999999E-2</v>
      </c>
      <c r="D84">
        <v>7.4999999999999997E-3</v>
      </c>
      <c r="E84">
        <f t="shared" si="13"/>
        <v>4.6005000000000003</v>
      </c>
      <c r="F84">
        <v>-6.4999999999999997E-3</v>
      </c>
      <c r="G84">
        <v>2.5000000000000001E-3</v>
      </c>
      <c r="H84">
        <f t="shared" si="14"/>
        <v>4.5780000000000003</v>
      </c>
      <c r="I84">
        <v>8.5000000000000006E-2</v>
      </c>
      <c r="J84">
        <v>0</v>
      </c>
      <c r="K84">
        <f t="shared" si="15"/>
        <v>4.6669999999999998</v>
      </c>
      <c r="M84" s="7">
        <v>0.185</v>
      </c>
      <c r="N84" s="7">
        <f t="shared" si="16"/>
        <v>0.185</v>
      </c>
      <c r="O84" s="7">
        <f t="shared" si="17"/>
        <v>0.16650000000000001</v>
      </c>
      <c r="Q84">
        <v>5.3402954563728199E-2</v>
      </c>
      <c r="S84">
        <f ca="1">I84*'Spread Option'!N84</f>
        <v>5.199745625305937E-2</v>
      </c>
    </row>
    <row r="85" spans="1:19" x14ac:dyDescent="0.25">
      <c r="A85" s="4">
        <f t="shared" si="12"/>
        <v>40575</v>
      </c>
      <c r="B85">
        <v>4.4950000000000001</v>
      </c>
      <c r="C85">
        <v>1.0999999999999999E-2</v>
      </c>
      <c r="D85">
        <v>7.4999999999999997E-3</v>
      </c>
      <c r="E85">
        <f t="shared" si="13"/>
        <v>4.5135000000000005</v>
      </c>
      <c r="F85">
        <v>-6.4999999999999997E-3</v>
      </c>
      <c r="G85">
        <v>2.5000000000000001E-3</v>
      </c>
      <c r="H85">
        <f t="shared" si="14"/>
        <v>4.4910000000000005</v>
      </c>
      <c r="I85">
        <v>7.4999999999999997E-2</v>
      </c>
      <c r="J85">
        <v>0</v>
      </c>
      <c r="K85">
        <f t="shared" si="15"/>
        <v>4.57</v>
      </c>
      <c r="M85" s="7">
        <v>0.185</v>
      </c>
      <c r="N85" s="7">
        <f t="shared" si="16"/>
        <v>0.185</v>
      </c>
      <c r="O85" s="7">
        <f t="shared" si="17"/>
        <v>0.16650000000000001</v>
      </c>
      <c r="Q85">
        <v>5.35211561234301E-2</v>
      </c>
      <c r="S85">
        <f ca="1">I85*'Spread Option'!N85</f>
        <v>4.5645687114349347E-2</v>
      </c>
    </row>
    <row r="86" spans="1:19" x14ac:dyDescent="0.25">
      <c r="A86" s="4">
        <f t="shared" si="12"/>
        <v>40603</v>
      </c>
      <c r="B86">
        <v>4.3559999999999999</v>
      </c>
      <c r="C86">
        <v>1.4999999999999999E-2</v>
      </c>
      <c r="D86">
        <v>7.4999999999999997E-3</v>
      </c>
      <c r="E86">
        <f t="shared" si="13"/>
        <v>4.3784999999999998</v>
      </c>
      <c r="F86">
        <v>-2.5000000000000001E-3</v>
      </c>
      <c r="G86">
        <v>2.5000000000000001E-3</v>
      </c>
      <c r="H86">
        <f t="shared" si="14"/>
        <v>4.3559999999999999</v>
      </c>
      <c r="I86">
        <v>0.115</v>
      </c>
      <c r="J86">
        <v>0</v>
      </c>
      <c r="K86">
        <f t="shared" si="15"/>
        <v>4.4710000000000001</v>
      </c>
      <c r="M86" s="7">
        <v>0.18</v>
      </c>
      <c r="N86" s="7">
        <f t="shared" si="16"/>
        <v>0.18</v>
      </c>
      <c r="O86" s="7">
        <f t="shared" si="17"/>
        <v>0.16200000000000001</v>
      </c>
      <c r="Q86">
        <v>5.3639357687788297E-2</v>
      </c>
      <c r="S86">
        <f ca="1">I86*'Spread Option'!N86</f>
        <v>6.9600952737780539E-2</v>
      </c>
    </row>
    <row r="87" spans="1:19" x14ac:dyDescent="0.25">
      <c r="A87" s="4">
        <f t="shared" si="12"/>
        <v>40634</v>
      </c>
      <c r="B87">
        <v>4.2020000000000008</v>
      </c>
      <c r="C87">
        <v>1.4999999999999999E-2</v>
      </c>
      <c r="D87">
        <v>0.01</v>
      </c>
      <c r="E87">
        <f t="shared" si="13"/>
        <v>4.2270000000000012</v>
      </c>
      <c r="F87">
        <v>-2.5000000000000001E-3</v>
      </c>
      <c r="G87">
        <v>7.4999999999999997E-3</v>
      </c>
      <c r="H87">
        <f t="shared" si="14"/>
        <v>4.2070000000000007</v>
      </c>
      <c r="I87">
        <v>0.55000000000000004</v>
      </c>
      <c r="J87">
        <v>0</v>
      </c>
      <c r="K87">
        <f t="shared" si="15"/>
        <v>4.7520000000000007</v>
      </c>
      <c r="M87" s="7">
        <v>0.18</v>
      </c>
      <c r="N87" s="7">
        <f t="shared" si="16"/>
        <v>0.18</v>
      </c>
      <c r="O87" s="7">
        <f t="shared" si="17"/>
        <v>0.16200000000000001</v>
      </c>
      <c r="Q87">
        <v>5.37461203950826E-2</v>
      </c>
      <c r="S87">
        <f ca="1">I87*'Spread Option'!N87</f>
        <v>0.33110047278321392</v>
      </c>
    </row>
    <row r="88" spans="1:19" x14ac:dyDescent="0.25">
      <c r="A88" s="4">
        <f t="shared" si="12"/>
        <v>40664</v>
      </c>
      <c r="B88">
        <v>4.2170000000000005</v>
      </c>
      <c r="C88">
        <v>1.7500000000000002E-2</v>
      </c>
      <c r="D88">
        <v>0.01</v>
      </c>
      <c r="E88">
        <f t="shared" si="13"/>
        <v>4.2445000000000004</v>
      </c>
      <c r="F88">
        <v>0</v>
      </c>
      <c r="G88">
        <v>7.4999999999999997E-3</v>
      </c>
      <c r="H88">
        <f t="shared" si="14"/>
        <v>4.2245000000000008</v>
      </c>
      <c r="I88">
        <v>0.7</v>
      </c>
      <c r="J88">
        <v>0</v>
      </c>
      <c r="K88">
        <f t="shared" si="15"/>
        <v>4.9170000000000007</v>
      </c>
      <c r="M88" s="7">
        <v>0.18</v>
      </c>
      <c r="N88" s="7">
        <f t="shared" si="16"/>
        <v>0.18</v>
      </c>
      <c r="O88" s="7">
        <f>N88*$O$1</f>
        <v>0.18</v>
      </c>
      <c r="Q88">
        <v>5.38643219683035E-2</v>
      </c>
      <c r="S88">
        <f ca="1">I88*'Spread Option'!N88</f>
        <v>0.41904208075987598</v>
      </c>
    </row>
    <row r="89" spans="1:19" x14ac:dyDescent="0.25">
      <c r="A89" s="4">
        <f t="shared" si="12"/>
        <v>40695</v>
      </c>
      <c r="B89">
        <v>4.2549999999999999</v>
      </c>
      <c r="C89">
        <v>1.4999999999999999E-2</v>
      </c>
      <c r="D89">
        <v>0.01</v>
      </c>
      <c r="E89">
        <f t="shared" si="13"/>
        <v>4.28</v>
      </c>
      <c r="F89">
        <v>-2.5000000000000001E-3</v>
      </c>
      <c r="G89">
        <v>7.4999999999999997E-3</v>
      </c>
      <c r="H89">
        <f t="shared" si="14"/>
        <v>4.26</v>
      </c>
      <c r="I89">
        <v>0.8</v>
      </c>
      <c r="J89">
        <v>0</v>
      </c>
      <c r="K89">
        <f t="shared" si="15"/>
        <v>5.0549999999999997</v>
      </c>
      <c r="M89" s="7">
        <v>0.18</v>
      </c>
      <c r="N89" s="7">
        <f t="shared" si="16"/>
        <v>0.18</v>
      </c>
      <c r="O89" s="7">
        <f>N89*$O$1</f>
        <v>0.18</v>
      </c>
      <c r="Q89">
        <v>5.3978710591982899E-2</v>
      </c>
      <c r="S89">
        <f ca="1">I89*'Spread Option'!N89</f>
        <v>0.47630226581075513</v>
      </c>
    </row>
    <row r="90" spans="1:19" x14ac:dyDescent="0.25">
      <c r="A90" s="4">
        <f t="shared" si="12"/>
        <v>40725</v>
      </c>
      <c r="B90">
        <v>4.3</v>
      </c>
      <c r="C90">
        <v>1.2500000000000001E-2</v>
      </c>
      <c r="D90">
        <v>0.01</v>
      </c>
      <c r="E90">
        <f t="shared" si="13"/>
        <v>4.3224999999999998</v>
      </c>
      <c r="F90">
        <v>-5.0000000000000001E-3</v>
      </c>
      <c r="G90">
        <v>7.4999999999999997E-3</v>
      </c>
      <c r="H90">
        <f t="shared" si="14"/>
        <v>4.3025000000000002</v>
      </c>
      <c r="I90">
        <v>1</v>
      </c>
      <c r="J90">
        <v>0</v>
      </c>
      <c r="K90">
        <f t="shared" si="15"/>
        <v>5.3</v>
      </c>
      <c r="M90" s="7">
        <v>0.18</v>
      </c>
      <c r="N90" s="7">
        <f t="shared" si="16"/>
        <v>0.18</v>
      </c>
      <c r="O90" s="7">
        <f>N90*$O$1</f>
        <v>0.18</v>
      </c>
      <c r="Q90">
        <v>5.4096912174365699E-2</v>
      </c>
      <c r="S90">
        <f ca="1">I90*'Spread Option'!N90</f>
        <v>0.59202289881555681</v>
      </c>
    </row>
    <row r="91" spans="1:19" x14ac:dyDescent="0.25">
      <c r="A91" s="4">
        <f t="shared" si="12"/>
        <v>40756</v>
      </c>
      <c r="B91">
        <v>4.3379999999999992</v>
      </c>
      <c r="C91">
        <v>1.2500000000000001E-2</v>
      </c>
      <c r="D91">
        <v>0.01</v>
      </c>
      <c r="E91">
        <f t="shared" si="13"/>
        <v>4.3604999999999992</v>
      </c>
      <c r="F91">
        <v>-5.0000000000000001E-3</v>
      </c>
      <c r="G91">
        <v>7.4999999999999997E-3</v>
      </c>
      <c r="H91">
        <f t="shared" si="14"/>
        <v>4.3404999999999996</v>
      </c>
      <c r="I91">
        <v>1</v>
      </c>
      <c r="J91">
        <v>0</v>
      </c>
      <c r="K91">
        <f t="shared" si="15"/>
        <v>5.3379999999999992</v>
      </c>
      <c r="M91" s="7">
        <v>0.18</v>
      </c>
      <c r="N91" s="7">
        <f t="shared" si="16"/>
        <v>0.18</v>
      </c>
      <c r="O91" s="7">
        <f>N91*$O$1</f>
        <v>0.18</v>
      </c>
      <c r="Q91">
        <v>5.4211300806910903E-2</v>
      </c>
      <c r="S91">
        <f ca="1">I91*'Spread Option'!N91</f>
        <v>0.58869705566428165</v>
      </c>
    </row>
    <row r="92" spans="1:19" x14ac:dyDescent="0.25">
      <c r="A92" s="4">
        <f t="shared" si="12"/>
        <v>40787</v>
      </c>
      <c r="B92">
        <v>4.3320000000000007</v>
      </c>
      <c r="C92">
        <v>1.2500000000000001E-2</v>
      </c>
      <c r="D92">
        <v>0.01</v>
      </c>
      <c r="E92">
        <f t="shared" si="13"/>
        <v>4.3545000000000007</v>
      </c>
      <c r="F92">
        <v>-5.0000000000000001E-3</v>
      </c>
      <c r="G92">
        <v>7.4999999999999997E-3</v>
      </c>
      <c r="H92">
        <f t="shared" si="14"/>
        <v>4.3345000000000011</v>
      </c>
      <c r="I92">
        <v>0.6</v>
      </c>
      <c r="J92">
        <v>0</v>
      </c>
      <c r="K92">
        <f t="shared" si="15"/>
        <v>4.9320000000000004</v>
      </c>
      <c r="M92" s="7">
        <v>0.18</v>
      </c>
      <c r="N92" s="7">
        <f t="shared" si="16"/>
        <v>0.18</v>
      </c>
      <c r="O92" s="7">
        <f>N92*$O$1</f>
        <v>0.18</v>
      </c>
      <c r="Q92">
        <v>5.4329502398454001E-2</v>
      </c>
      <c r="S92">
        <f ca="1">I92*'Spread Option'!N92</f>
        <v>0.35126584275698769</v>
      </c>
    </row>
    <row r="93" spans="1:19" x14ac:dyDescent="0.25">
      <c r="A93" s="4">
        <f t="shared" si="12"/>
        <v>40817</v>
      </c>
      <c r="B93">
        <v>4.3320000000000007</v>
      </c>
      <c r="C93">
        <v>1.0999999999999999E-2</v>
      </c>
      <c r="D93">
        <v>0.01</v>
      </c>
      <c r="E93">
        <f t="shared" si="13"/>
        <v>4.3530000000000006</v>
      </c>
      <c r="F93">
        <v>-6.4999999999999997E-3</v>
      </c>
      <c r="G93">
        <v>7.4999999999999997E-3</v>
      </c>
      <c r="H93">
        <f t="shared" si="14"/>
        <v>4.3330000000000011</v>
      </c>
      <c r="I93">
        <v>0.3</v>
      </c>
      <c r="J93">
        <v>0</v>
      </c>
      <c r="K93">
        <f t="shared" si="15"/>
        <v>4.6320000000000006</v>
      </c>
      <c r="M93" s="7">
        <v>0.18</v>
      </c>
      <c r="N93" s="7">
        <f t="shared" si="16"/>
        <v>0.18</v>
      </c>
      <c r="O93" s="7">
        <f t="shared" ref="O93:O99" si="18">N93*$O$2</f>
        <v>0.16200000000000001</v>
      </c>
      <c r="Q93">
        <v>5.4447703994652902E-2</v>
      </c>
      <c r="S93">
        <f ca="1">I93*'Spread Option'!N93</f>
        <v>0.17463314539834804</v>
      </c>
    </row>
    <row r="94" spans="1:19" x14ac:dyDescent="0.25">
      <c r="A94" s="4">
        <f t="shared" si="12"/>
        <v>40848</v>
      </c>
      <c r="B94">
        <v>4.5149999999999997</v>
      </c>
      <c r="C94">
        <v>1.2E-2</v>
      </c>
      <c r="D94">
        <v>7.4999999999999997E-3</v>
      </c>
      <c r="E94">
        <f t="shared" si="13"/>
        <v>4.5344999999999995</v>
      </c>
      <c r="F94">
        <v>-5.4999999999999997E-3</v>
      </c>
      <c r="G94">
        <v>2.5000000000000001E-3</v>
      </c>
      <c r="H94">
        <f t="shared" si="14"/>
        <v>4.5119999999999996</v>
      </c>
      <c r="I94">
        <v>0.23</v>
      </c>
      <c r="J94">
        <v>0</v>
      </c>
      <c r="K94">
        <f t="shared" si="15"/>
        <v>4.7450000000000001</v>
      </c>
      <c r="M94" s="7">
        <v>0.18</v>
      </c>
      <c r="N94" s="7">
        <f t="shared" si="16"/>
        <v>0.18</v>
      </c>
      <c r="O94" s="7">
        <f t="shared" si="18"/>
        <v>0.16200000000000001</v>
      </c>
      <c r="Q94">
        <v>5.4562092640567397E-2</v>
      </c>
      <c r="S94">
        <f ca="1">I94*'Spread Option'!N94</f>
        <v>0.13314532904386428</v>
      </c>
    </row>
    <row r="95" spans="1:19" x14ac:dyDescent="0.25">
      <c r="A95" s="4">
        <f t="shared" si="12"/>
        <v>40878</v>
      </c>
      <c r="B95">
        <v>4.6319999999999997</v>
      </c>
      <c r="C95">
        <v>1.2E-2</v>
      </c>
      <c r="D95">
        <v>7.4999999999999997E-3</v>
      </c>
      <c r="E95">
        <f t="shared" si="13"/>
        <v>4.6514999999999995</v>
      </c>
      <c r="F95">
        <v>-5.4999999999999997E-3</v>
      </c>
      <c r="G95">
        <v>2.5000000000000001E-3</v>
      </c>
      <c r="H95">
        <f t="shared" si="14"/>
        <v>4.6289999999999996</v>
      </c>
      <c r="I95">
        <v>0.26</v>
      </c>
      <c r="J95">
        <v>0</v>
      </c>
      <c r="K95">
        <f t="shared" si="15"/>
        <v>4.8919999999999995</v>
      </c>
      <c r="M95" s="7">
        <v>0.18</v>
      </c>
      <c r="N95" s="7">
        <f t="shared" si="16"/>
        <v>0.18</v>
      </c>
      <c r="O95" s="7">
        <f t="shared" si="18"/>
        <v>0.16200000000000001</v>
      </c>
      <c r="Q95">
        <v>5.4664860140968503E-2</v>
      </c>
      <c r="S95">
        <f ca="1">I95*'Spread Option'!N95</f>
        <v>0.14967262407378001</v>
      </c>
    </row>
    <row r="96" spans="1:19" x14ac:dyDescent="0.25">
      <c r="A96" s="4">
        <f t="shared" si="12"/>
        <v>40909</v>
      </c>
      <c r="B96">
        <v>4.6920000000000002</v>
      </c>
      <c r="C96">
        <v>1.2E-2</v>
      </c>
      <c r="D96">
        <v>7.4999999999999997E-3</v>
      </c>
      <c r="E96">
        <f t="shared" si="13"/>
        <v>4.7115</v>
      </c>
      <c r="F96">
        <v>-5.4999999999999997E-3</v>
      </c>
      <c r="G96">
        <v>2.5000000000000001E-3</v>
      </c>
      <c r="H96">
        <f t="shared" si="14"/>
        <v>4.6890000000000001</v>
      </c>
      <c r="I96">
        <v>8.5000000000000006E-2</v>
      </c>
      <c r="J96">
        <v>0</v>
      </c>
      <c r="K96">
        <f t="shared" si="15"/>
        <v>4.7770000000000001</v>
      </c>
      <c r="M96" s="7">
        <v>0.18</v>
      </c>
      <c r="N96" s="7">
        <f t="shared" si="16"/>
        <v>0.18</v>
      </c>
      <c r="O96" s="7">
        <f t="shared" si="18"/>
        <v>0.16200000000000001</v>
      </c>
      <c r="Q96">
        <v>5.4721370900070898E-2</v>
      </c>
      <c r="S96">
        <f ca="1">I96*'Spread Option'!N96</f>
        <v>4.868031794048773E-2</v>
      </c>
    </row>
    <row r="97" spans="1:19" x14ac:dyDescent="0.25">
      <c r="A97" s="4">
        <f t="shared" si="12"/>
        <v>40940</v>
      </c>
      <c r="B97">
        <v>4.6050000000000004</v>
      </c>
      <c r="C97">
        <v>1.2E-2</v>
      </c>
      <c r="D97">
        <v>7.4999999999999997E-3</v>
      </c>
      <c r="E97">
        <f t="shared" si="13"/>
        <v>4.6245000000000003</v>
      </c>
      <c r="F97">
        <v>-5.4999999999999997E-3</v>
      </c>
      <c r="G97">
        <v>2.5000000000000001E-3</v>
      </c>
      <c r="H97">
        <f t="shared" si="14"/>
        <v>4.6020000000000003</v>
      </c>
      <c r="I97">
        <v>7.4999999999999997E-2</v>
      </c>
      <c r="J97">
        <v>0</v>
      </c>
      <c r="K97">
        <f t="shared" si="15"/>
        <v>4.6800000000000006</v>
      </c>
      <c r="M97" s="7">
        <v>0.17499999999999999</v>
      </c>
      <c r="N97" s="7">
        <f t="shared" si="16"/>
        <v>0.17499999999999999</v>
      </c>
      <c r="O97" s="7">
        <f t="shared" si="18"/>
        <v>0.1575</v>
      </c>
      <c r="Q97">
        <v>5.4779765352261499E-2</v>
      </c>
      <c r="S97">
        <f ca="1">I97*'Spread Option'!N97</f>
        <v>4.274421839687708E-2</v>
      </c>
    </row>
    <row r="98" spans="1:19" x14ac:dyDescent="0.25">
      <c r="A98" s="4">
        <f t="shared" si="12"/>
        <v>40969</v>
      </c>
      <c r="B98">
        <v>4.4660000000000002</v>
      </c>
      <c r="C98">
        <v>1.6E-2</v>
      </c>
      <c r="D98">
        <v>7.4999999999999997E-3</v>
      </c>
      <c r="E98">
        <f t="shared" si="13"/>
        <v>4.4895000000000005</v>
      </c>
      <c r="F98">
        <v>-1.4999989999999999E-3</v>
      </c>
      <c r="G98">
        <v>2.5000000000000001E-3</v>
      </c>
      <c r="H98">
        <f t="shared" si="14"/>
        <v>4.4670000010000006</v>
      </c>
      <c r="I98">
        <v>0.115</v>
      </c>
      <c r="J98">
        <v>0</v>
      </c>
      <c r="K98">
        <f t="shared" si="15"/>
        <v>4.5810000000000004</v>
      </c>
      <c r="M98" s="7">
        <v>0.17</v>
      </c>
      <c r="N98" s="7">
        <f t="shared" si="16"/>
        <v>0.17</v>
      </c>
      <c r="O98" s="7">
        <f t="shared" si="18"/>
        <v>0.15300000000000002</v>
      </c>
      <c r="Q98">
        <v>5.4838159805587199E-2</v>
      </c>
      <c r="S98">
        <f ca="1">I98*'Spread Option'!N98</f>
        <v>6.5202316883983619E-2</v>
      </c>
    </row>
    <row r="99" spans="1:19" x14ac:dyDescent="0.25">
      <c r="A99" s="4">
        <f t="shared" si="12"/>
        <v>41000</v>
      </c>
      <c r="B99">
        <v>4.3120000000000012</v>
      </c>
      <c r="C99">
        <v>1.6E-2</v>
      </c>
      <c r="D99">
        <v>0.01</v>
      </c>
      <c r="E99">
        <f t="shared" si="13"/>
        <v>4.338000000000001</v>
      </c>
      <c r="F99">
        <v>-1.4999989999999999E-3</v>
      </c>
      <c r="G99">
        <v>7.4999999999999997E-3</v>
      </c>
      <c r="H99">
        <f t="shared" si="14"/>
        <v>4.3180000010000015</v>
      </c>
      <c r="I99">
        <v>0.55000000000000004</v>
      </c>
      <c r="J99">
        <v>0</v>
      </c>
      <c r="K99">
        <f t="shared" si="15"/>
        <v>4.862000000000001</v>
      </c>
      <c r="M99" s="7">
        <v>0.17</v>
      </c>
      <c r="N99" s="7">
        <f t="shared" si="16"/>
        <v>0.17</v>
      </c>
      <c r="O99" s="7">
        <f t="shared" si="18"/>
        <v>0.15300000000000002</v>
      </c>
      <c r="Q99">
        <v>5.4892786875855797E-2</v>
      </c>
      <c r="S99">
        <f ca="1">I99*'Spread Option'!N99</f>
        <v>0.31028015036207129</v>
      </c>
    </row>
    <row r="100" spans="1:19" x14ac:dyDescent="0.25">
      <c r="A100" s="4">
        <f t="shared" si="12"/>
        <v>41030</v>
      </c>
      <c r="B100">
        <v>4.3270000000000008</v>
      </c>
      <c r="C100">
        <v>1.8499999999999999E-2</v>
      </c>
      <c r="D100">
        <v>0.01</v>
      </c>
      <c r="E100">
        <f t="shared" si="13"/>
        <v>4.355500000000001</v>
      </c>
      <c r="F100">
        <v>1E-3</v>
      </c>
      <c r="G100">
        <v>7.4999999999999997E-3</v>
      </c>
      <c r="H100">
        <f t="shared" si="14"/>
        <v>4.3355000000000006</v>
      </c>
      <c r="I100">
        <v>0.7</v>
      </c>
      <c r="J100">
        <v>0</v>
      </c>
      <c r="K100">
        <f t="shared" si="15"/>
        <v>5.027000000000001</v>
      </c>
      <c r="M100" s="7">
        <v>0.17</v>
      </c>
      <c r="N100" s="7">
        <f t="shared" si="16"/>
        <v>0.17</v>
      </c>
      <c r="O100" s="7">
        <f>N100*$O$1</f>
        <v>0.17</v>
      </c>
      <c r="Q100">
        <v>5.4951181331380598E-2</v>
      </c>
      <c r="S100">
        <f ca="1">I100*'Spread Option'!N100</f>
        <v>0.39285316102604007</v>
      </c>
    </row>
    <row r="101" spans="1:19" x14ac:dyDescent="0.25">
      <c r="A101" s="4">
        <f t="shared" si="12"/>
        <v>41061</v>
      </c>
      <c r="B101">
        <v>4.3650000000000002</v>
      </c>
      <c r="C101">
        <v>1.6E-2</v>
      </c>
      <c r="D101">
        <v>0.01</v>
      </c>
      <c r="E101">
        <f t="shared" si="13"/>
        <v>4.391</v>
      </c>
      <c r="F101">
        <v>-1.4999989999999999E-3</v>
      </c>
      <c r="G101">
        <v>7.4999999999999997E-3</v>
      </c>
      <c r="H101">
        <f t="shared" si="14"/>
        <v>4.3710000010000005</v>
      </c>
      <c r="I101">
        <v>0.8</v>
      </c>
      <c r="J101">
        <v>0</v>
      </c>
      <c r="K101">
        <f t="shared" si="15"/>
        <v>5.165</v>
      </c>
      <c r="M101" s="7">
        <v>0.17</v>
      </c>
      <c r="N101" s="7">
        <f t="shared" si="16"/>
        <v>0.17</v>
      </c>
      <c r="O101" s="7">
        <f>N101*$O$1</f>
        <v>0.17</v>
      </c>
      <c r="Q101">
        <v>5.5007692095872397E-2</v>
      </c>
      <c r="S101">
        <f ca="1">I101*'Spread Option'!N101</f>
        <v>0.44671650522622469</v>
      </c>
    </row>
    <row r="102" spans="1:19" x14ac:dyDescent="0.25">
      <c r="A102" s="4">
        <f t="shared" ref="A102:A124" si="19">EDATE(A101,1)</f>
        <v>41091</v>
      </c>
      <c r="B102">
        <v>4.41</v>
      </c>
      <c r="C102">
        <v>1.35E-2</v>
      </c>
      <c r="D102">
        <v>0.01</v>
      </c>
      <c r="E102">
        <f t="shared" si="13"/>
        <v>4.4335000000000004</v>
      </c>
      <c r="F102">
        <v>-4.0000000000000001E-3</v>
      </c>
      <c r="G102">
        <v>7.4999999999999997E-3</v>
      </c>
      <c r="H102">
        <f t="shared" si="14"/>
        <v>4.4135</v>
      </c>
      <c r="I102">
        <v>1</v>
      </c>
      <c r="J102">
        <v>0</v>
      </c>
      <c r="K102">
        <f t="shared" si="15"/>
        <v>5.41</v>
      </c>
      <c r="M102" s="7">
        <v>0.17</v>
      </c>
      <c r="N102" s="7">
        <f t="shared" si="16"/>
        <v>0.17</v>
      </c>
      <c r="O102" s="7">
        <f>N102*$O$1</f>
        <v>0.17</v>
      </c>
      <c r="Q102">
        <v>5.5066086553631897E-2</v>
      </c>
      <c r="S102">
        <f ca="1">I102*'Spread Option'!N102</f>
        <v>0.55548801194608155</v>
      </c>
    </row>
    <row r="103" spans="1:19" x14ac:dyDescent="0.25">
      <c r="A103" s="4">
        <f t="shared" si="19"/>
        <v>41122</v>
      </c>
      <c r="B103">
        <v>4.4479999999999995</v>
      </c>
      <c r="C103">
        <v>1.35E-2</v>
      </c>
      <c r="D103">
        <v>0.01</v>
      </c>
      <c r="E103">
        <f t="shared" si="13"/>
        <v>4.4714999999999998</v>
      </c>
      <c r="F103">
        <v>-4.0000000000000001E-3</v>
      </c>
      <c r="G103">
        <v>7.4999999999999997E-3</v>
      </c>
      <c r="H103">
        <f t="shared" si="14"/>
        <v>4.4514999999999993</v>
      </c>
      <c r="I103">
        <v>1</v>
      </c>
      <c r="J103">
        <v>0</v>
      </c>
      <c r="K103">
        <f t="shared" si="15"/>
        <v>5.4479999999999995</v>
      </c>
      <c r="M103" s="7">
        <v>0.17</v>
      </c>
      <c r="N103" s="7">
        <f t="shared" si="16"/>
        <v>0.17</v>
      </c>
      <c r="O103" s="7">
        <f>N103*$O$1</f>
        <v>0.17</v>
      </c>
      <c r="Q103">
        <v>5.5122597320286897E-2</v>
      </c>
      <c r="S103">
        <f ca="1">I103*'Spread Option'!N103</f>
        <v>0.55260126098329565</v>
      </c>
    </row>
    <row r="104" spans="1:19" x14ac:dyDescent="0.25">
      <c r="A104" s="4">
        <f t="shared" si="19"/>
        <v>41153</v>
      </c>
      <c r="B104">
        <v>4.4420000000000011</v>
      </c>
      <c r="C104">
        <v>1.35E-2</v>
      </c>
      <c r="D104">
        <v>0.01</v>
      </c>
      <c r="E104">
        <f t="shared" si="13"/>
        <v>4.4655000000000014</v>
      </c>
      <c r="F104">
        <v>-4.0000000000000001E-3</v>
      </c>
      <c r="G104">
        <v>7.4999999999999997E-3</v>
      </c>
      <c r="H104">
        <f t="shared" si="14"/>
        <v>4.4455000000000009</v>
      </c>
      <c r="I104">
        <v>0.6</v>
      </c>
      <c r="J104">
        <v>0</v>
      </c>
      <c r="K104">
        <f t="shared" si="15"/>
        <v>5.0420000000000007</v>
      </c>
      <c r="M104" s="7">
        <v>0.17</v>
      </c>
      <c r="N104" s="7">
        <f t="shared" si="16"/>
        <v>0.17</v>
      </c>
      <c r="O104" s="7">
        <f>N104*$O$1</f>
        <v>0.17</v>
      </c>
      <c r="Q104">
        <v>5.5180991780280998E-2</v>
      </c>
      <c r="S104">
        <f ca="1">I104*'Spread Option'!N104</f>
        <v>0.32987714535513235</v>
      </c>
    </row>
    <row r="105" spans="1:19" x14ac:dyDescent="0.25">
      <c r="A105" s="4">
        <f t="shared" si="19"/>
        <v>41183</v>
      </c>
      <c r="B105">
        <v>4.4420000000000011</v>
      </c>
      <c r="C105">
        <v>1.2E-2</v>
      </c>
      <c r="D105">
        <v>0.01</v>
      </c>
      <c r="E105">
        <f t="shared" si="13"/>
        <v>4.4640000000000013</v>
      </c>
      <c r="F105">
        <v>-5.4999999999999997E-3</v>
      </c>
      <c r="G105">
        <v>7.4999999999999997E-3</v>
      </c>
      <c r="H105">
        <f t="shared" si="14"/>
        <v>4.4440000000000008</v>
      </c>
      <c r="I105">
        <v>0.3</v>
      </c>
      <c r="J105">
        <v>0</v>
      </c>
      <c r="K105">
        <f t="shared" si="15"/>
        <v>4.7420000000000009</v>
      </c>
      <c r="M105" s="7">
        <v>0.17</v>
      </c>
      <c r="N105" s="7">
        <f t="shared" si="16"/>
        <v>0.17</v>
      </c>
      <c r="O105" s="7">
        <f t="shared" ref="O105:O111" si="20">N105*$O$2</f>
        <v>0.15300000000000002</v>
      </c>
      <c r="Q105">
        <v>5.5239386241410698E-2</v>
      </c>
      <c r="S105">
        <f ca="1">I105*'Spread Option'!N105</f>
        <v>0.1640750330760288</v>
      </c>
    </row>
    <row r="106" spans="1:19" x14ac:dyDescent="0.25">
      <c r="A106" s="4">
        <f t="shared" si="19"/>
        <v>41214</v>
      </c>
      <c r="B106">
        <v>4.625</v>
      </c>
      <c r="C106">
        <v>1.2999999999999999E-2</v>
      </c>
      <c r="D106">
        <v>7.4999999999999997E-3</v>
      </c>
      <c r="E106">
        <f t="shared" si="13"/>
        <v>4.6455000000000002</v>
      </c>
      <c r="F106">
        <v>-4.4999999999999997E-3</v>
      </c>
      <c r="G106">
        <v>2.5000000000000001E-3</v>
      </c>
      <c r="H106">
        <f t="shared" si="14"/>
        <v>4.6230000000000002</v>
      </c>
      <c r="I106">
        <v>0.23</v>
      </c>
      <c r="J106">
        <v>0</v>
      </c>
      <c r="K106">
        <f t="shared" si="15"/>
        <v>4.8550000000000004</v>
      </c>
      <c r="M106" s="7">
        <v>0.17</v>
      </c>
      <c r="N106" s="7">
        <f t="shared" si="16"/>
        <v>0.17</v>
      </c>
      <c r="O106" s="7">
        <f t="shared" si="20"/>
        <v>0.15300000000000002</v>
      </c>
      <c r="Q106">
        <v>5.5295897011327103E-2</v>
      </c>
      <c r="S106">
        <f ca="1">I106*'Spread Option'!N106</f>
        <v>0.12515232116072789</v>
      </c>
    </row>
    <row r="107" spans="1:19" x14ac:dyDescent="0.25">
      <c r="A107" s="4">
        <f t="shared" si="19"/>
        <v>41244</v>
      </c>
      <c r="B107">
        <v>4.742</v>
      </c>
      <c r="C107">
        <v>1.2999999999999999E-2</v>
      </c>
      <c r="D107">
        <v>7.4999999999999997E-3</v>
      </c>
      <c r="E107">
        <f t="shared" si="13"/>
        <v>4.7625000000000002</v>
      </c>
      <c r="F107">
        <v>-4.4999999999999997E-3</v>
      </c>
      <c r="G107">
        <v>2.5000000000000001E-3</v>
      </c>
      <c r="H107">
        <f t="shared" si="14"/>
        <v>4.74</v>
      </c>
      <c r="I107">
        <v>0.26</v>
      </c>
      <c r="J107">
        <v>0</v>
      </c>
      <c r="K107">
        <f t="shared" si="15"/>
        <v>5.0019999999999998</v>
      </c>
      <c r="M107" s="7">
        <v>0.17</v>
      </c>
      <c r="N107" s="7">
        <f t="shared" si="16"/>
        <v>0.17</v>
      </c>
      <c r="O107" s="7">
        <f t="shared" si="20"/>
        <v>0.15300000000000002</v>
      </c>
      <c r="Q107">
        <v>5.5354291474691397E-2</v>
      </c>
      <c r="S107">
        <f ca="1">I107*'Spread Option'!N107</f>
        <v>0.14073316716223178</v>
      </c>
    </row>
    <row r="108" spans="1:19" x14ac:dyDescent="0.25">
      <c r="A108" s="4">
        <f t="shared" si="19"/>
        <v>41275</v>
      </c>
      <c r="B108">
        <v>4.8020000000000005</v>
      </c>
      <c r="C108">
        <v>1.2999999999999999E-2</v>
      </c>
      <c r="D108">
        <v>7.4999999999999997E-3</v>
      </c>
      <c r="E108">
        <f t="shared" si="13"/>
        <v>4.8225000000000007</v>
      </c>
      <c r="F108">
        <v>-1.9999990000000001E-3</v>
      </c>
      <c r="G108">
        <v>2.5000000000000001E-3</v>
      </c>
      <c r="H108">
        <f t="shared" si="14"/>
        <v>4.8025000010000003</v>
      </c>
      <c r="I108">
        <v>8.5000000000000006E-2</v>
      </c>
      <c r="J108">
        <v>0</v>
      </c>
      <c r="K108">
        <f t="shared" si="15"/>
        <v>4.8870000000000005</v>
      </c>
      <c r="M108" s="7">
        <v>0.17</v>
      </c>
      <c r="N108" s="7">
        <f t="shared" si="16"/>
        <v>0.17</v>
      </c>
      <c r="O108" s="7">
        <f t="shared" si="20"/>
        <v>0.15300000000000002</v>
      </c>
      <c r="Q108">
        <v>5.5410802246770099E-2</v>
      </c>
      <c r="S108">
        <f ca="1">I108*'Spread Option'!N108</f>
        <v>4.5767681772711781E-2</v>
      </c>
    </row>
    <row r="109" spans="1:19" x14ac:dyDescent="0.25">
      <c r="A109" s="4">
        <f t="shared" si="19"/>
        <v>41306</v>
      </c>
      <c r="B109">
        <v>4.7149999999999999</v>
      </c>
      <c r="C109">
        <v>1.2999999999999999E-2</v>
      </c>
      <c r="D109">
        <v>7.4999999999999997E-3</v>
      </c>
      <c r="E109">
        <f t="shared" si="13"/>
        <v>4.7355</v>
      </c>
      <c r="F109">
        <v>-1.9999990000000001E-3</v>
      </c>
      <c r="G109">
        <v>2.5000000000000001E-3</v>
      </c>
      <c r="H109">
        <f t="shared" si="14"/>
        <v>4.7155000009999997</v>
      </c>
      <c r="I109">
        <v>7.4999999999999997E-2</v>
      </c>
      <c r="J109">
        <v>0</v>
      </c>
      <c r="K109">
        <f t="shared" si="15"/>
        <v>4.79</v>
      </c>
      <c r="M109" s="7">
        <v>0.17</v>
      </c>
      <c r="N109" s="7">
        <f t="shared" si="16"/>
        <v>0.17</v>
      </c>
      <c r="O109" s="7">
        <f t="shared" si="20"/>
        <v>0.15300000000000002</v>
      </c>
      <c r="Q109">
        <v>5.5469196712369002E-2</v>
      </c>
      <c r="S109">
        <f ca="1">I109*'Spread Option'!N109</f>
        <v>4.0188349363233226E-2</v>
      </c>
    </row>
    <row r="110" spans="1:19" x14ac:dyDescent="0.25">
      <c r="A110" s="4">
        <f t="shared" si="19"/>
        <v>41334</v>
      </c>
      <c r="B110">
        <v>4.5760000000000005</v>
      </c>
      <c r="C110">
        <v>1.7000000000000001E-2</v>
      </c>
      <c r="D110">
        <v>7.4999999999999997E-3</v>
      </c>
      <c r="E110">
        <f t="shared" si="13"/>
        <v>4.6005000000000003</v>
      </c>
      <c r="F110">
        <v>2E-3</v>
      </c>
      <c r="G110">
        <v>2.5000000000000001E-3</v>
      </c>
      <c r="H110">
        <f t="shared" si="14"/>
        <v>4.5805000000000007</v>
      </c>
      <c r="I110">
        <v>0.115</v>
      </c>
      <c r="J110">
        <v>0</v>
      </c>
      <c r="K110">
        <f t="shared" si="15"/>
        <v>4.6910000000000007</v>
      </c>
      <c r="M110" s="7">
        <v>0.17</v>
      </c>
      <c r="N110" s="7">
        <f t="shared" si="16"/>
        <v>0.17</v>
      </c>
      <c r="O110" s="7">
        <f t="shared" si="20"/>
        <v>0.15300000000000002</v>
      </c>
      <c r="Q110">
        <v>5.5527591179103601E-2</v>
      </c>
      <c r="S110">
        <f ca="1">I110*'Spread Option'!N110</f>
        <v>6.1296618121040723E-2</v>
      </c>
    </row>
    <row r="111" spans="1:19" x14ac:dyDescent="0.25">
      <c r="A111" s="4">
        <f t="shared" si="19"/>
        <v>41365</v>
      </c>
      <c r="B111">
        <v>4.4220000000000015</v>
      </c>
      <c r="C111">
        <v>1.7000000000000001E-2</v>
      </c>
      <c r="D111">
        <v>0.01</v>
      </c>
      <c r="E111">
        <f t="shared" si="13"/>
        <v>4.4490000000000016</v>
      </c>
      <c r="F111">
        <v>2E-3</v>
      </c>
      <c r="G111">
        <v>7.4999999999999997E-3</v>
      </c>
      <c r="H111">
        <f t="shared" si="14"/>
        <v>4.4315000000000015</v>
      </c>
      <c r="I111">
        <v>0.55000000000000004</v>
      </c>
      <c r="J111">
        <v>0</v>
      </c>
      <c r="K111">
        <f t="shared" si="15"/>
        <v>4.9720000000000013</v>
      </c>
      <c r="M111" s="7">
        <v>0.17</v>
      </c>
      <c r="N111" s="7">
        <f t="shared" si="16"/>
        <v>0.17</v>
      </c>
      <c r="O111" s="7">
        <f t="shared" si="20"/>
        <v>0.15300000000000002</v>
      </c>
      <c r="Q111">
        <v>5.5580334569387699E-2</v>
      </c>
      <c r="S111">
        <f ca="1">I111*'Spread Option'!N111</f>
        <v>0.2916686629392175</v>
      </c>
    </row>
    <row r="112" spans="1:19" x14ac:dyDescent="0.25">
      <c r="A112" s="4">
        <f t="shared" si="19"/>
        <v>41395</v>
      </c>
      <c r="B112">
        <v>4.4370000000000012</v>
      </c>
      <c r="C112">
        <v>1.95E-2</v>
      </c>
      <c r="D112">
        <v>0.01</v>
      </c>
      <c r="E112">
        <f t="shared" si="13"/>
        <v>4.4665000000000008</v>
      </c>
      <c r="F112">
        <v>4.4999999999999997E-3</v>
      </c>
      <c r="G112">
        <v>7.4999999999999997E-3</v>
      </c>
      <c r="H112">
        <f t="shared" si="14"/>
        <v>4.4490000000000007</v>
      </c>
      <c r="I112">
        <v>0.7</v>
      </c>
      <c r="J112">
        <v>0</v>
      </c>
      <c r="K112">
        <f t="shared" si="15"/>
        <v>5.1370000000000013</v>
      </c>
      <c r="M112" s="7">
        <v>0.17</v>
      </c>
      <c r="N112" s="7">
        <f t="shared" si="16"/>
        <v>0.17</v>
      </c>
      <c r="O112" s="7">
        <f>N112*$O$1</f>
        <v>0.17</v>
      </c>
      <c r="Q112">
        <v>5.5638729038282701E-2</v>
      </c>
      <c r="S112">
        <f ca="1">I112*'Spread Option'!N112</f>
        <v>0.36924684912194872</v>
      </c>
    </row>
    <row r="113" spans="1:19" x14ac:dyDescent="0.25">
      <c r="A113" s="4">
        <f t="shared" si="19"/>
        <v>41426</v>
      </c>
      <c r="B113">
        <v>4.4749999999999996</v>
      </c>
      <c r="C113">
        <v>1.7000000000000001E-2</v>
      </c>
      <c r="D113">
        <v>0.01</v>
      </c>
      <c r="E113">
        <f t="shared" si="13"/>
        <v>4.5019999999999998</v>
      </c>
      <c r="F113">
        <v>3.0000000000000001E-3</v>
      </c>
      <c r="G113">
        <v>7.4999999999999997E-3</v>
      </c>
      <c r="H113">
        <f t="shared" si="14"/>
        <v>4.4855</v>
      </c>
      <c r="I113">
        <v>0.8</v>
      </c>
      <c r="J113">
        <v>0</v>
      </c>
      <c r="K113">
        <f t="shared" si="15"/>
        <v>5.2749999999999995</v>
      </c>
      <c r="M113" s="7">
        <v>0.17</v>
      </c>
      <c r="N113" s="7">
        <f t="shared" si="16"/>
        <v>0.17</v>
      </c>
      <c r="O113" s="7">
        <f>N113*$O$1</f>
        <v>0.17</v>
      </c>
      <c r="Q113">
        <v>5.5695239815713997E-2</v>
      </c>
      <c r="S113">
        <f ca="1">I113*'Spread Option'!N113</f>
        <v>0.41982752025937686</v>
      </c>
    </row>
    <row r="114" spans="1:19" x14ac:dyDescent="0.25">
      <c r="A114" s="4">
        <f t="shared" si="19"/>
        <v>41456</v>
      </c>
      <c r="B114">
        <v>4.5199999999999996</v>
      </c>
      <c r="C114">
        <v>1.4500000000000001E-2</v>
      </c>
      <c r="D114">
        <v>0.01</v>
      </c>
      <c r="E114">
        <f t="shared" si="13"/>
        <v>4.5444999999999993</v>
      </c>
      <c r="F114">
        <v>5.0000000000000597E-4</v>
      </c>
      <c r="G114">
        <v>7.4999999999999997E-3</v>
      </c>
      <c r="H114">
        <f t="shared" si="14"/>
        <v>4.5279999999999996</v>
      </c>
      <c r="I114">
        <v>1</v>
      </c>
      <c r="J114">
        <v>0</v>
      </c>
      <c r="K114">
        <f t="shared" si="15"/>
        <v>5.52</v>
      </c>
      <c r="M114" s="7">
        <v>0.17</v>
      </c>
      <c r="N114" s="7">
        <f t="shared" si="16"/>
        <v>0.17</v>
      </c>
      <c r="O114" s="7">
        <f>N114*$O$1</f>
        <v>0.17</v>
      </c>
      <c r="Q114">
        <v>5.5753634286843698E-2</v>
      </c>
      <c r="S114">
        <f ca="1">I114*'Spread Option'!N114</f>
        <v>0.52199262636860166</v>
      </c>
    </row>
    <row r="115" spans="1:19" x14ac:dyDescent="0.25">
      <c r="A115" s="4">
        <f t="shared" si="19"/>
        <v>41487</v>
      </c>
      <c r="B115">
        <v>4.5579999999999998</v>
      </c>
      <c r="C115">
        <v>1.4500000000000001E-2</v>
      </c>
      <c r="D115">
        <v>0.01</v>
      </c>
      <c r="E115">
        <f t="shared" si="13"/>
        <v>4.5824999999999996</v>
      </c>
      <c r="F115">
        <v>5.0000000000000597E-4</v>
      </c>
      <c r="G115">
        <v>7.4999999999999997E-3</v>
      </c>
      <c r="H115">
        <f t="shared" si="14"/>
        <v>4.5659999999999998</v>
      </c>
      <c r="I115">
        <v>1</v>
      </c>
      <c r="J115">
        <v>0</v>
      </c>
      <c r="K115">
        <f t="shared" si="15"/>
        <v>5.5579999999999998</v>
      </c>
      <c r="M115" s="7">
        <v>0.17</v>
      </c>
      <c r="N115" s="7">
        <f t="shared" si="16"/>
        <v>0.17</v>
      </c>
      <c r="O115" s="7">
        <f>N115*$O$1</f>
        <v>0.17</v>
      </c>
      <c r="Q115">
        <v>5.5810145066436799E-2</v>
      </c>
      <c r="S115">
        <f ca="1">I115*'Spread Option'!N115</f>
        <v>0.51922203645990628</v>
      </c>
    </row>
    <row r="116" spans="1:19" x14ac:dyDescent="0.25">
      <c r="A116" s="4">
        <f t="shared" si="19"/>
        <v>41518</v>
      </c>
      <c r="B116">
        <v>4.5520000000000014</v>
      </c>
      <c r="C116">
        <v>1.4500000000000001E-2</v>
      </c>
      <c r="D116">
        <v>0.01</v>
      </c>
      <c r="E116">
        <f t="shared" si="13"/>
        <v>4.5765000000000011</v>
      </c>
      <c r="F116">
        <v>5.0000000000000597E-4</v>
      </c>
      <c r="G116">
        <v>7.4999999999999997E-3</v>
      </c>
      <c r="H116">
        <f t="shared" si="14"/>
        <v>4.5600000000000014</v>
      </c>
      <c r="I116">
        <v>0.6</v>
      </c>
      <c r="J116">
        <v>0</v>
      </c>
      <c r="K116">
        <f t="shared" si="15"/>
        <v>5.152000000000001</v>
      </c>
      <c r="M116" s="7">
        <v>0.17</v>
      </c>
      <c r="N116" s="7">
        <f t="shared" si="16"/>
        <v>0.17</v>
      </c>
      <c r="O116" s="7">
        <f>N116*$O$1</f>
        <v>0.17</v>
      </c>
      <c r="Q116">
        <v>5.5868539539799797E-2</v>
      </c>
      <c r="S116">
        <f ca="1">I116*'Spread Option'!N116</f>
        <v>0.30991674674815706</v>
      </c>
    </row>
    <row r="117" spans="1:19" x14ac:dyDescent="0.25">
      <c r="A117" s="4">
        <f t="shared" si="19"/>
        <v>41548</v>
      </c>
      <c r="B117">
        <v>4.5520000000000014</v>
      </c>
      <c r="C117">
        <v>1.2999999999999999E-2</v>
      </c>
      <c r="D117">
        <v>0.01</v>
      </c>
      <c r="E117">
        <f t="shared" si="13"/>
        <v>4.5750000000000011</v>
      </c>
      <c r="F117">
        <v>-1.9999990000000001E-3</v>
      </c>
      <c r="G117">
        <v>7.4999999999999997E-3</v>
      </c>
      <c r="H117">
        <f t="shared" si="14"/>
        <v>4.5575000010000011</v>
      </c>
      <c r="I117">
        <v>0.3</v>
      </c>
      <c r="J117">
        <v>0</v>
      </c>
      <c r="K117">
        <f t="shared" si="15"/>
        <v>4.8520000000000012</v>
      </c>
      <c r="M117" s="7">
        <v>0.17</v>
      </c>
      <c r="N117" s="7">
        <f t="shared" si="16"/>
        <v>0.17</v>
      </c>
      <c r="O117" s="7">
        <f t="shared" ref="O117:O123" si="21">N117*$O$2</f>
        <v>0.15300000000000002</v>
      </c>
      <c r="Q117">
        <v>5.5926934014298699E-2</v>
      </c>
      <c r="S117">
        <f ca="1">I117*'Spread Option'!N117</f>
        <v>0.15412961593855781</v>
      </c>
    </row>
    <row r="118" spans="1:19" x14ac:dyDescent="0.25">
      <c r="A118" s="4">
        <f t="shared" si="19"/>
        <v>41579</v>
      </c>
      <c r="B118">
        <v>4.7350000000000003</v>
      </c>
      <c r="C118">
        <v>1.4E-2</v>
      </c>
      <c r="D118">
        <v>7.4999999999999997E-3</v>
      </c>
      <c r="E118">
        <f t="shared" si="13"/>
        <v>4.7565</v>
      </c>
      <c r="F118">
        <v>1E-3</v>
      </c>
      <c r="G118">
        <v>2.5000000000000001E-3</v>
      </c>
      <c r="H118">
        <f t="shared" si="14"/>
        <v>4.7385000000000002</v>
      </c>
      <c r="I118">
        <v>0.23</v>
      </c>
      <c r="J118">
        <v>0</v>
      </c>
      <c r="K118">
        <f t="shared" si="15"/>
        <v>4.9650000000000007</v>
      </c>
      <c r="M118" s="7">
        <v>0.17</v>
      </c>
      <c r="N118" s="7">
        <f t="shared" si="16"/>
        <v>0.17</v>
      </c>
      <c r="O118" s="7">
        <f t="shared" si="21"/>
        <v>0.15300000000000002</v>
      </c>
      <c r="Q118">
        <v>5.5983444797152303E-2</v>
      </c>
      <c r="S118">
        <f ca="1">I118*'Spread Option'!N118</f>
        <v>0.11755331295223428</v>
      </c>
    </row>
    <row r="119" spans="1:19" x14ac:dyDescent="0.25">
      <c r="A119" s="4">
        <f t="shared" si="19"/>
        <v>41609</v>
      </c>
      <c r="B119">
        <v>4.8520000000000003</v>
      </c>
      <c r="C119">
        <v>1.4E-2</v>
      </c>
      <c r="D119">
        <v>7.4999999999999997E-3</v>
      </c>
      <c r="E119">
        <f t="shared" si="13"/>
        <v>4.8734999999999999</v>
      </c>
      <c r="F119">
        <v>1E-3</v>
      </c>
      <c r="G119">
        <v>2.5000000000000001E-3</v>
      </c>
      <c r="H119">
        <f t="shared" si="14"/>
        <v>4.8555000000000001</v>
      </c>
      <c r="I119">
        <v>0.26</v>
      </c>
      <c r="J119">
        <v>0</v>
      </c>
      <c r="K119">
        <f t="shared" si="15"/>
        <v>5.1120000000000001</v>
      </c>
      <c r="M119" s="7">
        <v>0.17</v>
      </c>
      <c r="N119" s="7">
        <f t="shared" si="16"/>
        <v>0.17</v>
      </c>
      <c r="O119" s="7">
        <f t="shared" si="21"/>
        <v>0.15300000000000002</v>
      </c>
      <c r="Q119">
        <v>5.6041839273884599E-2</v>
      </c>
      <c r="S119">
        <f ca="1">I119*'Spread Option'!N119</f>
        <v>0.13217314041288999</v>
      </c>
    </row>
    <row r="120" spans="1:19" x14ac:dyDescent="0.25">
      <c r="A120" s="4">
        <f t="shared" si="19"/>
        <v>41640</v>
      </c>
      <c r="B120">
        <v>4.9120000000000008</v>
      </c>
      <c r="C120">
        <v>1.4E-2</v>
      </c>
      <c r="D120">
        <v>7.4999999999999997E-3</v>
      </c>
      <c r="E120">
        <f t="shared" si="13"/>
        <v>4.9335000000000004</v>
      </c>
      <c r="F120">
        <v>1E-3</v>
      </c>
      <c r="G120">
        <v>2.5000000000000001E-3</v>
      </c>
      <c r="H120">
        <f t="shared" si="14"/>
        <v>4.9155000000000006</v>
      </c>
      <c r="I120">
        <v>8.5000000000000006E-2</v>
      </c>
      <c r="J120">
        <v>0</v>
      </c>
      <c r="K120">
        <f t="shared" si="15"/>
        <v>4.9970000000000008</v>
      </c>
      <c r="M120" s="7">
        <v>0.17</v>
      </c>
      <c r="N120" s="7">
        <f t="shared" si="16"/>
        <v>0.17</v>
      </c>
      <c r="O120" s="7">
        <f t="shared" si="21"/>
        <v>0.15300000000000002</v>
      </c>
      <c r="Q120">
        <v>5.6098350058900098E-2</v>
      </c>
      <c r="S120">
        <f ca="1">I120*'Spread Option'!N120</f>
        <v>4.2979092366726528E-2</v>
      </c>
    </row>
    <row r="121" spans="1:19" x14ac:dyDescent="0.25">
      <c r="A121" s="4">
        <f t="shared" si="19"/>
        <v>41671</v>
      </c>
      <c r="B121">
        <v>4.8250000000000002</v>
      </c>
      <c r="C121">
        <v>1.4E-2</v>
      </c>
      <c r="D121">
        <v>7.4999999999999997E-3</v>
      </c>
      <c r="E121">
        <f t="shared" si="13"/>
        <v>4.8464999999999998</v>
      </c>
      <c r="F121">
        <v>1E-3</v>
      </c>
      <c r="G121">
        <v>2.5000000000000001E-3</v>
      </c>
      <c r="H121">
        <f t="shared" si="14"/>
        <v>4.8285</v>
      </c>
      <c r="I121">
        <v>7.4999999999999997E-2</v>
      </c>
      <c r="J121">
        <v>0</v>
      </c>
      <c r="K121">
        <f t="shared" si="15"/>
        <v>4.9000000000000004</v>
      </c>
      <c r="M121" s="7">
        <v>0.17</v>
      </c>
      <c r="N121" s="7">
        <f t="shared" si="16"/>
        <v>0.17</v>
      </c>
      <c r="O121" s="7">
        <f t="shared" si="21"/>
        <v>0.15300000000000002</v>
      </c>
      <c r="Q121">
        <v>5.61567445378666E-2</v>
      </c>
      <c r="S121">
        <f ca="1">I121*'Spread Option'!N121</f>
        <v>3.7735635376446253E-2</v>
      </c>
    </row>
    <row r="122" spans="1:19" x14ac:dyDescent="0.25">
      <c r="A122" s="4">
        <f t="shared" si="19"/>
        <v>41699</v>
      </c>
      <c r="B122">
        <v>4.6860000000000008</v>
      </c>
      <c r="C122">
        <v>1.7999999999999999E-2</v>
      </c>
      <c r="D122">
        <v>7.4999999999999997E-3</v>
      </c>
      <c r="E122">
        <f t="shared" si="13"/>
        <v>4.7115000000000009</v>
      </c>
      <c r="F122">
        <v>3.0000000000000001E-3</v>
      </c>
      <c r="G122">
        <v>2.5000000000000001E-3</v>
      </c>
      <c r="H122">
        <f t="shared" si="14"/>
        <v>4.6915000000000004</v>
      </c>
      <c r="I122">
        <v>0.115</v>
      </c>
      <c r="J122">
        <v>0</v>
      </c>
      <c r="K122">
        <f t="shared" si="15"/>
        <v>4.801000000000001</v>
      </c>
      <c r="M122" s="7">
        <v>0.17</v>
      </c>
      <c r="N122" s="7">
        <f t="shared" si="16"/>
        <v>0.17</v>
      </c>
      <c r="O122" s="7">
        <f t="shared" si="21"/>
        <v>0.15300000000000002</v>
      </c>
      <c r="Q122">
        <v>5.6215139017967701E-2</v>
      </c>
      <c r="S122">
        <f ca="1">I122*'Spread Option'!N122</f>
        <v>5.7549135116884025E-2</v>
      </c>
    </row>
    <row r="123" spans="1:19" x14ac:dyDescent="0.25">
      <c r="A123" s="4">
        <f t="shared" si="19"/>
        <v>41730</v>
      </c>
      <c r="B123">
        <v>4.5320000000000018</v>
      </c>
      <c r="C123">
        <v>1.7999999999999999E-2</v>
      </c>
      <c r="D123">
        <v>0.01</v>
      </c>
      <c r="E123">
        <f t="shared" si="13"/>
        <v>4.5600000000000014</v>
      </c>
      <c r="F123">
        <v>3.0000000000000001E-3</v>
      </c>
      <c r="G123">
        <v>7.4999999999999997E-3</v>
      </c>
      <c r="H123">
        <f t="shared" si="14"/>
        <v>4.5425000000000022</v>
      </c>
      <c r="I123">
        <v>0.55000000000000004</v>
      </c>
      <c r="J123">
        <v>0</v>
      </c>
      <c r="K123">
        <f t="shared" si="15"/>
        <v>5.0820000000000016</v>
      </c>
      <c r="M123" s="7">
        <v>0.17</v>
      </c>
      <c r="N123" s="7">
        <f t="shared" si="16"/>
        <v>0.17</v>
      </c>
      <c r="O123" s="7">
        <f t="shared" si="21"/>
        <v>0.15300000000000002</v>
      </c>
      <c r="Q123">
        <v>5.6267882420324898E-2</v>
      </c>
      <c r="S123">
        <f ca="1">I123*'Spread Option'!N123</f>
        <v>0.27380792911217661</v>
      </c>
    </row>
    <row r="124" spans="1:19" x14ac:dyDescent="0.25">
      <c r="A124" s="4">
        <f t="shared" si="19"/>
        <v>41760</v>
      </c>
      <c r="B124">
        <v>4.5470000000000015</v>
      </c>
      <c r="C124">
        <v>2.0500000000000001E-2</v>
      </c>
      <c r="D124">
        <v>0.01</v>
      </c>
      <c r="E124">
        <f t="shared" si="13"/>
        <v>4.5775000000000015</v>
      </c>
      <c r="F124">
        <v>5.4999999999999997E-3</v>
      </c>
      <c r="G124">
        <v>7.4999999999999997E-3</v>
      </c>
      <c r="H124">
        <f t="shared" si="14"/>
        <v>4.5600000000000014</v>
      </c>
      <c r="I124">
        <v>0.7</v>
      </c>
      <c r="J124">
        <v>0</v>
      </c>
      <c r="K124">
        <f t="shared" si="15"/>
        <v>5.2470000000000017</v>
      </c>
      <c r="M124" s="7">
        <v>0.17</v>
      </c>
      <c r="N124" s="7">
        <f t="shared" si="16"/>
        <v>0.17</v>
      </c>
      <c r="O124" s="7">
        <f>N124*$O$1</f>
        <v>0.17</v>
      </c>
      <c r="Q124">
        <v>5.63262769025865E-2</v>
      </c>
      <c r="S124">
        <f ca="1">I124*'Spread Option'!N124</f>
        <v>0.34659623525325728</v>
      </c>
    </row>
    <row r="125" spans="1:19" x14ac:dyDescent="0.25">
      <c r="Q125">
        <v>5.6382787692952803E-2</v>
      </c>
    </row>
  </sheetData>
  <phoneticPr fontId="0" type="noConversion"/>
  <pageMargins left="0.25" right="0" top="0.25" bottom="0" header="0.5" footer="0.5"/>
  <pageSetup scale="70"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Spread Option</vt:lpstr>
      <vt:lpstr>Prices</vt:lpstr>
      <vt:lpstr>Sheet3</vt:lpstr>
      <vt:lpstr>Prices!Print_Area</vt:lpstr>
      <vt:lpstr>'Spread Option'!Print_Area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2001-10-23T12:46:28Z</cp:lastPrinted>
  <dcterms:created xsi:type="dcterms:W3CDTF">2001-10-11T21:25:27Z</dcterms:created>
  <dcterms:modified xsi:type="dcterms:W3CDTF">2023-09-10T11:23:58Z</dcterms:modified>
</cp:coreProperties>
</file>