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52" yWindow="1848" windowWidth="15336" windowHeight="5016" tabRatio="782"/>
  </bookViews>
  <sheets>
    <sheet name="Power" sheetId="1" r:id="rId1"/>
    <sheet name="Pwr CrvFtch" sheetId="2" r:id="rId2"/>
  </sheets>
  <definedNames>
    <definedName name="_Order1" hidden="1">255</definedName>
    <definedName name="_Order2" hidden="1">0</definedName>
    <definedName name="BookCode">Power!$V$35:$X$44</definedName>
    <definedName name="CurveDate">Power!$C$13</definedName>
    <definedName name="HourlyScalers">'Pwr CrvFtch'!$AT$11:$BE$34</definedName>
    <definedName name="IRFirstMonth">'Pwr CrvFtch'!$A$4</definedName>
    <definedName name="OffIntraVols">'Pwr CrvFtch'!$BI$9:$BP$231</definedName>
    <definedName name="OffPrices">'Pwr CrvFtch'!$D$9:$K$305</definedName>
    <definedName name="OffVols">'Pwr CrvFtch'!$M$9:$AF$276</definedName>
    <definedName name="PeakIntraVols">'Pwr CrvFtch'!$BI$9:$BL$231</definedName>
    <definedName name="PeakPrices">'Pwr CrvFtch'!$D$9:$G$261</definedName>
    <definedName name="PeakVols">'Pwr CrvFtch'!$M$9:$AB$276</definedName>
    <definedName name="PositionRegion">'Pwr CrvFtch'!$D$3</definedName>
    <definedName name="PowerCode">Power!$V$62:$X$97</definedName>
    <definedName name="_xlnm.Print_Area" localSheetId="0">Power!$A$10:$S$24</definedName>
    <definedName name="RealCurveDate">'Pwr CrvFtch'!$G$3</definedName>
    <definedName name="RegionIndex">Power!$W$62:$W$93</definedName>
    <definedName name="RegionNumber">Power!$C$3</definedName>
    <definedName name="SatPrices">'Pwr CrvFtch'!$M$9:$P$276</definedName>
    <definedName name="SunPrices">'Pwr CrvFtch'!$M$9:$T$276</definedName>
  </definedNames>
  <calcPr calcId="92512"/>
</workbook>
</file>

<file path=xl/calcChain.xml><?xml version="1.0" encoding="utf-8"?>
<calcChain xmlns="http://schemas.openxmlformats.org/spreadsheetml/2006/main">
  <c r="A1" i="1" l="1"/>
  <c r="A2" i="1"/>
  <c r="D4" i="1"/>
  <c r="E4" i="1"/>
  <c r="F4" i="1"/>
  <c r="I4" i="1"/>
  <c r="J4" i="1"/>
  <c r="L4" i="1"/>
  <c r="M4" i="1"/>
  <c r="C10" i="1"/>
  <c r="Q11" i="1"/>
  <c r="R11" i="1"/>
  <c r="S11" i="1"/>
  <c r="C12" i="1"/>
  <c r="Q12" i="1"/>
  <c r="R12" i="1"/>
  <c r="S12" i="1"/>
  <c r="Q13" i="1"/>
  <c r="R13" i="1"/>
  <c r="S13" i="1"/>
  <c r="Q14" i="1"/>
  <c r="R14" i="1"/>
  <c r="S14" i="1"/>
  <c r="C15" i="1"/>
  <c r="S15" i="1"/>
  <c r="C18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V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V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V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V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V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V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V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V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V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V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V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V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V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V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V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V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V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V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V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V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V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V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V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V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V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V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V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V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V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V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V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V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V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V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V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V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V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V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V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V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V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V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V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V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V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V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V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V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V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V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V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V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AC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AC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AC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AC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AC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AC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AC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AC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AC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AC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AC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AC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AC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AC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AC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AC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AC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AC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AC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AC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AC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AC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AC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AC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AC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AC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AC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AC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AC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AC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AC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AC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AC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AC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AC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AC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AC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AC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AC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AC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AC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AC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AC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AC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AC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AC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AC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AC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AC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AC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AC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AC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AC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AC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AC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AC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AC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AC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AC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AC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AC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AC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AC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AC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AC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AC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AC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AC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AC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AC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AC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AC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AC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AC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AC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AC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AC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AC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AC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AC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AC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AC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AC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AC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AC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AC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AC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AC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AC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AC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AC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AC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AC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AC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AC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AC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AC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AC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AC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AC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AC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AC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AC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AC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AC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AC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AC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AC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AC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AC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AC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AC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AC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AC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AC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AC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AC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AC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AC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AC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5" i="2"/>
  <c r="A6" i="2"/>
  <c r="A7" i="2"/>
  <c r="A8" i="2"/>
  <c r="A9" i="2"/>
  <c r="BI9" i="2"/>
  <c r="BJ9" i="2"/>
  <c r="BK9" i="2"/>
  <c r="BL9" i="2"/>
  <c r="BN9" i="2"/>
  <c r="BO9" i="2"/>
  <c r="BP9" i="2"/>
  <c r="A10" i="2"/>
  <c r="BI10" i="2"/>
  <c r="BJ10" i="2"/>
  <c r="BK10" i="2"/>
  <c r="BL10" i="2"/>
  <c r="BN10" i="2"/>
  <c r="BO10" i="2"/>
  <c r="BP10" i="2"/>
  <c r="A11" i="2"/>
  <c r="BI11" i="2"/>
  <c r="BJ11" i="2"/>
  <c r="BK11" i="2"/>
  <c r="BL11" i="2"/>
  <c r="BN11" i="2"/>
  <c r="BO11" i="2"/>
  <c r="BP11" i="2"/>
  <c r="A12" i="2"/>
  <c r="BI12" i="2"/>
  <c r="BJ12" i="2"/>
  <c r="BK12" i="2"/>
  <c r="BL12" i="2"/>
  <c r="BN12" i="2"/>
  <c r="BO12" i="2"/>
  <c r="BP12" i="2"/>
  <c r="A13" i="2"/>
  <c r="BI13" i="2"/>
  <c r="BJ13" i="2"/>
  <c r="BK13" i="2"/>
  <c r="BL13" i="2"/>
  <c r="BN13" i="2"/>
  <c r="BO13" i="2"/>
  <c r="BP13" i="2"/>
  <c r="A14" i="2"/>
  <c r="BI14" i="2"/>
  <c r="BJ14" i="2"/>
  <c r="BK14" i="2"/>
  <c r="BL14" i="2"/>
  <c r="BN14" i="2"/>
  <c r="BO14" i="2"/>
  <c r="BP14" i="2"/>
  <c r="A15" i="2"/>
  <c r="BI15" i="2"/>
  <c r="BJ15" i="2"/>
  <c r="BK15" i="2"/>
  <c r="BL15" i="2"/>
  <c r="BN15" i="2"/>
  <c r="BO15" i="2"/>
  <c r="BP15" i="2"/>
  <c r="A16" i="2"/>
  <c r="BI16" i="2"/>
  <c r="BJ16" i="2"/>
  <c r="BK16" i="2"/>
  <c r="BL16" i="2"/>
  <c r="BN16" i="2"/>
  <c r="BO16" i="2"/>
  <c r="BP16" i="2"/>
  <c r="A17" i="2"/>
  <c r="BI17" i="2"/>
  <c r="BJ17" i="2"/>
  <c r="BK17" i="2"/>
  <c r="BL17" i="2"/>
  <c r="BN17" i="2"/>
  <c r="BO17" i="2"/>
  <c r="BP17" i="2"/>
  <c r="A18" i="2"/>
  <c r="BI18" i="2"/>
  <c r="BJ18" i="2"/>
  <c r="BK18" i="2"/>
  <c r="BL18" i="2"/>
  <c r="BN18" i="2"/>
  <c r="BO18" i="2"/>
  <c r="BP18" i="2"/>
  <c r="A19" i="2"/>
  <c r="BI19" i="2"/>
  <c r="BJ19" i="2"/>
  <c r="BK19" i="2"/>
  <c r="BL19" i="2"/>
  <c r="BN19" i="2"/>
  <c r="BO19" i="2"/>
  <c r="BP19" i="2"/>
  <c r="A20" i="2"/>
  <c r="BI20" i="2"/>
  <c r="BJ20" i="2"/>
  <c r="BK20" i="2"/>
  <c r="BL20" i="2"/>
  <c r="BN20" i="2"/>
  <c r="BO20" i="2"/>
  <c r="BP20" i="2"/>
  <c r="A21" i="2"/>
  <c r="BI21" i="2"/>
  <c r="BJ21" i="2"/>
  <c r="BK21" i="2"/>
  <c r="BL21" i="2"/>
  <c r="BN21" i="2"/>
  <c r="BO21" i="2"/>
  <c r="BP21" i="2"/>
  <c r="A22" i="2"/>
  <c r="BI22" i="2"/>
  <c r="BJ22" i="2"/>
  <c r="BK22" i="2"/>
  <c r="BL22" i="2"/>
  <c r="BN22" i="2"/>
  <c r="BO22" i="2"/>
  <c r="BP22" i="2"/>
  <c r="A23" i="2"/>
  <c r="BI23" i="2"/>
  <c r="BJ23" i="2"/>
  <c r="BK23" i="2"/>
  <c r="BL23" i="2"/>
  <c r="BN23" i="2"/>
  <c r="BO23" i="2"/>
  <c r="BP23" i="2"/>
  <c r="A24" i="2"/>
  <c r="BI24" i="2"/>
  <c r="BJ24" i="2"/>
  <c r="BK24" i="2"/>
  <c r="BL24" i="2"/>
  <c r="BN24" i="2"/>
  <c r="BO24" i="2"/>
  <c r="BP24" i="2"/>
  <c r="A25" i="2"/>
  <c r="BI25" i="2"/>
  <c r="BJ25" i="2"/>
  <c r="BK25" i="2"/>
  <c r="BL25" i="2"/>
  <c r="BN25" i="2"/>
  <c r="BO25" i="2"/>
  <c r="BP25" i="2"/>
  <c r="A26" i="2"/>
  <c r="BI26" i="2"/>
  <c r="BJ26" i="2"/>
  <c r="BK26" i="2"/>
  <c r="BL26" i="2"/>
  <c r="BN26" i="2"/>
  <c r="BO26" i="2"/>
  <c r="BP26" i="2"/>
  <c r="A27" i="2"/>
  <c r="BI27" i="2"/>
  <c r="BJ27" i="2"/>
  <c r="BK27" i="2"/>
  <c r="BL27" i="2"/>
  <c r="BN27" i="2"/>
  <c r="BO27" i="2"/>
  <c r="BP27" i="2"/>
  <c r="A28" i="2"/>
  <c r="BI28" i="2"/>
  <c r="BJ28" i="2"/>
  <c r="BK28" i="2"/>
  <c r="BL28" i="2"/>
  <c r="BN28" i="2"/>
  <c r="BO28" i="2"/>
  <c r="BP28" i="2"/>
  <c r="A29" i="2"/>
  <c r="BI29" i="2"/>
  <c r="BJ29" i="2"/>
  <c r="BK29" i="2"/>
  <c r="BL29" i="2"/>
  <c r="BN29" i="2"/>
  <c r="BO29" i="2"/>
  <c r="BP29" i="2"/>
  <c r="A30" i="2"/>
  <c r="BI30" i="2"/>
  <c r="BJ30" i="2"/>
  <c r="BK30" i="2"/>
  <c r="BL30" i="2"/>
  <c r="BN30" i="2"/>
  <c r="BO30" i="2"/>
  <c r="BP30" i="2"/>
  <c r="A31" i="2"/>
  <c r="BI31" i="2"/>
  <c r="BJ31" i="2"/>
  <c r="BK31" i="2"/>
  <c r="BL31" i="2"/>
  <c r="BN31" i="2"/>
  <c r="BO31" i="2"/>
  <c r="BP31" i="2"/>
  <c r="A32" i="2"/>
  <c r="BI32" i="2"/>
  <c r="BJ32" i="2"/>
  <c r="BK32" i="2"/>
  <c r="BL32" i="2"/>
  <c r="BN32" i="2"/>
  <c r="BO32" i="2"/>
  <c r="BP32" i="2"/>
  <c r="A33" i="2"/>
  <c r="BI33" i="2"/>
  <c r="BJ33" i="2"/>
  <c r="BK33" i="2"/>
  <c r="BL33" i="2"/>
  <c r="BN33" i="2"/>
  <c r="BO33" i="2"/>
  <c r="BP33" i="2"/>
  <c r="A34" i="2"/>
  <c r="BI34" i="2"/>
  <c r="BJ34" i="2"/>
  <c r="BK34" i="2"/>
  <c r="BL34" i="2"/>
  <c r="BN34" i="2"/>
  <c r="BO34" i="2"/>
  <c r="BP34" i="2"/>
  <c r="A35" i="2"/>
  <c r="BI35" i="2"/>
  <c r="BJ35" i="2"/>
  <c r="BK35" i="2"/>
  <c r="BL35" i="2"/>
  <c r="BN35" i="2"/>
  <c r="BO35" i="2"/>
  <c r="BP35" i="2"/>
  <c r="A36" i="2"/>
  <c r="BI36" i="2"/>
  <c r="BJ36" i="2"/>
  <c r="BK36" i="2"/>
  <c r="BL36" i="2"/>
  <c r="BN36" i="2"/>
  <c r="BO36" i="2"/>
  <c r="BP36" i="2"/>
  <c r="A37" i="2"/>
  <c r="BI37" i="2"/>
  <c r="BJ37" i="2"/>
  <c r="BK37" i="2"/>
  <c r="BL37" i="2"/>
  <c r="BN37" i="2"/>
  <c r="BO37" i="2"/>
  <c r="BP37" i="2"/>
  <c r="A38" i="2"/>
  <c r="BI38" i="2"/>
  <c r="BJ38" i="2"/>
  <c r="BK38" i="2"/>
  <c r="BL38" i="2"/>
  <c r="BN38" i="2"/>
  <c r="BO38" i="2"/>
  <c r="BP38" i="2"/>
  <c r="A39" i="2"/>
  <c r="BI39" i="2"/>
  <c r="BJ39" i="2"/>
  <c r="BK39" i="2"/>
  <c r="BL39" i="2"/>
  <c r="BN39" i="2"/>
  <c r="BO39" i="2"/>
  <c r="BP39" i="2"/>
  <c r="A40" i="2"/>
  <c r="BI40" i="2"/>
  <c r="BJ40" i="2"/>
  <c r="BK40" i="2"/>
  <c r="BL40" i="2"/>
  <c r="BN40" i="2"/>
  <c r="BO40" i="2"/>
  <c r="BP40" i="2"/>
  <c r="A41" i="2"/>
  <c r="BI41" i="2"/>
  <c r="BJ41" i="2"/>
  <c r="BK41" i="2"/>
  <c r="BL41" i="2"/>
  <c r="BN41" i="2"/>
  <c r="BO41" i="2"/>
  <c r="BP41" i="2"/>
  <c r="A42" i="2"/>
  <c r="BI42" i="2"/>
  <c r="BJ42" i="2"/>
  <c r="BK42" i="2"/>
  <c r="BL42" i="2"/>
  <c r="BN42" i="2"/>
  <c r="BO42" i="2"/>
  <c r="BP42" i="2"/>
  <c r="A43" i="2"/>
  <c r="BI43" i="2"/>
  <c r="BJ43" i="2"/>
  <c r="BK43" i="2"/>
  <c r="BL43" i="2"/>
  <c r="BN43" i="2"/>
  <c r="BO43" i="2"/>
  <c r="BP43" i="2"/>
  <c r="A44" i="2"/>
  <c r="BI44" i="2"/>
  <c r="BJ44" i="2"/>
  <c r="BK44" i="2"/>
  <c r="BL44" i="2"/>
  <c r="BN44" i="2"/>
  <c r="BO44" i="2"/>
  <c r="BP44" i="2"/>
  <c r="A45" i="2"/>
  <c r="BI45" i="2"/>
  <c r="BJ45" i="2"/>
  <c r="BK45" i="2"/>
  <c r="BL45" i="2"/>
  <c r="BN45" i="2"/>
  <c r="BO45" i="2"/>
  <c r="BP45" i="2"/>
  <c r="A46" i="2"/>
  <c r="BI46" i="2"/>
  <c r="BJ46" i="2"/>
  <c r="BK46" i="2"/>
  <c r="BL46" i="2"/>
  <c r="BN46" i="2"/>
  <c r="BO46" i="2"/>
  <c r="BP46" i="2"/>
  <c r="A47" i="2"/>
  <c r="BI47" i="2"/>
  <c r="BJ47" i="2"/>
  <c r="BK47" i="2"/>
  <c r="BL47" i="2"/>
  <c r="BN47" i="2"/>
  <c r="BO47" i="2"/>
  <c r="BP47" i="2"/>
  <c r="A48" i="2"/>
  <c r="BI48" i="2"/>
  <c r="BJ48" i="2"/>
  <c r="BK48" i="2"/>
  <c r="BL48" i="2"/>
  <c r="BN48" i="2"/>
  <c r="BO48" i="2"/>
  <c r="BP48" i="2"/>
  <c r="A49" i="2"/>
  <c r="BI49" i="2"/>
  <c r="BJ49" i="2"/>
  <c r="BK49" i="2"/>
  <c r="BL49" i="2"/>
  <c r="BN49" i="2"/>
  <c r="BO49" i="2"/>
  <c r="BP49" i="2"/>
  <c r="A50" i="2"/>
  <c r="BI50" i="2"/>
  <c r="BJ50" i="2"/>
  <c r="BK50" i="2"/>
  <c r="BL50" i="2"/>
  <c r="BN50" i="2"/>
  <c r="BO50" i="2"/>
  <c r="BP50" i="2"/>
  <c r="A51" i="2"/>
  <c r="BI51" i="2"/>
  <c r="BJ51" i="2"/>
  <c r="BK51" i="2"/>
  <c r="BL51" i="2"/>
  <c r="BN51" i="2"/>
  <c r="BO51" i="2"/>
  <c r="BP51" i="2"/>
  <c r="A52" i="2"/>
  <c r="BI52" i="2"/>
  <c r="BJ52" i="2"/>
  <c r="BK52" i="2"/>
  <c r="BL52" i="2"/>
  <c r="BN52" i="2"/>
  <c r="BO52" i="2"/>
  <c r="BP52" i="2"/>
  <c r="A53" i="2"/>
  <c r="BI53" i="2"/>
  <c r="BJ53" i="2"/>
  <c r="BK53" i="2"/>
  <c r="BL53" i="2"/>
  <c r="BN53" i="2"/>
  <c r="BO53" i="2"/>
  <c r="BP53" i="2"/>
  <c r="A54" i="2"/>
  <c r="BI54" i="2"/>
  <c r="BJ54" i="2"/>
  <c r="BK54" i="2"/>
  <c r="BL54" i="2"/>
  <c r="BN54" i="2"/>
  <c r="BO54" i="2"/>
  <c r="BP54" i="2"/>
  <c r="A55" i="2"/>
  <c r="BI55" i="2"/>
  <c r="BJ55" i="2"/>
  <c r="BK55" i="2"/>
  <c r="BL55" i="2"/>
  <c r="BN55" i="2"/>
  <c r="BO55" i="2"/>
  <c r="BP55" i="2"/>
  <c r="A56" i="2"/>
  <c r="BI56" i="2"/>
  <c r="BJ56" i="2"/>
  <c r="BK56" i="2"/>
  <c r="BL56" i="2"/>
  <c r="BN56" i="2"/>
  <c r="BO56" i="2"/>
  <c r="BP56" i="2"/>
  <c r="A57" i="2"/>
  <c r="BI57" i="2"/>
  <c r="BJ57" i="2"/>
  <c r="BK57" i="2"/>
  <c r="BL57" i="2"/>
  <c r="BN57" i="2"/>
  <c r="BO57" i="2"/>
  <c r="BP57" i="2"/>
  <c r="A58" i="2"/>
  <c r="BI58" i="2"/>
  <c r="BJ58" i="2"/>
  <c r="BK58" i="2"/>
  <c r="BL58" i="2"/>
  <c r="BN58" i="2"/>
  <c r="BO58" i="2"/>
  <c r="BP58" i="2"/>
  <c r="A59" i="2"/>
  <c r="BI59" i="2"/>
  <c r="BJ59" i="2"/>
  <c r="BK59" i="2"/>
  <c r="BL59" i="2"/>
  <c r="BN59" i="2"/>
  <c r="BO59" i="2"/>
  <c r="BP59" i="2"/>
  <c r="A60" i="2"/>
  <c r="BI60" i="2"/>
  <c r="BJ60" i="2"/>
  <c r="BK60" i="2"/>
  <c r="BL60" i="2"/>
  <c r="BN60" i="2"/>
  <c r="BO60" i="2"/>
  <c r="BP60" i="2"/>
  <c r="A61" i="2"/>
  <c r="BI61" i="2"/>
  <c r="BJ61" i="2"/>
  <c r="BK61" i="2"/>
  <c r="BL61" i="2"/>
  <c r="BN61" i="2"/>
  <c r="BO61" i="2"/>
  <c r="BP61" i="2"/>
  <c r="A62" i="2"/>
  <c r="BI62" i="2"/>
  <c r="BJ62" i="2"/>
  <c r="BK62" i="2"/>
  <c r="BL62" i="2"/>
  <c r="BN62" i="2"/>
  <c r="BO62" i="2"/>
  <c r="BP62" i="2"/>
  <c r="A63" i="2"/>
  <c r="BI63" i="2"/>
  <c r="BJ63" i="2"/>
  <c r="BK63" i="2"/>
  <c r="BL63" i="2"/>
  <c r="BN63" i="2"/>
  <c r="BO63" i="2"/>
  <c r="BP63" i="2"/>
  <c r="A64" i="2"/>
  <c r="BI64" i="2"/>
  <c r="BJ64" i="2"/>
  <c r="BK64" i="2"/>
  <c r="BL64" i="2"/>
  <c r="BN64" i="2"/>
  <c r="BO64" i="2"/>
  <c r="BP64" i="2"/>
  <c r="A65" i="2"/>
  <c r="BI65" i="2"/>
  <c r="BJ65" i="2"/>
  <c r="BK65" i="2"/>
  <c r="BL65" i="2"/>
  <c r="BN65" i="2"/>
  <c r="BO65" i="2"/>
  <c r="BP65" i="2"/>
  <c r="A66" i="2"/>
  <c r="BI66" i="2"/>
  <c r="BJ66" i="2"/>
  <c r="BK66" i="2"/>
  <c r="BL66" i="2"/>
  <c r="BN66" i="2"/>
  <c r="BO66" i="2"/>
  <c r="BP66" i="2"/>
  <c r="A67" i="2"/>
  <c r="BI67" i="2"/>
  <c r="BJ67" i="2"/>
  <c r="BK67" i="2"/>
  <c r="BL67" i="2"/>
  <c r="BN67" i="2"/>
  <c r="BO67" i="2"/>
  <c r="BP67" i="2"/>
  <c r="A68" i="2"/>
  <c r="BI68" i="2"/>
  <c r="BJ68" i="2"/>
  <c r="BK68" i="2"/>
  <c r="BL68" i="2"/>
  <c r="BN68" i="2"/>
  <c r="BO68" i="2"/>
  <c r="BP68" i="2"/>
  <c r="A69" i="2"/>
  <c r="BI69" i="2"/>
  <c r="BJ69" i="2"/>
  <c r="BK69" i="2"/>
  <c r="BL69" i="2"/>
  <c r="BN69" i="2"/>
  <c r="BO69" i="2"/>
  <c r="BP69" i="2"/>
  <c r="A70" i="2"/>
  <c r="BI70" i="2"/>
  <c r="BJ70" i="2"/>
  <c r="BK70" i="2"/>
  <c r="BL70" i="2"/>
  <c r="BN70" i="2"/>
  <c r="BO70" i="2"/>
  <c r="BP70" i="2"/>
  <c r="A71" i="2"/>
  <c r="BI71" i="2"/>
  <c r="BJ71" i="2"/>
  <c r="BK71" i="2"/>
  <c r="BL71" i="2"/>
  <c r="BN71" i="2"/>
  <c r="BO71" i="2"/>
  <c r="BP71" i="2"/>
  <c r="A72" i="2"/>
  <c r="BI72" i="2"/>
  <c r="BJ72" i="2"/>
  <c r="BK72" i="2"/>
  <c r="BL72" i="2"/>
  <c r="BN72" i="2"/>
  <c r="BO72" i="2"/>
  <c r="BP72" i="2"/>
  <c r="A73" i="2"/>
  <c r="BI73" i="2"/>
  <c r="BJ73" i="2"/>
  <c r="BK73" i="2"/>
  <c r="BL73" i="2"/>
  <c r="BN73" i="2"/>
  <c r="BO73" i="2"/>
  <c r="BP73" i="2"/>
  <c r="A74" i="2"/>
  <c r="BI74" i="2"/>
  <c r="BJ74" i="2"/>
  <c r="BK74" i="2"/>
  <c r="BL74" i="2"/>
  <c r="BN74" i="2"/>
  <c r="BO74" i="2"/>
  <c r="BP74" i="2"/>
  <c r="A75" i="2"/>
  <c r="BI75" i="2"/>
  <c r="BJ75" i="2"/>
  <c r="BK75" i="2"/>
  <c r="BL75" i="2"/>
  <c r="BN75" i="2"/>
  <c r="BO75" i="2"/>
  <c r="BP75" i="2"/>
  <c r="A76" i="2"/>
  <c r="BI76" i="2"/>
  <c r="BJ76" i="2"/>
  <c r="BK76" i="2"/>
  <c r="BL76" i="2"/>
  <c r="BN76" i="2"/>
  <c r="BO76" i="2"/>
  <c r="BP76" i="2"/>
  <c r="A77" i="2"/>
  <c r="BI77" i="2"/>
  <c r="BJ77" i="2"/>
  <c r="BK77" i="2"/>
  <c r="BL77" i="2"/>
  <c r="BN77" i="2"/>
  <c r="BO77" i="2"/>
  <c r="BP77" i="2"/>
  <c r="A78" i="2"/>
  <c r="BI78" i="2"/>
  <c r="BJ78" i="2"/>
  <c r="BK78" i="2"/>
  <c r="BL78" i="2"/>
  <c r="BN78" i="2"/>
  <c r="BO78" i="2"/>
  <c r="BP78" i="2"/>
  <c r="A79" i="2"/>
  <c r="BI79" i="2"/>
  <c r="BJ79" i="2"/>
  <c r="BK79" i="2"/>
  <c r="BL79" i="2"/>
  <c r="BN79" i="2"/>
  <c r="BO79" i="2"/>
  <c r="BP79" i="2"/>
  <c r="A80" i="2"/>
  <c r="BI80" i="2"/>
  <c r="BJ80" i="2"/>
  <c r="BK80" i="2"/>
  <c r="BL80" i="2"/>
  <c r="BN80" i="2"/>
  <c r="BO80" i="2"/>
  <c r="BP80" i="2"/>
  <c r="A81" i="2"/>
  <c r="BI81" i="2"/>
  <c r="BJ81" i="2"/>
  <c r="BK81" i="2"/>
  <c r="BL81" i="2"/>
  <c r="BN81" i="2"/>
  <c r="BO81" i="2"/>
  <c r="BP81" i="2"/>
  <c r="A82" i="2"/>
  <c r="BI82" i="2"/>
  <c r="BJ82" i="2"/>
  <c r="BK82" i="2"/>
  <c r="BL82" i="2"/>
  <c r="BN82" i="2"/>
  <c r="BO82" i="2"/>
  <c r="BP82" i="2"/>
  <c r="A83" i="2"/>
  <c r="BI83" i="2"/>
  <c r="BJ83" i="2"/>
  <c r="BK83" i="2"/>
  <c r="BL83" i="2"/>
  <c r="BN83" i="2"/>
  <c r="BO83" i="2"/>
  <c r="BP83" i="2"/>
  <c r="A84" i="2"/>
  <c r="BI84" i="2"/>
  <c r="BJ84" i="2"/>
  <c r="BK84" i="2"/>
  <c r="BL84" i="2"/>
  <c r="BN84" i="2"/>
  <c r="BO84" i="2"/>
  <c r="BP84" i="2"/>
  <c r="A85" i="2"/>
  <c r="BI85" i="2"/>
  <c r="BJ85" i="2"/>
  <c r="BK85" i="2"/>
  <c r="BL85" i="2"/>
  <c r="BN85" i="2"/>
  <c r="BO85" i="2"/>
  <c r="BP85" i="2"/>
  <c r="A86" i="2"/>
  <c r="BI86" i="2"/>
  <c r="BJ86" i="2"/>
  <c r="BK86" i="2"/>
  <c r="BL86" i="2"/>
  <c r="BN86" i="2"/>
  <c r="BO86" i="2"/>
  <c r="BP86" i="2"/>
  <c r="A87" i="2"/>
  <c r="BI87" i="2"/>
  <c r="BJ87" i="2"/>
  <c r="BK87" i="2"/>
  <c r="BL87" i="2"/>
  <c r="BN87" i="2"/>
  <c r="BO87" i="2"/>
  <c r="BP87" i="2"/>
  <c r="A88" i="2"/>
  <c r="BI88" i="2"/>
  <c r="BJ88" i="2"/>
  <c r="BK88" i="2"/>
  <c r="BL88" i="2"/>
  <c r="BN88" i="2"/>
  <c r="BO88" i="2"/>
  <c r="BP88" i="2"/>
  <c r="A89" i="2"/>
  <c r="BI89" i="2"/>
  <c r="BJ89" i="2"/>
  <c r="BK89" i="2"/>
  <c r="BL89" i="2"/>
  <c r="BN89" i="2"/>
  <c r="BO89" i="2"/>
  <c r="BP89" i="2"/>
  <c r="A90" i="2"/>
  <c r="BI90" i="2"/>
  <c r="BJ90" i="2"/>
  <c r="BK90" i="2"/>
  <c r="BL90" i="2"/>
  <c r="BN90" i="2"/>
  <c r="BO90" i="2"/>
  <c r="BP90" i="2"/>
  <c r="A91" i="2"/>
  <c r="BI91" i="2"/>
  <c r="BJ91" i="2"/>
  <c r="BK91" i="2"/>
  <c r="BL91" i="2"/>
  <c r="BN91" i="2"/>
  <c r="BO91" i="2"/>
  <c r="BP91" i="2"/>
  <c r="A92" i="2"/>
  <c r="BI92" i="2"/>
  <c r="BJ92" i="2"/>
  <c r="BK92" i="2"/>
  <c r="BL92" i="2"/>
  <c r="BN92" i="2"/>
  <c r="BO92" i="2"/>
  <c r="BP92" i="2"/>
  <c r="A93" i="2"/>
  <c r="BI93" i="2"/>
  <c r="BJ93" i="2"/>
  <c r="BK93" i="2"/>
  <c r="BL93" i="2"/>
  <c r="BN93" i="2"/>
  <c r="BO93" i="2"/>
  <c r="BP93" i="2"/>
  <c r="A94" i="2"/>
  <c r="BI94" i="2"/>
  <c r="BJ94" i="2"/>
  <c r="BK94" i="2"/>
  <c r="BL94" i="2"/>
  <c r="BN94" i="2"/>
  <c r="BO94" i="2"/>
  <c r="BP94" i="2"/>
  <c r="A95" i="2"/>
  <c r="BI95" i="2"/>
  <c r="BJ95" i="2"/>
  <c r="BK95" i="2"/>
  <c r="BL95" i="2"/>
  <c r="BN95" i="2"/>
  <c r="BO95" i="2"/>
  <c r="BP95" i="2"/>
  <c r="A96" i="2"/>
  <c r="BI96" i="2"/>
  <c r="BJ96" i="2"/>
  <c r="BK96" i="2"/>
  <c r="BL96" i="2"/>
  <c r="BN96" i="2"/>
  <c r="BO96" i="2"/>
  <c r="BP96" i="2"/>
  <c r="A97" i="2"/>
  <c r="BI97" i="2"/>
  <c r="BJ97" i="2"/>
  <c r="BK97" i="2"/>
  <c r="BL97" i="2"/>
  <c r="BN97" i="2"/>
  <c r="BO97" i="2"/>
  <c r="BP97" i="2"/>
  <c r="A98" i="2"/>
  <c r="BI98" i="2"/>
  <c r="BJ98" i="2"/>
  <c r="BK98" i="2"/>
  <c r="BL98" i="2"/>
  <c r="BN98" i="2"/>
  <c r="BO98" i="2"/>
  <c r="BP98" i="2"/>
  <c r="A99" i="2"/>
  <c r="BI99" i="2"/>
  <c r="BJ99" i="2"/>
  <c r="BK99" i="2"/>
  <c r="BL99" i="2"/>
  <c r="BN99" i="2"/>
  <c r="BO99" i="2"/>
  <c r="BP99" i="2"/>
  <c r="A100" i="2"/>
  <c r="BI100" i="2"/>
  <c r="BJ100" i="2"/>
  <c r="BK100" i="2"/>
  <c r="BL100" i="2"/>
  <c r="BN100" i="2"/>
  <c r="BO100" i="2"/>
  <c r="BP100" i="2"/>
  <c r="A101" i="2"/>
  <c r="BI101" i="2"/>
  <c r="BJ101" i="2"/>
  <c r="BK101" i="2"/>
  <c r="BL101" i="2"/>
  <c r="BN101" i="2"/>
  <c r="BO101" i="2"/>
  <c r="BP101" i="2"/>
  <c r="A102" i="2"/>
  <c r="BI102" i="2"/>
  <c r="BJ102" i="2"/>
  <c r="BK102" i="2"/>
  <c r="BL102" i="2"/>
  <c r="BN102" i="2"/>
  <c r="BO102" i="2"/>
  <c r="BP102" i="2"/>
  <c r="A103" i="2"/>
  <c r="BI103" i="2"/>
  <c r="BJ103" i="2"/>
  <c r="BK103" i="2"/>
  <c r="BL103" i="2"/>
  <c r="BN103" i="2"/>
  <c r="BO103" i="2"/>
  <c r="BP103" i="2"/>
  <c r="A104" i="2"/>
  <c r="BI104" i="2"/>
  <c r="BJ104" i="2"/>
  <c r="BK104" i="2"/>
  <c r="BL104" i="2"/>
  <c r="BN104" i="2"/>
  <c r="BO104" i="2"/>
  <c r="BP104" i="2"/>
  <c r="A105" i="2"/>
  <c r="BI105" i="2"/>
  <c r="BJ105" i="2"/>
  <c r="BK105" i="2"/>
  <c r="BL105" i="2"/>
  <c r="BN105" i="2"/>
  <c r="BO105" i="2"/>
  <c r="BP105" i="2"/>
  <c r="A106" i="2"/>
  <c r="BI106" i="2"/>
  <c r="BJ106" i="2"/>
  <c r="BK106" i="2"/>
  <c r="BL106" i="2"/>
  <c r="BN106" i="2"/>
  <c r="BO106" i="2"/>
  <c r="BP106" i="2"/>
  <c r="A107" i="2"/>
  <c r="BI107" i="2"/>
  <c r="BJ107" i="2"/>
  <c r="BK107" i="2"/>
  <c r="BL107" i="2"/>
  <c r="BN107" i="2"/>
  <c r="BO107" i="2"/>
  <c r="BP107" i="2"/>
  <c r="A108" i="2"/>
  <c r="BI108" i="2"/>
  <c r="BJ108" i="2"/>
  <c r="BK108" i="2"/>
  <c r="BL108" i="2"/>
  <c r="BN108" i="2"/>
  <c r="BO108" i="2"/>
  <c r="BP108" i="2"/>
  <c r="A109" i="2"/>
  <c r="BI109" i="2"/>
  <c r="BJ109" i="2"/>
  <c r="BK109" i="2"/>
  <c r="BL109" i="2"/>
  <c r="BN109" i="2"/>
  <c r="BO109" i="2"/>
  <c r="BP109" i="2"/>
  <c r="A110" i="2"/>
  <c r="BI110" i="2"/>
  <c r="BJ110" i="2"/>
  <c r="BK110" i="2"/>
  <c r="BL110" i="2"/>
  <c r="BN110" i="2"/>
  <c r="BO110" i="2"/>
  <c r="BP110" i="2"/>
  <c r="A111" i="2"/>
  <c r="BI111" i="2"/>
  <c r="BJ111" i="2"/>
  <c r="BK111" i="2"/>
  <c r="BL111" i="2"/>
  <c r="BN111" i="2"/>
  <c r="BO111" i="2"/>
  <c r="BP111" i="2"/>
  <c r="A112" i="2"/>
  <c r="BI112" i="2"/>
  <c r="BJ112" i="2"/>
  <c r="BK112" i="2"/>
  <c r="BL112" i="2"/>
  <c r="BN112" i="2"/>
  <c r="BO112" i="2"/>
  <c r="BP112" i="2"/>
  <c r="A113" i="2"/>
  <c r="BI113" i="2"/>
  <c r="BJ113" i="2"/>
  <c r="BK113" i="2"/>
  <c r="BL113" i="2"/>
  <c r="BN113" i="2"/>
  <c r="BO113" i="2"/>
  <c r="BP113" i="2"/>
  <c r="A114" i="2"/>
  <c r="BI114" i="2"/>
  <c r="BJ114" i="2"/>
  <c r="BK114" i="2"/>
  <c r="BL114" i="2"/>
  <c r="BN114" i="2"/>
  <c r="BO114" i="2"/>
  <c r="BP114" i="2"/>
  <c r="A115" i="2"/>
  <c r="BI115" i="2"/>
  <c r="BJ115" i="2"/>
  <c r="BK115" i="2"/>
  <c r="BL115" i="2"/>
  <c r="BN115" i="2"/>
  <c r="BO115" i="2"/>
  <c r="BP115" i="2"/>
  <c r="A116" i="2"/>
  <c r="BI116" i="2"/>
  <c r="BJ116" i="2"/>
  <c r="BK116" i="2"/>
  <c r="BL116" i="2"/>
  <c r="BN116" i="2"/>
  <c r="BO116" i="2"/>
  <c r="BP116" i="2"/>
  <c r="A117" i="2"/>
  <c r="BI117" i="2"/>
  <c r="BJ117" i="2"/>
  <c r="BK117" i="2"/>
  <c r="BL117" i="2"/>
  <c r="BN117" i="2"/>
  <c r="BO117" i="2"/>
  <c r="BP117" i="2"/>
  <c r="A118" i="2"/>
  <c r="BI118" i="2"/>
  <c r="BJ118" i="2"/>
  <c r="BK118" i="2"/>
  <c r="BL118" i="2"/>
  <c r="BN118" i="2"/>
  <c r="BO118" i="2"/>
  <c r="BP118" i="2"/>
  <c r="A119" i="2"/>
  <c r="BI119" i="2"/>
  <c r="BJ119" i="2"/>
  <c r="BK119" i="2"/>
  <c r="BL119" i="2"/>
  <c r="BN119" i="2"/>
  <c r="BO119" i="2"/>
  <c r="BP119" i="2"/>
  <c r="A120" i="2"/>
  <c r="BI120" i="2"/>
  <c r="BJ120" i="2"/>
  <c r="BK120" i="2"/>
  <c r="BL120" i="2"/>
  <c r="BN120" i="2"/>
  <c r="BO120" i="2"/>
  <c r="BP120" i="2"/>
  <c r="A121" i="2"/>
  <c r="BI121" i="2"/>
  <c r="BJ121" i="2"/>
  <c r="BK121" i="2"/>
  <c r="BL121" i="2"/>
  <c r="BN121" i="2"/>
  <c r="BO121" i="2"/>
  <c r="BP121" i="2"/>
  <c r="A122" i="2"/>
  <c r="BI122" i="2"/>
  <c r="BJ122" i="2"/>
  <c r="BK122" i="2"/>
  <c r="BL122" i="2"/>
  <c r="BN122" i="2"/>
  <c r="BO122" i="2"/>
  <c r="BP122" i="2"/>
  <c r="A123" i="2"/>
  <c r="BI123" i="2"/>
  <c r="BJ123" i="2"/>
  <c r="BK123" i="2"/>
  <c r="BL123" i="2"/>
  <c r="BN123" i="2"/>
  <c r="BO123" i="2"/>
  <c r="BP123" i="2"/>
  <c r="A124" i="2"/>
  <c r="BI124" i="2"/>
  <c r="BJ124" i="2"/>
  <c r="BK124" i="2"/>
  <c r="BL124" i="2"/>
  <c r="BN124" i="2"/>
  <c r="BO124" i="2"/>
  <c r="BP124" i="2"/>
  <c r="A125" i="2"/>
  <c r="BI125" i="2"/>
  <c r="BJ125" i="2"/>
  <c r="BK125" i="2"/>
  <c r="BL125" i="2"/>
  <c r="BN125" i="2"/>
  <c r="BO125" i="2"/>
  <c r="BP125" i="2"/>
  <c r="A126" i="2"/>
  <c r="BI126" i="2"/>
  <c r="BJ126" i="2"/>
  <c r="BK126" i="2"/>
  <c r="BL126" i="2"/>
  <c r="BN126" i="2"/>
  <c r="BO126" i="2"/>
  <c r="BP126" i="2"/>
  <c r="A127" i="2"/>
  <c r="BI127" i="2"/>
  <c r="BJ127" i="2"/>
  <c r="BK127" i="2"/>
  <c r="BL127" i="2"/>
  <c r="BN127" i="2"/>
  <c r="BO127" i="2"/>
  <c r="BP127" i="2"/>
  <c r="A128" i="2"/>
  <c r="BI128" i="2"/>
  <c r="BJ128" i="2"/>
  <c r="BK128" i="2"/>
  <c r="BL128" i="2"/>
  <c r="BN128" i="2"/>
  <c r="BO128" i="2"/>
  <c r="BP128" i="2"/>
  <c r="A129" i="2"/>
  <c r="BI129" i="2"/>
  <c r="BJ129" i="2"/>
  <c r="BK129" i="2"/>
  <c r="BL129" i="2"/>
  <c r="BN129" i="2"/>
  <c r="BO129" i="2"/>
  <c r="BP129" i="2"/>
  <c r="A130" i="2"/>
  <c r="BI130" i="2"/>
  <c r="BJ130" i="2"/>
  <c r="BK130" i="2"/>
  <c r="BL130" i="2"/>
  <c r="BN130" i="2"/>
  <c r="BO130" i="2"/>
  <c r="BP130" i="2"/>
  <c r="A131" i="2"/>
  <c r="BI131" i="2"/>
  <c r="BJ131" i="2"/>
  <c r="BK131" i="2"/>
  <c r="BL131" i="2"/>
  <c r="BN131" i="2"/>
  <c r="BO131" i="2"/>
  <c r="BP131" i="2"/>
  <c r="A132" i="2"/>
  <c r="BI132" i="2"/>
  <c r="BJ132" i="2"/>
  <c r="BK132" i="2"/>
  <c r="BL132" i="2"/>
  <c r="BN132" i="2"/>
  <c r="BO132" i="2"/>
  <c r="BP132" i="2"/>
  <c r="A133" i="2"/>
  <c r="BI133" i="2"/>
  <c r="BJ133" i="2"/>
  <c r="BK133" i="2"/>
  <c r="BL133" i="2"/>
  <c r="BN133" i="2"/>
  <c r="BO133" i="2"/>
  <c r="BP133" i="2"/>
  <c r="A134" i="2"/>
  <c r="BI134" i="2"/>
  <c r="BJ134" i="2"/>
  <c r="BK134" i="2"/>
  <c r="BL134" i="2"/>
  <c r="BN134" i="2"/>
  <c r="BO134" i="2"/>
  <c r="BP134" i="2"/>
  <c r="A135" i="2"/>
  <c r="BI135" i="2"/>
  <c r="BJ135" i="2"/>
  <c r="BK135" i="2"/>
  <c r="BL135" i="2"/>
  <c r="BN135" i="2"/>
  <c r="BO135" i="2"/>
  <c r="BP135" i="2"/>
  <c r="A136" i="2"/>
  <c r="BI136" i="2"/>
  <c r="BJ136" i="2"/>
  <c r="BK136" i="2"/>
  <c r="BL136" i="2"/>
  <c r="BN136" i="2"/>
  <c r="BO136" i="2"/>
  <c r="BP136" i="2"/>
  <c r="A137" i="2"/>
  <c r="BI137" i="2"/>
  <c r="BJ137" i="2"/>
  <c r="BK137" i="2"/>
  <c r="BL137" i="2"/>
  <c r="BN137" i="2"/>
  <c r="BO137" i="2"/>
  <c r="BP137" i="2"/>
  <c r="A138" i="2"/>
  <c r="BI138" i="2"/>
  <c r="BJ138" i="2"/>
  <c r="BK138" i="2"/>
  <c r="BL138" i="2"/>
  <c r="BN138" i="2"/>
  <c r="BO138" i="2"/>
  <c r="BP138" i="2"/>
  <c r="A139" i="2"/>
  <c r="BI139" i="2"/>
  <c r="BJ139" i="2"/>
  <c r="BK139" i="2"/>
  <c r="BL139" i="2"/>
  <c r="BN139" i="2"/>
  <c r="BO139" i="2"/>
  <c r="BP139" i="2"/>
  <c r="A140" i="2"/>
  <c r="BI140" i="2"/>
  <c r="BJ140" i="2"/>
  <c r="BK140" i="2"/>
  <c r="BL140" i="2"/>
  <c r="BN140" i="2"/>
  <c r="BO140" i="2"/>
  <c r="BP140" i="2"/>
  <c r="A141" i="2"/>
  <c r="BI141" i="2"/>
  <c r="BJ141" i="2"/>
  <c r="BK141" i="2"/>
  <c r="BL141" i="2"/>
  <c r="BN141" i="2"/>
  <c r="BO141" i="2"/>
  <c r="BP141" i="2"/>
  <c r="A142" i="2"/>
  <c r="BI142" i="2"/>
  <c r="BJ142" i="2"/>
  <c r="BK142" i="2"/>
  <c r="BL142" i="2"/>
  <c r="BN142" i="2"/>
  <c r="BO142" i="2"/>
  <c r="BP142" i="2"/>
  <c r="A143" i="2"/>
  <c r="BI143" i="2"/>
  <c r="BJ143" i="2"/>
  <c r="BK143" i="2"/>
  <c r="BL143" i="2"/>
  <c r="BN143" i="2"/>
  <c r="BO143" i="2"/>
  <c r="BP143" i="2"/>
  <c r="A144" i="2"/>
  <c r="BI144" i="2"/>
  <c r="BJ144" i="2"/>
  <c r="BK144" i="2"/>
  <c r="BL144" i="2"/>
  <c r="BN144" i="2"/>
  <c r="BO144" i="2"/>
  <c r="BP144" i="2"/>
  <c r="A145" i="2"/>
  <c r="BI145" i="2"/>
  <c r="BJ145" i="2"/>
  <c r="BK145" i="2"/>
  <c r="BL145" i="2"/>
  <c r="BN145" i="2"/>
  <c r="BO145" i="2"/>
  <c r="BP145" i="2"/>
  <c r="A146" i="2"/>
  <c r="BI146" i="2"/>
  <c r="BJ146" i="2"/>
  <c r="BK146" i="2"/>
  <c r="BL146" i="2"/>
  <c r="BN146" i="2"/>
  <c r="BO146" i="2"/>
  <c r="BP146" i="2"/>
  <c r="A147" i="2"/>
  <c r="BI147" i="2"/>
  <c r="BJ147" i="2"/>
  <c r="BK147" i="2"/>
  <c r="BL147" i="2"/>
  <c r="BN147" i="2"/>
  <c r="BO147" i="2"/>
  <c r="BP147" i="2"/>
  <c r="A148" i="2"/>
  <c r="BI148" i="2"/>
  <c r="BJ148" i="2"/>
  <c r="BK148" i="2"/>
  <c r="BL148" i="2"/>
  <c r="BN148" i="2"/>
  <c r="BO148" i="2"/>
  <c r="BP148" i="2"/>
  <c r="A149" i="2"/>
  <c r="BI149" i="2"/>
  <c r="BJ149" i="2"/>
  <c r="BK149" i="2"/>
  <c r="BL149" i="2"/>
  <c r="BN149" i="2"/>
  <c r="BO149" i="2"/>
  <c r="BP149" i="2"/>
  <c r="A150" i="2"/>
  <c r="BI150" i="2"/>
  <c r="BJ150" i="2"/>
  <c r="BK150" i="2"/>
  <c r="BL150" i="2"/>
  <c r="BN150" i="2"/>
  <c r="BO150" i="2"/>
  <c r="BP150" i="2"/>
  <c r="A151" i="2"/>
  <c r="BI151" i="2"/>
  <c r="BJ151" i="2"/>
  <c r="BK151" i="2"/>
  <c r="BL151" i="2"/>
  <c r="BN151" i="2"/>
  <c r="BO151" i="2"/>
  <c r="BP151" i="2"/>
  <c r="A152" i="2"/>
  <c r="BI152" i="2"/>
  <c r="BJ152" i="2"/>
  <c r="BK152" i="2"/>
  <c r="BL152" i="2"/>
  <c r="BN152" i="2"/>
  <c r="BO152" i="2"/>
  <c r="BP152" i="2"/>
  <c r="A153" i="2"/>
  <c r="BI153" i="2"/>
  <c r="BJ153" i="2"/>
  <c r="BK153" i="2"/>
  <c r="BL153" i="2"/>
  <c r="BN153" i="2"/>
  <c r="BO153" i="2"/>
  <c r="BP153" i="2"/>
  <c r="A154" i="2"/>
  <c r="BI154" i="2"/>
  <c r="BJ154" i="2"/>
  <c r="BK154" i="2"/>
  <c r="BL154" i="2"/>
  <c r="BN154" i="2"/>
  <c r="BO154" i="2"/>
  <c r="BP154" i="2"/>
  <c r="A155" i="2"/>
  <c r="BI155" i="2"/>
  <c r="BJ155" i="2"/>
  <c r="BK155" i="2"/>
  <c r="BL155" i="2"/>
  <c r="BN155" i="2"/>
  <c r="BO155" i="2"/>
  <c r="BP155" i="2"/>
  <c r="A156" i="2"/>
  <c r="BI156" i="2"/>
  <c r="BJ156" i="2"/>
  <c r="BK156" i="2"/>
  <c r="BL156" i="2"/>
  <c r="BN156" i="2"/>
  <c r="BO156" i="2"/>
  <c r="BP156" i="2"/>
  <c r="A157" i="2"/>
  <c r="BI157" i="2"/>
  <c r="BJ157" i="2"/>
  <c r="BK157" i="2"/>
  <c r="BL157" i="2"/>
  <c r="BN157" i="2"/>
  <c r="BO157" i="2"/>
  <c r="BP157" i="2"/>
  <c r="A158" i="2"/>
  <c r="BI158" i="2"/>
  <c r="BJ158" i="2"/>
  <c r="BK158" i="2"/>
  <c r="BL158" i="2"/>
  <c r="BN158" i="2"/>
  <c r="BO158" i="2"/>
  <c r="BP158" i="2"/>
  <c r="A159" i="2"/>
  <c r="BI159" i="2"/>
  <c r="BJ159" i="2"/>
  <c r="BK159" i="2"/>
  <c r="BL159" i="2"/>
  <c r="BN159" i="2"/>
  <c r="BO159" i="2"/>
  <c r="BP159" i="2"/>
  <c r="A160" i="2"/>
  <c r="BI160" i="2"/>
  <c r="BJ160" i="2"/>
  <c r="BK160" i="2"/>
  <c r="BL160" i="2"/>
  <c r="BN160" i="2"/>
  <c r="BO160" i="2"/>
  <c r="BP160" i="2"/>
  <c r="A161" i="2"/>
  <c r="BI161" i="2"/>
  <c r="BJ161" i="2"/>
  <c r="BK161" i="2"/>
  <c r="BL161" i="2"/>
  <c r="BN161" i="2"/>
  <c r="BO161" i="2"/>
  <c r="BP161" i="2"/>
  <c r="A162" i="2"/>
  <c r="BI162" i="2"/>
  <c r="BJ162" i="2"/>
  <c r="BK162" i="2"/>
  <c r="BL162" i="2"/>
  <c r="BN162" i="2"/>
  <c r="BO162" i="2"/>
  <c r="BP162" i="2"/>
  <c r="A163" i="2"/>
  <c r="BI163" i="2"/>
  <c r="BJ163" i="2"/>
  <c r="BK163" i="2"/>
  <c r="BL163" i="2"/>
  <c r="BN163" i="2"/>
  <c r="BO163" i="2"/>
  <c r="BP163" i="2"/>
  <c r="A164" i="2"/>
  <c r="BI164" i="2"/>
  <c r="BJ164" i="2"/>
  <c r="BK164" i="2"/>
  <c r="BL164" i="2"/>
  <c r="BN164" i="2"/>
  <c r="BO164" i="2"/>
  <c r="BP164" i="2"/>
  <c r="A165" i="2"/>
  <c r="BI165" i="2"/>
  <c r="BJ165" i="2"/>
  <c r="BK165" i="2"/>
  <c r="BL165" i="2"/>
  <c r="BN165" i="2"/>
  <c r="BO165" i="2"/>
  <c r="BP165" i="2"/>
  <c r="A166" i="2"/>
  <c r="BI166" i="2"/>
  <c r="BJ166" i="2"/>
  <c r="BK166" i="2"/>
  <c r="BL166" i="2"/>
  <c r="BN166" i="2"/>
  <c r="BO166" i="2"/>
  <c r="BP166" i="2"/>
  <c r="A167" i="2"/>
  <c r="BI167" i="2"/>
  <c r="BJ167" i="2"/>
  <c r="BK167" i="2"/>
  <c r="BL167" i="2"/>
  <c r="BN167" i="2"/>
  <c r="BO167" i="2"/>
  <c r="BP167" i="2"/>
  <c r="A168" i="2"/>
  <c r="BI168" i="2"/>
  <c r="BJ168" i="2"/>
  <c r="BK168" i="2"/>
  <c r="BL168" i="2"/>
  <c r="BN168" i="2"/>
  <c r="BO168" i="2"/>
  <c r="BP168" i="2"/>
  <c r="A169" i="2"/>
  <c r="BI169" i="2"/>
  <c r="BJ169" i="2"/>
  <c r="BK169" i="2"/>
  <c r="BL169" i="2"/>
  <c r="BN169" i="2"/>
  <c r="BO169" i="2"/>
  <c r="BP169" i="2"/>
  <c r="A170" i="2"/>
  <c r="BI170" i="2"/>
  <c r="BJ170" i="2"/>
  <c r="BK170" i="2"/>
  <c r="BL170" i="2"/>
  <c r="BN170" i="2"/>
  <c r="BO170" i="2"/>
  <c r="BP170" i="2"/>
  <c r="A171" i="2"/>
  <c r="BI171" i="2"/>
  <c r="BJ171" i="2"/>
  <c r="BK171" i="2"/>
  <c r="BL171" i="2"/>
  <c r="BN171" i="2"/>
  <c r="BO171" i="2"/>
  <c r="BP171" i="2"/>
  <c r="A172" i="2"/>
  <c r="BI172" i="2"/>
  <c r="BJ172" i="2"/>
  <c r="BK172" i="2"/>
  <c r="BL172" i="2"/>
  <c r="BN172" i="2"/>
  <c r="BO172" i="2"/>
  <c r="BP172" i="2"/>
  <c r="A173" i="2"/>
  <c r="BI173" i="2"/>
  <c r="BJ173" i="2"/>
  <c r="BK173" i="2"/>
  <c r="BL173" i="2"/>
  <c r="BN173" i="2"/>
  <c r="BO173" i="2"/>
  <c r="BP173" i="2"/>
  <c r="A174" i="2"/>
  <c r="BI174" i="2"/>
  <c r="BJ174" i="2"/>
  <c r="BK174" i="2"/>
  <c r="BL174" i="2"/>
  <c r="BN174" i="2"/>
  <c r="BO174" i="2"/>
  <c r="BP174" i="2"/>
  <c r="A175" i="2"/>
  <c r="BI175" i="2"/>
  <c r="BJ175" i="2"/>
  <c r="BK175" i="2"/>
  <c r="BL175" i="2"/>
  <c r="BN175" i="2"/>
  <c r="BO175" i="2"/>
  <c r="BP175" i="2"/>
  <c r="A176" i="2"/>
  <c r="BI176" i="2"/>
  <c r="BJ176" i="2"/>
  <c r="BK176" i="2"/>
  <c r="BL176" i="2"/>
  <c r="BN176" i="2"/>
  <c r="BO176" i="2"/>
  <c r="BP176" i="2"/>
  <c r="A177" i="2"/>
  <c r="BI177" i="2"/>
  <c r="BJ177" i="2"/>
  <c r="BK177" i="2"/>
  <c r="BL177" i="2"/>
  <c r="BN177" i="2"/>
  <c r="BO177" i="2"/>
  <c r="BP177" i="2"/>
  <c r="A178" i="2"/>
  <c r="BI178" i="2"/>
  <c r="BJ178" i="2"/>
  <c r="BK178" i="2"/>
  <c r="BL178" i="2"/>
  <c r="BN178" i="2"/>
  <c r="BO178" i="2"/>
  <c r="BP178" i="2"/>
  <c r="A179" i="2"/>
  <c r="BI179" i="2"/>
  <c r="BJ179" i="2"/>
  <c r="BK179" i="2"/>
  <c r="BL179" i="2"/>
  <c r="BN179" i="2"/>
  <c r="BO179" i="2"/>
  <c r="BP179" i="2"/>
  <c r="A180" i="2"/>
  <c r="BI180" i="2"/>
  <c r="BJ180" i="2"/>
  <c r="BK180" i="2"/>
  <c r="BL180" i="2"/>
  <c r="BN180" i="2"/>
  <c r="BO180" i="2"/>
  <c r="BP180" i="2"/>
  <c r="A181" i="2"/>
  <c r="BI181" i="2"/>
  <c r="BJ181" i="2"/>
  <c r="BK181" i="2"/>
  <c r="BL181" i="2"/>
  <c r="BN181" i="2"/>
  <c r="BO181" i="2"/>
  <c r="BP181" i="2"/>
  <c r="A182" i="2"/>
  <c r="BI182" i="2"/>
  <c r="BJ182" i="2"/>
  <c r="BK182" i="2"/>
  <c r="BL182" i="2"/>
  <c r="BN182" i="2"/>
  <c r="BO182" i="2"/>
  <c r="BP182" i="2"/>
  <c r="A183" i="2"/>
  <c r="BI183" i="2"/>
  <c r="BJ183" i="2"/>
  <c r="BK183" i="2"/>
  <c r="BL183" i="2"/>
  <c r="BN183" i="2"/>
  <c r="BO183" i="2"/>
  <c r="BP183" i="2"/>
  <c r="A184" i="2"/>
  <c r="BI184" i="2"/>
  <c r="BJ184" i="2"/>
  <c r="BK184" i="2"/>
  <c r="BL184" i="2"/>
  <c r="BN184" i="2"/>
  <c r="BO184" i="2"/>
  <c r="BP184" i="2"/>
  <c r="A185" i="2"/>
  <c r="BI185" i="2"/>
  <c r="BJ185" i="2"/>
  <c r="BK185" i="2"/>
  <c r="BL185" i="2"/>
  <c r="BN185" i="2"/>
  <c r="BO185" i="2"/>
  <c r="BP185" i="2"/>
  <c r="A186" i="2"/>
  <c r="BI186" i="2"/>
  <c r="BJ186" i="2"/>
  <c r="BK186" i="2"/>
  <c r="BL186" i="2"/>
  <c r="BN186" i="2"/>
  <c r="BO186" i="2"/>
  <c r="BP186" i="2"/>
  <c r="A187" i="2"/>
  <c r="BI187" i="2"/>
  <c r="BJ187" i="2"/>
  <c r="BK187" i="2"/>
  <c r="BL187" i="2"/>
  <c r="BN187" i="2"/>
  <c r="BO187" i="2"/>
  <c r="BP187" i="2"/>
  <c r="A188" i="2"/>
  <c r="BI188" i="2"/>
  <c r="BJ188" i="2"/>
  <c r="BK188" i="2"/>
  <c r="BL188" i="2"/>
  <c r="BN188" i="2"/>
  <c r="BO188" i="2"/>
  <c r="BP188" i="2"/>
  <c r="A189" i="2"/>
  <c r="BI189" i="2"/>
  <c r="BJ189" i="2"/>
  <c r="BK189" i="2"/>
  <c r="BL189" i="2"/>
  <c r="BN189" i="2"/>
  <c r="BO189" i="2"/>
  <c r="BP189" i="2"/>
  <c r="A190" i="2"/>
  <c r="BI190" i="2"/>
  <c r="BJ190" i="2"/>
  <c r="BK190" i="2"/>
  <c r="BL190" i="2"/>
  <c r="BN190" i="2"/>
  <c r="BO190" i="2"/>
  <c r="BP190" i="2"/>
  <c r="A191" i="2"/>
  <c r="BI191" i="2"/>
  <c r="BJ191" i="2"/>
  <c r="BK191" i="2"/>
  <c r="BL191" i="2"/>
  <c r="BN191" i="2"/>
  <c r="BO191" i="2"/>
  <c r="BP191" i="2"/>
  <c r="A192" i="2"/>
  <c r="BI192" i="2"/>
  <c r="BJ192" i="2"/>
  <c r="BK192" i="2"/>
  <c r="BL192" i="2"/>
  <c r="BN192" i="2"/>
  <c r="BO192" i="2"/>
  <c r="BP192" i="2"/>
  <c r="A193" i="2"/>
  <c r="BI193" i="2"/>
  <c r="BJ193" i="2"/>
  <c r="BK193" i="2"/>
  <c r="BL193" i="2"/>
  <c r="BN193" i="2"/>
  <c r="BO193" i="2"/>
  <c r="BP193" i="2"/>
  <c r="A194" i="2"/>
  <c r="BI194" i="2"/>
  <c r="BJ194" i="2"/>
  <c r="BK194" i="2"/>
  <c r="BL194" i="2"/>
  <c r="BN194" i="2"/>
  <c r="BO194" i="2"/>
  <c r="BP194" i="2"/>
  <c r="A195" i="2"/>
  <c r="BI195" i="2"/>
  <c r="BJ195" i="2"/>
  <c r="BK195" i="2"/>
  <c r="BL195" i="2"/>
  <c r="BN195" i="2"/>
  <c r="BO195" i="2"/>
  <c r="BP195" i="2"/>
  <c r="A196" i="2"/>
  <c r="BI196" i="2"/>
  <c r="BJ196" i="2"/>
  <c r="BK196" i="2"/>
  <c r="BL196" i="2"/>
  <c r="BN196" i="2"/>
  <c r="BO196" i="2"/>
  <c r="BP196" i="2"/>
  <c r="A197" i="2"/>
  <c r="BI197" i="2"/>
  <c r="BJ197" i="2"/>
  <c r="BK197" i="2"/>
  <c r="BL197" i="2"/>
  <c r="BN197" i="2"/>
  <c r="BO197" i="2"/>
  <c r="BP197" i="2"/>
  <c r="A198" i="2"/>
  <c r="BI198" i="2"/>
  <c r="BJ198" i="2"/>
  <c r="BK198" i="2"/>
  <c r="BL198" i="2"/>
  <c r="BN198" i="2"/>
  <c r="BO198" i="2"/>
  <c r="BP198" i="2"/>
  <c r="A199" i="2"/>
  <c r="BI199" i="2"/>
  <c r="BJ199" i="2"/>
  <c r="BK199" i="2"/>
  <c r="BL199" i="2"/>
  <c r="BN199" i="2"/>
  <c r="BO199" i="2"/>
  <c r="BP199" i="2"/>
  <c r="A200" i="2"/>
  <c r="BI200" i="2"/>
  <c r="BJ200" i="2"/>
  <c r="BK200" i="2"/>
  <c r="BL200" i="2"/>
  <c r="BN200" i="2"/>
  <c r="BO200" i="2"/>
  <c r="BP200" i="2"/>
  <c r="A201" i="2"/>
  <c r="BI201" i="2"/>
  <c r="BJ201" i="2"/>
  <c r="BK201" i="2"/>
  <c r="BL201" i="2"/>
  <c r="BN201" i="2"/>
  <c r="BO201" i="2"/>
  <c r="BP201" i="2"/>
  <c r="A202" i="2"/>
  <c r="BI202" i="2"/>
  <c r="BJ202" i="2"/>
  <c r="BK202" i="2"/>
  <c r="BL202" i="2"/>
  <c r="BN202" i="2"/>
  <c r="BO202" i="2"/>
  <c r="BP202" i="2"/>
  <c r="A203" i="2"/>
  <c r="BI203" i="2"/>
  <c r="BJ203" i="2"/>
  <c r="BK203" i="2"/>
  <c r="BL203" i="2"/>
  <c r="BN203" i="2"/>
  <c r="BO203" i="2"/>
  <c r="BP203" i="2"/>
  <c r="A204" i="2"/>
  <c r="BI204" i="2"/>
  <c r="BJ204" i="2"/>
  <c r="BK204" i="2"/>
  <c r="BL204" i="2"/>
  <c r="BN204" i="2"/>
  <c r="BO204" i="2"/>
  <c r="BP204" i="2"/>
  <c r="A205" i="2"/>
  <c r="BI205" i="2"/>
  <c r="BJ205" i="2"/>
  <c r="BK205" i="2"/>
  <c r="BL205" i="2"/>
  <c r="BN205" i="2"/>
  <c r="BO205" i="2"/>
  <c r="BP205" i="2"/>
  <c r="A206" i="2"/>
  <c r="BI206" i="2"/>
  <c r="BJ206" i="2"/>
  <c r="BK206" i="2"/>
  <c r="BL206" i="2"/>
  <c r="BN206" i="2"/>
  <c r="BO206" i="2"/>
  <c r="BP206" i="2"/>
  <c r="A207" i="2"/>
  <c r="BI207" i="2"/>
  <c r="BJ207" i="2"/>
  <c r="BK207" i="2"/>
  <c r="BL207" i="2"/>
  <c r="BN207" i="2"/>
  <c r="BO207" i="2"/>
  <c r="BP207" i="2"/>
  <c r="A208" i="2"/>
  <c r="BI208" i="2"/>
  <c r="BJ208" i="2"/>
  <c r="BK208" i="2"/>
  <c r="BL208" i="2"/>
  <c r="BN208" i="2"/>
  <c r="BO208" i="2"/>
  <c r="BP208" i="2"/>
  <c r="A209" i="2"/>
  <c r="BI209" i="2"/>
  <c r="BJ209" i="2"/>
  <c r="BK209" i="2"/>
  <c r="BL209" i="2"/>
  <c r="BN209" i="2"/>
  <c r="BO209" i="2"/>
  <c r="BP209" i="2"/>
  <c r="A210" i="2"/>
  <c r="BI210" i="2"/>
  <c r="BJ210" i="2"/>
  <c r="BK210" i="2"/>
  <c r="BL210" i="2"/>
  <c r="BN210" i="2"/>
  <c r="BO210" i="2"/>
  <c r="BP210" i="2"/>
  <c r="A211" i="2"/>
  <c r="BI211" i="2"/>
  <c r="BJ211" i="2"/>
  <c r="BK211" i="2"/>
  <c r="BL211" i="2"/>
  <c r="BN211" i="2"/>
  <c r="BO211" i="2"/>
  <c r="BP211" i="2"/>
  <c r="A212" i="2"/>
  <c r="BI212" i="2"/>
  <c r="BJ212" i="2"/>
  <c r="BK212" i="2"/>
  <c r="BL212" i="2"/>
  <c r="BN212" i="2"/>
  <c r="BO212" i="2"/>
  <c r="BP212" i="2"/>
  <c r="A213" i="2"/>
  <c r="BI213" i="2"/>
  <c r="BJ213" i="2"/>
  <c r="BK213" i="2"/>
  <c r="BL213" i="2"/>
  <c r="BN213" i="2"/>
  <c r="BO213" i="2"/>
  <c r="BP213" i="2"/>
  <c r="A214" i="2"/>
  <c r="BI214" i="2"/>
  <c r="BJ214" i="2"/>
  <c r="BK214" i="2"/>
  <c r="BL214" i="2"/>
  <c r="BN214" i="2"/>
  <c r="BO214" i="2"/>
  <c r="BP214" i="2"/>
  <c r="A215" i="2"/>
  <c r="BI215" i="2"/>
  <c r="BJ215" i="2"/>
  <c r="BK215" i="2"/>
  <c r="BL215" i="2"/>
  <c r="BN215" i="2"/>
  <c r="BO215" i="2"/>
  <c r="BP215" i="2"/>
  <c r="A216" i="2"/>
  <c r="BI216" i="2"/>
  <c r="BJ216" i="2"/>
  <c r="BK216" i="2"/>
  <c r="BL216" i="2"/>
  <c r="BN216" i="2"/>
  <c r="BO216" i="2"/>
  <c r="BP216" i="2"/>
  <c r="A217" i="2"/>
  <c r="BI217" i="2"/>
  <c r="BJ217" i="2"/>
  <c r="BK217" i="2"/>
  <c r="BL217" i="2"/>
  <c r="BN217" i="2"/>
  <c r="BO217" i="2"/>
  <c r="BP217" i="2"/>
  <c r="A218" i="2"/>
  <c r="BI218" i="2"/>
  <c r="BJ218" i="2"/>
  <c r="BK218" i="2"/>
  <c r="BL218" i="2"/>
  <c r="BN218" i="2"/>
  <c r="BO218" i="2"/>
  <c r="BP218" i="2"/>
  <c r="A219" i="2"/>
  <c r="BI219" i="2"/>
  <c r="BJ219" i="2"/>
  <c r="BK219" i="2"/>
  <c r="BL219" i="2"/>
  <c r="BN219" i="2"/>
  <c r="BO219" i="2"/>
  <c r="BP219" i="2"/>
  <c r="A220" i="2"/>
  <c r="BI220" i="2"/>
  <c r="BJ220" i="2"/>
  <c r="BK220" i="2"/>
  <c r="BL220" i="2"/>
  <c r="BN220" i="2"/>
  <c r="BO220" i="2"/>
  <c r="BP220" i="2"/>
  <c r="A221" i="2"/>
  <c r="BI221" i="2"/>
  <c r="BJ221" i="2"/>
  <c r="BK221" i="2"/>
  <c r="BL221" i="2"/>
  <c r="BN221" i="2"/>
  <c r="BO221" i="2"/>
  <c r="BP221" i="2"/>
  <c r="A222" i="2"/>
  <c r="BI222" i="2"/>
  <c r="BJ222" i="2"/>
  <c r="BK222" i="2"/>
  <c r="BL222" i="2"/>
  <c r="BN222" i="2"/>
  <c r="BO222" i="2"/>
  <c r="BP222" i="2"/>
  <c r="A223" i="2"/>
  <c r="BI223" i="2"/>
  <c r="BJ223" i="2"/>
  <c r="BK223" i="2"/>
  <c r="BL223" i="2"/>
  <c r="BN223" i="2"/>
  <c r="BO223" i="2"/>
  <c r="BP223" i="2"/>
  <c r="A224" i="2"/>
  <c r="BI224" i="2"/>
  <c r="BJ224" i="2"/>
  <c r="BK224" i="2"/>
  <c r="BL224" i="2"/>
  <c r="BN224" i="2"/>
  <c r="BO224" i="2"/>
  <c r="BP224" i="2"/>
  <c r="A225" i="2"/>
  <c r="BI225" i="2"/>
  <c r="BJ225" i="2"/>
  <c r="BK225" i="2"/>
  <c r="BL225" i="2"/>
  <c r="BN225" i="2"/>
  <c r="BO225" i="2"/>
  <c r="BP225" i="2"/>
  <c r="A226" i="2"/>
  <c r="BI226" i="2"/>
  <c r="BJ226" i="2"/>
  <c r="BK226" i="2"/>
  <c r="BL226" i="2"/>
  <c r="BN226" i="2"/>
  <c r="BO226" i="2"/>
  <c r="BP226" i="2"/>
  <c r="A227" i="2"/>
  <c r="BI227" i="2"/>
  <c r="BJ227" i="2"/>
  <c r="BK227" i="2"/>
  <c r="BL227" i="2"/>
  <c r="BN227" i="2"/>
  <c r="BO227" i="2"/>
  <c r="BP227" i="2"/>
  <c r="A228" i="2"/>
  <c r="BI228" i="2"/>
  <c r="BJ228" i="2"/>
  <c r="BK228" i="2"/>
  <c r="BL228" i="2"/>
  <c r="BN228" i="2"/>
  <c r="BO228" i="2"/>
  <c r="BP228" i="2"/>
  <c r="A229" i="2"/>
  <c r="BI229" i="2"/>
  <c r="BJ229" i="2"/>
  <c r="BK229" i="2"/>
  <c r="BL229" i="2"/>
  <c r="BN229" i="2"/>
  <c r="BO229" i="2"/>
  <c r="BP229" i="2"/>
  <c r="A230" i="2"/>
  <c r="BI230" i="2"/>
  <c r="BJ230" i="2"/>
  <c r="BK230" i="2"/>
  <c r="BL230" i="2"/>
  <c r="BN230" i="2"/>
  <c r="BO230" i="2"/>
  <c r="BP230" i="2"/>
  <c r="A231" i="2"/>
  <c r="BI231" i="2"/>
  <c r="BJ231" i="2"/>
  <c r="BK231" i="2"/>
  <c r="BL231" i="2"/>
  <c r="BN231" i="2"/>
  <c r="BO231" i="2"/>
  <c r="BP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</calcChain>
</file>

<file path=xl/sharedStrings.xml><?xml version="1.0" encoding="utf-8"?>
<sst xmlns="http://schemas.openxmlformats.org/spreadsheetml/2006/main" count="319" uniqueCount="197">
  <si>
    <t>Power Region</t>
  </si>
  <si>
    <t>Forward Power Price Curves, Volatilities and Price Profile</t>
  </si>
  <si>
    <t>Monthly Volatilities</t>
  </si>
  <si>
    <t>Intra-Month Volatilties</t>
  </si>
  <si>
    <t>Month</t>
  </si>
  <si>
    <t>PEAK</t>
  </si>
  <si>
    <t>OFF-PEAK</t>
  </si>
  <si>
    <t>Saturday</t>
  </si>
  <si>
    <t>Sunday</t>
  </si>
  <si>
    <t>Capacity</t>
  </si>
  <si>
    <t>Peak</t>
  </si>
  <si>
    <t>OffPeak</t>
  </si>
  <si>
    <t>Group</t>
  </si>
  <si>
    <t>Prudent</t>
  </si>
  <si>
    <t>Mid</t>
  </si>
  <si>
    <t>Bid</t>
  </si>
  <si>
    <t>Offer</t>
  </si>
  <si>
    <t>Code</t>
  </si>
  <si>
    <t>Factor</t>
  </si>
  <si>
    <t>Start</t>
  </si>
  <si>
    <t>End</t>
  </si>
  <si>
    <t>($/MWH)</t>
  </si>
  <si>
    <t>Daily Price Profile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</si>
  <si>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</si>
  <si>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</si>
  <si>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</si>
  <si>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</si>
  <si>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</si>
  <si>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</si>
  <si>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</si>
  <si>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</si>
  <si>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</si>
  <si>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</si>
  <si>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</si>
  <si>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</si>
  <si>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</t>
  </si>
  <si>
    <t>HR</t>
  </si>
  <si>
    <t>P/OP</t>
  </si>
  <si>
    <t>1A</t>
  </si>
  <si>
    <t>2</t>
  </si>
  <si>
    <t>1B</t>
  </si>
  <si>
    <t>1C</t>
  </si>
  <si>
    <t>1D</t>
  </si>
  <si>
    <t>1E</t>
  </si>
  <si>
    <t>2A</t>
  </si>
  <si>
    <t>3</t>
  </si>
  <si>
    <t>3A</t>
  </si>
  <si>
    <t>3B</t>
  </si>
  <si>
    <t>4</t>
  </si>
  <si>
    <t>4B</t>
  </si>
  <si>
    <t>4C</t>
  </si>
  <si>
    <t>5</t>
  </si>
  <si>
    <t>5A</t>
  </si>
  <si>
    <t>6</t>
  </si>
  <si>
    <t>7A</t>
  </si>
  <si>
    <t>8</t>
  </si>
  <si>
    <t>Volatility Smile</t>
  </si>
  <si>
    <t>Price Sensitivies</t>
  </si>
  <si>
    <t>1Z</t>
  </si>
  <si>
    <t>Date</t>
  </si>
  <si>
    <t>Curve Type</t>
  </si>
  <si>
    <t>Curve Date</t>
  </si>
  <si>
    <t>Today's Date</t>
  </si>
  <si>
    <t>Table 1 - Book Codes</t>
  </si>
  <si>
    <t>P</t>
  </si>
  <si>
    <t>P - Price</t>
  </si>
  <si>
    <t>D</t>
  </si>
  <si>
    <t>D - Basis</t>
  </si>
  <si>
    <t>I</t>
  </si>
  <si>
    <t>I - Index</t>
  </si>
  <si>
    <t>R</t>
  </si>
  <si>
    <t>R - Rate</t>
  </si>
  <si>
    <t>F</t>
  </si>
  <si>
    <t>F - Foreign Exchange</t>
  </si>
  <si>
    <t>Open</t>
  </si>
  <si>
    <t>Table 4 - Power Region</t>
  </si>
  <si>
    <t>Power Code</t>
  </si>
  <si>
    <t>Table 2 - Power Curve</t>
  </si>
  <si>
    <t>Bid Level</t>
  </si>
  <si>
    <t>Mid Level</t>
  </si>
  <si>
    <t>Ask Level</t>
  </si>
  <si>
    <t>BD</t>
  </si>
  <si>
    <t>MD</t>
  </si>
  <si>
    <t>AK</t>
  </si>
  <si>
    <t>Start Date</t>
  </si>
  <si>
    <t>End Date</t>
  </si>
  <si>
    <t>Term</t>
  </si>
  <si>
    <t>Curve Point</t>
  </si>
  <si>
    <t>1F</t>
  </si>
  <si>
    <t>1J</t>
  </si>
  <si>
    <t>1K</t>
  </si>
  <si>
    <t>1L</t>
  </si>
  <si>
    <t>1M</t>
  </si>
  <si>
    <t>3C</t>
  </si>
  <si>
    <t>Holidays have been added to Sundays</t>
  </si>
  <si>
    <t>Week</t>
  </si>
  <si>
    <t>Sat</t>
  </si>
  <si>
    <t>Sun</t>
  </si>
  <si>
    <t>Hol</t>
  </si>
  <si>
    <t>Total</t>
  </si>
  <si>
    <t>-Hol</t>
  </si>
  <si>
    <t>+Hol</t>
  </si>
  <si>
    <t>M-F</t>
  </si>
  <si>
    <t>Sun/Hol</t>
  </si>
  <si>
    <t>Calculation of Intra-Month Volatilities</t>
  </si>
  <si>
    <t>Price</t>
  </si>
  <si>
    <t>Day Types per Month</t>
  </si>
  <si>
    <t>5x8, 2x24</t>
  </si>
  <si>
    <t>5x16</t>
  </si>
  <si>
    <t>On Peak</t>
  </si>
  <si>
    <t>1x16</t>
  </si>
  <si>
    <t>Sat Peak</t>
  </si>
  <si>
    <t>Sun Peak</t>
  </si>
  <si>
    <t>7x8</t>
  </si>
  <si>
    <t>Off Peak</t>
  </si>
  <si>
    <t>7x24</t>
  </si>
  <si>
    <t>All Hours</t>
  </si>
  <si>
    <t>Mo Vol</t>
  </si>
  <si>
    <t>Dly Vol</t>
  </si>
  <si>
    <t>1      NY East</t>
  </si>
  <si>
    <t>1B   NEPOOL</t>
  </si>
  <si>
    <t>1C   NY West</t>
  </si>
  <si>
    <t>3     SERC</t>
  </si>
  <si>
    <t>3B  TVA</t>
  </si>
  <si>
    <t>4B  Southern MAPP</t>
  </si>
  <si>
    <t>4C  COMED</t>
  </si>
  <si>
    <t>5A  Associated</t>
  </si>
  <si>
    <t>7</t>
  </si>
  <si>
    <t>9     Mid Columbia</t>
  </si>
  <si>
    <t>10   NP-15</t>
  </si>
  <si>
    <t>11    SP-15</t>
  </si>
  <si>
    <t>1D   East Hub</t>
  </si>
  <si>
    <t>1E    West Hub</t>
  </si>
  <si>
    <t>1F   Firm LD</t>
  </si>
  <si>
    <t>4     CINergy</t>
  </si>
  <si>
    <t>1A  PJM</t>
  </si>
  <si>
    <t>2A  AEP</t>
  </si>
  <si>
    <t>5     Entergy</t>
  </si>
  <si>
    <t>7     Palo Verde</t>
  </si>
  <si>
    <t>8     COB</t>
  </si>
  <si>
    <t>7A  Rockies</t>
  </si>
  <si>
    <t>1Z  IN CITY NY</t>
  </si>
  <si>
    <t>12   ZP26</t>
  </si>
  <si>
    <t>1L  30 min Operating</t>
  </si>
  <si>
    <t>1J  10 min Spin</t>
  </si>
  <si>
    <t>1K  10 min Non Spin</t>
  </si>
  <si>
    <t>1M  AGC</t>
  </si>
  <si>
    <t>3C Into FRCC</t>
  </si>
  <si>
    <t>20  Ontario</t>
  </si>
  <si>
    <t>21  Alberta</t>
  </si>
  <si>
    <t>22  Operating Alberta</t>
  </si>
  <si>
    <t>3A  FL-GA Border</t>
  </si>
  <si>
    <t>6     ERCOT Seller's Choice</t>
  </si>
  <si>
    <t>6A  North Texas</t>
  </si>
  <si>
    <t>6A</t>
  </si>
  <si>
    <t>6B  West Texas</t>
  </si>
  <si>
    <t>6C  Central Texas</t>
  </si>
  <si>
    <t>6D  Valley-Texas</t>
  </si>
  <si>
    <t>6E  Tex-Mex Border</t>
  </si>
  <si>
    <t>6B</t>
  </si>
  <si>
    <t>6C</t>
  </si>
  <si>
    <t>6D</t>
  </si>
  <si>
    <t>6E</t>
  </si>
  <si>
    <t>4M Manitoba</t>
  </si>
  <si>
    <t>4M</t>
  </si>
  <si>
    <t>4N  NSP</t>
  </si>
  <si>
    <t>4N</t>
  </si>
  <si>
    <t>1P  Boston</t>
  </si>
  <si>
    <t>1P</t>
  </si>
  <si>
    <t>1Q  Maine</t>
  </si>
  <si>
    <t>1Q</t>
  </si>
  <si>
    <t>1V</t>
  </si>
  <si>
    <t>1W</t>
  </si>
  <si>
    <t>1V  VEPCO</t>
  </si>
  <si>
    <t>1W  West Mass</t>
  </si>
  <si>
    <t>3D Duke</t>
  </si>
  <si>
    <t>3G GTC</t>
  </si>
  <si>
    <t>3D</t>
  </si>
  <si>
    <t>3G</t>
  </si>
  <si>
    <t>1R First Energy</t>
  </si>
  <si>
    <t>1R</t>
  </si>
  <si>
    <t>Interest Rate</t>
  </si>
  <si>
    <t>Interest</t>
  </si>
  <si>
    <t>Rate</t>
  </si>
  <si>
    <t>(LIBOR)</t>
  </si>
  <si>
    <t>Year</t>
  </si>
  <si>
    <t>Disc.</t>
  </si>
  <si>
    <t>* Days of month are hidden</t>
  </si>
  <si>
    <t>REGION 1B</t>
  </si>
  <si>
    <t>Nepool</t>
  </si>
  <si>
    <t xml:space="preserve">Region </t>
  </si>
  <si>
    <t>MW</t>
  </si>
  <si>
    <t>Type</t>
  </si>
  <si>
    <t>Days</t>
  </si>
  <si>
    <t>Volume</t>
  </si>
  <si>
    <t>MTM</t>
  </si>
  <si>
    <t>Libor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</si>
</sst>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(* #,##0.00_);_(* \(#,##0.00\);_(* &quot;-&quot;??_);_(@_)"/>
    <numFmt numFmtId="164" formatCode="mm/dd/yy"/>
    <numFmt numFmtId="165" formatCode="0_);[Red]\-0_)"/>
    <numFmt numFmtId="166" formatCode="mmm\-yy_)"/>
    <numFmt numFmtId="167" formatCode="#,##0.0000_);\(#,##0.0000\)"/>
    <numFmt numFmtId="168" formatCode="dd\-mmm\-yy_);[Red]dd\-mmm\-yy_)"/>
    <numFmt numFmtId="169" formatCode="#,##0.000_);\(#,##0.000\)"/>
    <numFmt numFmtId="170" formatCode="yyyy\ \-\ mmm"/>
    <numFmt numFmtId="171" formatCode="0\ \y\e\a\r\s"/>
    <numFmt numFmtId="172" formatCode="0.0%"/>
    <numFmt numFmtId="173" formatCode="m/d/yy"/>
  </numFmts>
  <fonts count="18" x14ac:knownFonts="1">
    <font>
      <sz val="10"/>
      <name val="Arial"/>
    </font>
    <font>
      <sz val="10"/>
      <name val="Arial"/>
    </font>
    <font>
      <sz val="8"/>
      <name val="Arial"/>
    </font>
    <font>
      <sz val="11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8"/>
      <color indexed="12"/>
      <name val="Arial"/>
    </font>
    <font>
      <sz val="10"/>
      <color indexed="12"/>
      <name val="Courier"/>
    </font>
    <font>
      <sz val="10"/>
      <color indexed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3"/>
      <name val="Arial"/>
      <family val="2"/>
    </font>
    <font>
      <sz val="10"/>
      <color indexed="12"/>
      <name val="Arial"/>
      <family val="2"/>
    </font>
    <font>
      <b/>
      <sz val="14"/>
      <name val="Arial"/>
      <family val="2"/>
    </font>
    <font>
      <b/>
      <sz val="10"/>
      <color indexed="8"/>
      <name val="Arial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37" fontId="4" fillId="2" borderId="0" applyNumberFormat="0" applyBorder="0" applyAlignment="0" applyProtection="0"/>
    <xf numFmtId="37" fontId="2" fillId="0" borderId="0"/>
    <xf numFmtId="3" fontId="5" fillId="3" borderId="1" applyProtection="0"/>
  </cellStyleXfs>
  <cellXfs count="180">
    <xf numFmtId="0" fontId="0" fillId="0" borderId="0" xfId="0"/>
    <xf numFmtId="0" fontId="0" fillId="0" borderId="0" xfId="0" applyFill="1" applyBorder="1"/>
    <xf numFmtId="14" fontId="0" fillId="0" borderId="0" xfId="0" applyNumberFormat="1" applyFill="1" applyBorder="1"/>
    <xf numFmtId="0" fontId="10" fillId="0" borderId="0" xfId="0" applyFont="1" applyFill="1" applyBorder="1"/>
    <xf numFmtId="165" fontId="9" fillId="0" borderId="0" xfId="0" applyNumberFormat="1" applyFont="1" applyFill="1" applyBorder="1" applyAlignment="1" applyProtection="1">
      <alignment horizontal="right"/>
    </xf>
    <xf numFmtId="164" fontId="9" fillId="0" borderId="0" xfId="0" applyNumberFormat="1" applyFont="1" applyFill="1" applyBorder="1" applyAlignment="1" applyProtection="1">
      <alignment horizontal="right"/>
      <protection locked="0"/>
    </xf>
    <xf numFmtId="0" fontId="10" fillId="0" borderId="0" xfId="0" applyFont="1" applyFill="1" applyBorder="1" applyProtection="1"/>
    <xf numFmtId="165" fontId="9" fillId="0" borderId="0" xfId="0" applyNumberFormat="1" applyFont="1" applyFill="1" applyBorder="1" applyProtection="1">
      <protection locked="0"/>
    </xf>
    <xf numFmtId="0" fontId="9" fillId="0" borderId="0" xfId="0" applyFont="1" applyFill="1" applyBorder="1" applyAlignment="1" applyProtection="1"/>
    <xf numFmtId="164" fontId="10" fillId="0" borderId="0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Border="1"/>
    <xf numFmtId="37" fontId="6" fillId="2" borderId="0" xfId="0" applyNumberFormat="1" applyFont="1" applyFill="1" applyBorder="1" applyProtection="1"/>
    <xf numFmtId="165" fontId="7" fillId="2" borderId="0" xfId="0" applyNumberFormat="1" applyFont="1" applyFill="1" applyProtection="1"/>
    <xf numFmtId="0" fontId="7" fillId="2" borderId="0" xfId="0" applyFont="1" applyFill="1" applyProtection="1"/>
    <xf numFmtId="0" fontId="0" fillId="2" borderId="0" xfId="0" applyFill="1" applyProtection="1"/>
    <xf numFmtId="0" fontId="0" fillId="2" borderId="0" xfId="0" applyFill="1"/>
    <xf numFmtId="0" fontId="0" fillId="2" borderId="0" xfId="0" applyFill="1" applyBorder="1" applyProtection="1"/>
    <xf numFmtId="0" fontId="7" fillId="2" borderId="0" xfId="0" applyFont="1" applyFill="1" applyBorder="1" applyProtection="1"/>
    <xf numFmtId="10" fontId="0" fillId="2" borderId="0" xfId="0" applyNumberFormat="1" applyFill="1"/>
    <xf numFmtId="170" fontId="10" fillId="0" borderId="0" xfId="0" applyNumberFormat="1" applyFont="1" applyFill="1" applyBorder="1" applyAlignment="1">
      <alignment horizontal="left"/>
    </xf>
    <xf numFmtId="0" fontId="9" fillId="0" borderId="0" xfId="0" applyFont="1" applyFill="1"/>
    <xf numFmtId="0" fontId="11" fillId="0" borderId="0" xfId="0" applyFont="1" applyFill="1" applyAlignment="1">
      <alignment horizontal="right"/>
    </xf>
    <xf numFmtId="0" fontId="9" fillId="0" borderId="0" xfId="0" applyFont="1" applyFill="1" applyAlignment="1">
      <alignment horizontal="left"/>
    </xf>
    <xf numFmtId="0" fontId="10" fillId="0" borderId="2" xfId="0" applyFont="1" applyFill="1" applyBorder="1"/>
    <xf numFmtId="0" fontId="10" fillId="0" borderId="3" xfId="0" applyFont="1" applyFill="1" applyBorder="1"/>
    <xf numFmtId="14" fontId="10" fillId="0" borderId="0" xfId="0" applyNumberFormat="1" applyFont="1" applyFill="1"/>
    <xf numFmtId="0" fontId="10" fillId="0" borderId="0" xfId="0" applyFont="1" applyFill="1"/>
    <xf numFmtId="0" fontId="10" fillId="0" borderId="4" xfId="0" applyFont="1" applyFill="1" applyBorder="1"/>
    <xf numFmtId="0" fontId="10" fillId="0" borderId="5" xfId="0" applyFont="1" applyFill="1" applyBorder="1"/>
    <xf numFmtId="0" fontId="10" fillId="0" borderId="6" xfId="0" applyFont="1" applyFill="1" applyBorder="1"/>
    <xf numFmtId="164" fontId="9" fillId="0" borderId="0" xfId="0" applyNumberFormat="1" applyFont="1" applyFill="1" applyBorder="1" applyAlignment="1" applyProtection="1">
      <alignment horizontal="center"/>
      <protection locked="0"/>
    </xf>
    <xf numFmtId="164" fontId="9" fillId="0" borderId="0" xfId="0" applyNumberFormat="1" applyFont="1" applyFill="1" applyBorder="1" applyAlignment="1" applyProtection="1">
      <alignment horizontal="left"/>
      <protection locked="0"/>
    </xf>
    <xf numFmtId="0" fontId="9" fillId="0" borderId="7" xfId="0" applyFont="1" applyFill="1" applyBorder="1" applyAlignment="1">
      <alignment horizontal="centerContinuous"/>
    </xf>
    <xf numFmtId="0" fontId="9" fillId="0" borderId="8" xfId="0" applyFont="1" applyFill="1" applyBorder="1" applyAlignment="1">
      <alignment horizontal="centerContinuous"/>
    </xf>
    <xf numFmtId="0" fontId="9" fillId="0" borderId="9" xfId="0" applyFont="1" applyFill="1" applyBorder="1" applyAlignment="1">
      <alignment horizontal="centerContinuous"/>
    </xf>
    <xf numFmtId="0" fontId="10" fillId="0" borderId="10" xfId="0" applyFont="1" applyFill="1" applyBorder="1"/>
    <xf numFmtId="0" fontId="10" fillId="0" borderId="2" xfId="2" applyFont="1" applyFill="1" applyBorder="1" applyAlignment="1">
      <alignment horizontal="center"/>
    </xf>
    <xf numFmtId="0" fontId="10" fillId="0" borderId="0" xfId="2" applyFont="1" applyFill="1" applyBorder="1"/>
    <xf numFmtId="0" fontId="10" fillId="0" borderId="10" xfId="2" quotePrefix="1" applyFont="1" applyFill="1" applyBorder="1" applyAlignment="1">
      <alignment horizontal="right"/>
    </xf>
    <xf numFmtId="0" fontId="10" fillId="0" borderId="10" xfId="2" applyFont="1" applyFill="1" applyBorder="1" applyAlignment="1">
      <alignment horizontal="right"/>
    </xf>
    <xf numFmtId="0" fontId="0" fillId="0" borderId="0" xfId="0" applyBorder="1"/>
    <xf numFmtId="0" fontId="9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Continuous"/>
    </xf>
    <xf numFmtId="0" fontId="9" fillId="0" borderId="5" xfId="0" applyFont="1" applyFill="1" applyBorder="1" applyAlignment="1">
      <alignment horizontal="centerContinuous"/>
    </xf>
    <xf numFmtId="0" fontId="9" fillId="0" borderId="11" xfId="0" applyFont="1" applyFill="1" applyBorder="1" applyAlignment="1">
      <alignment horizontal="centerContinuous"/>
    </xf>
    <xf numFmtId="0" fontId="0" fillId="0" borderId="3" xfId="0" applyBorder="1"/>
    <xf numFmtId="0" fontId="0" fillId="0" borderId="6" xfId="0" applyBorder="1"/>
    <xf numFmtId="0" fontId="10" fillId="0" borderId="12" xfId="0" applyFont="1" applyFill="1" applyBorder="1"/>
    <xf numFmtId="0" fontId="10" fillId="0" borderId="11" xfId="0" applyFont="1" applyFill="1" applyBorder="1"/>
    <xf numFmtId="0" fontId="10" fillId="0" borderId="2" xfId="0" applyFont="1" applyFill="1" applyBorder="1" applyAlignment="1">
      <alignment horizontal="center"/>
    </xf>
    <xf numFmtId="18" fontId="10" fillId="0" borderId="6" xfId="0" applyNumberFormat="1" applyFont="1" applyFill="1" applyBorder="1"/>
    <xf numFmtId="0" fontId="10" fillId="0" borderId="10" xfId="0" applyFont="1" applyFill="1" applyBorder="1" applyAlignment="1">
      <alignment horizontal="right"/>
    </xf>
    <xf numFmtId="171" fontId="12" fillId="0" borderId="0" xfId="0" applyNumberFormat="1" applyFont="1" applyFill="1" applyAlignment="1">
      <alignment horizontal="right"/>
    </xf>
    <xf numFmtId="0" fontId="14" fillId="0" borderId="0" xfId="0" applyFont="1" applyFill="1" applyBorder="1"/>
    <xf numFmtId="0" fontId="8" fillId="0" borderId="0" xfId="0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0" fillId="0" borderId="0" xfId="0" applyFont="1"/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4" fontId="10" fillId="0" borderId="0" xfId="0" applyNumberFormat="1" applyFont="1"/>
    <xf numFmtId="37" fontId="10" fillId="0" borderId="0" xfId="0" applyNumberFormat="1" applyFont="1" applyFill="1" applyBorder="1"/>
    <xf numFmtId="164" fontId="15" fillId="0" borderId="0" xfId="0" applyNumberFormat="1" applyFont="1" applyFill="1" applyBorder="1" applyAlignment="1" applyProtection="1">
      <alignment horizontal="center"/>
      <protection locked="0"/>
    </xf>
    <xf numFmtId="14" fontId="0" fillId="2" borderId="0" xfId="0" applyNumberFormat="1" applyFill="1"/>
    <xf numFmtId="2" fontId="0" fillId="2" borderId="0" xfId="0" applyNumberFormat="1" applyFill="1"/>
    <xf numFmtId="0" fontId="9" fillId="2" borderId="0" xfId="0" applyFont="1" applyFill="1"/>
    <xf numFmtId="0" fontId="10" fillId="4" borderId="13" xfId="0" applyFont="1" applyFill="1" applyBorder="1"/>
    <xf numFmtId="0" fontId="10" fillId="4" borderId="14" xfId="0" applyFont="1" applyFill="1" applyBorder="1"/>
    <xf numFmtId="0" fontId="10" fillId="4" borderId="15" xfId="0" applyFont="1" applyFill="1" applyBorder="1"/>
    <xf numFmtId="0" fontId="10" fillId="4" borderId="16" xfId="0" applyFont="1" applyFill="1" applyBorder="1"/>
    <xf numFmtId="0" fontId="10" fillId="4" borderId="0" xfId="0" applyFont="1" applyFill="1" applyBorder="1"/>
    <xf numFmtId="0" fontId="10" fillId="4" borderId="17" xfId="0" applyFont="1" applyFill="1" applyBorder="1"/>
    <xf numFmtId="43" fontId="10" fillId="4" borderId="0" xfId="1" applyFont="1" applyFill="1" applyBorder="1" applyAlignment="1" applyProtection="1">
      <alignment horizontal="centerContinuous"/>
      <protection locked="0"/>
    </xf>
    <xf numFmtId="0" fontId="10" fillId="4" borderId="0" xfId="0" applyFont="1" applyFill="1" applyBorder="1" applyAlignment="1">
      <alignment horizontal="centerContinuous"/>
    </xf>
    <xf numFmtId="0" fontId="10" fillId="4" borderId="17" xfId="0" applyFont="1" applyFill="1" applyBorder="1" applyAlignment="1">
      <alignment horizontal="centerContinuous"/>
    </xf>
    <xf numFmtId="14" fontId="10" fillId="4" borderId="16" xfId="0" applyNumberFormat="1" applyFont="1" applyFill="1" applyBorder="1"/>
    <xf numFmtId="2" fontId="10" fillId="4" borderId="0" xfId="0" applyNumberFormat="1" applyFont="1" applyFill="1" applyBorder="1"/>
    <xf numFmtId="2" fontId="10" fillId="4" borderId="17" xfId="0" applyNumberFormat="1" applyFont="1" applyFill="1" applyBorder="1"/>
    <xf numFmtId="14" fontId="10" fillId="4" borderId="18" xfId="0" applyNumberFormat="1" applyFont="1" applyFill="1" applyBorder="1"/>
    <xf numFmtId="2" fontId="10" fillId="4" borderId="19" xfId="0" applyNumberFormat="1" applyFont="1" applyFill="1" applyBorder="1"/>
    <xf numFmtId="0" fontId="10" fillId="4" borderId="19" xfId="0" applyFont="1" applyFill="1" applyBorder="1"/>
    <xf numFmtId="173" fontId="12" fillId="0" borderId="0" xfId="0" applyNumberFormat="1" applyFont="1" applyFill="1" applyAlignment="1">
      <alignment horizontal="right"/>
    </xf>
    <xf numFmtId="169" fontId="9" fillId="2" borderId="13" xfId="0" applyNumberFormat="1" applyFont="1" applyFill="1" applyBorder="1" applyAlignment="1">
      <alignment horizontal="center"/>
    </xf>
    <xf numFmtId="169" fontId="9" fillId="2" borderId="14" xfId="0" applyNumberFormat="1" applyFont="1" applyFill="1" applyBorder="1" applyAlignment="1">
      <alignment horizontal="center"/>
    </xf>
    <xf numFmtId="169" fontId="9" fillId="2" borderId="15" xfId="0" applyNumberFormat="1" applyFont="1" applyFill="1" applyBorder="1" applyAlignment="1">
      <alignment horizontal="center"/>
    </xf>
    <xf numFmtId="169" fontId="9" fillId="2" borderId="16" xfId="0" applyNumberFormat="1" applyFont="1" applyFill="1" applyBorder="1" applyAlignment="1">
      <alignment horizontal="center"/>
    </xf>
    <xf numFmtId="169" fontId="9" fillId="2" borderId="0" xfId="0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169" fontId="9" fillId="2" borderId="17" xfId="0" applyNumberFormat="1" applyFont="1" applyFill="1" applyBorder="1" applyAlignment="1">
      <alignment horizontal="center"/>
    </xf>
    <xf numFmtId="173" fontId="9" fillId="2" borderId="16" xfId="0" applyNumberFormat="1" applyFont="1" applyFill="1" applyBorder="1" applyAlignment="1">
      <alignment horizontal="center"/>
    </xf>
    <xf numFmtId="173" fontId="9" fillId="2" borderId="0" xfId="0" applyNumberFormat="1" applyFont="1" applyFill="1" applyBorder="1" applyAlignment="1">
      <alignment horizontal="center"/>
    </xf>
    <xf numFmtId="173" fontId="9" fillId="2" borderId="17" xfId="0" applyNumberFormat="1" applyFont="1" applyFill="1" applyBorder="1" applyAlignment="1">
      <alignment horizontal="center"/>
    </xf>
    <xf numFmtId="39" fontId="10" fillId="2" borderId="16" xfId="0" applyNumberFormat="1" applyFont="1" applyFill="1" applyBorder="1"/>
    <xf numFmtId="39" fontId="10" fillId="2" borderId="0" xfId="0" applyNumberFormat="1" applyFont="1" applyFill="1" applyBorder="1"/>
    <xf numFmtId="39" fontId="10" fillId="2" borderId="17" xfId="0" applyNumberFormat="1" applyFont="1" applyFill="1" applyBorder="1"/>
    <xf numFmtId="39" fontId="10" fillId="2" borderId="18" xfId="0" applyNumberFormat="1" applyFont="1" applyFill="1" applyBorder="1"/>
    <xf numFmtId="39" fontId="10" fillId="2" borderId="19" xfId="0" applyNumberFormat="1" applyFont="1" applyFill="1" applyBorder="1"/>
    <xf numFmtId="39" fontId="10" fillId="2" borderId="20" xfId="0" applyNumberFormat="1" applyFont="1" applyFill="1" applyBorder="1"/>
    <xf numFmtId="169" fontId="9" fillId="4" borderId="13" xfId="0" applyNumberFormat="1" applyFont="1" applyFill="1" applyBorder="1" applyAlignment="1">
      <alignment horizontal="center"/>
    </xf>
    <xf numFmtId="169" fontId="9" fillId="4" borderId="14" xfId="0" applyNumberFormat="1" applyFont="1" applyFill="1" applyBorder="1" applyAlignment="1">
      <alignment horizontal="center"/>
    </xf>
    <xf numFmtId="169" fontId="9" fillId="4" borderId="15" xfId="0" applyNumberFormat="1" applyFont="1" applyFill="1" applyBorder="1" applyAlignment="1">
      <alignment horizontal="center"/>
    </xf>
    <xf numFmtId="169" fontId="9" fillId="4" borderId="16" xfId="0" applyNumberFormat="1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169" fontId="9" fillId="4" borderId="17" xfId="0" applyNumberFormat="1" applyFont="1" applyFill="1" applyBorder="1" applyAlignment="1">
      <alignment horizontal="center"/>
    </xf>
    <xf numFmtId="173" fontId="9" fillId="4" borderId="16" xfId="0" applyNumberFormat="1" applyFont="1" applyFill="1" applyBorder="1" applyAlignment="1">
      <alignment horizontal="center"/>
    </xf>
    <xf numFmtId="173" fontId="9" fillId="4" borderId="0" xfId="0" applyNumberFormat="1" applyFont="1" applyFill="1" applyBorder="1" applyAlignment="1">
      <alignment horizontal="center"/>
    </xf>
    <xf numFmtId="173" fontId="9" fillId="4" borderId="17" xfId="0" applyNumberFormat="1" applyFont="1" applyFill="1" applyBorder="1" applyAlignment="1">
      <alignment horizontal="center"/>
    </xf>
    <xf numFmtId="10" fontId="10" fillId="4" borderId="16" xfId="3" applyNumberFormat="1" applyFont="1" applyFill="1" applyBorder="1"/>
    <xf numFmtId="10" fontId="10" fillId="4" borderId="0" xfId="3" applyNumberFormat="1" applyFont="1" applyFill="1" applyBorder="1"/>
    <xf numFmtId="10" fontId="10" fillId="4" borderId="17" xfId="3" applyNumberFormat="1" applyFont="1" applyFill="1" applyBorder="1"/>
    <xf numFmtId="10" fontId="10" fillId="4" borderId="18" xfId="3" applyNumberFormat="1" applyFont="1" applyFill="1" applyBorder="1"/>
    <xf numFmtId="10" fontId="10" fillId="4" borderId="19" xfId="3" applyNumberFormat="1" applyFont="1" applyFill="1" applyBorder="1"/>
    <xf numFmtId="10" fontId="10" fillId="4" borderId="20" xfId="3" applyNumberFormat="1" applyFont="1" applyFill="1" applyBorder="1"/>
    <xf numFmtId="169" fontId="9" fillId="5" borderId="13" xfId="0" applyNumberFormat="1" applyFont="1" applyFill="1" applyBorder="1" applyAlignment="1">
      <alignment horizontal="center"/>
    </xf>
    <xf numFmtId="169" fontId="9" fillId="5" borderId="14" xfId="0" applyNumberFormat="1" applyFont="1" applyFill="1" applyBorder="1" applyAlignment="1">
      <alignment horizontal="center"/>
    </xf>
    <xf numFmtId="169" fontId="9" fillId="5" borderId="16" xfId="0" applyNumberFormat="1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173" fontId="9" fillId="5" borderId="16" xfId="0" applyNumberFormat="1" applyFont="1" applyFill="1" applyBorder="1" applyAlignment="1">
      <alignment horizontal="center"/>
    </xf>
    <xf numFmtId="173" fontId="9" fillId="5" borderId="0" xfId="0" applyNumberFormat="1" applyFont="1" applyFill="1" applyBorder="1" applyAlignment="1">
      <alignment horizontal="center"/>
    </xf>
    <xf numFmtId="10" fontId="10" fillId="5" borderId="16" xfId="3" applyNumberFormat="1" applyFont="1" applyFill="1" applyBorder="1"/>
    <xf numFmtId="10" fontId="10" fillId="5" borderId="0" xfId="3" applyNumberFormat="1" applyFont="1" applyFill="1" applyBorder="1"/>
    <xf numFmtId="10" fontId="10" fillId="5" borderId="18" xfId="3" applyNumberFormat="1" applyFont="1" applyFill="1" applyBorder="1"/>
    <xf numFmtId="10" fontId="10" fillId="5" borderId="19" xfId="3" applyNumberFormat="1" applyFont="1" applyFill="1" applyBorder="1"/>
    <xf numFmtId="17" fontId="9" fillId="0" borderId="0" xfId="0" applyNumberFormat="1" applyFont="1" applyFill="1" applyBorder="1" applyAlignment="1">
      <alignment horizontal="left"/>
    </xf>
    <xf numFmtId="0" fontId="8" fillId="0" borderId="10" xfId="0" applyFont="1" applyFill="1" applyBorder="1" applyAlignment="1" applyProtection="1">
      <alignment horizontal="right"/>
    </xf>
    <xf numFmtId="0" fontId="8" fillId="0" borderId="6" xfId="0" applyFont="1" applyFill="1" applyBorder="1" applyAlignment="1" applyProtection="1">
      <alignment horizontal="center"/>
    </xf>
    <xf numFmtId="0" fontId="8" fillId="0" borderId="12" xfId="0" applyFont="1" applyFill="1" applyBorder="1" applyAlignment="1" applyProtection="1">
      <alignment horizontal="right"/>
    </xf>
    <xf numFmtId="0" fontId="10" fillId="0" borderId="3" xfId="2" applyFont="1" applyFill="1" applyBorder="1" applyAlignment="1">
      <alignment horizontal="center"/>
    </xf>
    <xf numFmtId="17" fontId="0" fillId="2" borderId="0" xfId="0" applyNumberFormat="1" applyFill="1" applyAlignment="1">
      <alignment horizontal="left"/>
    </xf>
    <xf numFmtId="10" fontId="0" fillId="0" borderId="0" xfId="0" applyNumberFormat="1"/>
    <xf numFmtId="1" fontId="9" fillId="0" borderId="0" xfId="0" applyNumberFormat="1" applyFont="1" applyFill="1" applyBorder="1" applyAlignment="1">
      <alignment horizontal="left"/>
    </xf>
    <xf numFmtId="10" fontId="10" fillId="0" borderId="0" xfId="0" applyNumberFormat="1" applyFont="1" applyFill="1" applyBorder="1"/>
    <xf numFmtId="169" fontId="9" fillId="5" borderId="0" xfId="0" applyNumberFormat="1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10" fontId="0" fillId="2" borderId="16" xfId="0" applyNumberFormat="1" applyFill="1" applyBorder="1"/>
    <xf numFmtId="10" fontId="0" fillId="2" borderId="17" xfId="0" applyNumberFormat="1" applyFill="1" applyBorder="1"/>
    <xf numFmtId="10" fontId="0" fillId="2" borderId="18" xfId="0" applyNumberFormat="1" applyFill="1" applyBorder="1"/>
    <xf numFmtId="10" fontId="0" fillId="2" borderId="20" xfId="0" applyNumberFormat="1" applyFill="1" applyBorder="1"/>
    <xf numFmtId="39" fontId="10" fillId="0" borderId="0" xfId="0" applyNumberFormat="1" applyFont="1" applyFill="1" applyBorder="1"/>
    <xf numFmtId="0" fontId="16" fillId="0" borderId="0" xfId="0" applyFont="1" applyFill="1" applyBorder="1"/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center"/>
    </xf>
    <xf numFmtId="173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173" fontId="0" fillId="0" borderId="0" xfId="0" applyNumberFormat="1" applyFill="1"/>
    <xf numFmtId="17" fontId="0" fillId="0" borderId="0" xfId="0" applyNumberFormat="1" applyFill="1"/>
    <xf numFmtId="2" fontId="0" fillId="0" borderId="0" xfId="0" applyNumberFormat="1" applyFill="1" applyAlignment="1" applyProtection="1">
      <alignment horizontal="centerContinuous"/>
      <protection locked="0"/>
    </xf>
    <xf numFmtId="2" fontId="0" fillId="0" borderId="0" xfId="0" applyNumberFormat="1" applyFill="1" applyAlignment="1">
      <alignment horizontal="centerContinuous"/>
    </xf>
    <xf numFmtId="2" fontId="0" fillId="0" borderId="0" xfId="0" applyNumberFormat="1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ill="1" applyProtection="1">
      <protection locked="0"/>
    </xf>
    <xf numFmtId="168" fontId="0" fillId="0" borderId="0" xfId="0" applyNumberFormat="1" applyFill="1" applyAlignment="1" applyProtection="1">
      <alignment horizontal="centerContinuous"/>
      <protection locked="0"/>
    </xf>
    <xf numFmtId="165" fontId="0" fillId="0" borderId="0" xfId="0" applyNumberFormat="1" applyFill="1" applyAlignment="1" applyProtection="1">
      <alignment horizontal="centerContinuous"/>
    </xf>
    <xf numFmtId="0" fontId="0" fillId="0" borderId="0" xfId="0" applyFill="1" applyAlignment="1">
      <alignment horizontal="centerContinuous"/>
    </xf>
    <xf numFmtId="15" fontId="0" fillId="0" borderId="0" xfId="0" applyNumberFormat="1" applyFill="1" applyAlignment="1">
      <alignment horizontal="left"/>
    </xf>
    <xf numFmtId="166" fontId="0" fillId="0" borderId="0" xfId="0" applyNumberFormat="1" applyFill="1" applyAlignment="1" applyProtection="1">
      <alignment horizontal="center"/>
    </xf>
    <xf numFmtId="167" fontId="0" fillId="0" borderId="0" xfId="0" applyNumberFormat="1" applyFill="1" applyProtection="1">
      <protection locked="0"/>
    </xf>
    <xf numFmtId="43" fontId="0" fillId="0" borderId="0" xfId="0" applyNumberFormat="1" applyFill="1"/>
    <xf numFmtId="10" fontId="0" fillId="0" borderId="0" xfId="0" applyNumberFormat="1" applyFill="1"/>
    <xf numFmtId="0" fontId="9" fillId="2" borderId="13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10" fillId="2" borderId="16" xfId="0" applyFont="1" applyFill="1" applyBorder="1"/>
    <xf numFmtId="17" fontId="0" fillId="2" borderId="0" xfId="0" applyNumberFormat="1" applyFill="1" applyBorder="1"/>
    <xf numFmtId="37" fontId="0" fillId="2" borderId="0" xfId="0" applyNumberFormat="1" applyFill="1" applyBorder="1"/>
    <xf numFmtId="39" fontId="0" fillId="2" borderId="0" xfId="0" applyNumberFormat="1" applyFill="1" applyBorder="1"/>
    <xf numFmtId="0" fontId="9" fillId="2" borderId="18" xfId="0" applyFont="1" applyFill="1" applyBorder="1" applyAlignment="1">
      <alignment horizontal="left"/>
    </xf>
    <xf numFmtId="0" fontId="11" fillId="2" borderId="19" xfId="0" applyFont="1" applyFill="1" applyBorder="1" applyAlignment="1">
      <alignment horizontal="right"/>
    </xf>
    <xf numFmtId="0" fontId="10" fillId="2" borderId="19" xfId="0" applyFont="1" applyFill="1" applyBorder="1"/>
    <xf numFmtId="39" fontId="12" fillId="2" borderId="0" xfId="0" applyNumberFormat="1" applyFont="1" applyFill="1" applyBorder="1"/>
    <xf numFmtId="172" fontId="12" fillId="2" borderId="0" xfId="3" applyNumberFormat="1" applyFont="1" applyFill="1" applyBorder="1"/>
    <xf numFmtId="37" fontId="17" fillId="2" borderId="17" xfId="0" applyNumberFormat="1" applyFont="1" applyFill="1" applyBorder="1"/>
    <xf numFmtId="37" fontId="17" fillId="2" borderId="20" xfId="0" applyNumberFormat="1" applyFont="1" applyFill="1" applyBorder="1"/>
    <xf numFmtId="0" fontId="17" fillId="0" borderId="0" xfId="0" applyFont="1" applyFill="1" applyBorder="1"/>
    <xf numFmtId="169" fontId="9" fillId="0" borderId="0" xfId="0" applyNumberFormat="1" applyFont="1" applyFill="1" applyBorder="1" applyAlignment="1">
      <alignment horizontal="center"/>
    </xf>
  </cellXfs>
  <cellStyles count="7">
    <cellStyle name="Comma" xfId="1" builtinId="3"/>
    <cellStyle name="Normal" xfId="0" builtinId="0"/>
    <cellStyle name="Normal_Codes2" xfId="2"/>
    <cellStyle name="Percent" xfId="3" builtinId="5"/>
    <cellStyle name="Unprot" xfId="4"/>
    <cellStyle name="Unprot$" xfId="5"/>
    <cellStyle name="Unprotect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12" dropStyle="combo" dx="26" fmlaLink="C$4" fmlaRange="$X$50:$X$56" noThreeD="1" sel="3" val="0"/>
</file>

<file path=xl/ctrlProps/ctrlProp3.xml><?xml version="1.0" encoding="utf-8"?>
<formControlPr xmlns="http://schemas.microsoft.com/office/spreadsheetml/2009/9/main" objectType="Drop" dropLines="23" dropStyle="combo" dx="26" fmlaLink="$C$3" fmlaRange="Power!$X$62:$X$116" sel="3" val="0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769620</xdr:colOff>
          <xdr:row>5</xdr:row>
          <xdr:rowOff>144780</xdr:rowOff>
        </xdr:from>
        <xdr:to>
          <xdr:col>6</xdr:col>
          <xdr:colOff>624840</xdr:colOff>
          <xdr:row>8</xdr:row>
          <xdr:rowOff>0</xdr:rowOff>
        </xdr:to>
        <xdr:sp macro="" textlink="">
          <xdr:nvSpPr>
            <xdr:cNvPr id="4115" name="Button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Curves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14</xdr:row>
          <xdr:rowOff>7620</xdr:rowOff>
        </xdr:from>
        <xdr:to>
          <xdr:col>6</xdr:col>
          <xdr:colOff>320040</xdr:colOff>
          <xdr:row>15</xdr:row>
          <xdr:rowOff>45720</xdr:rowOff>
        </xdr:to>
        <xdr:sp macro="" textlink="">
          <xdr:nvSpPr>
            <xdr:cNvPr id="4119" name="Drop Down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9</xdr:row>
          <xdr:rowOff>0</xdr:rowOff>
        </xdr:from>
        <xdr:to>
          <xdr:col>7</xdr:col>
          <xdr:colOff>708660</xdr:colOff>
          <xdr:row>10</xdr:row>
          <xdr:rowOff>0</xdr:rowOff>
        </xdr:to>
        <xdr:sp macro="" textlink="">
          <xdr:nvSpPr>
            <xdr:cNvPr id="4121" name="Drop Down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5</xdr:row>
          <xdr:rowOff>137160</xdr:rowOff>
        </xdr:from>
        <xdr:to>
          <xdr:col>9</xdr:col>
          <xdr:colOff>220980</xdr:colOff>
          <xdr:row>7</xdr:row>
          <xdr:rowOff>160020</xdr:rowOff>
        </xdr:to>
        <xdr:sp macro="" textlink="">
          <xdr:nvSpPr>
            <xdr:cNvPr id="4132" name="Button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Libor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AK446"/>
  <sheetViews>
    <sheetView showGridLines="0" showZeros="0" tabSelected="1" topLeftCell="A5" zoomScale="75" zoomScaleNormal="75" workbookViewId="0">
      <selection activeCell="O18" sqref="O18"/>
    </sheetView>
  </sheetViews>
  <sheetFormatPr defaultColWidth="9.109375" defaultRowHeight="13.2" x14ac:dyDescent="0.25"/>
  <cols>
    <col min="1" max="1" width="15.5546875" style="3" customWidth="1"/>
    <col min="2" max="2" width="5.88671875" style="3" customWidth="1"/>
    <col min="3" max="3" width="10.6640625" style="3" customWidth="1"/>
    <col min="4" max="6" width="10.6640625" style="3" hidden="1" customWidth="1"/>
    <col min="7" max="14" width="10.6640625" style="3" customWidth="1"/>
    <col min="15" max="16" width="8.88671875" style="3" customWidth="1"/>
    <col min="17" max="18" width="8.6640625" style="3" customWidth="1"/>
    <col min="19" max="19" width="11.5546875" style="3" customWidth="1"/>
    <col min="20" max="20" width="8.6640625" style="3" customWidth="1"/>
    <col min="21" max="21" width="8.6640625" style="3" hidden="1" customWidth="1"/>
    <col min="22" max="23" width="5.6640625" style="3" hidden="1" customWidth="1"/>
    <col min="24" max="24" width="25.6640625" style="3" hidden="1" customWidth="1"/>
    <col min="25" max="25" width="5.6640625" style="3" hidden="1" customWidth="1"/>
    <col min="26" max="26" width="3.33203125" style="3" hidden="1" customWidth="1"/>
    <col min="27" max="29" width="9.109375" style="3" hidden="1" customWidth="1"/>
    <col min="30" max="30" width="9.5546875" style="3" hidden="1" customWidth="1"/>
    <col min="31" max="34" width="9.109375" style="3" hidden="1" customWidth="1"/>
    <col min="35" max="35" width="0" style="3" hidden="1" customWidth="1"/>
    <col min="36" max="16384" width="9.109375" style="3"/>
  </cols>
  <sheetData>
    <row r="1" spans="1:36" hidden="1" x14ac:dyDescent="0.25">
      <c r="A1" s="25">
        <f ca="1">+TODAY()</f>
        <v>37222</v>
      </c>
      <c r="B1" s="25"/>
      <c r="C1" s="26"/>
      <c r="AC1" s="57"/>
      <c r="AD1" s="57"/>
      <c r="AE1" s="57"/>
      <c r="AF1" s="58" t="s">
        <v>94</v>
      </c>
      <c r="AG1" s="57"/>
      <c r="AH1" s="57"/>
    </row>
    <row r="2" spans="1:36" ht="13.8" hidden="1" thickBot="1" x14ac:dyDescent="0.3">
      <c r="A2" s="50">
        <f ca="1">+NOW()</f>
        <v>37222.646860879628</v>
      </c>
      <c r="B2" s="50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AC2" s="57"/>
      <c r="AD2" s="59" t="s">
        <v>95</v>
      </c>
      <c r="AE2" s="59" t="s">
        <v>96</v>
      </c>
      <c r="AF2" s="60" t="s">
        <v>97</v>
      </c>
      <c r="AG2" s="59" t="s">
        <v>98</v>
      </c>
      <c r="AH2" s="59" t="s">
        <v>99</v>
      </c>
    </row>
    <row r="3" spans="1:36" hidden="1" x14ac:dyDescent="0.25">
      <c r="A3" s="23" t="s">
        <v>76</v>
      </c>
      <c r="B3" s="3">
        <v>25</v>
      </c>
      <c r="C3" s="3">
        <v>3</v>
      </c>
      <c r="AC3" s="57"/>
      <c r="AD3" s="59" t="s">
        <v>100</v>
      </c>
      <c r="AE3" s="59" t="s">
        <v>100</v>
      </c>
      <c r="AF3" s="61" t="s">
        <v>101</v>
      </c>
      <c r="AG3" s="59"/>
      <c r="AH3" s="59"/>
    </row>
    <row r="4" spans="1:36" hidden="1" x14ac:dyDescent="0.25">
      <c r="A4" s="23" t="s">
        <v>60</v>
      </c>
      <c r="C4" s="3">
        <v>3</v>
      </c>
      <c r="D4" s="3">
        <f>C4</f>
        <v>3</v>
      </c>
      <c r="E4" s="3">
        <f>D4</f>
        <v>3</v>
      </c>
      <c r="F4" s="3">
        <f>L4</f>
        <v>3</v>
      </c>
      <c r="I4" s="3">
        <f>E4</f>
        <v>3</v>
      </c>
      <c r="J4" s="3">
        <f>F4</f>
        <v>3</v>
      </c>
      <c r="L4" s="3">
        <f>I4</f>
        <v>3</v>
      </c>
      <c r="M4" s="3">
        <f>J4</f>
        <v>3</v>
      </c>
      <c r="AC4" s="62">
        <v>36557</v>
      </c>
      <c r="AD4" s="59">
        <v>21</v>
      </c>
      <c r="AE4" s="59">
        <v>4</v>
      </c>
      <c r="AF4" s="59">
        <v>4</v>
      </c>
      <c r="AG4" s="59">
        <v>0</v>
      </c>
      <c r="AH4" s="59">
        <v>29</v>
      </c>
    </row>
    <row r="5" spans="1:36" x14ac:dyDescent="0.25">
      <c r="C5" s="4"/>
      <c r="AC5" s="62">
        <v>36586</v>
      </c>
      <c r="AD5" s="59">
        <v>23</v>
      </c>
      <c r="AE5" s="59">
        <v>4</v>
      </c>
      <c r="AF5" s="59">
        <v>4</v>
      </c>
      <c r="AG5" s="59">
        <v>0</v>
      </c>
      <c r="AH5" s="59">
        <v>31</v>
      </c>
    </row>
    <row r="6" spans="1:36" x14ac:dyDescent="0.25">
      <c r="A6" s="9"/>
      <c r="B6" s="9"/>
      <c r="C6" s="4"/>
      <c r="D6" s="6"/>
      <c r="AC6" s="62">
        <v>36617</v>
      </c>
      <c r="AD6" s="59">
        <v>20</v>
      </c>
      <c r="AE6" s="59">
        <v>5</v>
      </c>
      <c r="AF6" s="59">
        <v>5</v>
      </c>
      <c r="AG6" s="59">
        <v>0</v>
      </c>
      <c r="AH6" s="59">
        <v>30</v>
      </c>
    </row>
    <row r="7" spans="1:36" x14ac:dyDescent="0.25">
      <c r="A7" s="9"/>
      <c r="B7" s="9"/>
      <c r="C7" s="4"/>
      <c r="D7" s="6"/>
      <c r="AC7" s="62">
        <v>36647</v>
      </c>
      <c r="AD7" s="59">
        <v>22</v>
      </c>
      <c r="AE7" s="59">
        <v>4</v>
      </c>
      <c r="AF7" s="59">
        <v>5</v>
      </c>
      <c r="AG7" s="59">
        <v>1</v>
      </c>
      <c r="AH7" s="59">
        <v>31</v>
      </c>
    </row>
    <row r="8" spans="1:36" x14ac:dyDescent="0.25">
      <c r="A8" s="9"/>
      <c r="B8" s="9"/>
      <c r="C8" s="4"/>
      <c r="D8" s="5"/>
      <c r="AC8" s="62">
        <v>36678</v>
      </c>
      <c r="AD8" s="59">
        <v>22</v>
      </c>
      <c r="AE8" s="59">
        <v>4</v>
      </c>
      <c r="AF8" s="59">
        <v>4</v>
      </c>
      <c r="AG8" s="59">
        <v>0</v>
      </c>
      <c r="AH8" s="59">
        <v>30</v>
      </c>
    </row>
    <row r="9" spans="1:36" x14ac:dyDescent="0.25">
      <c r="C9" s="4"/>
      <c r="AC9" s="62">
        <v>36708</v>
      </c>
      <c r="AD9" s="59">
        <v>20</v>
      </c>
      <c r="AE9" s="59">
        <v>5</v>
      </c>
      <c r="AF9" s="59">
        <v>6</v>
      </c>
      <c r="AG9" s="59">
        <v>1</v>
      </c>
      <c r="AH9" s="59">
        <v>31</v>
      </c>
    </row>
    <row r="10" spans="1:36" ht="20.100000000000001" customHeight="1" x14ac:dyDescent="0.25">
      <c r="A10" s="8" t="s">
        <v>0</v>
      </c>
      <c r="B10" s="8"/>
      <c r="C10" s="4" t="str">
        <f>VLOOKUP(C$3,PowerCode,2,FALSE)</f>
        <v>1B</v>
      </c>
      <c r="J10" s="164" t="s">
        <v>190</v>
      </c>
      <c r="K10" s="165" t="s">
        <v>86</v>
      </c>
      <c r="L10" s="165" t="s">
        <v>191</v>
      </c>
      <c r="M10" s="165" t="s">
        <v>192</v>
      </c>
      <c r="N10" s="165" t="s">
        <v>193</v>
      </c>
      <c r="O10" s="165" t="s">
        <v>194</v>
      </c>
      <c r="P10" s="165" t="s">
        <v>105</v>
      </c>
      <c r="Q10" s="165" t="s">
        <v>15</v>
      </c>
      <c r="R10" s="165" t="s">
        <v>196</v>
      </c>
      <c r="S10" s="166" t="s">
        <v>195</v>
      </c>
      <c r="AC10" s="62">
        <v>36739</v>
      </c>
      <c r="AD10" s="59">
        <v>23</v>
      </c>
      <c r="AE10" s="59">
        <v>4</v>
      </c>
      <c r="AF10" s="59">
        <v>4</v>
      </c>
      <c r="AG10" s="59">
        <v>0</v>
      </c>
      <c r="AH10" s="59">
        <v>31</v>
      </c>
      <c r="AI10" s="60"/>
      <c r="AJ10" s="60"/>
    </row>
    <row r="11" spans="1:36" ht="15.6" x14ac:dyDescent="0.3">
      <c r="A11" s="31"/>
      <c r="B11" s="31"/>
      <c r="C11" s="4"/>
      <c r="J11" s="167" t="s">
        <v>189</v>
      </c>
      <c r="K11" s="168">
        <v>37438</v>
      </c>
      <c r="L11" s="169">
        <v>50</v>
      </c>
      <c r="M11" s="10" t="s">
        <v>10</v>
      </c>
      <c r="N11" s="169">
        <v>22</v>
      </c>
      <c r="O11" s="169">
        <v>17600</v>
      </c>
      <c r="P11" s="170">
        <v>55.5</v>
      </c>
      <c r="Q11" s="174">
        <f>C23</f>
        <v>53.5</v>
      </c>
      <c r="R11" s="175">
        <f ca="1">VLOOKUP(K11,$A$23:$P$24,16,FALSE)</f>
        <v>0.98433694014519768</v>
      </c>
      <c r="S11" s="176">
        <f ca="1">(P11-Q11)*O11*R11</f>
        <v>34648.660293110959</v>
      </c>
      <c r="AC11" s="62">
        <v>36770</v>
      </c>
      <c r="AD11" s="59">
        <v>20</v>
      </c>
      <c r="AE11" s="59">
        <v>5</v>
      </c>
      <c r="AF11" s="59">
        <v>5</v>
      </c>
      <c r="AG11" s="59">
        <v>1</v>
      </c>
      <c r="AH11" s="59">
        <v>30</v>
      </c>
    </row>
    <row r="12" spans="1:36" ht="15.6" x14ac:dyDescent="0.3">
      <c r="A12" s="31" t="s">
        <v>62</v>
      </c>
      <c r="B12" s="31"/>
      <c r="C12" s="30">
        <f ca="1">TODAY()</f>
        <v>37222</v>
      </c>
      <c r="J12" s="167" t="s">
        <v>189</v>
      </c>
      <c r="K12" s="168">
        <v>37469</v>
      </c>
      <c r="L12" s="169">
        <v>50</v>
      </c>
      <c r="M12" s="10" t="s">
        <v>10</v>
      </c>
      <c r="N12" s="169">
        <v>22</v>
      </c>
      <c r="O12" s="169">
        <v>17600</v>
      </c>
      <c r="P12" s="170">
        <v>55.5</v>
      </c>
      <c r="Q12" s="95">
        <f>Q11</f>
        <v>53.5</v>
      </c>
      <c r="R12" s="175">
        <f ca="1">VLOOKUP(K12,$A$23:$P$24,16,FALSE)</f>
        <v>0.98202740529061172</v>
      </c>
      <c r="S12" s="176">
        <f ca="1">(P12-Q12)*O12*R12</f>
        <v>34567.364666229536</v>
      </c>
      <c r="AC12" s="62">
        <v>36800</v>
      </c>
      <c r="AD12" s="59">
        <v>22</v>
      </c>
      <c r="AE12" s="59">
        <v>4</v>
      </c>
      <c r="AF12" s="59">
        <v>5</v>
      </c>
      <c r="AG12" s="59">
        <v>0</v>
      </c>
      <c r="AH12" s="59">
        <v>31</v>
      </c>
    </row>
    <row r="13" spans="1:36" ht="15.6" x14ac:dyDescent="0.3">
      <c r="A13" s="31" t="s">
        <v>61</v>
      </c>
      <c r="B13" s="31"/>
      <c r="C13" s="64">
        <v>37222</v>
      </c>
      <c r="J13" s="167" t="s">
        <v>189</v>
      </c>
      <c r="K13" s="168">
        <v>37438</v>
      </c>
      <c r="L13" s="169">
        <v>50</v>
      </c>
      <c r="M13" s="10" t="s">
        <v>10</v>
      </c>
      <c r="N13" s="169">
        <v>22</v>
      </c>
      <c r="O13" s="169">
        <v>17600</v>
      </c>
      <c r="P13" s="170">
        <v>56.75</v>
      </c>
      <c r="Q13" s="95">
        <f>Q12</f>
        <v>53.5</v>
      </c>
      <c r="R13" s="175">
        <f ca="1">VLOOKUP(K13,$A$23:$P$24,16,FALSE)</f>
        <v>0.98433694014519768</v>
      </c>
      <c r="S13" s="176">
        <f ca="1">(P13-Q13)*O13*R13</f>
        <v>56304.07297630531</v>
      </c>
      <c r="AC13" s="62">
        <v>36831</v>
      </c>
      <c r="AD13" s="59">
        <v>21</v>
      </c>
      <c r="AE13" s="59">
        <v>4</v>
      </c>
      <c r="AF13" s="59">
        <v>5</v>
      </c>
      <c r="AG13" s="59">
        <v>1</v>
      </c>
      <c r="AH13" s="59">
        <v>30</v>
      </c>
    </row>
    <row r="14" spans="1:36" ht="15.6" x14ac:dyDescent="0.3">
      <c r="A14" s="8"/>
      <c r="B14" s="8"/>
      <c r="C14" s="7"/>
      <c r="J14" s="167" t="s">
        <v>189</v>
      </c>
      <c r="K14" s="168">
        <v>37469</v>
      </c>
      <c r="L14" s="169">
        <v>50</v>
      </c>
      <c r="M14" s="10" t="s">
        <v>10</v>
      </c>
      <c r="N14" s="169">
        <v>22</v>
      </c>
      <c r="O14" s="169">
        <v>17600</v>
      </c>
      <c r="P14" s="170">
        <v>56.75</v>
      </c>
      <c r="Q14" s="95">
        <f>Q13</f>
        <v>53.5</v>
      </c>
      <c r="R14" s="175">
        <f ca="1">VLOOKUP(K14,$A$23:$P$24,16,FALSE)</f>
        <v>0.98202740529061172</v>
      </c>
      <c r="S14" s="177">
        <f ca="1">(P14-Q14)*O14*R14</f>
        <v>56171.967582622994</v>
      </c>
      <c r="AC14" s="62">
        <v>36861</v>
      </c>
      <c r="AD14" s="59">
        <v>20</v>
      </c>
      <c r="AE14" s="59">
        <v>5</v>
      </c>
      <c r="AF14" s="59">
        <v>6</v>
      </c>
      <c r="AG14" s="59">
        <v>1</v>
      </c>
      <c r="AH14" s="59">
        <v>31</v>
      </c>
    </row>
    <row r="15" spans="1:36" ht="15.6" x14ac:dyDescent="0.3">
      <c r="A15" s="20" t="s">
        <v>87</v>
      </c>
      <c r="B15" s="20"/>
      <c r="C15" s="21" t="e">
        <f>VLOOKUP(C$4,CurvePoint,2,FALSE)</f>
        <v>#NAME?</v>
      </c>
      <c r="D15" s="21"/>
      <c r="E15" s="21"/>
      <c r="F15" s="21"/>
      <c r="G15" s="21"/>
      <c r="H15" s="21"/>
      <c r="I15" s="21"/>
      <c r="J15" s="171" t="s">
        <v>99</v>
      </c>
      <c r="K15" s="172"/>
      <c r="L15" s="172"/>
      <c r="M15" s="172"/>
      <c r="N15" s="173"/>
      <c r="O15" s="173"/>
      <c r="P15" s="173"/>
      <c r="Q15" s="173"/>
      <c r="R15" s="173"/>
      <c r="S15" s="177">
        <f ca="1">SUM(S11:S14)</f>
        <v>181692.06551826879</v>
      </c>
      <c r="AC15" s="62">
        <v>36892</v>
      </c>
      <c r="AD15" s="59">
        <v>22</v>
      </c>
      <c r="AE15" s="59">
        <v>4</v>
      </c>
      <c r="AF15" s="59">
        <v>5</v>
      </c>
      <c r="AG15" s="59">
        <v>1</v>
      </c>
      <c r="AH15" s="59">
        <v>31</v>
      </c>
    </row>
    <row r="16" spans="1:36" ht="20.100000000000001" customHeight="1" x14ac:dyDescent="0.3">
      <c r="A16" s="22" t="s">
        <v>84</v>
      </c>
      <c r="B16" s="22"/>
      <c r="C16" s="83">
        <v>37438</v>
      </c>
      <c r="M16" s="142" t="s">
        <v>187</v>
      </c>
      <c r="S16" s="178"/>
      <c r="AC16" s="62">
        <v>36923</v>
      </c>
      <c r="AD16" s="59">
        <v>20</v>
      </c>
      <c r="AE16" s="59">
        <v>4</v>
      </c>
      <c r="AF16" s="59">
        <v>4</v>
      </c>
      <c r="AG16" s="59">
        <v>0</v>
      </c>
      <c r="AH16" s="59">
        <v>28</v>
      </c>
    </row>
    <row r="17" spans="1:37" x14ac:dyDescent="0.25">
      <c r="A17" s="22" t="s">
        <v>85</v>
      </c>
      <c r="B17" s="22"/>
      <c r="C17" s="83">
        <v>37499</v>
      </c>
      <c r="AC17" s="62">
        <v>36951</v>
      </c>
      <c r="AD17" s="59">
        <v>22</v>
      </c>
      <c r="AE17" s="59">
        <v>5</v>
      </c>
      <c r="AF17" s="59">
        <v>4</v>
      </c>
      <c r="AG17" s="59">
        <v>0</v>
      </c>
      <c r="AH17" s="59">
        <v>31</v>
      </c>
    </row>
    <row r="18" spans="1:37" x14ac:dyDescent="0.25">
      <c r="A18" s="22" t="s">
        <v>86</v>
      </c>
      <c r="B18" s="22"/>
      <c r="C18" s="52">
        <f>ROUND((C17-C16)/365,0)</f>
        <v>0</v>
      </c>
      <c r="AC18" s="62">
        <v>36982</v>
      </c>
      <c r="AD18" s="59">
        <v>21</v>
      </c>
      <c r="AE18" s="59">
        <v>4</v>
      </c>
      <c r="AF18" s="59">
        <v>5</v>
      </c>
      <c r="AG18" s="59">
        <v>0</v>
      </c>
      <c r="AH18" s="59">
        <v>30</v>
      </c>
    </row>
    <row r="19" spans="1:37" x14ac:dyDescent="0.25">
      <c r="A19" s="22"/>
      <c r="B19" s="22"/>
      <c r="C19" s="52"/>
      <c r="AC19" s="62">
        <v>37012</v>
      </c>
      <c r="AD19" s="59">
        <v>22</v>
      </c>
      <c r="AE19" s="59">
        <v>4</v>
      </c>
      <c r="AF19" s="59">
        <v>5</v>
      </c>
      <c r="AG19" s="59">
        <v>1</v>
      </c>
      <c r="AH19" s="59">
        <v>31</v>
      </c>
    </row>
    <row r="20" spans="1:37" x14ac:dyDescent="0.25">
      <c r="A20" s="22"/>
      <c r="B20" s="22"/>
      <c r="C20" s="84" t="s">
        <v>108</v>
      </c>
      <c r="D20" s="85" t="s">
        <v>110</v>
      </c>
      <c r="E20" s="85" t="s">
        <v>110</v>
      </c>
      <c r="F20" s="85" t="s">
        <v>113</v>
      </c>
      <c r="G20" s="85" t="s">
        <v>107</v>
      </c>
      <c r="H20" s="86" t="s">
        <v>115</v>
      </c>
      <c r="I20" s="100" t="s">
        <v>108</v>
      </c>
      <c r="J20" s="101" t="s">
        <v>107</v>
      </c>
      <c r="K20" s="102" t="s">
        <v>115</v>
      </c>
      <c r="L20" s="115" t="s">
        <v>108</v>
      </c>
      <c r="M20" s="116" t="s">
        <v>107</v>
      </c>
      <c r="N20" s="116" t="s">
        <v>115</v>
      </c>
      <c r="O20" s="84" t="s">
        <v>182</v>
      </c>
      <c r="P20" s="86" t="s">
        <v>186</v>
      </c>
      <c r="Q20" s="179" t="s">
        <v>106</v>
      </c>
      <c r="R20" s="179"/>
      <c r="S20" s="179"/>
      <c r="AC20" s="62">
        <v>37043</v>
      </c>
      <c r="AD20" s="59">
        <v>21</v>
      </c>
      <c r="AE20" s="59">
        <v>5</v>
      </c>
      <c r="AF20" s="59">
        <v>4</v>
      </c>
      <c r="AG20" s="59">
        <v>0</v>
      </c>
      <c r="AH20" s="59">
        <v>30</v>
      </c>
    </row>
    <row r="21" spans="1:37" x14ac:dyDescent="0.25">
      <c r="A21" s="8" t="s">
        <v>59</v>
      </c>
      <c r="B21" s="8"/>
      <c r="C21" s="87" t="s">
        <v>109</v>
      </c>
      <c r="D21" s="88" t="s">
        <v>111</v>
      </c>
      <c r="E21" s="88" t="s">
        <v>112</v>
      </c>
      <c r="F21" s="89" t="s">
        <v>114</v>
      </c>
      <c r="G21" s="89" t="s">
        <v>114</v>
      </c>
      <c r="H21" s="90" t="s">
        <v>116</v>
      </c>
      <c r="I21" s="103" t="s">
        <v>109</v>
      </c>
      <c r="J21" s="104" t="s">
        <v>114</v>
      </c>
      <c r="K21" s="105" t="s">
        <v>116</v>
      </c>
      <c r="L21" s="117" t="s">
        <v>109</v>
      </c>
      <c r="M21" s="118" t="s">
        <v>114</v>
      </c>
      <c r="N21" s="134" t="s">
        <v>116</v>
      </c>
      <c r="O21" s="135" t="s">
        <v>183</v>
      </c>
      <c r="P21" s="136" t="s">
        <v>18</v>
      </c>
      <c r="Q21" s="41" t="s">
        <v>102</v>
      </c>
      <c r="R21" s="41" t="s">
        <v>96</v>
      </c>
      <c r="S21" s="41" t="s">
        <v>103</v>
      </c>
      <c r="T21" s="41"/>
      <c r="U21" s="41"/>
      <c r="AC21" s="62">
        <v>37073</v>
      </c>
      <c r="AD21" s="59">
        <v>21</v>
      </c>
      <c r="AE21" s="59">
        <v>4</v>
      </c>
      <c r="AF21" s="59">
        <v>6</v>
      </c>
      <c r="AG21" s="59">
        <v>1</v>
      </c>
      <c r="AH21" s="59">
        <v>31</v>
      </c>
    </row>
    <row r="22" spans="1:37" x14ac:dyDescent="0.25">
      <c r="A22" s="8"/>
      <c r="B22" s="8" t="s">
        <v>185</v>
      </c>
      <c r="C22" s="91" t="s">
        <v>105</v>
      </c>
      <c r="D22" s="92" t="s">
        <v>105</v>
      </c>
      <c r="E22" s="92" t="s">
        <v>105</v>
      </c>
      <c r="F22" s="92" t="s">
        <v>105</v>
      </c>
      <c r="G22" s="92" t="s">
        <v>105</v>
      </c>
      <c r="H22" s="93" t="s">
        <v>105</v>
      </c>
      <c r="I22" s="106" t="s">
        <v>117</v>
      </c>
      <c r="J22" s="107" t="s">
        <v>117</v>
      </c>
      <c r="K22" s="108" t="s">
        <v>117</v>
      </c>
      <c r="L22" s="119" t="s">
        <v>118</v>
      </c>
      <c r="M22" s="120" t="s">
        <v>118</v>
      </c>
      <c r="N22" s="120" t="s">
        <v>118</v>
      </c>
      <c r="O22" s="135" t="s">
        <v>184</v>
      </c>
      <c r="P22" s="136"/>
      <c r="AC22" s="62">
        <v>37104</v>
      </c>
      <c r="AD22" s="59">
        <v>23</v>
      </c>
      <c r="AE22" s="59">
        <v>4</v>
      </c>
      <c r="AF22" s="59">
        <v>4</v>
      </c>
      <c r="AG22" s="59">
        <v>0</v>
      </c>
      <c r="AH22" s="59">
        <v>31</v>
      </c>
    </row>
    <row r="23" spans="1:37" x14ac:dyDescent="0.25">
      <c r="A23" s="125">
        <f>C16</f>
        <v>37438</v>
      </c>
      <c r="B23" s="132">
        <f>IF(A23=0,0,YEAR(A23))</f>
        <v>2002</v>
      </c>
      <c r="C23" s="94">
        <f>IF(A23=0,0,VLOOKUP($A23,PeakPrices,C$4,FALSE))</f>
        <v>53.5</v>
      </c>
      <c r="D23" s="95">
        <f>IF(A23=0,0,VLOOKUP($A23,SatPrices,D$4,FALSE))</f>
        <v>38.15</v>
      </c>
      <c r="E23" s="95">
        <f>IF(A23=0,0,VLOOKUP($A23,SunPrices,E$4+4,FALSE))</f>
        <v>35.65</v>
      </c>
      <c r="F23" s="95">
        <f t="shared" ref="F23:F86" si="0">IF(A23=0,0,VLOOKUP($A23,OffPrices,F$4+4,FALSE))</f>
        <v>25.9</v>
      </c>
      <c r="G23" s="95">
        <f t="shared" ref="G23:G86" si="1">+IF(A23=0,0,(D23*R23*16+E23*S23*16+F23*SUM(Q23:S23)*8)/(R23*16+S23*16+SUM(Q23:S23)*8))</f>
        <v>29.889795918367344</v>
      </c>
      <c r="H23" s="96">
        <f t="shared" ref="H23:H86" si="2">IF(A23=0,0,(C23*Q23*16+D23*R23*16+E23*S23*16+F23*SUM(Q23:S23)*8)/(SUM(Q23:S23)*24))</f>
        <v>41.060215053763443</v>
      </c>
      <c r="I23" s="109">
        <f t="shared" ref="I23:I86" si="3">IF(A23=0,0,VLOOKUP($A23,PeakVols,I$4+12,FALSE))</f>
        <v>0.44</v>
      </c>
      <c r="J23" s="110">
        <f t="shared" ref="J23:J86" si="4">IF(A23=0,0,VLOOKUP($A23,OffVols,J$4+16,FALSE))</f>
        <v>0.184</v>
      </c>
      <c r="K23" s="111">
        <f t="shared" ref="K23:K86" si="5">IF(A23=0,0,(I23*Q23*16+J23*SUM(R23:S23)*16+J23*SUM(Q23:S23)*8)/(SUM(Q23:S23)*24))</f>
        <v>0.30511827956989246</v>
      </c>
      <c r="L23" s="121">
        <f t="shared" ref="L23:L86" si="6">IF(A23=0,0,VLOOKUP($A23,PeakIntraVols,L$4,FALSE))</f>
        <v>0.83</v>
      </c>
      <c r="M23" s="122">
        <f t="shared" ref="M23:M86" si="7">IF(A23=0,0,VLOOKUP($A23,OffIntraVols,M$4+4,FALSE))</f>
        <v>0.495</v>
      </c>
      <c r="N23" s="122">
        <f t="shared" ref="N23:N86" si="8">IF(A23=0,0,(L23*Q23*16+M23*SUM(R23:S23)*16+M23*SUM(Q23:S23)*8)/(SUM(Q23:S23)*24))</f>
        <v>0.65349462365591393</v>
      </c>
      <c r="O23" s="137">
        <f>IF(A23=0,0,VLOOKUP(A23,'Pwr CrvFtch'!$A$4:$B$363,2))</f>
        <v>2.1795383853942901E-2</v>
      </c>
      <c r="P23" s="138">
        <f t="shared" ref="P23:P86" ca="1" si="9">IF(A23=0,0,(1+O23/2)^(-2*((EOMONTH(A23,0)+20)-$C$12)/365.25))</f>
        <v>0.98433694014519768</v>
      </c>
      <c r="Q23" s="63">
        <f t="shared" ref="Q23:Q86" si="10">IF(A23=0,0,VLOOKUP($A23,$AC$4:$AF$446,2))</f>
        <v>22</v>
      </c>
      <c r="R23" s="63">
        <f t="shared" ref="R23:R86" si="11">IF(A23=0,0,VLOOKUP($A23,$AC$4:$AF$446,3))</f>
        <v>4</v>
      </c>
      <c r="S23" s="63">
        <f t="shared" ref="S23:S86" si="12">IF(A23=0,0,VLOOKUP($A23,$AC$4:$AF$446,4))</f>
        <v>5</v>
      </c>
      <c r="AC23" s="62">
        <v>37135</v>
      </c>
      <c r="AD23" s="59">
        <v>19</v>
      </c>
      <c r="AE23" s="59">
        <v>5</v>
      </c>
      <c r="AF23" s="59">
        <v>6</v>
      </c>
      <c r="AG23" s="59">
        <v>1</v>
      </c>
      <c r="AH23" s="59">
        <v>30</v>
      </c>
      <c r="AI23" s="133"/>
      <c r="AK23" s="141"/>
    </row>
    <row r="24" spans="1:37" x14ac:dyDescent="0.25">
      <c r="A24" s="125">
        <f t="shared" ref="A24:A87" si="13">IF(EOMONTH(A23,0)+1&gt;$C$17,0,IF(A23=0,0,EOMONTH(A23,0)+1))</f>
        <v>37469</v>
      </c>
      <c r="B24" s="132">
        <f t="shared" ref="B24:B87" si="14">IF(A24=0,0,YEAR(A24))</f>
        <v>2002</v>
      </c>
      <c r="C24" s="94">
        <f t="shared" ref="C24:C87" si="15">IF(A24=0,0,VLOOKUP($A24,PeakPrices,C$4,FALSE))</f>
        <v>53.5</v>
      </c>
      <c r="D24" s="95">
        <f t="shared" ref="D24:D87" si="16">IF(A24=0,0,VLOOKUP($A24,SatPrices,D$4,FALSE))</f>
        <v>39.9</v>
      </c>
      <c r="E24" s="95">
        <f t="shared" ref="E24:E87" si="17">IF(A24=0,0,VLOOKUP($A24,SunPrices,E$4+4,FALSE))</f>
        <v>39.450000000000003</v>
      </c>
      <c r="F24" s="95">
        <f t="shared" si="0"/>
        <v>25.9</v>
      </c>
      <c r="G24" s="95">
        <f t="shared" si="1"/>
        <v>30.969387755102041</v>
      </c>
      <c r="H24" s="96">
        <f t="shared" si="2"/>
        <v>41.62903225806452</v>
      </c>
      <c r="I24" s="109">
        <f t="shared" si="3"/>
        <v>0.44</v>
      </c>
      <c r="J24" s="110">
        <f t="shared" si="4"/>
        <v>0.184</v>
      </c>
      <c r="K24" s="111">
        <f t="shared" si="5"/>
        <v>0.30511827956989246</v>
      </c>
      <c r="L24" s="121">
        <f t="shared" si="6"/>
        <v>0.83</v>
      </c>
      <c r="M24" s="122">
        <f t="shared" si="7"/>
        <v>0.67500000000000004</v>
      </c>
      <c r="N24" s="122">
        <f t="shared" si="8"/>
        <v>0.74833333333333329</v>
      </c>
      <c r="O24" s="137">
        <f>IF(A24=0,0,VLOOKUP(A24,'Pwr CrvFtch'!$A$4:$B$363,2))</f>
        <v>2.24285213970092E-2</v>
      </c>
      <c r="P24" s="138">
        <f t="shared" ca="1" si="9"/>
        <v>0.98202740529061172</v>
      </c>
      <c r="Q24" s="63">
        <f t="shared" si="10"/>
        <v>22</v>
      </c>
      <c r="R24" s="63">
        <f t="shared" si="11"/>
        <v>5</v>
      </c>
      <c r="S24" s="63">
        <f t="shared" si="12"/>
        <v>4</v>
      </c>
      <c r="AC24" s="62">
        <v>37165</v>
      </c>
      <c r="AD24" s="59">
        <v>23</v>
      </c>
      <c r="AE24" s="59">
        <v>4</v>
      </c>
      <c r="AF24" s="59">
        <v>4</v>
      </c>
      <c r="AG24" s="59">
        <v>0</v>
      </c>
      <c r="AH24" s="59">
        <v>31</v>
      </c>
    </row>
    <row r="25" spans="1:37" x14ac:dyDescent="0.25">
      <c r="A25" s="125">
        <f t="shared" si="13"/>
        <v>0</v>
      </c>
      <c r="B25" s="132">
        <f t="shared" si="14"/>
        <v>0</v>
      </c>
      <c r="C25" s="94">
        <f t="shared" si="15"/>
        <v>0</v>
      </c>
      <c r="D25" s="95">
        <f t="shared" si="16"/>
        <v>0</v>
      </c>
      <c r="E25" s="95">
        <f t="shared" si="17"/>
        <v>0</v>
      </c>
      <c r="F25" s="95">
        <f t="shared" si="0"/>
        <v>0</v>
      </c>
      <c r="G25" s="95">
        <f t="shared" si="1"/>
        <v>0</v>
      </c>
      <c r="H25" s="96">
        <f t="shared" si="2"/>
        <v>0</v>
      </c>
      <c r="I25" s="109">
        <f t="shared" si="3"/>
        <v>0</v>
      </c>
      <c r="J25" s="110">
        <f t="shared" si="4"/>
        <v>0</v>
      </c>
      <c r="K25" s="111">
        <f t="shared" si="5"/>
        <v>0</v>
      </c>
      <c r="L25" s="121">
        <f t="shared" si="6"/>
        <v>0</v>
      </c>
      <c r="M25" s="122">
        <f t="shared" si="7"/>
        <v>0</v>
      </c>
      <c r="N25" s="122">
        <f t="shared" si="8"/>
        <v>0</v>
      </c>
      <c r="O25" s="137">
        <f>IF(A25=0,0,VLOOKUP(A25,'Pwr CrvFtch'!$A$4:$B$363,2))</f>
        <v>0</v>
      </c>
      <c r="P25" s="138">
        <f t="shared" si="9"/>
        <v>0</v>
      </c>
      <c r="Q25" s="63">
        <f t="shared" si="10"/>
        <v>0</v>
      </c>
      <c r="R25" s="63">
        <f t="shared" si="11"/>
        <v>0</v>
      </c>
      <c r="S25" s="63">
        <f t="shared" si="12"/>
        <v>0</v>
      </c>
      <c r="AC25" s="62">
        <v>37196</v>
      </c>
      <c r="AD25" s="59">
        <v>21</v>
      </c>
      <c r="AE25" s="59">
        <v>4</v>
      </c>
      <c r="AF25" s="59">
        <v>5</v>
      </c>
      <c r="AG25" s="59">
        <v>1</v>
      </c>
      <c r="AH25" s="59">
        <v>30</v>
      </c>
    </row>
    <row r="26" spans="1:37" x14ac:dyDescent="0.25">
      <c r="A26" s="125">
        <f t="shared" si="13"/>
        <v>0</v>
      </c>
      <c r="B26" s="132">
        <f t="shared" si="14"/>
        <v>0</v>
      </c>
      <c r="C26" s="94">
        <f t="shared" si="15"/>
        <v>0</v>
      </c>
      <c r="D26" s="95">
        <f t="shared" si="16"/>
        <v>0</v>
      </c>
      <c r="E26" s="95">
        <f t="shared" si="17"/>
        <v>0</v>
      </c>
      <c r="F26" s="95">
        <f t="shared" si="0"/>
        <v>0</v>
      </c>
      <c r="G26" s="95">
        <f t="shared" si="1"/>
        <v>0</v>
      </c>
      <c r="H26" s="96">
        <f t="shared" si="2"/>
        <v>0</v>
      </c>
      <c r="I26" s="109">
        <f t="shared" si="3"/>
        <v>0</v>
      </c>
      <c r="J26" s="110">
        <f t="shared" si="4"/>
        <v>0</v>
      </c>
      <c r="K26" s="111">
        <f t="shared" si="5"/>
        <v>0</v>
      </c>
      <c r="L26" s="121">
        <f t="shared" si="6"/>
        <v>0</v>
      </c>
      <c r="M26" s="122">
        <f t="shared" si="7"/>
        <v>0</v>
      </c>
      <c r="N26" s="122">
        <f t="shared" si="8"/>
        <v>0</v>
      </c>
      <c r="O26" s="137">
        <f>IF(A26=0,0,VLOOKUP(A26,'Pwr CrvFtch'!$A$4:$B$363,2))</f>
        <v>0</v>
      </c>
      <c r="P26" s="138">
        <f t="shared" si="9"/>
        <v>0</v>
      </c>
      <c r="Q26" s="63">
        <f t="shared" si="10"/>
        <v>0</v>
      </c>
      <c r="R26" s="63">
        <f t="shared" si="11"/>
        <v>0</v>
      </c>
      <c r="S26" s="63">
        <f t="shared" si="12"/>
        <v>0</v>
      </c>
      <c r="AC26" s="62">
        <v>37226</v>
      </c>
      <c r="AD26" s="59">
        <v>20</v>
      </c>
      <c r="AE26" s="59">
        <v>5</v>
      </c>
      <c r="AF26" s="59">
        <v>6</v>
      </c>
      <c r="AG26" s="59">
        <v>1</v>
      </c>
      <c r="AH26" s="59">
        <v>31</v>
      </c>
    </row>
    <row r="27" spans="1:37" x14ac:dyDescent="0.25">
      <c r="A27" s="125">
        <f t="shared" si="13"/>
        <v>0</v>
      </c>
      <c r="B27" s="132">
        <f t="shared" si="14"/>
        <v>0</v>
      </c>
      <c r="C27" s="94">
        <f t="shared" si="15"/>
        <v>0</v>
      </c>
      <c r="D27" s="95">
        <f t="shared" si="16"/>
        <v>0</v>
      </c>
      <c r="E27" s="95">
        <f t="shared" si="17"/>
        <v>0</v>
      </c>
      <c r="F27" s="95">
        <f t="shared" si="0"/>
        <v>0</v>
      </c>
      <c r="G27" s="95">
        <f t="shared" si="1"/>
        <v>0</v>
      </c>
      <c r="H27" s="96">
        <f t="shared" si="2"/>
        <v>0</v>
      </c>
      <c r="I27" s="109">
        <f t="shared" si="3"/>
        <v>0</v>
      </c>
      <c r="J27" s="110">
        <f t="shared" si="4"/>
        <v>0</v>
      </c>
      <c r="K27" s="111">
        <f t="shared" si="5"/>
        <v>0</v>
      </c>
      <c r="L27" s="121">
        <f t="shared" si="6"/>
        <v>0</v>
      </c>
      <c r="M27" s="122">
        <f t="shared" si="7"/>
        <v>0</v>
      </c>
      <c r="N27" s="122">
        <f t="shared" si="8"/>
        <v>0</v>
      </c>
      <c r="O27" s="137">
        <f>IF(A27=0,0,VLOOKUP(A27,'Pwr CrvFtch'!$A$4:$B$363,2))</f>
        <v>0</v>
      </c>
      <c r="P27" s="138">
        <f t="shared" si="9"/>
        <v>0</v>
      </c>
      <c r="Q27" s="63">
        <f t="shared" si="10"/>
        <v>0</v>
      </c>
      <c r="R27" s="63">
        <f t="shared" si="11"/>
        <v>0</v>
      </c>
      <c r="S27" s="63">
        <f t="shared" si="12"/>
        <v>0</v>
      </c>
      <c r="AC27" s="62">
        <v>37257</v>
      </c>
      <c r="AD27" s="59">
        <v>22</v>
      </c>
      <c r="AE27" s="59">
        <v>4</v>
      </c>
      <c r="AF27" s="59">
        <v>5</v>
      </c>
      <c r="AG27" s="59">
        <v>1</v>
      </c>
      <c r="AH27" s="59">
        <v>31</v>
      </c>
    </row>
    <row r="28" spans="1:37" x14ac:dyDescent="0.25">
      <c r="A28" s="125">
        <f t="shared" si="13"/>
        <v>0</v>
      </c>
      <c r="B28" s="132">
        <f t="shared" si="14"/>
        <v>0</v>
      </c>
      <c r="C28" s="94">
        <f t="shared" si="15"/>
        <v>0</v>
      </c>
      <c r="D28" s="95">
        <f t="shared" si="16"/>
        <v>0</v>
      </c>
      <c r="E28" s="95">
        <f t="shared" si="17"/>
        <v>0</v>
      </c>
      <c r="F28" s="95">
        <f t="shared" si="0"/>
        <v>0</v>
      </c>
      <c r="G28" s="95">
        <f t="shared" si="1"/>
        <v>0</v>
      </c>
      <c r="H28" s="96">
        <f t="shared" si="2"/>
        <v>0</v>
      </c>
      <c r="I28" s="109">
        <f t="shared" si="3"/>
        <v>0</v>
      </c>
      <c r="J28" s="110">
        <f t="shared" si="4"/>
        <v>0</v>
      </c>
      <c r="K28" s="111">
        <f t="shared" si="5"/>
        <v>0</v>
      </c>
      <c r="L28" s="121">
        <f t="shared" si="6"/>
        <v>0</v>
      </c>
      <c r="M28" s="122">
        <f t="shared" si="7"/>
        <v>0</v>
      </c>
      <c r="N28" s="122">
        <f t="shared" si="8"/>
        <v>0</v>
      </c>
      <c r="O28" s="137">
        <f>IF(A28=0,0,VLOOKUP(A28,'Pwr CrvFtch'!$A$4:$B$363,2))</f>
        <v>0</v>
      </c>
      <c r="P28" s="138">
        <f t="shared" si="9"/>
        <v>0</v>
      </c>
      <c r="Q28" s="63">
        <f t="shared" si="10"/>
        <v>0</v>
      </c>
      <c r="R28" s="63">
        <f t="shared" si="11"/>
        <v>0</v>
      </c>
      <c r="S28" s="63">
        <f t="shared" si="12"/>
        <v>0</v>
      </c>
      <c r="AC28" s="62">
        <v>37288</v>
      </c>
      <c r="AD28" s="59">
        <v>20</v>
      </c>
      <c r="AE28" s="59">
        <v>4</v>
      </c>
      <c r="AF28" s="59">
        <v>4</v>
      </c>
      <c r="AG28" s="59">
        <v>0</v>
      </c>
      <c r="AH28" s="59">
        <v>28</v>
      </c>
    </row>
    <row r="29" spans="1:37" x14ac:dyDescent="0.25">
      <c r="A29" s="125">
        <f t="shared" si="13"/>
        <v>0</v>
      </c>
      <c r="B29" s="132">
        <f t="shared" si="14"/>
        <v>0</v>
      </c>
      <c r="C29" s="94">
        <f t="shared" si="15"/>
        <v>0</v>
      </c>
      <c r="D29" s="95">
        <f t="shared" si="16"/>
        <v>0</v>
      </c>
      <c r="E29" s="95">
        <f t="shared" si="17"/>
        <v>0</v>
      </c>
      <c r="F29" s="95">
        <f t="shared" si="0"/>
        <v>0</v>
      </c>
      <c r="G29" s="95">
        <f t="shared" si="1"/>
        <v>0</v>
      </c>
      <c r="H29" s="96">
        <f t="shared" si="2"/>
        <v>0</v>
      </c>
      <c r="I29" s="109">
        <f t="shared" si="3"/>
        <v>0</v>
      </c>
      <c r="J29" s="110">
        <f t="shared" si="4"/>
        <v>0</v>
      </c>
      <c r="K29" s="111">
        <f t="shared" si="5"/>
        <v>0</v>
      </c>
      <c r="L29" s="121">
        <f t="shared" si="6"/>
        <v>0</v>
      </c>
      <c r="M29" s="122">
        <f t="shared" si="7"/>
        <v>0</v>
      </c>
      <c r="N29" s="122">
        <f t="shared" si="8"/>
        <v>0</v>
      </c>
      <c r="O29" s="137">
        <f>IF(A29=0,0,VLOOKUP(A29,'Pwr CrvFtch'!$A$4:$B$363,2))</f>
        <v>0</v>
      </c>
      <c r="P29" s="138">
        <f t="shared" si="9"/>
        <v>0</v>
      </c>
      <c r="Q29" s="63">
        <f t="shared" si="10"/>
        <v>0</v>
      </c>
      <c r="R29" s="63">
        <f t="shared" si="11"/>
        <v>0</v>
      </c>
      <c r="S29" s="63">
        <f t="shared" si="12"/>
        <v>0</v>
      </c>
      <c r="AC29" s="62">
        <v>37316</v>
      </c>
      <c r="AD29" s="59">
        <v>21</v>
      </c>
      <c r="AE29" s="59">
        <v>5</v>
      </c>
      <c r="AF29" s="59">
        <v>5</v>
      </c>
      <c r="AG29" s="59">
        <v>0</v>
      </c>
      <c r="AH29" s="59">
        <v>31</v>
      </c>
    </row>
    <row r="30" spans="1:37" x14ac:dyDescent="0.25">
      <c r="A30" s="125">
        <f t="shared" si="13"/>
        <v>0</v>
      </c>
      <c r="B30" s="132">
        <f t="shared" si="14"/>
        <v>0</v>
      </c>
      <c r="C30" s="94">
        <f t="shared" si="15"/>
        <v>0</v>
      </c>
      <c r="D30" s="95">
        <f t="shared" si="16"/>
        <v>0</v>
      </c>
      <c r="E30" s="95">
        <f t="shared" si="17"/>
        <v>0</v>
      </c>
      <c r="F30" s="95">
        <f t="shared" si="0"/>
        <v>0</v>
      </c>
      <c r="G30" s="95">
        <f t="shared" si="1"/>
        <v>0</v>
      </c>
      <c r="H30" s="96">
        <f t="shared" si="2"/>
        <v>0</v>
      </c>
      <c r="I30" s="109">
        <f t="shared" si="3"/>
        <v>0</v>
      </c>
      <c r="J30" s="110">
        <f t="shared" si="4"/>
        <v>0</v>
      </c>
      <c r="K30" s="111">
        <f t="shared" si="5"/>
        <v>0</v>
      </c>
      <c r="L30" s="121">
        <f t="shared" si="6"/>
        <v>0</v>
      </c>
      <c r="M30" s="122">
        <f t="shared" si="7"/>
        <v>0</v>
      </c>
      <c r="N30" s="122">
        <f t="shared" si="8"/>
        <v>0</v>
      </c>
      <c r="O30" s="137">
        <f>IF(A30=0,0,VLOOKUP(A30,'Pwr CrvFtch'!$A$4:$B$363,2))</f>
        <v>0</v>
      </c>
      <c r="P30" s="138">
        <f t="shared" si="9"/>
        <v>0</v>
      </c>
      <c r="Q30" s="63">
        <f t="shared" si="10"/>
        <v>0</v>
      </c>
      <c r="R30" s="63">
        <f t="shared" si="11"/>
        <v>0</v>
      </c>
      <c r="S30" s="63">
        <f t="shared" si="12"/>
        <v>0</v>
      </c>
      <c r="AC30" s="62">
        <v>37347</v>
      </c>
      <c r="AD30" s="59">
        <v>22</v>
      </c>
      <c r="AE30" s="59">
        <v>4</v>
      </c>
      <c r="AF30" s="59">
        <v>4</v>
      </c>
      <c r="AG30" s="59">
        <v>0</v>
      </c>
      <c r="AH30" s="59">
        <v>30</v>
      </c>
    </row>
    <row r="31" spans="1:37" x14ac:dyDescent="0.25">
      <c r="A31" s="125">
        <f t="shared" si="13"/>
        <v>0</v>
      </c>
      <c r="B31" s="132">
        <f t="shared" si="14"/>
        <v>0</v>
      </c>
      <c r="C31" s="94">
        <f t="shared" si="15"/>
        <v>0</v>
      </c>
      <c r="D31" s="95">
        <f t="shared" si="16"/>
        <v>0</v>
      </c>
      <c r="E31" s="95">
        <f t="shared" si="17"/>
        <v>0</v>
      </c>
      <c r="F31" s="95">
        <f t="shared" si="0"/>
        <v>0</v>
      </c>
      <c r="G31" s="95">
        <f t="shared" si="1"/>
        <v>0</v>
      </c>
      <c r="H31" s="96">
        <f t="shared" si="2"/>
        <v>0</v>
      </c>
      <c r="I31" s="109">
        <f t="shared" si="3"/>
        <v>0</v>
      </c>
      <c r="J31" s="110">
        <f t="shared" si="4"/>
        <v>0</v>
      </c>
      <c r="K31" s="111">
        <f t="shared" si="5"/>
        <v>0</v>
      </c>
      <c r="L31" s="121">
        <f t="shared" si="6"/>
        <v>0</v>
      </c>
      <c r="M31" s="122">
        <f t="shared" si="7"/>
        <v>0</v>
      </c>
      <c r="N31" s="122">
        <f t="shared" si="8"/>
        <v>0</v>
      </c>
      <c r="O31" s="137">
        <f>IF(A31=0,0,VLOOKUP(A31,'Pwr CrvFtch'!$A$4:$B$363,2))</f>
        <v>0</v>
      </c>
      <c r="P31" s="138">
        <f t="shared" si="9"/>
        <v>0</v>
      </c>
      <c r="Q31" s="63">
        <f t="shared" si="10"/>
        <v>0</v>
      </c>
      <c r="R31" s="63">
        <f t="shared" si="11"/>
        <v>0</v>
      </c>
      <c r="S31" s="63">
        <f t="shared" si="12"/>
        <v>0</v>
      </c>
      <c r="V31"/>
      <c r="W31"/>
      <c r="AC31" s="62">
        <v>37377</v>
      </c>
      <c r="AD31" s="59">
        <v>22</v>
      </c>
      <c r="AE31" s="59">
        <v>4</v>
      </c>
      <c r="AF31" s="59">
        <v>5</v>
      </c>
      <c r="AG31" s="59">
        <v>1</v>
      </c>
      <c r="AH31" s="59">
        <v>31</v>
      </c>
    </row>
    <row r="32" spans="1:37" ht="13.8" thickBot="1" x14ac:dyDescent="0.3">
      <c r="A32" s="125">
        <f t="shared" si="13"/>
        <v>0</v>
      </c>
      <c r="B32" s="132">
        <f t="shared" si="14"/>
        <v>0</v>
      </c>
      <c r="C32" s="94">
        <f t="shared" si="15"/>
        <v>0</v>
      </c>
      <c r="D32" s="95">
        <f t="shared" si="16"/>
        <v>0</v>
      </c>
      <c r="E32" s="95">
        <f t="shared" si="17"/>
        <v>0</v>
      </c>
      <c r="F32" s="95">
        <f t="shared" si="0"/>
        <v>0</v>
      </c>
      <c r="G32" s="95">
        <f t="shared" si="1"/>
        <v>0</v>
      </c>
      <c r="H32" s="96">
        <f t="shared" si="2"/>
        <v>0</v>
      </c>
      <c r="I32" s="109">
        <f t="shared" si="3"/>
        <v>0</v>
      </c>
      <c r="J32" s="110">
        <f t="shared" si="4"/>
        <v>0</v>
      </c>
      <c r="K32" s="111">
        <f t="shared" si="5"/>
        <v>0</v>
      </c>
      <c r="L32" s="121">
        <f t="shared" si="6"/>
        <v>0</v>
      </c>
      <c r="M32" s="122">
        <f t="shared" si="7"/>
        <v>0</v>
      </c>
      <c r="N32" s="122">
        <f t="shared" si="8"/>
        <v>0</v>
      </c>
      <c r="O32" s="137">
        <f>IF(A32=0,0,VLOOKUP(A32,'Pwr CrvFtch'!$A$4:$B$363,2))</f>
        <v>0</v>
      </c>
      <c r="P32" s="138">
        <f t="shared" si="9"/>
        <v>0</v>
      </c>
      <c r="Q32" s="63">
        <f t="shared" si="10"/>
        <v>0</v>
      </c>
      <c r="R32" s="63">
        <f t="shared" si="11"/>
        <v>0</v>
      </c>
      <c r="S32" s="63">
        <f t="shared" si="12"/>
        <v>0</v>
      </c>
      <c r="V32"/>
      <c r="W32"/>
      <c r="AC32" s="62">
        <v>37408</v>
      </c>
      <c r="AD32" s="59">
        <v>20</v>
      </c>
      <c r="AE32" s="59">
        <v>5</v>
      </c>
      <c r="AF32" s="59">
        <v>5</v>
      </c>
      <c r="AG32" s="59">
        <v>0</v>
      </c>
      <c r="AH32" s="59">
        <v>30</v>
      </c>
    </row>
    <row r="33" spans="1:34" ht="13.8" thickBot="1" x14ac:dyDescent="0.3">
      <c r="A33" s="125">
        <f t="shared" si="13"/>
        <v>0</v>
      </c>
      <c r="B33" s="132">
        <f t="shared" si="14"/>
        <v>0</v>
      </c>
      <c r="C33" s="94">
        <f t="shared" si="15"/>
        <v>0</v>
      </c>
      <c r="D33" s="95">
        <f t="shared" si="16"/>
        <v>0</v>
      </c>
      <c r="E33" s="95">
        <f t="shared" si="17"/>
        <v>0</v>
      </c>
      <c r="F33" s="95">
        <f t="shared" si="0"/>
        <v>0</v>
      </c>
      <c r="G33" s="95">
        <f t="shared" si="1"/>
        <v>0</v>
      </c>
      <c r="H33" s="96">
        <f t="shared" si="2"/>
        <v>0</v>
      </c>
      <c r="I33" s="109">
        <f t="shared" si="3"/>
        <v>0</v>
      </c>
      <c r="J33" s="110">
        <f t="shared" si="4"/>
        <v>0</v>
      </c>
      <c r="K33" s="111">
        <f t="shared" si="5"/>
        <v>0</v>
      </c>
      <c r="L33" s="121">
        <f t="shared" si="6"/>
        <v>0</v>
      </c>
      <c r="M33" s="122">
        <f t="shared" si="7"/>
        <v>0</v>
      </c>
      <c r="N33" s="122">
        <f t="shared" si="8"/>
        <v>0</v>
      </c>
      <c r="O33" s="137">
        <f>IF(A33=0,0,VLOOKUP(A33,'Pwr CrvFtch'!$A$4:$B$363,2))</f>
        <v>0</v>
      </c>
      <c r="P33" s="138">
        <f t="shared" si="9"/>
        <v>0</v>
      </c>
      <c r="Q33" s="63">
        <f t="shared" si="10"/>
        <v>0</v>
      </c>
      <c r="R33" s="63">
        <f t="shared" si="11"/>
        <v>0</v>
      </c>
      <c r="S33" s="63">
        <f t="shared" si="12"/>
        <v>0</v>
      </c>
      <c r="V33" s="32" t="s">
        <v>63</v>
      </c>
      <c r="W33" s="33"/>
      <c r="X33" s="34"/>
      <c r="Y33" s="41"/>
      <c r="AC33" s="62">
        <v>37438</v>
      </c>
      <c r="AD33" s="59">
        <v>22</v>
      </c>
      <c r="AE33" s="59">
        <v>4</v>
      </c>
      <c r="AF33" s="59">
        <v>5</v>
      </c>
      <c r="AG33" s="59">
        <v>1</v>
      </c>
      <c r="AH33" s="59">
        <v>31</v>
      </c>
    </row>
    <row r="34" spans="1:34" x14ac:dyDescent="0.25">
      <c r="A34" s="125">
        <f t="shared" si="13"/>
        <v>0</v>
      </c>
      <c r="B34" s="132">
        <f t="shared" si="14"/>
        <v>0</v>
      </c>
      <c r="C34" s="94">
        <f t="shared" si="15"/>
        <v>0</v>
      </c>
      <c r="D34" s="95">
        <f t="shared" si="16"/>
        <v>0</v>
      </c>
      <c r="E34" s="95">
        <f t="shared" si="17"/>
        <v>0</v>
      </c>
      <c r="F34" s="95">
        <f t="shared" si="0"/>
        <v>0</v>
      </c>
      <c r="G34" s="95">
        <f t="shared" si="1"/>
        <v>0</v>
      </c>
      <c r="H34" s="96">
        <f t="shared" si="2"/>
        <v>0</v>
      </c>
      <c r="I34" s="109">
        <f t="shared" si="3"/>
        <v>0</v>
      </c>
      <c r="J34" s="110">
        <f t="shared" si="4"/>
        <v>0</v>
      </c>
      <c r="K34" s="111">
        <f t="shared" si="5"/>
        <v>0</v>
      </c>
      <c r="L34" s="121">
        <f t="shared" si="6"/>
        <v>0</v>
      </c>
      <c r="M34" s="122">
        <f t="shared" si="7"/>
        <v>0</v>
      </c>
      <c r="N34" s="122">
        <f t="shared" si="8"/>
        <v>0</v>
      </c>
      <c r="O34" s="137">
        <f>IF(A34=0,0,VLOOKUP(A34,'Pwr CrvFtch'!$A$4:$B$363,2))</f>
        <v>0</v>
      </c>
      <c r="P34" s="138">
        <f t="shared" si="9"/>
        <v>0</v>
      </c>
      <c r="Q34" s="63">
        <f t="shared" si="10"/>
        <v>0</v>
      </c>
      <c r="R34" s="63">
        <f t="shared" si="11"/>
        <v>0</v>
      </c>
      <c r="S34" s="63">
        <f t="shared" si="12"/>
        <v>0</v>
      </c>
      <c r="V34" s="23"/>
      <c r="X34" s="35"/>
      <c r="AC34" s="62">
        <v>37469</v>
      </c>
      <c r="AD34" s="59">
        <v>22</v>
      </c>
      <c r="AE34" s="59">
        <v>5</v>
      </c>
      <c r="AF34" s="59">
        <v>4</v>
      </c>
      <c r="AG34" s="59">
        <v>0</v>
      </c>
      <c r="AH34" s="59">
        <v>31</v>
      </c>
    </row>
    <row r="35" spans="1:34" x14ac:dyDescent="0.25">
      <c r="A35" s="125">
        <f t="shared" si="13"/>
        <v>0</v>
      </c>
      <c r="B35" s="132">
        <f t="shared" si="14"/>
        <v>0</v>
      </c>
      <c r="C35" s="94">
        <f t="shared" si="15"/>
        <v>0</v>
      </c>
      <c r="D35" s="95">
        <f t="shared" si="16"/>
        <v>0</v>
      </c>
      <c r="E35" s="95">
        <f t="shared" si="17"/>
        <v>0</v>
      </c>
      <c r="F35" s="95">
        <f t="shared" si="0"/>
        <v>0</v>
      </c>
      <c r="G35" s="95">
        <f t="shared" si="1"/>
        <v>0</v>
      </c>
      <c r="H35" s="96">
        <f t="shared" si="2"/>
        <v>0</v>
      </c>
      <c r="I35" s="109">
        <f t="shared" si="3"/>
        <v>0</v>
      </c>
      <c r="J35" s="110">
        <f t="shared" si="4"/>
        <v>0</v>
      </c>
      <c r="K35" s="111">
        <f t="shared" si="5"/>
        <v>0</v>
      </c>
      <c r="L35" s="121">
        <f t="shared" si="6"/>
        <v>0</v>
      </c>
      <c r="M35" s="122">
        <f t="shared" si="7"/>
        <v>0</v>
      </c>
      <c r="N35" s="122">
        <f t="shared" si="8"/>
        <v>0</v>
      </c>
      <c r="O35" s="137">
        <f>IF(A35=0,0,VLOOKUP(A35,'Pwr CrvFtch'!$A$4:$B$363,2))</f>
        <v>0</v>
      </c>
      <c r="P35" s="138">
        <f t="shared" si="9"/>
        <v>0</v>
      </c>
      <c r="Q35" s="63">
        <f t="shared" si="10"/>
        <v>0</v>
      </c>
      <c r="R35" s="63">
        <f t="shared" si="11"/>
        <v>0</v>
      </c>
      <c r="S35" s="63">
        <f t="shared" si="12"/>
        <v>0</v>
      </c>
      <c r="V35" s="36">
        <v>1</v>
      </c>
      <c r="W35" s="37" t="s">
        <v>64</v>
      </c>
      <c r="X35" s="38" t="s">
        <v>65</v>
      </c>
      <c r="AC35" s="62">
        <v>37500</v>
      </c>
      <c r="AD35" s="59">
        <v>20</v>
      </c>
      <c r="AE35" s="59">
        <v>4</v>
      </c>
      <c r="AF35" s="59">
        <v>6</v>
      </c>
      <c r="AG35" s="59">
        <v>1</v>
      </c>
      <c r="AH35" s="59">
        <v>30</v>
      </c>
    </row>
    <row r="36" spans="1:34" x14ac:dyDescent="0.25">
      <c r="A36" s="125">
        <f t="shared" si="13"/>
        <v>0</v>
      </c>
      <c r="B36" s="132">
        <f t="shared" si="14"/>
        <v>0</v>
      </c>
      <c r="C36" s="94">
        <f t="shared" si="15"/>
        <v>0</v>
      </c>
      <c r="D36" s="95">
        <f t="shared" si="16"/>
        <v>0</v>
      </c>
      <c r="E36" s="95">
        <f t="shared" si="17"/>
        <v>0</v>
      </c>
      <c r="F36" s="95">
        <f t="shared" si="0"/>
        <v>0</v>
      </c>
      <c r="G36" s="95">
        <f t="shared" si="1"/>
        <v>0</v>
      </c>
      <c r="H36" s="96">
        <f t="shared" si="2"/>
        <v>0</v>
      </c>
      <c r="I36" s="109">
        <f t="shared" si="3"/>
        <v>0</v>
      </c>
      <c r="J36" s="110">
        <f t="shared" si="4"/>
        <v>0</v>
      </c>
      <c r="K36" s="111">
        <f t="shared" si="5"/>
        <v>0</v>
      </c>
      <c r="L36" s="121">
        <f t="shared" si="6"/>
        <v>0</v>
      </c>
      <c r="M36" s="122">
        <f t="shared" si="7"/>
        <v>0</v>
      </c>
      <c r="N36" s="122">
        <f t="shared" si="8"/>
        <v>0</v>
      </c>
      <c r="O36" s="137">
        <f>IF(A36=0,0,VLOOKUP(A36,'Pwr CrvFtch'!$A$4:$B$363,2))</f>
        <v>0</v>
      </c>
      <c r="P36" s="138">
        <f t="shared" si="9"/>
        <v>0</v>
      </c>
      <c r="Q36" s="63">
        <f t="shared" si="10"/>
        <v>0</v>
      </c>
      <c r="R36" s="63">
        <f t="shared" si="11"/>
        <v>0</v>
      </c>
      <c r="S36" s="63">
        <f t="shared" si="12"/>
        <v>0</v>
      </c>
      <c r="V36" s="36">
        <v>2</v>
      </c>
      <c r="W36" s="37" t="s">
        <v>66</v>
      </c>
      <c r="X36" s="38" t="s">
        <v>67</v>
      </c>
      <c r="AC36" s="62">
        <v>37530</v>
      </c>
      <c r="AD36" s="59">
        <v>23</v>
      </c>
      <c r="AE36" s="59">
        <v>4</v>
      </c>
      <c r="AF36" s="59">
        <v>4</v>
      </c>
      <c r="AG36" s="59">
        <v>0</v>
      </c>
      <c r="AH36" s="59">
        <v>31</v>
      </c>
    </row>
    <row r="37" spans="1:34" x14ac:dyDescent="0.25">
      <c r="A37" s="125">
        <f t="shared" si="13"/>
        <v>0</v>
      </c>
      <c r="B37" s="132">
        <f t="shared" si="14"/>
        <v>0</v>
      </c>
      <c r="C37" s="94">
        <f t="shared" si="15"/>
        <v>0</v>
      </c>
      <c r="D37" s="95">
        <f t="shared" si="16"/>
        <v>0</v>
      </c>
      <c r="E37" s="95">
        <f t="shared" si="17"/>
        <v>0</v>
      </c>
      <c r="F37" s="95">
        <f t="shared" si="0"/>
        <v>0</v>
      </c>
      <c r="G37" s="95">
        <f t="shared" si="1"/>
        <v>0</v>
      </c>
      <c r="H37" s="96">
        <f t="shared" si="2"/>
        <v>0</v>
      </c>
      <c r="I37" s="109">
        <f t="shared" si="3"/>
        <v>0</v>
      </c>
      <c r="J37" s="110">
        <f t="shared" si="4"/>
        <v>0</v>
      </c>
      <c r="K37" s="111">
        <f t="shared" si="5"/>
        <v>0</v>
      </c>
      <c r="L37" s="121">
        <f t="shared" si="6"/>
        <v>0</v>
      </c>
      <c r="M37" s="122">
        <f t="shared" si="7"/>
        <v>0</v>
      </c>
      <c r="N37" s="122">
        <f t="shared" si="8"/>
        <v>0</v>
      </c>
      <c r="O37" s="137">
        <f>IF(A37=0,0,VLOOKUP(A37,'Pwr CrvFtch'!$A$4:$B$363,2))</f>
        <v>0</v>
      </c>
      <c r="P37" s="138">
        <f t="shared" si="9"/>
        <v>0</v>
      </c>
      <c r="Q37" s="63">
        <f t="shared" si="10"/>
        <v>0</v>
      </c>
      <c r="R37" s="63">
        <f t="shared" si="11"/>
        <v>0</v>
      </c>
      <c r="S37" s="63">
        <f t="shared" si="12"/>
        <v>0</v>
      </c>
      <c r="V37" s="36">
        <v>3</v>
      </c>
      <c r="W37" s="37" t="s">
        <v>68</v>
      </c>
      <c r="X37" s="38" t="s">
        <v>69</v>
      </c>
      <c r="AC37" s="62">
        <v>37561</v>
      </c>
      <c r="AD37" s="59">
        <v>20</v>
      </c>
      <c r="AE37" s="59">
        <v>5</v>
      </c>
      <c r="AF37" s="59">
        <v>5</v>
      </c>
      <c r="AG37" s="59">
        <v>1</v>
      </c>
      <c r="AH37" s="59">
        <v>30</v>
      </c>
    </row>
    <row r="38" spans="1:34" x14ac:dyDescent="0.25">
      <c r="A38" s="125">
        <f t="shared" si="13"/>
        <v>0</v>
      </c>
      <c r="B38" s="132">
        <f t="shared" si="14"/>
        <v>0</v>
      </c>
      <c r="C38" s="94">
        <f t="shared" si="15"/>
        <v>0</v>
      </c>
      <c r="D38" s="95">
        <f t="shared" si="16"/>
        <v>0</v>
      </c>
      <c r="E38" s="95">
        <f t="shared" si="17"/>
        <v>0</v>
      </c>
      <c r="F38" s="95">
        <f t="shared" si="0"/>
        <v>0</v>
      </c>
      <c r="G38" s="95">
        <f t="shared" si="1"/>
        <v>0</v>
      </c>
      <c r="H38" s="96">
        <f t="shared" si="2"/>
        <v>0</v>
      </c>
      <c r="I38" s="109">
        <f t="shared" si="3"/>
        <v>0</v>
      </c>
      <c r="J38" s="110">
        <f t="shared" si="4"/>
        <v>0</v>
      </c>
      <c r="K38" s="111">
        <f t="shared" si="5"/>
        <v>0</v>
      </c>
      <c r="L38" s="121">
        <f t="shared" si="6"/>
        <v>0</v>
      </c>
      <c r="M38" s="122">
        <f t="shared" si="7"/>
        <v>0</v>
      </c>
      <c r="N38" s="122">
        <f t="shared" si="8"/>
        <v>0</v>
      </c>
      <c r="O38" s="137">
        <f>IF(A38=0,0,VLOOKUP(A38,'Pwr CrvFtch'!$A$4:$B$363,2))</f>
        <v>0</v>
      </c>
      <c r="P38" s="138">
        <f t="shared" si="9"/>
        <v>0</v>
      </c>
      <c r="Q38" s="63">
        <f t="shared" si="10"/>
        <v>0</v>
      </c>
      <c r="R38" s="63">
        <f t="shared" si="11"/>
        <v>0</v>
      </c>
      <c r="S38" s="63">
        <f t="shared" si="12"/>
        <v>0</v>
      </c>
      <c r="V38" s="36">
        <v>4</v>
      </c>
      <c r="W38" s="37" t="s">
        <v>70</v>
      </c>
      <c r="X38" s="38" t="s">
        <v>71</v>
      </c>
      <c r="AC38" s="62">
        <v>37591</v>
      </c>
      <c r="AD38" s="59">
        <v>21</v>
      </c>
      <c r="AE38" s="59">
        <v>4</v>
      </c>
      <c r="AF38" s="59">
        <v>6</v>
      </c>
      <c r="AG38" s="59">
        <v>1</v>
      </c>
      <c r="AH38" s="59">
        <v>31</v>
      </c>
    </row>
    <row r="39" spans="1:34" x14ac:dyDescent="0.25">
      <c r="A39" s="125">
        <f t="shared" si="13"/>
        <v>0</v>
      </c>
      <c r="B39" s="132">
        <f t="shared" si="14"/>
        <v>0</v>
      </c>
      <c r="C39" s="94">
        <f t="shared" si="15"/>
        <v>0</v>
      </c>
      <c r="D39" s="95">
        <f t="shared" si="16"/>
        <v>0</v>
      </c>
      <c r="E39" s="95">
        <f t="shared" si="17"/>
        <v>0</v>
      </c>
      <c r="F39" s="95">
        <f t="shared" si="0"/>
        <v>0</v>
      </c>
      <c r="G39" s="95">
        <f t="shared" si="1"/>
        <v>0</v>
      </c>
      <c r="H39" s="96">
        <f t="shared" si="2"/>
        <v>0</v>
      </c>
      <c r="I39" s="109">
        <f t="shared" si="3"/>
        <v>0</v>
      </c>
      <c r="J39" s="110">
        <f t="shared" si="4"/>
        <v>0</v>
      </c>
      <c r="K39" s="111">
        <f t="shared" si="5"/>
        <v>0</v>
      </c>
      <c r="L39" s="121">
        <f t="shared" si="6"/>
        <v>0</v>
      </c>
      <c r="M39" s="122">
        <f t="shared" si="7"/>
        <v>0</v>
      </c>
      <c r="N39" s="122">
        <f t="shared" si="8"/>
        <v>0</v>
      </c>
      <c r="O39" s="137">
        <f>IF(A39=0,0,VLOOKUP(A39,'Pwr CrvFtch'!$A$4:$B$363,2))</f>
        <v>0</v>
      </c>
      <c r="P39" s="138">
        <f t="shared" si="9"/>
        <v>0</v>
      </c>
      <c r="Q39" s="63">
        <f t="shared" si="10"/>
        <v>0</v>
      </c>
      <c r="R39" s="63">
        <f t="shared" si="11"/>
        <v>0</v>
      </c>
      <c r="S39" s="63">
        <f t="shared" si="12"/>
        <v>0</v>
      </c>
      <c r="V39" s="36">
        <v>5</v>
      </c>
      <c r="W39" s="37" t="s">
        <v>72</v>
      </c>
      <c r="X39" s="38" t="s">
        <v>73</v>
      </c>
      <c r="AC39" s="62">
        <v>37622</v>
      </c>
      <c r="AD39" s="59">
        <v>22</v>
      </c>
      <c r="AE39" s="59">
        <v>4</v>
      </c>
      <c r="AF39" s="59">
        <v>5</v>
      </c>
      <c r="AG39" s="59">
        <v>1</v>
      </c>
      <c r="AH39" s="59">
        <v>31</v>
      </c>
    </row>
    <row r="40" spans="1:34" x14ac:dyDescent="0.25">
      <c r="A40" s="125">
        <f t="shared" si="13"/>
        <v>0</v>
      </c>
      <c r="B40" s="132">
        <f t="shared" si="14"/>
        <v>0</v>
      </c>
      <c r="C40" s="94">
        <f t="shared" si="15"/>
        <v>0</v>
      </c>
      <c r="D40" s="95">
        <f t="shared" si="16"/>
        <v>0</v>
      </c>
      <c r="E40" s="95">
        <f t="shared" si="17"/>
        <v>0</v>
      </c>
      <c r="F40" s="95">
        <f t="shared" si="0"/>
        <v>0</v>
      </c>
      <c r="G40" s="95">
        <f t="shared" si="1"/>
        <v>0</v>
      </c>
      <c r="H40" s="96">
        <f t="shared" si="2"/>
        <v>0</v>
      </c>
      <c r="I40" s="109">
        <f t="shared" si="3"/>
        <v>0</v>
      </c>
      <c r="J40" s="110">
        <f t="shared" si="4"/>
        <v>0</v>
      </c>
      <c r="K40" s="111">
        <f t="shared" si="5"/>
        <v>0</v>
      </c>
      <c r="L40" s="121">
        <f t="shared" si="6"/>
        <v>0</v>
      </c>
      <c r="M40" s="122">
        <f t="shared" si="7"/>
        <v>0</v>
      </c>
      <c r="N40" s="122">
        <f t="shared" si="8"/>
        <v>0</v>
      </c>
      <c r="O40" s="137">
        <f>IF(A40=0,0,VLOOKUP(A40,'Pwr CrvFtch'!$A$4:$B$363,2))</f>
        <v>0</v>
      </c>
      <c r="P40" s="138">
        <f t="shared" si="9"/>
        <v>0</v>
      </c>
      <c r="Q40" s="63">
        <f t="shared" si="10"/>
        <v>0</v>
      </c>
      <c r="R40" s="63">
        <f t="shared" si="11"/>
        <v>0</v>
      </c>
      <c r="S40" s="63">
        <f t="shared" si="12"/>
        <v>0</v>
      </c>
      <c r="V40" s="36">
        <v>6</v>
      </c>
      <c r="W40" s="37"/>
      <c r="X40" s="39" t="s">
        <v>74</v>
      </c>
      <c r="AC40" s="62">
        <v>37653</v>
      </c>
      <c r="AD40" s="59">
        <v>20</v>
      </c>
      <c r="AE40" s="59">
        <v>4</v>
      </c>
      <c r="AF40" s="59">
        <v>4</v>
      </c>
      <c r="AG40" s="59">
        <v>0</v>
      </c>
      <c r="AH40" s="59">
        <v>28</v>
      </c>
    </row>
    <row r="41" spans="1:34" x14ac:dyDescent="0.25">
      <c r="A41" s="125">
        <f t="shared" si="13"/>
        <v>0</v>
      </c>
      <c r="B41" s="132">
        <f t="shared" si="14"/>
        <v>0</v>
      </c>
      <c r="C41" s="94">
        <f t="shared" si="15"/>
        <v>0</v>
      </c>
      <c r="D41" s="95">
        <f t="shared" si="16"/>
        <v>0</v>
      </c>
      <c r="E41" s="95">
        <f t="shared" si="17"/>
        <v>0</v>
      </c>
      <c r="F41" s="95">
        <f t="shared" si="0"/>
        <v>0</v>
      </c>
      <c r="G41" s="95">
        <f t="shared" si="1"/>
        <v>0</v>
      </c>
      <c r="H41" s="96">
        <f t="shared" si="2"/>
        <v>0</v>
      </c>
      <c r="I41" s="109">
        <f t="shared" si="3"/>
        <v>0</v>
      </c>
      <c r="J41" s="110">
        <f t="shared" si="4"/>
        <v>0</v>
      </c>
      <c r="K41" s="111">
        <f t="shared" si="5"/>
        <v>0</v>
      </c>
      <c r="L41" s="121">
        <f t="shared" si="6"/>
        <v>0</v>
      </c>
      <c r="M41" s="122">
        <f t="shared" si="7"/>
        <v>0</v>
      </c>
      <c r="N41" s="122">
        <f t="shared" si="8"/>
        <v>0</v>
      </c>
      <c r="O41" s="137">
        <f>IF(A41=0,0,VLOOKUP(A41,'Pwr CrvFtch'!$A$4:$B$363,2))</f>
        <v>0</v>
      </c>
      <c r="P41" s="138">
        <f t="shared" si="9"/>
        <v>0</v>
      </c>
      <c r="Q41" s="63">
        <f t="shared" si="10"/>
        <v>0</v>
      </c>
      <c r="R41" s="63">
        <f t="shared" si="11"/>
        <v>0</v>
      </c>
      <c r="S41" s="63">
        <f t="shared" si="12"/>
        <v>0</v>
      </c>
      <c r="V41" s="36">
        <v>7</v>
      </c>
      <c r="W41" s="37"/>
      <c r="X41" s="39" t="s">
        <v>74</v>
      </c>
      <c r="AC41" s="62">
        <v>37681</v>
      </c>
      <c r="AD41" s="59">
        <v>21</v>
      </c>
      <c r="AE41" s="59">
        <v>5</v>
      </c>
      <c r="AF41" s="59">
        <v>5</v>
      </c>
      <c r="AG41" s="59">
        <v>0</v>
      </c>
      <c r="AH41" s="59">
        <v>31</v>
      </c>
    </row>
    <row r="42" spans="1:34" x14ac:dyDescent="0.25">
      <c r="A42" s="125">
        <f t="shared" si="13"/>
        <v>0</v>
      </c>
      <c r="B42" s="132">
        <f t="shared" si="14"/>
        <v>0</v>
      </c>
      <c r="C42" s="94">
        <f t="shared" si="15"/>
        <v>0</v>
      </c>
      <c r="D42" s="95">
        <f t="shared" si="16"/>
        <v>0</v>
      </c>
      <c r="E42" s="95">
        <f t="shared" si="17"/>
        <v>0</v>
      </c>
      <c r="F42" s="95">
        <f t="shared" si="0"/>
        <v>0</v>
      </c>
      <c r="G42" s="95">
        <f t="shared" si="1"/>
        <v>0</v>
      </c>
      <c r="H42" s="96">
        <f t="shared" si="2"/>
        <v>0</v>
      </c>
      <c r="I42" s="109">
        <f t="shared" si="3"/>
        <v>0</v>
      </c>
      <c r="J42" s="110">
        <f t="shared" si="4"/>
        <v>0</v>
      </c>
      <c r="K42" s="111">
        <f t="shared" si="5"/>
        <v>0</v>
      </c>
      <c r="L42" s="121">
        <f t="shared" si="6"/>
        <v>0</v>
      </c>
      <c r="M42" s="122">
        <f t="shared" si="7"/>
        <v>0</v>
      </c>
      <c r="N42" s="122">
        <f t="shared" si="8"/>
        <v>0</v>
      </c>
      <c r="O42" s="137">
        <f>IF(A42=0,0,VLOOKUP(A42,'Pwr CrvFtch'!$A$4:$B$363,2))</f>
        <v>0</v>
      </c>
      <c r="P42" s="138">
        <f t="shared" si="9"/>
        <v>0</v>
      </c>
      <c r="Q42" s="63">
        <f t="shared" si="10"/>
        <v>0</v>
      </c>
      <c r="R42" s="63">
        <f t="shared" si="11"/>
        <v>0</v>
      </c>
      <c r="S42" s="63">
        <f t="shared" si="12"/>
        <v>0</v>
      </c>
      <c r="V42" s="36">
        <v>8</v>
      </c>
      <c r="W42" s="37"/>
      <c r="X42" s="39" t="s">
        <v>74</v>
      </c>
      <c r="AC42" s="62">
        <v>37712</v>
      </c>
      <c r="AD42" s="59">
        <v>22</v>
      </c>
      <c r="AE42" s="59">
        <v>4</v>
      </c>
      <c r="AF42" s="59">
        <v>4</v>
      </c>
      <c r="AG42" s="59">
        <v>0</v>
      </c>
      <c r="AH42" s="59">
        <v>30</v>
      </c>
    </row>
    <row r="43" spans="1:34" x14ac:dyDescent="0.25">
      <c r="A43" s="125">
        <f t="shared" si="13"/>
        <v>0</v>
      </c>
      <c r="B43" s="132">
        <f t="shared" si="14"/>
        <v>0</v>
      </c>
      <c r="C43" s="94">
        <f t="shared" si="15"/>
        <v>0</v>
      </c>
      <c r="D43" s="95">
        <f t="shared" si="16"/>
        <v>0</v>
      </c>
      <c r="E43" s="95">
        <f t="shared" si="17"/>
        <v>0</v>
      </c>
      <c r="F43" s="95">
        <f t="shared" si="0"/>
        <v>0</v>
      </c>
      <c r="G43" s="95">
        <f t="shared" si="1"/>
        <v>0</v>
      </c>
      <c r="H43" s="96">
        <f t="shared" si="2"/>
        <v>0</v>
      </c>
      <c r="I43" s="109">
        <f t="shared" si="3"/>
        <v>0</v>
      </c>
      <c r="J43" s="110">
        <f t="shared" si="4"/>
        <v>0</v>
      </c>
      <c r="K43" s="111">
        <f t="shared" si="5"/>
        <v>0</v>
      </c>
      <c r="L43" s="121">
        <f t="shared" si="6"/>
        <v>0</v>
      </c>
      <c r="M43" s="122">
        <f t="shared" si="7"/>
        <v>0</v>
      </c>
      <c r="N43" s="122">
        <f t="shared" si="8"/>
        <v>0</v>
      </c>
      <c r="O43" s="137">
        <f>IF(A43=0,0,VLOOKUP(A43,'Pwr CrvFtch'!$A$4:$B$363,2))</f>
        <v>0</v>
      </c>
      <c r="P43" s="138">
        <f t="shared" si="9"/>
        <v>0</v>
      </c>
      <c r="Q43" s="63">
        <f t="shared" si="10"/>
        <v>0</v>
      </c>
      <c r="R43" s="63">
        <f t="shared" si="11"/>
        <v>0</v>
      </c>
      <c r="S43" s="63">
        <f t="shared" si="12"/>
        <v>0</v>
      </c>
      <c r="V43" s="36">
        <v>9</v>
      </c>
      <c r="W43" s="37"/>
      <c r="X43" s="39" t="s">
        <v>74</v>
      </c>
      <c r="AC43" s="62">
        <v>37742</v>
      </c>
      <c r="AD43" s="59">
        <v>21</v>
      </c>
      <c r="AE43" s="59">
        <v>5</v>
      </c>
      <c r="AF43" s="59">
        <v>5</v>
      </c>
      <c r="AG43" s="59">
        <v>1</v>
      </c>
      <c r="AH43" s="59">
        <v>31</v>
      </c>
    </row>
    <row r="44" spans="1:34" x14ac:dyDescent="0.25">
      <c r="A44" s="125">
        <f t="shared" si="13"/>
        <v>0</v>
      </c>
      <c r="B44" s="132">
        <f t="shared" si="14"/>
        <v>0</v>
      </c>
      <c r="C44" s="94">
        <f t="shared" si="15"/>
        <v>0</v>
      </c>
      <c r="D44" s="95">
        <f t="shared" si="16"/>
        <v>0</v>
      </c>
      <c r="E44" s="95">
        <f t="shared" si="17"/>
        <v>0</v>
      </c>
      <c r="F44" s="95">
        <f t="shared" si="0"/>
        <v>0</v>
      </c>
      <c r="G44" s="95">
        <f t="shared" si="1"/>
        <v>0</v>
      </c>
      <c r="H44" s="96">
        <f t="shared" si="2"/>
        <v>0</v>
      </c>
      <c r="I44" s="109">
        <f t="shared" si="3"/>
        <v>0</v>
      </c>
      <c r="J44" s="110">
        <f t="shared" si="4"/>
        <v>0</v>
      </c>
      <c r="K44" s="111">
        <f t="shared" si="5"/>
        <v>0</v>
      </c>
      <c r="L44" s="121">
        <f t="shared" si="6"/>
        <v>0</v>
      </c>
      <c r="M44" s="122">
        <f t="shared" si="7"/>
        <v>0</v>
      </c>
      <c r="N44" s="122">
        <f t="shared" si="8"/>
        <v>0</v>
      </c>
      <c r="O44" s="137">
        <f>IF(A44=0,0,VLOOKUP(A44,'Pwr CrvFtch'!$A$4:$B$363,2))</f>
        <v>0</v>
      </c>
      <c r="P44" s="138">
        <f t="shared" si="9"/>
        <v>0</v>
      </c>
      <c r="Q44" s="63">
        <f t="shared" si="10"/>
        <v>0</v>
      </c>
      <c r="R44" s="63">
        <f t="shared" si="11"/>
        <v>0</v>
      </c>
      <c r="S44" s="63">
        <f t="shared" si="12"/>
        <v>0</v>
      </c>
      <c r="V44" s="36">
        <v>10</v>
      </c>
      <c r="W44" s="37"/>
      <c r="X44" s="39" t="s">
        <v>74</v>
      </c>
      <c r="AC44" s="62">
        <v>37773</v>
      </c>
      <c r="AD44" s="59">
        <v>21</v>
      </c>
      <c r="AE44" s="59">
        <v>4</v>
      </c>
      <c r="AF44" s="59">
        <v>5</v>
      </c>
      <c r="AG44" s="59">
        <v>0</v>
      </c>
      <c r="AH44" s="59">
        <v>30</v>
      </c>
    </row>
    <row r="45" spans="1:34" ht="13.8" thickBot="1" x14ac:dyDescent="0.3">
      <c r="A45" s="125">
        <f t="shared" si="13"/>
        <v>0</v>
      </c>
      <c r="B45" s="132">
        <f t="shared" si="14"/>
        <v>0</v>
      </c>
      <c r="C45" s="94">
        <f t="shared" si="15"/>
        <v>0</v>
      </c>
      <c r="D45" s="95">
        <f t="shared" si="16"/>
        <v>0</v>
      </c>
      <c r="E45" s="95">
        <f t="shared" si="17"/>
        <v>0</v>
      </c>
      <c r="F45" s="95">
        <f t="shared" si="0"/>
        <v>0</v>
      </c>
      <c r="G45" s="95">
        <f t="shared" si="1"/>
        <v>0</v>
      </c>
      <c r="H45" s="96">
        <f t="shared" si="2"/>
        <v>0</v>
      </c>
      <c r="I45" s="109">
        <f t="shared" si="3"/>
        <v>0</v>
      </c>
      <c r="J45" s="110">
        <f t="shared" si="4"/>
        <v>0</v>
      </c>
      <c r="K45" s="111">
        <f t="shared" si="5"/>
        <v>0</v>
      </c>
      <c r="L45" s="121">
        <f t="shared" si="6"/>
        <v>0</v>
      </c>
      <c r="M45" s="122">
        <f t="shared" si="7"/>
        <v>0</v>
      </c>
      <c r="N45" s="122">
        <f t="shared" si="8"/>
        <v>0</v>
      </c>
      <c r="O45" s="137">
        <f>IF(A45=0,0,VLOOKUP(A45,'Pwr CrvFtch'!$A$4:$B$363,2))</f>
        <v>0</v>
      </c>
      <c r="P45" s="138">
        <f t="shared" si="9"/>
        <v>0</v>
      </c>
      <c r="Q45" s="63">
        <f t="shared" si="10"/>
        <v>0</v>
      </c>
      <c r="R45" s="63">
        <f t="shared" si="11"/>
        <v>0</v>
      </c>
      <c r="S45" s="63">
        <f t="shared" si="12"/>
        <v>0</v>
      </c>
      <c r="V45" s="45"/>
      <c r="W45" s="46"/>
      <c r="X45" s="47"/>
      <c r="AC45" s="62">
        <v>37803</v>
      </c>
      <c r="AD45" s="59">
        <v>22</v>
      </c>
      <c r="AE45" s="59">
        <v>4</v>
      </c>
      <c r="AF45" s="59">
        <v>5</v>
      </c>
      <c r="AG45" s="59">
        <v>1</v>
      </c>
      <c r="AH45" s="59">
        <v>31</v>
      </c>
    </row>
    <row r="46" spans="1:34" x14ac:dyDescent="0.25">
      <c r="A46" s="125">
        <f t="shared" si="13"/>
        <v>0</v>
      </c>
      <c r="B46" s="132">
        <f t="shared" si="14"/>
        <v>0</v>
      </c>
      <c r="C46" s="94">
        <f t="shared" si="15"/>
        <v>0</v>
      </c>
      <c r="D46" s="95">
        <f t="shared" si="16"/>
        <v>0</v>
      </c>
      <c r="E46" s="95">
        <f t="shared" si="17"/>
        <v>0</v>
      </c>
      <c r="F46" s="95">
        <f t="shared" si="0"/>
        <v>0</v>
      </c>
      <c r="G46" s="95">
        <f t="shared" si="1"/>
        <v>0</v>
      </c>
      <c r="H46" s="96">
        <f t="shared" si="2"/>
        <v>0</v>
      </c>
      <c r="I46" s="109">
        <f t="shared" si="3"/>
        <v>0</v>
      </c>
      <c r="J46" s="110">
        <f t="shared" si="4"/>
        <v>0</v>
      </c>
      <c r="K46" s="111">
        <f t="shared" si="5"/>
        <v>0</v>
      </c>
      <c r="L46" s="121">
        <f t="shared" si="6"/>
        <v>0</v>
      </c>
      <c r="M46" s="122">
        <f t="shared" si="7"/>
        <v>0</v>
      </c>
      <c r="N46" s="122">
        <f t="shared" si="8"/>
        <v>0</v>
      </c>
      <c r="O46" s="137">
        <f>IF(A46=0,0,VLOOKUP(A46,'Pwr CrvFtch'!$A$4:$B$363,2))</f>
        <v>0</v>
      </c>
      <c r="P46" s="138">
        <f t="shared" si="9"/>
        <v>0</v>
      </c>
      <c r="Q46" s="63">
        <f t="shared" si="10"/>
        <v>0</v>
      </c>
      <c r="R46" s="63">
        <f t="shared" si="11"/>
        <v>0</v>
      </c>
      <c r="S46" s="63">
        <f t="shared" si="12"/>
        <v>0</v>
      </c>
      <c r="V46" s="40"/>
      <c r="W46" s="40"/>
      <c r="AC46" s="62">
        <v>37834</v>
      </c>
      <c r="AD46" s="59">
        <v>21</v>
      </c>
      <c r="AE46" s="59">
        <v>5</v>
      </c>
      <c r="AF46" s="59">
        <v>5</v>
      </c>
      <c r="AG46" s="59">
        <v>0</v>
      </c>
      <c r="AH46" s="59">
        <v>31</v>
      </c>
    </row>
    <row r="47" spans="1:34" ht="13.8" thickBot="1" x14ac:dyDescent="0.3">
      <c r="A47" s="125">
        <f t="shared" si="13"/>
        <v>0</v>
      </c>
      <c r="B47" s="132">
        <f t="shared" si="14"/>
        <v>0</v>
      </c>
      <c r="C47" s="94">
        <f t="shared" si="15"/>
        <v>0</v>
      </c>
      <c r="D47" s="95">
        <f t="shared" si="16"/>
        <v>0</v>
      </c>
      <c r="E47" s="95">
        <f t="shared" si="17"/>
        <v>0</v>
      </c>
      <c r="F47" s="95">
        <f t="shared" si="0"/>
        <v>0</v>
      </c>
      <c r="G47" s="95">
        <f t="shared" si="1"/>
        <v>0</v>
      </c>
      <c r="H47" s="96">
        <f t="shared" si="2"/>
        <v>0</v>
      </c>
      <c r="I47" s="109">
        <f t="shared" si="3"/>
        <v>0</v>
      </c>
      <c r="J47" s="110">
        <f t="shared" si="4"/>
        <v>0</v>
      </c>
      <c r="K47" s="111">
        <f t="shared" si="5"/>
        <v>0</v>
      </c>
      <c r="L47" s="121">
        <f t="shared" si="6"/>
        <v>0</v>
      </c>
      <c r="M47" s="122">
        <f t="shared" si="7"/>
        <v>0</v>
      </c>
      <c r="N47" s="122">
        <f t="shared" si="8"/>
        <v>0</v>
      </c>
      <c r="O47" s="137">
        <f>IF(A47=0,0,VLOOKUP(A47,'Pwr CrvFtch'!$A$4:$B$363,2))</f>
        <v>0</v>
      </c>
      <c r="P47" s="138">
        <f t="shared" si="9"/>
        <v>0</v>
      </c>
      <c r="Q47" s="63">
        <f t="shared" si="10"/>
        <v>0</v>
      </c>
      <c r="R47" s="63">
        <f t="shared" si="11"/>
        <v>0</v>
      </c>
      <c r="S47" s="63">
        <f t="shared" si="12"/>
        <v>0</v>
      </c>
      <c r="V47"/>
      <c r="W47"/>
      <c r="AC47" s="62">
        <v>37865</v>
      </c>
      <c r="AD47" s="59">
        <v>21</v>
      </c>
      <c r="AE47" s="59">
        <v>4</v>
      </c>
      <c r="AF47" s="59">
        <v>5</v>
      </c>
      <c r="AG47" s="59">
        <v>1</v>
      </c>
      <c r="AH47" s="59">
        <v>30</v>
      </c>
    </row>
    <row r="48" spans="1:34" ht="13.8" thickBot="1" x14ac:dyDescent="0.3">
      <c r="A48" s="125">
        <f t="shared" si="13"/>
        <v>0</v>
      </c>
      <c r="B48" s="132">
        <f t="shared" si="14"/>
        <v>0</v>
      </c>
      <c r="C48" s="94">
        <f t="shared" si="15"/>
        <v>0</v>
      </c>
      <c r="D48" s="95">
        <f t="shared" si="16"/>
        <v>0</v>
      </c>
      <c r="E48" s="95">
        <f t="shared" si="17"/>
        <v>0</v>
      </c>
      <c r="F48" s="95">
        <f t="shared" si="0"/>
        <v>0</v>
      </c>
      <c r="G48" s="95">
        <f t="shared" si="1"/>
        <v>0</v>
      </c>
      <c r="H48" s="96">
        <f t="shared" si="2"/>
        <v>0</v>
      </c>
      <c r="I48" s="109">
        <f t="shared" si="3"/>
        <v>0</v>
      </c>
      <c r="J48" s="110">
        <f t="shared" si="4"/>
        <v>0</v>
      </c>
      <c r="K48" s="111">
        <f t="shared" si="5"/>
        <v>0</v>
      </c>
      <c r="L48" s="121">
        <f t="shared" si="6"/>
        <v>0</v>
      </c>
      <c r="M48" s="122">
        <f t="shared" si="7"/>
        <v>0</v>
      </c>
      <c r="N48" s="122">
        <f t="shared" si="8"/>
        <v>0</v>
      </c>
      <c r="O48" s="137">
        <f>IF(A48=0,0,VLOOKUP(A48,'Pwr CrvFtch'!$A$4:$B$363,2))</f>
        <v>0</v>
      </c>
      <c r="P48" s="138">
        <f t="shared" si="9"/>
        <v>0</v>
      </c>
      <c r="Q48" s="63">
        <f t="shared" si="10"/>
        <v>0</v>
      </c>
      <c r="R48" s="63">
        <f t="shared" si="11"/>
        <v>0</v>
      </c>
      <c r="S48" s="63">
        <f t="shared" si="12"/>
        <v>0</v>
      </c>
      <c r="V48" s="32" t="s">
        <v>77</v>
      </c>
      <c r="W48" s="33"/>
      <c r="X48" s="34"/>
      <c r="AC48" s="62">
        <v>37895</v>
      </c>
      <c r="AD48" s="59">
        <v>23</v>
      </c>
      <c r="AE48" s="59">
        <v>4</v>
      </c>
      <c r="AF48" s="59">
        <v>4</v>
      </c>
      <c r="AG48" s="59">
        <v>0</v>
      </c>
      <c r="AH48" s="59">
        <v>31</v>
      </c>
    </row>
    <row r="49" spans="1:34" x14ac:dyDescent="0.25">
      <c r="A49" s="125">
        <f t="shared" si="13"/>
        <v>0</v>
      </c>
      <c r="B49" s="132">
        <f t="shared" si="14"/>
        <v>0</v>
      </c>
      <c r="C49" s="94">
        <f t="shared" si="15"/>
        <v>0</v>
      </c>
      <c r="D49" s="95">
        <f t="shared" si="16"/>
        <v>0</v>
      </c>
      <c r="E49" s="95">
        <f t="shared" si="17"/>
        <v>0</v>
      </c>
      <c r="F49" s="95">
        <f t="shared" si="0"/>
        <v>0</v>
      </c>
      <c r="G49" s="95">
        <f t="shared" si="1"/>
        <v>0</v>
      </c>
      <c r="H49" s="96">
        <f t="shared" si="2"/>
        <v>0</v>
      </c>
      <c r="I49" s="109">
        <f t="shared" si="3"/>
        <v>0</v>
      </c>
      <c r="J49" s="110">
        <f t="shared" si="4"/>
        <v>0</v>
      </c>
      <c r="K49" s="111">
        <f t="shared" si="5"/>
        <v>0</v>
      </c>
      <c r="L49" s="121">
        <f t="shared" si="6"/>
        <v>0</v>
      </c>
      <c r="M49" s="122">
        <f t="shared" si="7"/>
        <v>0</v>
      </c>
      <c r="N49" s="122">
        <f t="shared" si="8"/>
        <v>0</v>
      </c>
      <c r="O49" s="137">
        <f>IF(A49=0,0,VLOOKUP(A49,'Pwr CrvFtch'!$A$4:$B$363,2))</f>
        <v>0</v>
      </c>
      <c r="P49" s="138">
        <f t="shared" si="9"/>
        <v>0</v>
      </c>
      <c r="Q49" s="63">
        <f t="shared" si="10"/>
        <v>0</v>
      </c>
      <c r="R49" s="63">
        <f t="shared" si="11"/>
        <v>0</v>
      </c>
      <c r="S49" s="63">
        <f t="shared" si="12"/>
        <v>0</v>
      </c>
      <c r="V49" s="23"/>
      <c r="X49" s="35"/>
      <c r="AC49" s="62">
        <v>37926</v>
      </c>
      <c r="AD49" s="59">
        <v>19</v>
      </c>
      <c r="AE49" s="59">
        <v>5</v>
      </c>
      <c r="AF49" s="59">
        <v>6</v>
      </c>
      <c r="AG49" s="59">
        <v>1</v>
      </c>
      <c r="AH49" s="59">
        <v>30</v>
      </c>
    </row>
    <row r="50" spans="1:34" x14ac:dyDescent="0.25">
      <c r="A50" s="125">
        <f t="shared" si="13"/>
        <v>0</v>
      </c>
      <c r="B50" s="132">
        <f t="shared" si="14"/>
        <v>0</v>
      </c>
      <c r="C50" s="94">
        <f t="shared" si="15"/>
        <v>0</v>
      </c>
      <c r="D50" s="95">
        <f t="shared" si="16"/>
        <v>0</v>
      </c>
      <c r="E50" s="95">
        <f t="shared" si="17"/>
        <v>0</v>
      </c>
      <c r="F50" s="95">
        <f t="shared" si="0"/>
        <v>0</v>
      </c>
      <c r="G50" s="95">
        <f t="shared" si="1"/>
        <v>0</v>
      </c>
      <c r="H50" s="96">
        <f t="shared" si="2"/>
        <v>0</v>
      </c>
      <c r="I50" s="109">
        <f t="shared" si="3"/>
        <v>0</v>
      </c>
      <c r="J50" s="110">
        <f t="shared" si="4"/>
        <v>0</v>
      </c>
      <c r="K50" s="111">
        <f t="shared" si="5"/>
        <v>0</v>
      </c>
      <c r="L50" s="121">
        <f t="shared" si="6"/>
        <v>0</v>
      </c>
      <c r="M50" s="122">
        <f t="shared" si="7"/>
        <v>0</v>
      </c>
      <c r="N50" s="122">
        <f t="shared" si="8"/>
        <v>0</v>
      </c>
      <c r="O50" s="137">
        <f>IF(A50=0,0,VLOOKUP(A50,'Pwr CrvFtch'!$A$4:$B$363,2))</f>
        <v>0</v>
      </c>
      <c r="P50" s="138">
        <f t="shared" si="9"/>
        <v>0</v>
      </c>
      <c r="Q50" s="63">
        <f t="shared" si="10"/>
        <v>0</v>
      </c>
      <c r="R50" s="63">
        <f t="shared" si="11"/>
        <v>0</v>
      </c>
      <c r="S50" s="63">
        <f t="shared" si="12"/>
        <v>0</v>
      </c>
      <c r="V50" s="49">
        <v>1</v>
      </c>
      <c r="X50" s="51" t="s">
        <v>74</v>
      </c>
      <c r="AC50" s="62">
        <v>37956</v>
      </c>
      <c r="AD50" s="59">
        <v>22</v>
      </c>
      <c r="AE50" s="59">
        <v>4</v>
      </c>
      <c r="AF50" s="59">
        <v>5</v>
      </c>
      <c r="AG50" s="59">
        <v>1</v>
      </c>
      <c r="AH50" s="59">
        <v>31</v>
      </c>
    </row>
    <row r="51" spans="1:34" x14ac:dyDescent="0.25">
      <c r="A51" s="125">
        <f t="shared" si="13"/>
        <v>0</v>
      </c>
      <c r="B51" s="132">
        <f t="shared" si="14"/>
        <v>0</v>
      </c>
      <c r="C51" s="94">
        <f t="shared" si="15"/>
        <v>0</v>
      </c>
      <c r="D51" s="95">
        <f t="shared" si="16"/>
        <v>0</v>
      </c>
      <c r="E51" s="95">
        <f t="shared" si="17"/>
        <v>0</v>
      </c>
      <c r="F51" s="95">
        <f t="shared" si="0"/>
        <v>0</v>
      </c>
      <c r="G51" s="95">
        <f t="shared" si="1"/>
        <v>0</v>
      </c>
      <c r="H51" s="96">
        <f t="shared" si="2"/>
        <v>0</v>
      </c>
      <c r="I51" s="109">
        <f t="shared" si="3"/>
        <v>0</v>
      </c>
      <c r="J51" s="110">
        <f t="shared" si="4"/>
        <v>0</v>
      </c>
      <c r="K51" s="111">
        <f t="shared" si="5"/>
        <v>0</v>
      </c>
      <c r="L51" s="121">
        <f t="shared" si="6"/>
        <v>0</v>
      </c>
      <c r="M51" s="122">
        <f t="shared" si="7"/>
        <v>0</v>
      </c>
      <c r="N51" s="122">
        <f t="shared" si="8"/>
        <v>0</v>
      </c>
      <c r="O51" s="137">
        <f>IF(A51=0,0,VLOOKUP(A51,'Pwr CrvFtch'!$A$4:$B$363,2))</f>
        <v>0</v>
      </c>
      <c r="P51" s="138">
        <f t="shared" si="9"/>
        <v>0</v>
      </c>
      <c r="Q51" s="63">
        <f t="shared" si="10"/>
        <v>0</v>
      </c>
      <c r="R51" s="63">
        <f t="shared" si="11"/>
        <v>0</v>
      </c>
      <c r="S51" s="63">
        <f t="shared" si="12"/>
        <v>0</v>
      </c>
      <c r="V51" s="49">
        <f t="shared" ref="V51:V56" si="18">V50+1</f>
        <v>2</v>
      </c>
      <c r="W51" s="3" t="s">
        <v>81</v>
      </c>
      <c r="X51" s="51" t="s">
        <v>78</v>
      </c>
      <c r="AC51" s="62">
        <v>37987</v>
      </c>
      <c r="AD51" s="59">
        <v>21</v>
      </c>
      <c r="AE51" s="59">
        <v>5</v>
      </c>
      <c r="AF51" s="59">
        <v>5</v>
      </c>
      <c r="AG51" s="59">
        <v>1</v>
      </c>
      <c r="AH51" s="59">
        <v>31</v>
      </c>
    </row>
    <row r="52" spans="1:34" x14ac:dyDescent="0.25">
      <c r="A52" s="125">
        <f t="shared" si="13"/>
        <v>0</v>
      </c>
      <c r="B52" s="132">
        <f t="shared" si="14"/>
        <v>0</v>
      </c>
      <c r="C52" s="94">
        <f t="shared" si="15"/>
        <v>0</v>
      </c>
      <c r="D52" s="95">
        <f t="shared" si="16"/>
        <v>0</v>
      </c>
      <c r="E52" s="95">
        <f t="shared" si="17"/>
        <v>0</v>
      </c>
      <c r="F52" s="95">
        <f t="shared" si="0"/>
        <v>0</v>
      </c>
      <c r="G52" s="95">
        <f t="shared" si="1"/>
        <v>0</v>
      </c>
      <c r="H52" s="96">
        <f t="shared" si="2"/>
        <v>0</v>
      </c>
      <c r="I52" s="109">
        <f t="shared" si="3"/>
        <v>0</v>
      </c>
      <c r="J52" s="110">
        <f t="shared" si="4"/>
        <v>0</v>
      </c>
      <c r="K52" s="111">
        <f t="shared" si="5"/>
        <v>0</v>
      </c>
      <c r="L52" s="121">
        <f t="shared" si="6"/>
        <v>0</v>
      </c>
      <c r="M52" s="122">
        <f t="shared" si="7"/>
        <v>0</v>
      </c>
      <c r="N52" s="122">
        <f t="shared" si="8"/>
        <v>0</v>
      </c>
      <c r="O52" s="137">
        <f>IF(A52=0,0,VLOOKUP(A52,'Pwr CrvFtch'!$A$4:$B$363,2))</f>
        <v>0</v>
      </c>
      <c r="P52" s="138">
        <f t="shared" si="9"/>
        <v>0</v>
      </c>
      <c r="Q52" s="63">
        <f t="shared" si="10"/>
        <v>0</v>
      </c>
      <c r="R52" s="63">
        <f t="shared" si="11"/>
        <v>0</v>
      </c>
      <c r="S52" s="63">
        <f t="shared" si="12"/>
        <v>0</v>
      </c>
      <c r="V52" s="49">
        <f t="shared" si="18"/>
        <v>3</v>
      </c>
      <c r="W52" s="3" t="s">
        <v>82</v>
      </c>
      <c r="X52" s="51" t="s">
        <v>79</v>
      </c>
      <c r="AC52" s="62">
        <v>38018</v>
      </c>
      <c r="AD52" s="59">
        <v>20</v>
      </c>
      <c r="AE52" s="59">
        <v>4</v>
      </c>
      <c r="AF52" s="59">
        <v>5</v>
      </c>
      <c r="AG52" s="59">
        <v>0</v>
      </c>
      <c r="AH52" s="59">
        <v>29</v>
      </c>
    </row>
    <row r="53" spans="1:34" x14ac:dyDescent="0.25">
      <c r="A53" s="125">
        <f t="shared" si="13"/>
        <v>0</v>
      </c>
      <c r="B53" s="132">
        <f t="shared" si="14"/>
        <v>0</v>
      </c>
      <c r="C53" s="94">
        <f t="shared" si="15"/>
        <v>0</v>
      </c>
      <c r="D53" s="95">
        <f t="shared" si="16"/>
        <v>0</v>
      </c>
      <c r="E53" s="95">
        <f t="shared" si="17"/>
        <v>0</v>
      </c>
      <c r="F53" s="95">
        <f t="shared" si="0"/>
        <v>0</v>
      </c>
      <c r="G53" s="95">
        <f t="shared" si="1"/>
        <v>0</v>
      </c>
      <c r="H53" s="96">
        <f t="shared" si="2"/>
        <v>0</v>
      </c>
      <c r="I53" s="109">
        <f t="shared" si="3"/>
        <v>0</v>
      </c>
      <c r="J53" s="110">
        <f t="shared" si="4"/>
        <v>0</v>
      </c>
      <c r="K53" s="111">
        <f t="shared" si="5"/>
        <v>0</v>
      </c>
      <c r="L53" s="121">
        <f t="shared" si="6"/>
        <v>0</v>
      </c>
      <c r="M53" s="122">
        <f t="shared" si="7"/>
        <v>0</v>
      </c>
      <c r="N53" s="122">
        <f t="shared" si="8"/>
        <v>0</v>
      </c>
      <c r="O53" s="137">
        <f>IF(A53=0,0,VLOOKUP(A53,'Pwr CrvFtch'!$A$4:$B$363,2))</f>
        <v>0</v>
      </c>
      <c r="P53" s="138">
        <f t="shared" si="9"/>
        <v>0</v>
      </c>
      <c r="Q53" s="63">
        <f t="shared" si="10"/>
        <v>0</v>
      </c>
      <c r="R53" s="63">
        <f t="shared" si="11"/>
        <v>0</v>
      </c>
      <c r="S53" s="63">
        <f t="shared" si="12"/>
        <v>0</v>
      </c>
      <c r="V53" s="49">
        <f t="shared" si="18"/>
        <v>4</v>
      </c>
      <c r="W53" s="3" t="s">
        <v>83</v>
      </c>
      <c r="X53" s="51" t="s">
        <v>80</v>
      </c>
      <c r="AC53" s="62">
        <v>38047</v>
      </c>
      <c r="AD53" s="59">
        <v>23</v>
      </c>
      <c r="AE53" s="59">
        <v>4</v>
      </c>
      <c r="AF53" s="59">
        <v>4</v>
      </c>
      <c r="AG53" s="59">
        <v>0</v>
      </c>
      <c r="AH53" s="59">
        <v>31</v>
      </c>
    </row>
    <row r="54" spans="1:34" x14ac:dyDescent="0.25">
      <c r="A54" s="125">
        <f t="shared" si="13"/>
        <v>0</v>
      </c>
      <c r="B54" s="132">
        <f t="shared" si="14"/>
        <v>0</v>
      </c>
      <c r="C54" s="94">
        <f t="shared" si="15"/>
        <v>0</v>
      </c>
      <c r="D54" s="95">
        <f t="shared" si="16"/>
        <v>0</v>
      </c>
      <c r="E54" s="95">
        <f t="shared" si="17"/>
        <v>0</v>
      </c>
      <c r="F54" s="95">
        <f t="shared" si="0"/>
        <v>0</v>
      </c>
      <c r="G54" s="95">
        <f t="shared" si="1"/>
        <v>0</v>
      </c>
      <c r="H54" s="96">
        <f t="shared" si="2"/>
        <v>0</v>
      </c>
      <c r="I54" s="109">
        <f t="shared" si="3"/>
        <v>0</v>
      </c>
      <c r="J54" s="110">
        <f t="shared" si="4"/>
        <v>0</v>
      </c>
      <c r="K54" s="111">
        <f t="shared" si="5"/>
        <v>0</v>
      </c>
      <c r="L54" s="121">
        <f t="shared" si="6"/>
        <v>0</v>
      </c>
      <c r="M54" s="122">
        <f t="shared" si="7"/>
        <v>0</v>
      </c>
      <c r="N54" s="122">
        <f t="shared" si="8"/>
        <v>0</v>
      </c>
      <c r="O54" s="137">
        <f>IF(A54=0,0,VLOOKUP(A54,'Pwr CrvFtch'!$A$4:$B$363,2))</f>
        <v>0</v>
      </c>
      <c r="P54" s="138">
        <f t="shared" si="9"/>
        <v>0</v>
      </c>
      <c r="Q54" s="63">
        <f t="shared" si="10"/>
        <v>0</v>
      </c>
      <c r="R54" s="63">
        <f t="shared" si="11"/>
        <v>0</v>
      </c>
      <c r="S54" s="63">
        <f t="shared" si="12"/>
        <v>0</v>
      </c>
      <c r="V54" s="49">
        <f t="shared" si="18"/>
        <v>5</v>
      </c>
      <c r="X54" s="51" t="s">
        <v>74</v>
      </c>
      <c r="AC54" s="62">
        <v>38078</v>
      </c>
      <c r="AD54" s="59">
        <v>22</v>
      </c>
      <c r="AE54" s="59">
        <v>4</v>
      </c>
      <c r="AF54" s="59">
        <v>4</v>
      </c>
      <c r="AG54" s="59">
        <v>0</v>
      </c>
      <c r="AH54" s="59">
        <v>30</v>
      </c>
    </row>
    <row r="55" spans="1:34" x14ac:dyDescent="0.25">
      <c r="A55" s="125">
        <f t="shared" si="13"/>
        <v>0</v>
      </c>
      <c r="B55" s="132">
        <f t="shared" si="14"/>
        <v>0</v>
      </c>
      <c r="C55" s="94">
        <f t="shared" si="15"/>
        <v>0</v>
      </c>
      <c r="D55" s="95">
        <f t="shared" si="16"/>
        <v>0</v>
      </c>
      <c r="E55" s="95">
        <f t="shared" si="17"/>
        <v>0</v>
      </c>
      <c r="F55" s="95">
        <f t="shared" si="0"/>
        <v>0</v>
      </c>
      <c r="G55" s="95">
        <f t="shared" si="1"/>
        <v>0</v>
      </c>
      <c r="H55" s="96">
        <f t="shared" si="2"/>
        <v>0</v>
      </c>
      <c r="I55" s="109">
        <f t="shared" si="3"/>
        <v>0</v>
      </c>
      <c r="J55" s="110">
        <f t="shared" si="4"/>
        <v>0</v>
      </c>
      <c r="K55" s="111">
        <f t="shared" si="5"/>
        <v>0</v>
      </c>
      <c r="L55" s="121">
        <f t="shared" si="6"/>
        <v>0</v>
      </c>
      <c r="M55" s="122">
        <f t="shared" si="7"/>
        <v>0</v>
      </c>
      <c r="N55" s="122">
        <f t="shared" si="8"/>
        <v>0</v>
      </c>
      <c r="O55" s="137">
        <f>IF(A55=0,0,VLOOKUP(A55,'Pwr CrvFtch'!$A$4:$B$363,2))</f>
        <v>0</v>
      </c>
      <c r="P55" s="138">
        <f t="shared" si="9"/>
        <v>0</v>
      </c>
      <c r="Q55" s="63">
        <f t="shared" si="10"/>
        <v>0</v>
      </c>
      <c r="R55" s="63">
        <f t="shared" si="11"/>
        <v>0</v>
      </c>
      <c r="S55" s="63">
        <f t="shared" si="12"/>
        <v>0</v>
      </c>
      <c r="V55" s="49">
        <f t="shared" si="18"/>
        <v>6</v>
      </c>
      <c r="X55" s="51" t="s">
        <v>74</v>
      </c>
      <c r="AC55" s="62">
        <v>38108</v>
      </c>
      <c r="AD55" s="59">
        <v>20</v>
      </c>
      <c r="AE55" s="59">
        <v>5</v>
      </c>
      <c r="AF55" s="59">
        <v>6</v>
      </c>
      <c r="AG55" s="59">
        <v>1</v>
      </c>
      <c r="AH55" s="59">
        <v>31</v>
      </c>
    </row>
    <row r="56" spans="1:34" x14ac:dyDescent="0.25">
      <c r="A56" s="125">
        <f t="shared" si="13"/>
        <v>0</v>
      </c>
      <c r="B56" s="132">
        <f t="shared" si="14"/>
        <v>0</v>
      </c>
      <c r="C56" s="94">
        <f t="shared" si="15"/>
        <v>0</v>
      </c>
      <c r="D56" s="95">
        <f t="shared" si="16"/>
        <v>0</v>
      </c>
      <c r="E56" s="95">
        <f t="shared" si="17"/>
        <v>0</v>
      </c>
      <c r="F56" s="95">
        <f t="shared" si="0"/>
        <v>0</v>
      </c>
      <c r="G56" s="95">
        <f t="shared" si="1"/>
        <v>0</v>
      </c>
      <c r="H56" s="96">
        <f t="shared" si="2"/>
        <v>0</v>
      </c>
      <c r="I56" s="109">
        <f t="shared" si="3"/>
        <v>0</v>
      </c>
      <c r="J56" s="110">
        <f t="shared" si="4"/>
        <v>0</v>
      </c>
      <c r="K56" s="111">
        <f t="shared" si="5"/>
        <v>0</v>
      </c>
      <c r="L56" s="121">
        <f t="shared" si="6"/>
        <v>0</v>
      </c>
      <c r="M56" s="122">
        <f t="shared" si="7"/>
        <v>0</v>
      </c>
      <c r="N56" s="122">
        <f t="shared" si="8"/>
        <v>0</v>
      </c>
      <c r="O56" s="137">
        <f>IF(A56=0,0,VLOOKUP(A56,'Pwr CrvFtch'!$A$4:$B$363,2))</f>
        <v>0</v>
      </c>
      <c r="P56" s="138">
        <f t="shared" si="9"/>
        <v>0</v>
      </c>
      <c r="Q56" s="63">
        <f t="shared" si="10"/>
        <v>0</v>
      </c>
      <c r="R56" s="63">
        <f t="shared" si="11"/>
        <v>0</v>
      </c>
      <c r="S56" s="63">
        <f t="shared" si="12"/>
        <v>0</v>
      </c>
      <c r="V56" s="49">
        <f t="shared" si="18"/>
        <v>7</v>
      </c>
      <c r="X56" s="51" t="s">
        <v>74</v>
      </c>
      <c r="AC56" s="62">
        <v>38139</v>
      </c>
      <c r="AD56" s="59">
        <v>22</v>
      </c>
      <c r="AE56" s="59">
        <v>4</v>
      </c>
      <c r="AF56" s="59">
        <v>4</v>
      </c>
      <c r="AG56" s="59">
        <v>0</v>
      </c>
      <c r="AH56" s="59">
        <v>30</v>
      </c>
    </row>
    <row r="57" spans="1:34" ht="13.8" thickBot="1" x14ac:dyDescent="0.3">
      <c r="A57" s="125">
        <f t="shared" si="13"/>
        <v>0</v>
      </c>
      <c r="B57" s="132">
        <f t="shared" si="14"/>
        <v>0</v>
      </c>
      <c r="C57" s="94">
        <f t="shared" si="15"/>
        <v>0</v>
      </c>
      <c r="D57" s="95">
        <f t="shared" si="16"/>
        <v>0</v>
      </c>
      <c r="E57" s="95">
        <f t="shared" si="17"/>
        <v>0</v>
      </c>
      <c r="F57" s="95">
        <f t="shared" si="0"/>
        <v>0</v>
      </c>
      <c r="G57" s="95">
        <f t="shared" si="1"/>
        <v>0</v>
      </c>
      <c r="H57" s="96">
        <f t="shared" si="2"/>
        <v>0</v>
      </c>
      <c r="I57" s="109">
        <f t="shared" si="3"/>
        <v>0</v>
      </c>
      <c r="J57" s="110">
        <f t="shared" si="4"/>
        <v>0</v>
      </c>
      <c r="K57" s="111">
        <f t="shared" si="5"/>
        <v>0</v>
      </c>
      <c r="L57" s="121">
        <f t="shared" si="6"/>
        <v>0</v>
      </c>
      <c r="M57" s="122">
        <f t="shared" si="7"/>
        <v>0</v>
      </c>
      <c r="N57" s="122">
        <f t="shared" si="8"/>
        <v>0</v>
      </c>
      <c r="O57" s="137">
        <f>IF(A57=0,0,VLOOKUP(A57,'Pwr CrvFtch'!$A$4:$B$363,2))</f>
        <v>0</v>
      </c>
      <c r="P57" s="138">
        <f t="shared" si="9"/>
        <v>0</v>
      </c>
      <c r="Q57" s="63">
        <f t="shared" si="10"/>
        <v>0</v>
      </c>
      <c r="R57" s="63">
        <f t="shared" si="11"/>
        <v>0</v>
      </c>
      <c r="S57" s="63">
        <f t="shared" si="12"/>
        <v>0</v>
      </c>
      <c r="V57" s="24"/>
      <c r="W57" s="29"/>
      <c r="X57" s="47"/>
      <c r="AC57" s="62">
        <v>38169</v>
      </c>
      <c r="AD57" s="59">
        <v>21</v>
      </c>
      <c r="AE57" s="59">
        <v>5</v>
      </c>
      <c r="AF57" s="59">
        <v>5</v>
      </c>
      <c r="AG57" s="59">
        <v>1</v>
      </c>
      <c r="AH57" s="59">
        <v>31</v>
      </c>
    </row>
    <row r="58" spans="1:34" x14ac:dyDescent="0.25">
      <c r="A58" s="125">
        <f t="shared" si="13"/>
        <v>0</v>
      </c>
      <c r="B58" s="132">
        <f t="shared" si="14"/>
        <v>0</v>
      </c>
      <c r="C58" s="94">
        <f t="shared" si="15"/>
        <v>0</v>
      </c>
      <c r="D58" s="95">
        <f t="shared" si="16"/>
        <v>0</v>
      </c>
      <c r="E58" s="95">
        <f t="shared" si="17"/>
        <v>0</v>
      </c>
      <c r="F58" s="95">
        <f t="shared" si="0"/>
        <v>0</v>
      </c>
      <c r="G58" s="95">
        <f t="shared" si="1"/>
        <v>0</v>
      </c>
      <c r="H58" s="96">
        <f t="shared" si="2"/>
        <v>0</v>
      </c>
      <c r="I58" s="109">
        <f t="shared" si="3"/>
        <v>0</v>
      </c>
      <c r="J58" s="110">
        <f t="shared" si="4"/>
        <v>0</v>
      </c>
      <c r="K58" s="111">
        <f t="shared" si="5"/>
        <v>0</v>
      </c>
      <c r="L58" s="121">
        <f t="shared" si="6"/>
        <v>0</v>
      </c>
      <c r="M58" s="122">
        <f t="shared" si="7"/>
        <v>0</v>
      </c>
      <c r="N58" s="122">
        <f t="shared" si="8"/>
        <v>0</v>
      </c>
      <c r="O58" s="137">
        <f>IF(A58=0,0,VLOOKUP(A58,'Pwr CrvFtch'!$A$4:$B$363,2))</f>
        <v>0</v>
      </c>
      <c r="P58" s="138">
        <f t="shared" si="9"/>
        <v>0</v>
      </c>
      <c r="Q58" s="63">
        <f t="shared" si="10"/>
        <v>0</v>
      </c>
      <c r="R58" s="63">
        <f t="shared" si="11"/>
        <v>0</v>
      </c>
      <c r="S58" s="63">
        <f t="shared" si="12"/>
        <v>0</v>
      </c>
      <c r="AC58" s="62">
        <v>38200</v>
      </c>
      <c r="AD58" s="59">
        <v>22</v>
      </c>
      <c r="AE58" s="59">
        <v>4</v>
      </c>
      <c r="AF58" s="59">
        <v>5</v>
      </c>
      <c r="AG58" s="59">
        <v>0</v>
      </c>
      <c r="AH58" s="59">
        <v>31</v>
      </c>
    </row>
    <row r="59" spans="1:34" ht="13.8" thickBot="1" x14ac:dyDescent="0.3">
      <c r="A59" s="125">
        <f t="shared" si="13"/>
        <v>0</v>
      </c>
      <c r="B59" s="132">
        <f t="shared" si="14"/>
        <v>0</v>
      </c>
      <c r="C59" s="94">
        <f t="shared" si="15"/>
        <v>0</v>
      </c>
      <c r="D59" s="95">
        <f t="shared" si="16"/>
        <v>0</v>
      </c>
      <c r="E59" s="95">
        <f t="shared" si="17"/>
        <v>0</v>
      </c>
      <c r="F59" s="95">
        <f t="shared" si="0"/>
        <v>0</v>
      </c>
      <c r="G59" s="95">
        <f t="shared" si="1"/>
        <v>0</v>
      </c>
      <c r="H59" s="96">
        <f t="shared" si="2"/>
        <v>0</v>
      </c>
      <c r="I59" s="109">
        <f t="shared" si="3"/>
        <v>0</v>
      </c>
      <c r="J59" s="110">
        <f t="shared" si="4"/>
        <v>0</v>
      </c>
      <c r="K59" s="111">
        <f t="shared" si="5"/>
        <v>0</v>
      </c>
      <c r="L59" s="121">
        <f t="shared" si="6"/>
        <v>0</v>
      </c>
      <c r="M59" s="122">
        <f t="shared" si="7"/>
        <v>0</v>
      </c>
      <c r="N59" s="122">
        <f t="shared" si="8"/>
        <v>0</v>
      </c>
      <c r="O59" s="137">
        <f>IF(A59=0,0,VLOOKUP(A59,'Pwr CrvFtch'!$A$4:$B$363,2))</f>
        <v>0</v>
      </c>
      <c r="P59" s="138">
        <f t="shared" si="9"/>
        <v>0</v>
      </c>
      <c r="Q59" s="63">
        <f t="shared" si="10"/>
        <v>0</v>
      </c>
      <c r="R59" s="63">
        <f t="shared" si="11"/>
        <v>0</v>
      </c>
      <c r="S59" s="63">
        <f t="shared" si="12"/>
        <v>0</v>
      </c>
      <c r="AC59" s="62">
        <v>38231</v>
      </c>
      <c r="AD59" s="59">
        <v>21</v>
      </c>
      <c r="AE59" s="59">
        <v>4</v>
      </c>
      <c r="AF59" s="59">
        <v>5</v>
      </c>
      <c r="AG59" s="59">
        <v>1</v>
      </c>
      <c r="AH59" s="59">
        <v>30</v>
      </c>
    </row>
    <row r="60" spans="1:34" ht="13.8" thickBot="1" x14ac:dyDescent="0.3">
      <c r="A60" s="125">
        <f t="shared" si="13"/>
        <v>0</v>
      </c>
      <c r="B60" s="132">
        <f t="shared" si="14"/>
        <v>0</v>
      </c>
      <c r="C60" s="94">
        <f t="shared" si="15"/>
        <v>0</v>
      </c>
      <c r="D60" s="95">
        <f t="shared" si="16"/>
        <v>0</v>
      </c>
      <c r="E60" s="95">
        <f t="shared" si="17"/>
        <v>0</v>
      </c>
      <c r="F60" s="95">
        <f t="shared" si="0"/>
        <v>0</v>
      </c>
      <c r="G60" s="95">
        <f t="shared" si="1"/>
        <v>0</v>
      </c>
      <c r="H60" s="96">
        <f t="shared" si="2"/>
        <v>0</v>
      </c>
      <c r="I60" s="109">
        <f t="shared" si="3"/>
        <v>0</v>
      </c>
      <c r="J60" s="110">
        <f t="shared" si="4"/>
        <v>0</v>
      </c>
      <c r="K60" s="111">
        <f t="shared" si="5"/>
        <v>0</v>
      </c>
      <c r="L60" s="121">
        <f t="shared" si="6"/>
        <v>0</v>
      </c>
      <c r="M60" s="122">
        <f t="shared" si="7"/>
        <v>0</v>
      </c>
      <c r="N60" s="122">
        <f t="shared" si="8"/>
        <v>0</v>
      </c>
      <c r="O60" s="137">
        <f>IF(A60=0,0,VLOOKUP(A60,'Pwr CrvFtch'!$A$4:$B$363,2))</f>
        <v>0</v>
      </c>
      <c r="P60" s="138">
        <f t="shared" si="9"/>
        <v>0</v>
      </c>
      <c r="Q60" s="63">
        <f t="shared" si="10"/>
        <v>0</v>
      </c>
      <c r="R60" s="63">
        <f t="shared" si="11"/>
        <v>0</v>
      </c>
      <c r="S60" s="63">
        <f t="shared" si="12"/>
        <v>0</v>
      </c>
      <c r="V60" s="42" t="s">
        <v>75</v>
      </c>
      <c r="W60" s="43"/>
      <c r="X60" s="44"/>
      <c r="AA60" s="53"/>
      <c r="AB60" s="56"/>
      <c r="AC60" s="62">
        <v>38261</v>
      </c>
      <c r="AD60" s="59">
        <v>21</v>
      </c>
      <c r="AE60" s="59">
        <v>5</v>
      </c>
      <c r="AF60" s="59">
        <v>5</v>
      </c>
      <c r="AG60" s="59">
        <v>0</v>
      </c>
      <c r="AH60" s="59">
        <v>31</v>
      </c>
    </row>
    <row r="61" spans="1:34" x14ac:dyDescent="0.25">
      <c r="A61" s="125">
        <f t="shared" si="13"/>
        <v>0</v>
      </c>
      <c r="B61" s="132">
        <f t="shared" si="14"/>
        <v>0</v>
      </c>
      <c r="C61" s="94">
        <f t="shared" si="15"/>
        <v>0</v>
      </c>
      <c r="D61" s="95">
        <f t="shared" si="16"/>
        <v>0</v>
      </c>
      <c r="E61" s="95">
        <f t="shared" si="17"/>
        <v>0</v>
      </c>
      <c r="F61" s="95">
        <f t="shared" si="0"/>
        <v>0</v>
      </c>
      <c r="G61" s="95">
        <f t="shared" si="1"/>
        <v>0</v>
      </c>
      <c r="H61" s="96">
        <f t="shared" si="2"/>
        <v>0</v>
      </c>
      <c r="I61" s="109">
        <f t="shared" si="3"/>
        <v>0</v>
      </c>
      <c r="J61" s="110">
        <f t="shared" si="4"/>
        <v>0</v>
      </c>
      <c r="K61" s="111">
        <f t="shared" si="5"/>
        <v>0</v>
      </c>
      <c r="L61" s="121">
        <f t="shared" si="6"/>
        <v>0</v>
      </c>
      <c r="M61" s="122">
        <f t="shared" si="7"/>
        <v>0</v>
      </c>
      <c r="N61" s="122">
        <f t="shared" si="8"/>
        <v>0</v>
      </c>
      <c r="O61" s="137">
        <f>IF(A61=0,0,VLOOKUP(A61,'Pwr CrvFtch'!$A$4:$B$363,2))</f>
        <v>0</v>
      </c>
      <c r="P61" s="138">
        <f t="shared" si="9"/>
        <v>0</v>
      </c>
      <c r="Q61" s="63">
        <f t="shared" si="10"/>
        <v>0</v>
      </c>
      <c r="R61" s="63">
        <f t="shared" si="11"/>
        <v>0</v>
      </c>
      <c r="S61" s="63">
        <f t="shared" si="12"/>
        <v>0</v>
      </c>
      <c r="V61" s="27"/>
      <c r="W61" s="28"/>
      <c r="X61" s="48"/>
      <c r="AA61" s="54"/>
      <c r="AB61" s="54"/>
      <c r="AC61" s="62">
        <v>38292</v>
      </c>
      <c r="AD61" s="59">
        <v>21</v>
      </c>
      <c r="AE61" s="59">
        <v>4</v>
      </c>
      <c r="AF61" s="59">
        <v>5</v>
      </c>
      <c r="AG61" s="59">
        <v>1</v>
      </c>
      <c r="AH61" s="59">
        <v>30</v>
      </c>
    </row>
    <row r="62" spans="1:34" x14ac:dyDescent="0.25">
      <c r="A62" s="125">
        <f t="shared" si="13"/>
        <v>0</v>
      </c>
      <c r="B62" s="132">
        <f t="shared" si="14"/>
        <v>0</v>
      </c>
      <c r="C62" s="94">
        <f t="shared" si="15"/>
        <v>0</v>
      </c>
      <c r="D62" s="95">
        <f t="shared" si="16"/>
        <v>0</v>
      </c>
      <c r="E62" s="95">
        <f t="shared" si="17"/>
        <v>0</v>
      </c>
      <c r="F62" s="95">
        <f t="shared" si="0"/>
        <v>0</v>
      </c>
      <c r="G62" s="95">
        <f t="shared" si="1"/>
        <v>0</v>
      </c>
      <c r="H62" s="96">
        <f t="shared" si="2"/>
        <v>0</v>
      </c>
      <c r="I62" s="109">
        <f t="shared" si="3"/>
        <v>0</v>
      </c>
      <c r="J62" s="110">
        <f t="shared" si="4"/>
        <v>0</v>
      </c>
      <c r="K62" s="111">
        <f t="shared" si="5"/>
        <v>0</v>
      </c>
      <c r="L62" s="121">
        <f t="shared" si="6"/>
        <v>0</v>
      </c>
      <c r="M62" s="122">
        <f t="shared" si="7"/>
        <v>0</v>
      </c>
      <c r="N62" s="122">
        <f t="shared" si="8"/>
        <v>0</v>
      </c>
      <c r="O62" s="137">
        <f>IF(A62=0,0,VLOOKUP(A62,'Pwr CrvFtch'!$A$4:$B$363,2))</f>
        <v>0</v>
      </c>
      <c r="P62" s="138">
        <f t="shared" si="9"/>
        <v>0</v>
      </c>
      <c r="Q62" s="63">
        <f t="shared" si="10"/>
        <v>0</v>
      </c>
      <c r="R62" s="63">
        <f t="shared" si="11"/>
        <v>0</v>
      </c>
      <c r="S62" s="63">
        <f t="shared" si="12"/>
        <v>0</v>
      </c>
      <c r="V62" s="36">
        <v>1</v>
      </c>
      <c r="W62" s="54" t="s">
        <v>35</v>
      </c>
      <c r="X62" s="126" t="s">
        <v>119</v>
      </c>
      <c r="AA62" s="55"/>
      <c r="AB62" s="55"/>
      <c r="AC62" s="62">
        <v>38322</v>
      </c>
      <c r="AD62" s="59">
        <v>23</v>
      </c>
      <c r="AE62" s="59">
        <v>3</v>
      </c>
      <c r="AF62" s="59">
        <v>5</v>
      </c>
      <c r="AG62" s="59">
        <v>1</v>
      </c>
      <c r="AH62" s="59">
        <v>31</v>
      </c>
    </row>
    <row r="63" spans="1:34" x14ac:dyDescent="0.25">
      <c r="A63" s="125">
        <f t="shared" si="13"/>
        <v>0</v>
      </c>
      <c r="B63" s="132">
        <f t="shared" si="14"/>
        <v>0</v>
      </c>
      <c r="C63" s="94">
        <f t="shared" si="15"/>
        <v>0</v>
      </c>
      <c r="D63" s="95">
        <f t="shared" si="16"/>
        <v>0</v>
      </c>
      <c r="E63" s="95">
        <f t="shared" si="17"/>
        <v>0</v>
      </c>
      <c r="F63" s="95">
        <f t="shared" si="0"/>
        <v>0</v>
      </c>
      <c r="G63" s="95">
        <f t="shared" si="1"/>
        <v>0</v>
      </c>
      <c r="H63" s="96">
        <f t="shared" si="2"/>
        <v>0</v>
      </c>
      <c r="I63" s="109">
        <f t="shared" si="3"/>
        <v>0</v>
      </c>
      <c r="J63" s="110">
        <f t="shared" si="4"/>
        <v>0</v>
      </c>
      <c r="K63" s="111">
        <f t="shared" si="5"/>
        <v>0</v>
      </c>
      <c r="L63" s="121">
        <f t="shared" si="6"/>
        <v>0</v>
      </c>
      <c r="M63" s="122">
        <f t="shared" si="7"/>
        <v>0</v>
      </c>
      <c r="N63" s="122">
        <f t="shared" si="8"/>
        <v>0</v>
      </c>
      <c r="O63" s="137">
        <f>IF(A63=0,0,VLOOKUP(A63,'Pwr CrvFtch'!$A$4:$B$363,2))</f>
        <v>0</v>
      </c>
      <c r="P63" s="138">
        <f t="shared" si="9"/>
        <v>0</v>
      </c>
      <c r="Q63" s="63">
        <f t="shared" si="10"/>
        <v>0</v>
      </c>
      <c r="R63" s="63">
        <f t="shared" si="11"/>
        <v>0</v>
      </c>
      <c r="S63" s="63">
        <f t="shared" si="12"/>
        <v>0</v>
      </c>
      <c r="V63" s="36">
        <f>V62+1</f>
        <v>2</v>
      </c>
      <c r="W63" s="54" t="s">
        <v>38</v>
      </c>
      <c r="X63" s="126" t="s">
        <v>135</v>
      </c>
      <c r="AA63" s="55"/>
      <c r="AB63" s="55"/>
      <c r="AC63" s="62">
        <v>38353</v>
      </c>
      <c r="AD63" s="59">
        <v>21</v>
      </c>
      <c r="AE63" s="59">
        <v>4</v>
      </c>
      <c r="AF63" s="59">
        <v>6</v>
      </c>
      <c r="AG63" s="59">
        <v>1</v>
      </c>
      <c r="AH63" s="59">
        <v>31</v>
      </c>
    </row>
    <row r="64" spans="1:34" x14ac:dyDescent="0.25">
      <c r="A64" s="125">
        <f t="shared" si="13"/>
        <v>0</v>
      </c>
      <c r="B64" s="132">
        <f t="shared" si="14"/>
        <v>0</v>
      </c>
      <c r="C64" s="94">
        <f t="shared" si="15"/>
        <v>0</v>
      </c>
      <c r="D64" s="95">
        <f t="shared" si="16"/>
        <v>0</v>
      </c>
      <c r="E64" s="95">
        <f t="shared" si="17"/>
        <v>0</v>
      </c>
      <c r="F64" s="95">
        <f t="shared" si="0"/>
        <v>0</v>
      </c>
      <c r="G64" s="95">
        <f t="shared" si="1"/>
        <v>0</v>
      </c>
      <c r="H64" s="96">
        <f t="shared" si="2"/>
        <v>0</v>
      </c>
      <c r="I64" s="109">
        <f t="shared" si="3"/>
        <v>0</v>
      </c>
      <c r="J64" s="110">
        <f t="shared" si="4"/>
        <v>0</v>
      </c>
      <c r="K64" s="111">
        <f t="shared" si="5"/>
        <v>0</v>
      </c>
      <c r="L64" s="121">
        <f t="shared" si="6"/>
        <v>0</v>
      </c>
      <c r="M64" s="122">
        <f t="shared" si="7"/>
        <v>0</v>
      </c>
      <c r="N64" s="122">
        <f t="shared" si="8"/>
        <v>0</v>
      </c>
      <c r="O64" s="137">
        <f>IF(A64=0,0,VLOOKUP(A64,'Pwr CrvFtch'!$A$4:$B$363,2))</f>
        <v>0</v>
      </c>
      <c r="P64" s="138">
        <f t="shared" si="9"/>
        <v>0</v>
      </c>
      <c r="Q64" s="63">
        <f t="shared" si="10"/>
        <v>0</v>
      </c>
      <c r="R64" s="63">
        <f t="shared" si="11"/>
        <v>0</v>
      </c>
      <c r="S64" s="63">
        <f t="shared" si="12"/>
        <v>0</v>
      </c>
      <c r="V64" s="36">
        <f t="shared" ref="V64:V108" si="19">V63+1</f>
        <v>3</v>
      </c>
      <c r="W64" s="54" t="s">
        <v>40</v>
      </c>
      <c r="X64" s="126" t="s">
        <v>120</v>
      </c>
      <c r="AA64" s="55"/>
      <c r="AB64" s="55"/>
      <c r="AC64" s="62">
        <v>38384</v>
      </c>
      <c r="AD64" s="59">
        <v>20</v>
      </c>
      <c r="AE64" s="59">
        <v>4</v>
      </c>
      <c r="AF64" s="59">
        <v>4</v>
      </c>
      <c r="AG64" s="59">
        <v>0</v>
      </c>
      <c r="AH64" s="59">
        <v>28</v>
      </c>
    </row>
    <row r="65" spans="1:34" x14ac:dyDescent="0.25">
      <c r="A65" s="125">
        <f t="shared" si="13"/>
        <v>0</v>
      </c>
      <c r="B65" s="132">
        <f t="shared" si="14"/>
        <v>0</v>
      </c>
      <c r="C65" s="94">
        <f t="shared" si="15"/>
        <v>0</v>
      </c>
      <c r="D65" s="95">
        <f t="shared" si="16"/>
        <v>0</v>
      </c>
      <c r="E65" s="95">
        <f t="shared" si="17"/>
        <v>0</v>
      </c>
      <c r="F65" s="95">
        <f t="shared" si="0"/>
        <v>0</v>
      </c>
      <c r="G65" s="95">
        <f t="shared" si="1"/>
        <v>0</v>
      </c>
      <c r="H65" s="96">
        <f t="shared" si="2"/>
        <v>0</v>
      </c>
      <c r="I65" s="109">
        <f t="shared" si="3"/>
        <v>0</v>
      </c>
      <c r="J65" s="110">
        <f t="shared" si="4"/>
        <v>0</v>
      </c>
      <c r="K65" s="111">
        <f t="shared" si="5"/>
        <v>0</v>
      </c>
      <c r="L65" s="121">
        <f t="shared" si="6"/>
        <v>0</v>
      </c>
      <c r="M65" s="122">
        <f t="shared" si="7"/>
        <v>0</v>
      </c>
      <c r="N65" s="122">
        <f t="shared" si="8"/>
        <v>0</v>
      </c>
      <c r="O65" s="137">
        <f>IF(A65=0,0,VLOOKUP(A65,'Pwr CrvFtch'!$A$4:$B$363,2))</f>
        <v>0</v>
      </c>
      <c r="P65" s="138">
        <f t="shared" si="9"/>
        <v>0</v>
      </c>
      <c r="Q65" s="63">
        <f t="shared" si="10"/>
        <v>0</v>
      </c>
      <c r="R65" s="63">
        <f t="shared" si="11"/>
        <v>0</v>
      </c>
      <c r="S65" s="63">
        <f t="shared" si="12"/>
        <v>0</v>
      </c>
      <c r="V65" s="36">
        <f t="shared" si="19"/>
        <v>4</v>
      </c>
      <c r="W65" s="54" t="s">
        <v>41</v>
      </c>
      <c r="X65" s="126" t="s">
        <v>121</v>
      </c>
      <c r="AA65" s="55"/>
      <c r="AB65" s="55"/>
      <c r="AC65" s="62">
        <v>38412</v>
      </c>
      <c r="AD65" s="59">
        <v>23</v>
      </c>
      <c r="AE65" s="59">
        <v>4</v>
      </c>
      <c r="AF65" s="59">
        <v>4</v>
      </c>
      <c r="AG65" s="59">
        <v>0</v>
      </c>
      <c r="AH65" s="59">
        <v>31</v>
      </c>
    </row>
    <row r="66" spans="1:34" x14ac:dyDescent="0.25">
      <c r="A66" s="125">
        <f t="shared" si="13"/>
        <v>0</v>
      </c>
      <c r="B66" s="132">
        <f t="shared" si="14"/>
        <v>0</v>
      </c>
      <c r="C66" s="94">
        <f t="shared" si="15"/>
        <v>0</v>
      </c>
      <c r="D66" s="95">
        <f t="shared" si="16"/>
        <v>0</v>
      </c>
      <c r="E66" s="95">
        <f t="shared" si="17"/>
        <v>0</v>
      </c>
      <c r="F66" s="95">
        <f t="shared" si="0"/>
        <v>0</v>
      </c>
      <c r="G66" s="95">
        <f t="shared" si="1"/>
        <v>0</v>
      </c>
      <c r="H66" s="96">
        <f t="shared" si="2"/>
        <v>0</v>
      </c>
      <c r="I66" s="109">
        <f t="shared" si="3"/>
        <v>0</v>
      </c>
      <c r="J66" s="110">
        <f t="shared" si="4"/>
        <v>0</v>
      </c>
      <c r="K66" s="111">
        <f t="shared" si="5"/>
        <v>0</v>
      </c>
      <c r="L66" s="121">
        <f t="shared" si="6"/>
        <v>0</v>
      </c>
      <c r="M66" s="122">
        <f t="shared" si="7"/>
        <v>0</v>
      </c>
      <c r="N66" s="122">
        <f t="shared" si="8"/>
        <v>0</v>
      </c>
      <c r="O66" s="137">
        <f>IF(A66=0,0,VLOOKUP(A66,'Pwr CrvFtch'!$A$4:$B$363,2))</f>
        <v>0</v>
      </c>
      <c r="P66" s="138">
        <f t="shared" si="9"/>
        <v>0</v>
      </c>
      <c r="Q66" s="63">
        <f t="shared" si="10"/>
        <v>0</v>
      </c>
      <c r="R66" s="63">
        <f t="shared" si="11"/>
        <v>0</v>
      </c>
      <c r="S66" s="63">
        <f t="shared" si="12"/>
        <v>0</v>
      </c>
      <c r="V66" s="36">
        <f t="shared" si="19"/>
        <v>5</v>
      </c>
      <c r="W66" s="54" t="s">
        <v>42</v>
      </c>
      <c r="X66" s="126" t="s">
        <v>131</v>
      </c>
      <c r="AA66" s="55"/>
      <c r="AB66" s="55"/>
      <c r="AC66" s="62">
        <v>38443</v>
      </c>
      <c r="AD66" s="59">
        <v>21</v>
      </c>
      <c r="AE66" s="59">
        <v>5</v>
      </c>
      <c r="AF66" s="59">
        <v>4</v>
      </c>
      <c r="AG66" s="59">
        <v>0</v>
      </c>
      <c r="AH66" s="59">
        <v>30</v>
      </c>
    </row>
    <row r="67" spans="1:34" x14ac:dyDescent="0.25">
      <c r="A67" s="125">
        <f t="shared" si="13"/>
        <v>0</v>
      </c>
      <c r="B67" s="132">
        <f t="shared" si="14"/>
        <v>0</v>
      </c>
      <c r="C67" s="94">
        <f t="shared" si="15"/>
        <v>0</v>
      </c>
      <c r="D67" s="95">
        <f t="shared" si="16"/>
        <v>0</v>
      </c>
      <c r="E67" s="95">
        <f t="shared" si="17"/>
        <v>0</v>
      </c>
      <c r="F67" s="95">
        <f t="shared" si="0"/>
        <v>0</v>
      </c>
      <c r="G67" s="95">
        <f t="shared" si="1"/>
        <v>0</v>
      </c>
      <c r="H67" s="96">
        <f t="shared" si="2"/>
        <v>0</v>
      </c>
      <c r="I67" s="109">
        <f t="shared" si="3"/>
        <v>0</v>
      </c>
      <c r="J67" s="110">
        <f t="shared" si="4"/>
        <v>0</v>
      </c>
      <c r="K67" s="111">
        <f t="shared" si="5"/>
        <v>0</v>
      </c>
      <c r="L67" s="121">
        <f t="shared" si="6"/>
        <v>0</v>
      </c>
      <c r="M67" s="122">
        <f t="shared" si="7"/>
        <v>0</v>
      </c>
      <c r="N67" s="122">
        <f t="shared" si="8"/>
        <v>0</v>
      </c>
      <c r="O67" s="137">
        <f>IF(A67=0,0,VLOOKUP(A67,'Pwr CrvFtch'!$A$4:$B$363,2))</f>
        <v>0</v>
      </c>
      <c r="P67" s="138">
        <f t="shared" si="9"/>
        <v>0</v>
      </c>
      <c r="Q67" s="63">
        <f t="shared" si="10"/>
        <v>0</v>
      </c>
      <c r="R67" s="63">
        <f t="shared" si="11"/>
        <v>0</v>
      </c>
      <c r="S67" s="63">
        <f t="shared" si="12"/>
        <v>0</v>
      </c>
      <c r="V67" s="36">
        <f t="shared" si="19"/>
        <v>6</v>
      </c>
      <c r="W67" s="54" t="s">
        <v>43</v>
      </c>
      <c r="X67" s="126" t="s">
        <v>132</v>
      </c>
      <c r="AA67" s="55"/>
      <c r="AB67" s="55"/>
      <c r="AC67" s="62">
        <v>38473</v>
      </c>
      <c r="AD67" s="59">
        <v>21</v>
      </c>
      <c r="AE67" s="59">
        <v>4</v>
      </c>
      <c r="AF67" s="59">
        <v>6</v>
      </c>
      <c r="AG67" s="59">
        <v>1</v>
      </c>
      <c r="AH67" s="59">
        <v>31</v>
      </c>
    </row>
    <row r="68" spans="1:34" x14ac:dyDescent="0.25">
      <c r="A68" s="125">
        <f t="shared" si="13"/>
        <v>0</v>
      </c>
      <c r="B68" s="132">
        <f t="shared" si="14"/>
        <v>0</v>
      </c>
      <c r="C68" s="94">
        <f t="shared" si="15"/>
        <v>0</v>
      </c>
      <c r="D68" s="95">
        <f t="shared" si="16"/>
        <v>0</v>
      </c>
      <c r="E68" s="95">
        <f t="shared" si="17"/>
        <v>0</v>
      </c>
      <c r="F68" s="95">
        <f t="shared" si="0"/>
        <v>0</v>
      </c>
      <c r="G68" s="95">
        <f t="shared" si="1"/>
        <v>0</v>
      </c>
      <c r="H68" s="96">
        <f t="shared" si="2"/>
        <v>0</v>
      </c>
      <c r="I68" s="109">
        <f t="shared" si="3"/>
        <v>0</v>
      </c>
      <c r="J68" s="110">
        <f t="shared" si="4"/>
        <v>0</v>
      </c>
      <c r="K68" s="111">
        <f t="shared" si="5"/>
        <v>0</v>
      </c>
      <c r="L68" s="121">
        <f t="shared" si="6"/>
        <v>0</v>
      </c>
      <c r="M68" s="122">
        <f t="shared" si="7"/>
        <v>0</v>
      </c>
      <c r="N68" s="122">
        <f t="shared" si="8"/>
        <v>0</v>
      </c>
      <c r="O68" s="137">
        <f>IF(A68=0,0,VLOOKUP(A68,'Pwr CrvFtch'!$A$4:$B$363,2))</f>
        <v>0</v>
      </c>
      <c r="P68" s="138">
        <f t="shared" si="9"/>
        <v>0</v>
      </c>
      <c r="Q68" s="63">
        <f t="shared" si="10"/>
        <v>0</v>
      </c>
      <c r="R68" s="63">
        <f t="shared" si="11"/>
        <v>0</v>
      </c>
      <c r="S68" s="63">
        <f t="shared" si="12"/>
        <v>0</v>
      </c>
      <c r="V68" s="36">
        <f t="shared" si="19"/>
        <v>7</v>
      </c>
      <c r="W68" s="54" t="s">
        <v>88</v>
      </c>
      <c r="X68" s="126" t="s">
        <v>133</v>
      </c>
      <c r="AA68" s="55"/>
      <c r="AB68" s="55"/>
      <c r="AC68" s="62">
        <v>38504</v>
      </c>
      <c r="AD68" s="59">
        <v>22</v>
      </c>
      <c r="AE68" s="59">
        <v>4</v>
      </c>
      <c r="AF68" s="59">
        <v>4</v>
      </c>
      <c r="AG68" s="59">
        <v>0</v>
      </c>
      <c r="AH68" s="59">
        <v>30</v>
      </c>
    </row>
    <row r="69" spans="1:34" x14ac:dyDescent="0.25">
      <c r="A69" s="125">
        <f t="shared" si="13"/>
        <v>0</v>
      </c>
      <c r="B69" s="132">
        <f t="shared" si="14"/>
        <v>0</v>
      </c>
      <c r="C69" s="94">
        <f t="shared" si="15"/>
        <v>0</v>
      </c>
      <c r="D69" s="95">
        <f t="shared" si="16"/>
        <v>0</v>
      </c>
      <c r="E69" s="95">
        <f t="shared" si="17"/>
        <v>0</v>
      </c>
      <c r="F69" s="95">
        <f t="shared" si="0"/>
        <v>0</v>
      </c>
      <c r="G69" s="95">
        <f t="shared" si="1"/>
        <v>0</v>
      </c>
      <c r="H69" s="96">
        <f t="shared" si="2"/>
        <v>0</v>
      </c>
      <c r="I69" s="109">
        <f t="shared" si="3"/>
        <v>0</v>
      </c>
      <c r="J69" s="110">
        <f t="shared" si="4"/>
        <v>0</v>
      </c>
      <c r="K69" s="111">
        <f t="shared" si="5"/>
        <v>0</v>
      </c>
      <c r="L69" s="121">
        <f t="shared" si="6"/>
        <v>0</v>
      </c>
      <c r="M69" s="122">
        <f t="shared" si="7"/>
        <v>0</v>
      </c>
      <c r="N69" s="122">
        <f t="shared" si="8"/>
        <v>0</v>
      </c>
      <c r="O69" s="137">
        <f>IF(A69=0,0,VLOOKUP(A69,'Pwr CrvFtch'!$A$4:$B$363,2))</f>
        <v>0</v>
      </c>
      <c r="P69" s="138">
        <f t="shared" si="9"/>
        <v>0</v>
      </c>
      <c r="Q69" s="63">
        <f t="shared" si="10"/>
        <v>0</v>
      </c>
      <c r="R69" s="63">
        <f t="shared" si="11"/>
        <v>0</v>
      </c>
      <c r="S69" s="63">
        <f t="shared" si="12"/>
        <v>0</v>
      </c>
      <c r="V69" s="36">
        <f t="shared" si="19"/>
        <v>8</v>
      </c>
      <c r="W69" s="54" t="s">
        <v>89</v>
      </c>
      <c r="X69" s="126" t="s">
        <v>144</v>
      </c>
      <c r="AA69" s="55"/>
      <c r="AB69" s="55"/>
      <c r="AC69" s="62">
        <v>38534</v>
      </c>
      <c r="AD69" s="59">
        <v>20</v>
      </c>
      <c r="AE69" s="59">
        <v>5</v>
      </c>
      <c r="AF69" s="59">
        <v>6</v>
      </c>
      <c r="AG69" s="59">
        <v>1</v>
      </c>
      <c r="AH69" s="59">
        <v>31</v>
      </c>
    </row>
    <row r="70" spans="1:34" x14ac:dyDescent="0.25">
      <c r="A70" s="125">
        <f t="shared" si="13"/>
        <v>0</v>
      </c>
      <c r="B70" s="132">
        <f t="shared" si="14"/>
        <v>0</v>
      </c>
      <c r="C70" s="94">
        <f t="shared" si="15"/>
        <v>0</v>
      </c>
      <c r="D70" s="95">
        <f t="shared" si="16"/>
        <v>0</v>
      </c>
      <c r="E70" s="95">
        <f t="shared" si="17"/>
        <v>0</v>
      </c>
      <c r="F70" s="95">
        <f t="shared" si="0"/>
        <v>0</v>
      </c>
      <c r="G70" s="95">
        <f t="shared" si="1"/>
        <v>0</v>
      </c>
      <c r="H70" s="96">
        <f t="shared" si="2"/>
        <v>0</v>
      </c>
      <c r="I70" s="109">
        <f t="shared" si="3"/>
        <v>0</v>
      </c>
      <c r="J70" s="110">
        <f t="shared" si="4"/>
        <v>0</v>
      </c>
      <c r="K70" s="111">
        <f t="shared" si="5"/>
        <v>0</v>
      </c>
      <c r="L70" s="121">
        <f t="shared" si="6"/>
        <v>0</v>
      </c>
      <c r="M70" s="122">
        <f t="shared" si="7"/>
        <v>0</v>
      </c>
      <c r="N70" s="122">
        <f t="shared" si="8"/>
        <v>0</v>
      </c>
      <c r="O70" s="137">
        <f>IF(A70=0,0,VLOOKUP(A70,'Pwr CrvFtch'!$A$4:$B$363,2))</f>
        <v>0</v>
      </c>
      <c r="P70" s="138">
        <f t="shared" si="9"/>
        <v>0</v>
      </c>
      <c r="Q70" s="63">
        <f t="shared" si="10"/>
        <v>0</v>
      </c>
      <c r="R70" s="63">
        <f t="shared" si="11"/>
        <v>0</v>
      </c>
      <c r="S70" s="63">
        <f t="shared" si="12"/>
        <v>0</v>
      </c>
      <c r="V70" s="36">
        <f t="shared" si="19"/>
        <v>9</v>
      </c>
      <c r="W70" s="54" t="s">
        <v>90</v>
      </c>
      <c r="X70" s="126" t="s">
        <v>145</v>
      </c>
      <c r="AA70" s="55"/>
      <c r="AB70" s="55"/>
      <c r="AC70" s="62">
        <v>38565</v>
      </c>
      <c r="AD70" s="59">
        <v>23</v>
      </c>
      <c r="AE70" s="59">
        <v>4</v>
      </c>
      <c r="AF70" s="59">
        <v>4</v>
      </c>
      <c r="AG70" s="59">
        <v>0</v>
      </c>
      <c r="AH70" s="59">
        <v>31</v>
      </c>
    </row>
    <row r="71" spans="1:34" x14ac:dyDescent="0.25">
      <c r="A71" s="125">
        <f t="shared" si="13"/>
        <v>0</v>
      </c>
      <c r="B71" s="132">
        <f t="shared" si="14"/>
        <v>0</v>
      </c>
      <c r="C71" s="94">
        <f t="shared" si="15"/>
        <v>0</v>
      </c>
      <c r="D71" s="95">
        <f t="shared" si="16"/>
        <v>0</v>
      </c>
      <c r="E71" s="95">
        <f t="shared" si="17"/>
        <v>0</v>
      </c>
      <c r="F71" s="95">
        <f t="shared" si="0"/>
        <v>0</v>
      </c>
      <c r="G71" s="95">
        <f t="shared" si="1"/>
        <v>0</v>
      </c>
      <c r="H71" s="96">
        <f t="shared" si="2"/>
        <v>0</v>
      </c>
      <c r="I71" s="109">
        <f t="shared" si="3"/>
        <v>0</v>
      </c>
      <c r="J71" s="110">
        <f t="shared" si="4"/>
        <v>0</v>
      </c>
      <c r="K71" s="111">
        <f t="shared" si="5"/>
        <v>0</v>
      </c>
      <c r="L71" s="121">
        <f t="shared" si="6"/>
        <v>0</v>
      </c>
      <c r="M71" s="122">
        <f t="shared" si="7"/>
        <v>0</v>
      </c>
      <c r="N71" s="122">
        <f t="shared" si="8"/>
        <v>0</v>
      </c>
      <c r="O71" s="137">
        <f>IF(A71=0,0,VLOOKUP(A71,'Pwr CrvFtch'!$A$4:$B$363,2))</f>
        <v>0</v>
      </c>
      <c r="P71" s="138">
        <f t="shared" si="9"/>
        <v>0</v>
      </c>
      <c r="Q71" s="63">
        <f t="shared" si="10"/>
        <v>0</v>
      </c>
      <c r="R71" s="63">
        <f t="shared" si="11"/>
        <v>0</v>
      </c>
      <c r="S71" s="63">
        <f t="shared" si="12"/>
        <v>0</v>
      </c>
      <c r="V71" s="36">
        <f t="shared" si="19"/>
        <v>10</v>
      </c>
      <c r="W71" s="54" t="s">
        <v>91</v>
      </c>
      <c r="X71" s="126" t="s">
        <v>143</v>
      </c>
      <c r="AA71" s="55"/>
      <c r="AB71" s="55"/>
      <c r="AC71" s="62">
        <v>38596</v>
      </c>
      <c r="AD71" s="59">
        <v>21</v>
      </c>
      <c r="AE71" s="59">
        <v>4</v>
      </c>
      <c r="AF71" s="59">
        <v>5</v>
      </c>
      <c r="AG71" s="59">
        <v>1</v>
      </c>
      <c r="AH71" s="59">
        <v>30</v>
      </c>
    </row>
    <row r="72" spans="1:34" x14ac:dyDescent="0.25">
      <c r="A72" s="125">
        <f t="shared" si="13"/>
        <v>0</v>
      </c>
      <c r="B72" s="132">
        <f t="shared" si="14"/>
        <v>0</v>
      </c>
      <c r="C72" s="94">
        <f t="shared" si="15"/>
        <v>0</v>
      </c>
      <c r="D72" s="95">
        <f t="shared" si="16"/>
        <v>0</v>
      </c>
      <c r="E72" s="95">
        <f t="shared" si="17"/>
        <v>0</v>
      </c>
      <c r="F72" s="95">
        <f t="shared" si="0"/>
        <v>0</v>
      </c>
      <c r="G72" s="95">
        <f t="shared" si="1"/>
        <v>0</v>
      </c>
      <c r="H72" s="96">
        <f t="shared" si="2"/>
        <v>0</v>
      </c>
      <c r="I72" s="109">
        <f t="shared" si="3"/>
        <v>0</v>
      </c>
      <c r="J72" s="110">
        <f t="shared" si="4"/>
        <v>0</v>
      </c>
      <c r="K72" s="111">
        <f t="shared" si="5"/>
        <v>0</v>
      </c>
      <c r="L72" s="121">
        <f t="shared" si="6"/>
        <v>0</v>
      </c>
      <c r="M72" s="122">
        <f t="shared" si="7"/>
        <v>0</v>
      </c>
      <c r="N72" s="122">
        <f t="shared" si="8"/>
        <v>0</v>
      </c>
      <c r="O72" s="137">
        <f>IF(A72=0,0,VLOOKUP(A72,'Pwr CrvFtch'!$A$4:$B$363,2))</f>
        <v>0</v>
      </c>
      <c r="P72" s="138">
        <f t="shared" si="9"/>
        <v>0</v>
      </c>
      <c r="Q72" s="63">
        <f t="shared" si="10"/>
        <v>0</v>
      </c>
      <c r="R72" s="63">
        <f t="shared" si="11"/>
        <v>0</v>
      </c>
      <c r="S72" s="63">
        <f t="shared" si="12"/>
        <v>0</v>
      </c>
      <c r="V72" s="36">
        <f t="shared" si="19"/>
        <v>11</v>
      </c>
      <c r="W72" s="54" t="s">
        <v>92</v>
      </c>
      <c r="X72" s="126" t="s">
        <v>146</v>
      </c>
      <c r="AA72" s="55"/>
      <c r="AB72" s="55"/>
      <c r="AC72" s="62">
        <v>38626</v>
      </c>
      <c r="AD72" s="59">
        <v>21</v>
      </c>
      <c r="AE72" s="59">
        <v>5</v>
      </c>
      <c r="AF72" s="59">
        <v>5</v>
      </c>
      <c r="AG72" s="59">
        <v>0</v>
      </c>
      <c r="AH72" s="59">
        <v>31</v>
      </c>
    </row>
    <row r="73" spans="1:34" x14ac:dyDescent="0.25">
      <c r="A73" s="125">
        <f t="shared" si="13"/>
        <v>0</v>
      </c>
      <c r="B73" s="132">
        <f t="shared" si="14"/>
        <v>0</v>
      </c>
      <c r="C73" s="94">
        <f t="shared" si="15"/>
        <v>0</v>
      </c>
      <c r="D73" s="95">
        <f t="shared" si="16"/>
        <v>0</v>
      </c>
      <c r="E73" s="95">
        <f t="shared" si="17"/>
        <v>0</v>
      </c>
      <c r="F73" s="95">
        <f t="shared" si="0"/>
        <v>0</v>
      </c>
      <c r="G73" s="95">
        <f t="shared" si="1"/>
        <v>0</v>
      </c>
      <c r="H73" s="96">
        <f t="shared" si="2"/>
        <v>0</v>
      </c>
      <c r="I73" s="109">
        <f t="shared" si="3"/>
        <v>0</v>
      </c>
      <c r="J73" s="110">
        <f t="shared" si="4"/>
        <v>0</v>
      </c>
      <c r="K73" s="111">
        <f t="shared" si="5"/>
        <v>0</v>
      </c>
      <c r="L73" s="121">
        <f t="shared" si="6"/>
        <v>0</v>
      </c>
      <c r="M73" s="122">
        <f t="shared" si="7"/>
        <v>0</v>
      </c>
      <c r="N73" s="122">
        <f t="shared" si="8"/>
        <v>0</v>
      </c>
      <c r="O73" s="137">
        <f>IF(A73=0,0,VLOOKUP(A73,'Pwr CrvFtch'!$A$4:$B$363,2))</f>
        <v>0</v>
      </c>
      <c r="P73" s="138">
        <f t="shared" si="9"/>
        <v>0</v>
      </c>
      <c r="Q73" s="63">
        <f t="shared" si="10"/>
        <v>0</v>
      </c>
      <c r="R73" s="63">
        <f t="shared" si="11"/>
        <v>0</v>
      </c>
      <c r="S73" s="63">
        <f t="shared" si="12"/>
        <v>0</v>
      </c>
      <c r="V73" s="36">
        <f t="shared" si="19"/>
        <v>12</v>
      </c>
      <c r="W73" s="54" t="s">
        <v>168</v>
      </c>
      <c r="X73" s="126" t="s">
        <v>167</v>
      </c>
      <c r="AA73" s="55"/>
      <c r="AB73" s="55"/>
      <c r="AC73" s="62">
        <v>38657</v>
      </c>
      <c r="AD73" s="59">
        <v>21</v>
      </c>
      <c r="AE73" s="59">
        <v>4</v>
      </c>
      <c r="AF73" s="59">
        <v>5</v>
      </c>
      <c r="AG73" s="59">
        <v>1</v>
      </c>
      <c r="AH73" s="59">
        <v>30</v>
      </c>
    </row>
    <row r="74" spans="1:34" x14ac:dyDescent="0.25">
      <c r="A74" s="125">
        <f t="shared" si="13"/>
        <v>0</v>
      </c>
      <c r="B74" s="132">
        <f t="shared" si="14"/>
        <v>0</v>
      </c>
      <c r="C74" s="94">
        <f t="shared" si="15"/>
        <v>0</v>
      </c>
      <c r="D74" s="95">
        <f t="shared" si="16"/>
        <v>0</v>
      </c>
      <c r="E74" s="95">
        <f t="shared" si="17"/>
        <v>0</v>
      </c>
      <c r="F74" s="95">
        <f t="shared" si="0"/>
        <v>0</v>
      </c>
      <c r="G74" s="95">
        <f t="shared" si="1"/>
        <v>0</v>
      </c>
      <c r="H74" s="96">
        <f t="shared" si="2"/>
        <v>0</v>
      </c>
      <c r="I74" s="109">
        <f t="shared" si="3"/>
        <v>0</v>
      </c>
      <c r="J74" s="110">
        <f t="shared" si="4"/>
        <v>0</v>
      </c>
      <c r="K74" s="111">
        <f t="shared" si="5"/>
        <v>0</v>
      </c>
      <c r="L74" s="121">
        <f t="shared" si="6"/>
        <v>0</v>
      </c>
      <c r="M74" s="122">
        <f t="shared" si="7"/>
        <v>0</v>
      </c>
      <c r="N74" s="122">
        <f t="shared" si="8"/>
        <v>0</v>
      </c>
      <c r="O74" s="137">
        <f>IF(A74=0,0,VLOOKUP(A74,'Pwr CrvFtch'!$A$4:$B$363,2))</f>
        <v>0</v>
      </c>
      <c r="P74" s="138">
        <f t="shared" si="9"/>
        <v>0</v>
      </c>
      <c r="Q74" s="63">
        <f t="shared" si="10"/>
        <v>0</v>
      </c>
      <c r="R74" s="63">
        <f t="shared" si="11"/>
        <v>0</v>
      </c>
      <c r="S74" s="63">
        <f t="shared" si="12"/>
        <v>0</v>
      </c>
      <c r="V74" s="36">
        <f t="shared" si="19"/>
        <v>13</v>
      </c>
      <c r="W74" s="54" t="s">
        <v>170</v>
      </c>
      <c r="X74" s="126" t="s">
        <v>169</v>
      </c>
      <c r="AA74" s="55"/>
      <c r="AB74" s="55"/>
      <c r="AC74" s="62">
        <v>38687</v>
      </c>
      <c r="AD74" s="59">
        <v>21</v>
      </c>
      <c r="AE74" s="59">
        <v>5</v>
      </c>
      <c r="AF74" s="59">
        <v>5</v>
      </c>
      <c r="AG74" s="59">
        <v>1</v>
      </c>
      <c r="AH74" s="59">
        <v>31</v>
      </c>
    </row>
    <row r="75" spans="1:34" x14ac:dyDescent="0.25">
      <c r="A75" s="125">
        <f t="shared" si="13"/>
        <v>0</v>
      </c>
      <c r="B75" s="132">
        <f t="shared" si="14"/>
        <v>0</v>
      </c>
      <c r="C75" s="94">
        <f t="shared" si="15"/>
        <v>0</v>
      </c>
      <c r="D75" s="95">
        <f t="shared" si="16"/>
        <v>0</v>
      </c>
      <c r="E75" s="95">
        <f t="shared" si="17"/>
        <v>0</v>
      </c>
      <c r="F75" s="95">
        <f t="shared" si="0"/>
        <v>0</v>
      </c>
      <c r="G75" s="95">
        <f t="shared" si="1"/>
        <v>0</v>
      </c>
      <c r="H75" s="96">
        <f t="shared" si="2"/>
        <v>0</v>
      </c>
      <c r="I75" s="109">
        <f t="shared" si="3"/>
        <v>0</v>
      </c>
      <c r="J75" s="110">
        <f t="shared" si="4"/>
        <v>0</v>
      </c>
      <c r="K75" s="111">
        <f t="shared" si="5"/>
        <v>0</v>
      </c>
      <c r="L75" s="121">
        <f t="shared" si="6"/>
        <v>0</v>
      </c>
      <c r="M75" s="122">
        <f t="shared" si="7"/>
        <v>0</v>
      </c>
      <c r="N75" s="122">
        <f t="shared" si="8"/>
        <v>0</v>
      </c>
      <c r="O75" s="137">
        <f>IF(A75=0,0,VLOOKUP(A75,'Pwr CrvFtch'!$A$4:$B$363,2))</f>
        <v>0</v>
      </c>
      <c r="P75" s="138">
        <f t="shared" si="9"/>
        <v>0</v>
      </c>
      <c r="Q75" s="63">
        <f t="shared" si="10"/>
        <v>0</v>
      </c>
      <c r="R75" s="63">
        <f t="shared" si="11"/>
        <v>0</v>
      </c>
      <c r="S75" s="63">
        <f t="shared" si="12"/>
        <v>0</v>
      </c>
      <c r="V75" s="36">
        <f t="shared" si="19"/>
        <v>14</v>
      </c>
      <c r="W75" s="54" t="s">
        <v>180</v>
      </c>
      <c r="X75" s="126" t="s">
        <v>179</v>
      </c>
      <c r="AA75" s="55"/>
      <c r="AB75" s="55"/>
      <c r="AC75" s="62">
        <v>38718</v>
      </c>
      <c r="AD75" s="59">
        <v>21</v>
      </c>
      <c r="AE75" s="59">
        <v>4</v>
      </c>
      <c r="AF75" s="59">
        <v>6</v>
      </c>
      <c r="AG75" s="59">
        <v>1</v>
      </c>
      <c r="AH75" s="59">
        <v>31</v>
      </c>
    </row>
    <row r="76" spans="1:34" x14ac:dyDescent="0.25">
      <c r="A76" s="125">
        <f t="shared" si="13"/>
        <v>0</v>
      </c>
      <c r="B76" s="132">
        <f t="shared" si="14"/>
        <v>0</v>
      </c>
      <c r="C76" s="94">
        <f t="shared" si="15"/>
        <v>0</v>
      </c>
      <c r="D76" s="95">
        <f t="shared" si="16"/>
        <v>0</v>
      </c>
      <c r="E76" s="95">
        <f t="shared" si="17"/>
        <v>0</v>
      </c>
      <c r="F76" s="95">
        <f t="shared" si="0"/>
        <v>0</v>
      </c>
      <c r="G76" s="95">
        <f t="shared" si="1"/>
        <v>0</v>
      </c>
      <c r="H76" s="96">
        <f t="shared" si="2"/>
        <v>0</v>
      </c>
      <c r="I76" s="109">
        <f t="shared" si="3"/>
        <v>0</v>
      </c>
      <c r="J76" s="110">
        <f t="shared" si="4"/>
        <v>0</v>
      </c>
      <c r="K76" s="111">
        <f t="shared" si="5"/>
        <v>0</v>
      </c>
      <c r="L76" s="121">
        <f t="shared" si="6"/>
        <v>0</v>
      </c>
      <c r="M76" s="122">
        <f t="shared" si="7"/>
        <v>0</v>
      </c>
      <c r="N76" s="122">
        <f t="shared" si="8"/>
        <v>0</v>
      </c>
      <c r="O76" s="137">
        <f>IF(A76=0,0,VLOOKUP(A76,'Pwr CrvFtch'!$A$4:$B$363,2))</f>
        <v>0</v>
      </c>
      <c r="P76" s="138">
        <f t="shared" si="9"/>
        <v>0</v>
      </c>
      <c r="Q76" s="63">
        <f t="shared" si="10"/>
        <v>0</v>
      </c>
      <c r="R76" s="63">
        <f t="shared" si="11"/>
        <v>0</v>
      </c>
      <c r="S76" s="63">
        <f t="shared" si="12"/>
        <v>0</v>
      </c>
      <c r="V76" s="36">
        <f t="shared" si="19"/>
        <v>15</v>
      </c>
      <c r="W76" s="54" t="s">
        <v>171</v>
      </c>
      <c r="X76" s="126" t="s">
        <v>173</v>
      </c>
      <c r="AA76" s="55"/>
      <c r="AB76" s="55"/>
      <c r="AC76" s="62">
        <v>38749</v>
      </c>
      <c r="AD76" s="59">
        <v>20</v>
      </c>
      <c r="AE76" s="59">
        <v>4</v>
      </c>
      <c r="AF76" s="59">
        <v>4</v>
      </c>
      <c r="AG76" s="59">
        <v>0</v>
      </c>
      <c r="AH76" s="59">
        <v>28</v>
      </c>
    </row>
    <row r="77" spans="1:34" x14ac:dyDescent="0.25">
      <c r="A77" s="125">
        <f t="shared" si="13"/>
        <v>0</v>
      </c>
      <c r="B77" s="132">
        <f t="shared" si="14"/>
        <v>0</v>
      </c>
      <c r="C77" s="94">
        <f t="shared" si="15"/>
        <v>0</v>
      </c>
      <c r="D77" s="95">
        <f t="shared" si="16"/>
        <v>0</v>
      </c>
      <c r="E77" s="95">
        <f t="shared" si="17"/>
        <v>0</v>
      </c>
      <c r="F77" s="95">
        <f t="shared" si="0"/>
        <v>0</v>
      </c>
      <c r="G77" s="95">
        <f t="shared" si="1"/>
        <v>0</v>
      </c>
      <c r="H77" s="96">
        <f t="shared" si="2"/>
        <v>0</v>
      </c>
      <c r="I77" s="109">
        <f t="shared" si="3"/>
        <v>0</v>
      </c>
      <c r="J77" s="110">
        <f t="shared" si="4"/>
        <v>0</v>
      </c>
      <c r="K77" s="111">
        <f t="shared" si="5"/>
        <v>0</v>
      </c>
      <c r="L77" s="121">
        <f t="shared" si="6"/>
        <v>0</v>
      </c>
      <c r="M77" s="122">
        <f t="shared" si="7"/>
        <v>0</v>
      </c>
      <c r="N77" s="122">
        <f t="shared" si="8"/>
        <v>0</v>
      </c>
      <c r="O77" s="137">
        <f>IF(A77=0,0,VLOOKUP(A77,'Pwr CrvFtch'!$A$4:$B$363,2))</f>
        <v>0</v>
      </c>
      <c r="P77" s="138">
        <f t="shared" si="9"/>
        <v>0</v>
      </c>
      <c r="Q77" s="63">
        <f t="shared" si="10"/>
        <v>0</v>
      </c>
      <c r="R77" s="63">
        <f t="shared" si="11"/>
        <v>0</v>
      </c>
      <c r="S77" s="63">
        <f t="shared" si="12"/>
        <v>0</v>
      </c>
      <c r="V77" s="36">
        <f t="shared" si="19"/>
        <v>16</v>
      </c>
      <c r="W77" s="54" t="s">
        <v>172</v>
      </c>
      <c r="X77" s="126" t="s">
        <v>174</v>
      </c>
      <c r="AA77" s="55"/>
      <c r="AB77" s="55"/>
      <c r="AC77" s="62">
        <v>38777</v>
      </c>
      <c r="AD77" s="59">
        <v>23</v>
      </c>
      <c r="AE77" s="59">
        <v>4</v>
      </c>
      <c r="AF77" s="59">
        <v>4</v>
      </c>
      <c r="AG77" s="59">
        <v>0</v>
      </c>
      <c r="AH77" s="59">
        <v>31</v>
      </c>
    </row>
    <row r="78" spans="1:34" x14ac:dyDescent="0.25">
      <c r="A78" s="125">
        <f t="shared" si="13"/>
        <v>0</v>
      </c>
      <c r="B78" s="132">
        <f t="shared" si="14"/>
        <v>0</v>
      </c>
      <c r="C78" s="94">
        <f t="shared" si="15"/>
        <v>0</v>
      </c>
      <c r="D78" s="95">
        <f t="shared" si="16"/>
        <v>0</v>
      </c>
      <c r="E78" s="95">
        <f t="shared" si="17"/>
        <v>0</v>
      </c>
      <c r="F78" s="95">
        <f t="shared" si="0"/>
        <v>0</v>
      </c>
      <c r="G78" s="95">
        <f t="shared" si="1"/>
        <v>0</v>
      </c>
      <c r="H78" s="96">
        <f t="shared" si="2"/>
        <v>0</v>
      </c>
      <c r="I78" s="109">
        <f t="shared" si="3"/>
        <v>0</v>
      </c>
      <c r="J78" s="110">
        <f t="shared" si="4"/>
        <v>0</v>
      </c>
      <c r="K78" s="111">
        <f t="shared" si="5"/>
        <v>0</v>
      </c>
      <c r="L78" s="121">
        <f t="shared" si="6"/>
        <v>0</v>
      </c>
      <c r="M78" s="122">
        <f t="shared" si="7"/>
        <v>0</v>
      </c>
      <c r="N78" s="122">
        <f t="shared" si="8"/>
        <v>0</v>
      </c>
      <c r="O78" s="137">
        <f>IF(A78=0,0,VLOOKUP(A78,'Pwr CrvFtch'!$A$4:$B$363,2))</f>
        <v>0</v>
      </c>
      <c r="P78" s="138">
        <f t="shared" si="9"/>
        <v>0</v>
      </c>
      <c r="Q78" s="63">
        <f t="shared" si="10"/>
        <v>0</v>
      </c>
      <c r="R78" s="63">
        <f t="shared" si="11"/>
        <v>0</v>
      </c>
      <c r="S78" s="63">
        <f t="shared" si="12"/>
        <v>0</v>
      </c>
      <c r="V78" s="36">
        <f t="shared" si="19"/>
        <v>17</v>
      </c>
      <c r="W78" s="54" t="s">
        <v>58</v>
      </c>
      <c r="X78" s="126" t="s">
        <v>141</v>
      </c>
      <c r="AA78" s="55"/>
      <c r="AB78" s="55"/>
      <c r="AC78" s="62">
        <v>38808</v>
      </c>
      <c r="AD78" s="59">
        <v>20</v>
      </c>
      <c r="AE78" s="59">
        <v>5</v>
      </c>
      <c r="AF78" s="59">
        <v>5</v>
      </c>
      <c r="AG78" s="59">
        <v>0</v>
      </c>
      <c r="AH78" s="59">
        <v>30</v>
      </c>
    </row>
    <row r="79" spans="1:34" x14ac:dyDescent="0.25">
      <c r="A79" s="125">
        <f t="shared" si="13"/>
        <v>0</v>
      </c>
      <c r="B79" s="132">
        <f t="shared" si="14"/>
        <v>0</v>
      </c>
      <c r="C79" s="94">
        <f t="shared" si="15"/>
        <v>0</v>
      </c>
      <c r="D79" s="95">
        <f t="shared" si="16"/>
        <v>0</v>
      </c>
      <c r="E79" s="95">
        <f t="shared" si="17"/>
        <v>0</v>
      </c>
      <c r="F79" s="95">
        <f t="shared" si="0"/>
        <v>0</v>
      </c>
      <c r="G79" s="95">
        <f t="shared" si="1"/>
        <v>0</v>
      </c>
      <c r="H79" s="96">
        <f t="shared" si="2"/>
        <v>0</v>
      </c>
      <c r="I79" s="109">
        <f t="shared" si="3"/>
        <v>0</v>
      </c>
      <c r="J79" s="110">
        <f t="shared" si="4"/>
        <v>0</v>
      </c>
      <c r="K79" s="111">
        <f t="shared" si="5"/>
        <v>0</v>
      </c>
      <c r="L79" s="121">
        <f t="shared" si="6"/>
        <v>0</v>
      </c>
      <c r="M79" s="122">
        <f t="shared" si="7"/>
        <v>0</v>
      </c>
      <c r="N79" s="122">
        <f t="shared" si="8"/>
        <v>0</v>
      </c>
      <c r="O79" s="137">
        <f>IF(A79=0,0,VLOOKUP(A79,'Pwr CrvFtch'!$A$4:$B$363,2))</f>
        <v>0</v>
      </c>
      <c r="P79" s="138">
        <f t="shared" si="9"/>
        <v>0</v>
      </c>
      <c r="Q79" s="63">
        <f t="shared" si="10"/>
        <v>0</v>
      </c>
      <c r="R79" s="63">
        <f t="shared" si="11"/>
        <v>0</v>
      </c>
      <c r="S79" s="63">
        <f t="shared" si="12"/>
        <v>0</v>
      </c>
      <c r="V79" s="36">
        <f t="shared" si="19"/>
        <v>18</v>
      </c>
      <c r="W79" s="54" t="s">
        <v>44</v>
      </c>
      <c r="X79" s="126" t="s">
        <v>136</v>
      </c>
      <c r="AA79" s="55"/>
      <c r="AB79" s="55"/>
      <c r="AC79" s="62">
        <v>38838</v>
      </c>
      <c r="AD79" s="59">
        <v>22</v>
      </c>
      <c r="AE79" s="59">
        <v>4</v>
      </c>
      <c r="AF79" s="59">
        <v>5</v>
      </c>
      <c r="AG79" s="59">
        <v>1</v>
      </c>
      <c r="AH79" s="59">
        <v>31</v>
      </c>
    </row>
    <row r="80" spans="1:34" x14ac:dyDescent="0.25">
      <c r="A80" s="125">
        <f t="shared" si="13"/>
        <v>0</v>
      </c>
      <c r="B80" s="132">
        <f t="shared" si="14"/>
        <v>0</v>
      </c>
      <c r="C80" s="94">
        <f t="shared" si="15"/>
        <v>0</v>
      </c>
      <c r="D80" s="95">
        <f t="shared" si="16"/>
        <v>0</v>
      </c>
      <c r="E80" s="95">
        <f t="shared" si="17"/>
        <v>0</v>
      </c>
      <c r="F80" s="95">
        <f t="shared" si="0"/>
        <v>0</v>
      </c>
      <c r="G80" s="95">
        <f t="shared" si="1"/>
        <v>0</v>
      </c>
      <c r="H80" s="96">
        <f t="shared" si="2"/>
        <v>0</v>
      </c>
      <c r="I80" s="109">
        <f t="shared" si="3"/>
        <v>0</v>
      </c>
      <c r="J80" s="110">
        <f t="shared" si="4"/>
        <v>0</v>
      </c>
      <c r="K80" s="111">
        <f t="shared" si="5"/>
        <v>0</v>
      </c>
      <c r="L80" s="121">
        <f t="shared" si="6"/>
        <v>0</v>
      </c>
      <c r="M80" s="122">
        <f t="shared" si="7"/>
        <v>0</v>
      </c>
      <c r="N80" s="122">
        <f t="shared" si="8"/>
        <v>0</v>
      </c>
      <c r="O80" s="137">
        <f>IF(A80=0,0,VLOOKUP(A80,'Pwr CrvFtch'!$A$4:$B$363,2))</f>
        <v>0</v>
      </c>
      <c r="P80" s="138">
        <f t="shared" si="9"/>
        <v>0</v>
      </c>
      <c r="Q80" s="63">
        <f t="shared" si="10"/>
        <v>0</v>
      </c>
      <c r="R80" s="63">
        <f t="shared" si="11"/>
        <v>0</v>
      </c>
      <c r="S80" s="63">
        <f t="shared" si="12"/>
        <v>0</v>
      </c>
      <c r="V80" s="36">
        <f t="shared" si="19"/>
        <v>19</v>
      </c>
      <c r="W80" s="54" t="s">
        <v>45</v>
      </c>
      <c r="X80" s="126" t="s">
        <v>122</v>
      </c>
      <c r="AA80" s="55"/>
      <c r="AB80" s="55"/>
      <c r="AC80" s="62">
        <v>38869</v>
      </c>
      <c r="AD80" s="59">
        <v>22</v>
      </c>
      <c r="AE80" s="59">
        <v>4</v>
      </c>
      <c r="AF80" s="59">
        <v>4</v>
      </c>
      <c r="AG80" s="59">
        <v>0</v>
      </c>
      <c r="AH80" s="59">
        <v>30</v>
      </c>
    </row>
    <row r="81" spans="1:34" x14ac:dyDescent="0.25">
      <c r="A81" s="125">
        <f t="shared" si="13"/>
        <v>0</v>
      </c>
      <c r="B81" s="132">
        <f t="shared" si="14"/>
        <v>0</v>
      </c>
      <c r="C81" s="94">
        <f t="shared" si="15"/>
        <v>0</v>
      </c>
      <c r="D81" s="95">
        <f t="shared" si="16"/>
        <v>0</v>
      </c>
      <c r="E81" s="95">
        <f t="shared" si="17"/>
        <v>0</v>
      </c>
      <c r="F81" s="95">
        <f t="shared" si="0"/>
        <v>0</v>
      </c>
      <c r="G81" s="95">
        <f t="shared" si="1"/>
        <v>0</v>
      </c>
      <c r="H81" s="96">
        <f t="shared" si="2"/>
        <v>0</v>
      </c>
      <c r="I81" s="109">
        <f t="shared" si="3"/>
        <v>0</v>
      </c>
      <c r="J81" s="110">
        <f t="shared" si="4"/>
        <v>0</v>
      </c>
      <c r="K81" s="111">
        <f t="shared" si="5"/>
        <v>0</v>
      </c>
      <c r="L81" s="121">
        <f t="shared" si="6"/>
        <v>0</v>
      </c>
      <c r="M81" s="122">
        <f t="shared" si="7"/>
        <v>0</v>
      </c>
      <c r="N81" s="122">
        <f t="shared" si="8"/>
        <v>0</v>
      </c>
      <c r="O81" s="137">
        <f>IF(A81=0,0,VLOOKUP(A81,'Pwr CrvFtch'!$A$4:$B$363,2))</f>
        <v>0</v>
      </c>
      <c r="P81" s="138">
        <f t="shared" si="9"/>
        <v>0</v>
      </c>
      <c r="Q81" s="63">
        <f t="shared" si="10"/>
        <v>0</v>
      </c>
      <c r="R81" s="63">
        <f t="shared" si="11"/>
        <v>0</v>
      </c>
      <c r="S81" s="63">
        <f t="shared" si="12"/>
        <v>0</v>
      </c>
      <c r="V81" s="36">
        <f t="shared" si="19"/>
        <v>20</v>
      </c>
      <c r="W81" s="54" t="s">
        <v>46</v>
      </c>
      <c r="X81" s="126" t="s">
        <v>151</v>
      </c>
      <c r="AA81" s="55"/>
      <c r="AB81" s="55"/>
      <c r="AC81" s="62">
        <v>38899</v>
      </c>
      <c r="AD81" s="59">
        <v>20</v>
      </c>
      <c r="AE81" s="59">
        <v>5</v>
      </c>
      <c r="AF81" s="59">
        <v>6</v>
      </c>
      <c r="AG81" s="59">
        <v>1</v>
      </c>
      <c r="AH81" s="59">
        <v>31</v>
      </c>
    </row>
    <row r="82" spans="1:34" x14ac:dyDescent="0.25">
      <c r="A82" s="125">
        <f t="shared" si="13"/>
        <v>0</v>
      </c>
      <c r="B82" s="132">
        <f t="shared" si="14"/>
        <v>0</v>
      </c>
      <c r="C82" s="94">
        <f t="shared" si="15"/>
        <v>0</v>
      </c>
      <c r="D82" s="95">
        <f t="shared" si="16"/>
        <v>0</v>
      </c>
      <c r="E82" s="95">
        <f t="shared" si="17"/>
        <v>0</v>
      </c>
      <c r="F82" s="95">
        <f t="shared" si="0"/>
        <v>0</v>
      </c>
      <c r="G82" s="95">
        <f t="shared" si="1"/>
        <v>0</v>
      </c>
      <c r="H82" s="96">
        <f t="shared" si="2"/>
        <v>0</v>
      </c>
      <c r="I82" s="109">
        <f t="shared" si="3"/>
        <v>0</v>
      </c>
      <c r="J82" s="110">
        <f t="shared" si="4"/>
        <v>0</v>
      </c>
      <c r="K82" s="111">
        <f t="shared" si="5"/>
        <v>0</v>
      </c>
      <c r="L82" s="121">
        <f t="shared" si="6"/>
        <v>0</v>
      </c>
      <c r="M82" s="122">
        <f t="shared" si="7"/>
        <v>0</v>
      </c>
      <c r="N82" s="122">
        <f t="shared" si="8"/>
        <v>0</v>
      </c>
      <c r="O82" s="137">
        <f>IF(A82=0,0,VLOOKUP(A82,'Pwr CrvFtch'!$A$4:$B$363,2))</f>
        <v>0</v>
      </c>
      <c r="P82" s="138">
        <f t="shared" si="9"/>
        <v>0</v>
      </c>
      <c r="Q82" s="63">
        <f t="shared" si="10"/>
        <v>0</v>
      </c>
      <c r="R82" s="63">
        <f t="shared" si="11"/>
        <v>0</v>
      </c>
      <c r="S82" s="63">
        <f t="shared" si="12"/>
        <v>0</v>
      </c>
      <c r="V82" s="36">
        <f t="shared" si="19"/>
        <v>21</v>
      </c>
      <c r="W82" s="54" t="s">
        <v>47</v>
      </c>
      <c r="X82" s="126" t="s">
        <v>123</v>
      </c>
      <c r="AA82" s="55"/>
      <c r="AB82" s="55"/>
      <c r="AC82" s="62">
        <v>38930</v>
      </c>
      <c r="AD82" s="59">
        <v>23</v>
      </c>
      <c r="AE82" s="59">
        <v>4</v>
      </c>
      <c r="AF82" s="59">
        <v>4</v>
      </c>
      <c r="AG82" s="59">
        <v>0</v>
      </c>
      <c r="AH82" s="59">
        <v>31</v>
      </c>
    </row>
    <row r="83" spans="1:34" x14ac:dyDescent="0.25">
      <c r="A83" s="125">
        <f t="shared" si="13"/>
        <v>0</v>
      </c>
      <c r="B83" s="132">
        <f t="shared" si="14"/>
        <v>0</v>
      </c>
      <c r="C83" s="94">
        <f t="shared" si="15"/>
        <v>0</v>
      </c>
      <c r="D83" s="95">
        <f t="shared" si="16"/>
        <v>0</v>
      </c>
      <c r="E83" s="95">
        <f t="shared" si="17"/>
        <v>0</v>
      </c>
      <c r="F83" s="95">
        <f t="shared" si="0"/>
        <v>0</v>
      </c>
      <c r="G83" s="95">
        <f t="shared" si="1"/>
        <v>0</v>
      </c>
      <c r="H83" s="96">
        <f t="shared" si="2"/>
        <v>0</v>
      </c>
      <c r="I83" s="109">
        <f t="shared" si="3"/>
        <v>0</v>
      </c>
      <c r="J83" s="110">
        <f t="shared" si="4"/>
        <v>0</v>
      </c>
      <c r="K83" s="111">
        <f t="shared" si="5"/>
        <v>0</v>
      </c>
      <c r="L83" s="121">
        <f t="shared" si="6"/>
        <v>0</v>
      </c>
      <c r="M83" s="122">
        <f t="shared" si="7"/>
        <v>0</v>
      </c>
      <c r="N83" s="122">
        <f t="shared" si="8"/>
        <v>0</v>
      </c>
      <c r="O83" s="137">
        <f>IF(A83=0,0,VLOOKUP(A83,'Pwr CrvFtch'!$A$4:$B$363,2))</f>
        <v>0</v>
      </c>
      <c r="P83" s="138">
        <f t="shared" si="9"/>
        <v>0</v>
      </c>
      <c r="Q83" s="63">
        <f t="shared" si="10"/>
        <v>0</v>
      </c>
      <c r="R83" s="63">
        <f t="shared" si="11"/>
        <v>0</v>
      </c>
      <c r="S83" s="63">
        <f t="shared" si="12"/>
        <v>0</v>
      </c>
      <c r="V83" s="36">
        <f t="shared" si="19"/>
        <v>22</v>
      </c>
      <c r="W83" s="54" t="s">
        <v>93</v>
      </c>
      <c r="X83" s="126" t="s">
        <v>147</v>
      </c>
      <c r="AA83" s="55"/>
      <c r="AB83" s="55"/>
      <c r="AC83" s="62">
        <v>38961</v>
      </c>
      <c r="AD83" s="59">
        <v>20</v>
      </c>
      <c r="AE83" s="59">
        <v>5</v>
      </c>
      <c r="AF83" s="59">
        <v>5</v>
      </c>
      <c r="AG83" s="59">
        <v>1</v>
      </c>
      <c r="AH83" s="59">
        <v>30</v>
      </c>
    </row>
    <row r="84" spans="1:34" x14ac:dyDescent="0.25">
      <c r="A84" s="125">
        <f t="shared" si="13"/>
        <v>0</v>
      </c>
      <c r="B84" s="132">
        <f t="shared" si="14"/>
        <v>0</v>
      </c>
      <c r="C84" s="94">
        <f t="shared" si="15"/>
        <v>0</v>
      </c>
      <c r="D84" s="95">
        <f t="shared" si="16"/>
        <v>0</v>
      </c>
      <c r="E84" s="95">
        <f t="shared" si="17"/>
        <v>0</v>
      </c>
      <c r="F84" s="95">
        <f t="shared" si="0"/>
        <v>0</v>
      </c>
      <c r="G84" s="95">
        <f t="shared" si="1"/>
        <v>0</v>
      </c>
      <c r="H84" s="96">
        <f t="shared" si="2"/>
        <v>0</v>
      </c>
      <c r="I84" s="109">
        <f t="shared" si="3"/>
        <v>0</v>
      </c>
      <c r="J84" s="110">
        <f t="shared" si="4"/>
        <v>0</v>
      </c>
      <c r="K84" s="111">
        <f t="shared" si="5"/>
        <v>0</v>
      </c>
      <c r="L84" s="121">
        <f t="shared" si="6"/>
        <v>0</v>
      </c>
      <c r="M84" s="122">
        <f t="shared" si="7"/>
        <v>0</v>
      </c>
      <c r="N84" s="122">
        <f t="shared" si="8"/>
        <v>0</v>
      </c>
      <c r="O84" s="137">
        <f>IF(A84=0,0,VLOOKUP(A84,'Pwr CrvFtch'!$A$4:$B$363,2))</f>
        <v>0</v>
      </c>
      <c r="P84" s="138">
        <f t="shared" si="9"/>
        <v>0</v>
      </c>
      <c r="Q84" s="63">
        <f t="shared" si="10"/>
        <v>0</v>
      </c>
      <c r="R84" s="63">
        <f t="shared" si="11"/>
        <v>0</v>
      </c>
      <c r="S84" s="63">
        <f t="shared" si="12"/>
        <v>0</v>
      </c>
      <c r="V84" s="36">
        <f t="shared" si="19"/>
        <v>23</v>
      </c>
      <c r="W84" s="54" t="s">
        <v>177</v>
      </c>
      <c r="X84" s="126" t="s">
        <v>175</v>
      </c>
      <c r="AA84" s="55"/>
      <c r="AB84" s="55"/>
      <c r="AC84" s="62">
        <v>38991</v>
      </c>
      <c r="AD84" s="59">
        <v>22</v>
      </c>
      <c r="AE84" s="59">
        <v>4</v>
      </c>
      <c r="AF84" s="59">
        <v>5</v>
      </c>
      <c r="AG84" s="59">
        <v>0</v>
      </c>
      <c r="AH84" s="59">
        <v>31</v>
      </c>
    </row>
    <row r="85" spans="1:34" x14ac:dyDescent="0.25">
      <c r="A85" s="125">
        <f t="shared" si="13"/>
        <v>0</v>
      </c>
      <c r="B85" s="132">
        <f t="shared" si="14"/>
        <v>0</v>
      </c>
      <c r="C85" s="94">
        <f t="shared" si="15"/>
        <v>0</v>
      </c>
      <c r="D85" s="95">
        <f t="shared" si="16"/>
        <v>0</v>
      </c>
      <c r="E85" s="95">
        <f t="shared" si="17"/>
        <v>0</v>
      </c>
      <c r="F85" s="95">
        <f t="shared" si="0"/>
        <v>0</v>
      </c>
      <c r="G85" s="95">
        <f t="shared" si="1"/>
        <v>0</v>
      </c>
      <c r="H85" s="96">
        <f t="shared" si="2"/>
        <v>0</v>
      </c>
      <c r="I85" s="109">
        <f t="shared" si="3"/>
        <v>0</v>
      </c>
      <c r="J85" s="110">
        <f t="shared" si="4"/>
        <v>0</v>
      </c>
      <c r="K85" s="111">
        <f t="shared" si="5"/>
        <v>0</v>
      </c>
      <c r="L85" s="121">
        <f t="shared" si="6"/>
        <v>0</v>
      </c>
      <c r="M85" s="122">
        <f t="shared" si="7"/>
        <v>0</v>
      </c>
      <c r="N85" s="122">
        <f t="shared" si="8"/>
        <v>0</v>
      </c>
      <c r="O85" s="137">
        <f>IF(A85=0,0,VLOOKUP(A85,'Pwr CrvFtch'!$A$4:$B$363,2))</f>
        <v>0</v>
      </c>
      <c r="P85" s="138">
        <f t="shared" si="9"/>
        <v>0</v>
      </c>
      <c r="Q85" s="63">
        <f t="shared" si="10"/>
        <v>0</v>
      </c>
      <c r="R85" s="63">
        <f t="shared" si="11"/>
        <v>0</v>
      </c>
      <c r="S85" s="63">
        <f t="shared" si="12"/>
        <v>0</v>
      </c>
      <c r="V85" s="36">
        <f t="shared" si="19"/>
        <v>24</v>
      </c>
      <c r="W85" s="54" t="s">
        <v>178</v>
      </c>
      <c r="X85" s="126" t="s">
        <v>176</v>
      </c>
      <c r="AA85" s="55"/>
      <c r="AB85" s="55"/>
      <c r="AC85" s="62">
        <v>39022</v>
      </c>
      <c r="AD85" s="59">
        <v>21</v>
      </c>
      <c r="AE85" s="59">
        <v>4</v>
      </c>
      <c r="AF85" s="59">
        <v>5</v>
      </c>
      <c r="AG85" s="59">
        <v>1</v>
      </c>
      <c r="AH85" s="59">
        <v>30</v>
      </c>
    </row>
    <row r="86" spans="1:34" x14ac:dyDescent="0.25">
      <c r="A86" s="125">
        <f t="shared" si="13"/>
        <v>0</v>
      </c>
      <c r="B86" s="132">
        <f t="shared" si="14"/>
        <v>0</v>
      </c>
      <c r="C86" s="94">
        <f t="shared" si="15"/>
        <v>0</v>
      </c>
      <c r="D86" s="95">
        <f t="shared" si="16"/>
        <v>0</v>
      </c>
      <c r="E86" s="95">
        <f t="shared" si="17"/>
        <v>0</v>
      </c>
      <c r="F86" s="95">
        <f t="shared" si="0"/>
        <v>0</v>
      </c>
      <c r="G86" s="95">
        <f t="shared" si="1"/>
        <v>0</v>
      </c>
      <c r="H86" s="96">
        <f t="shared" si="2"/>
        <v>0</v>
      </c>
      <c r="I86" s="109">
        <f t="shared" si="3"/>
        <v>0</v>
      </c>
      <c r="J86" s="110">
        <f t="shared" si="4"/>
        <v>0</v>
      </c>
      <c r="K86" s="111">
        <f t="shared" si="5"/>
        <v>0</v>
      </c>
      <c r="L86" s="121">
        <f t="shared" si="6"/>
        <v>0</v>
      </c>
      <c r="M86" s="122">
        <f t="shared" si="7"/>
        <v>0</v>
      </c>
      <c r="N86" s="122">
        <f t="shared" si="8"/>
        <v>0</v>
      </c>
      <c r="O86" s="137">
        <f>IF(A86=0,0,VLOOKUP(A86,'Pwr CrvFtch'!$A$4:$B$363,2))</f>
        <v>0</v>
      </c>
      <c r="P86" s="138">
        <f t="shared" si="9"/>
        <v>0</v>
      </c>
      <c r="Q86" s="63">
        <f t="shared" si="10"/>
        <v>0</v>
      </c>
      <c r="R86" s="63">
        <f t="shared" si="11"/>
        <v>0</v>
      </c>
      <c r="S86" s="63">
        <f t="shared" si="12"/>
        <v>0</v>
      </c>
      <c r="V86" s="36">
        <f t="shared" si="19"/>
        <v>25</v>
      </c>
      <c r="W86" s="54" t="s">
        <v>48</v>
      </c>
      <c r="X86" s="126" t="s">
        <v>134</v>
      </c>
      <c r="AA86" s="55"/>
      <c r="AB86" s="55"/>
      <c r="AC86" s="62">
        <v>39052</v>
      </c>
      <c r="AD86" s="59">
        <v>20</v>
      </c>
      <c r="AE86" s="59">
        <v>5</v>
      </c>
      <c r="AF86" s="59">
        <v>6</v>
      </c>
      <c r="AG86" s="59">
        <v>1</v>
      </c>
      <c r="AH86" s="59">
        <v>31</v>
      </c>
    </row>
    <row r="87" spans="1:34" x14ac:dyDescent="0.25">
      <c r="A87" s="125">
        <f t="shared" si="13"/>
        <v>0</v>
      </c>
      <c r="B87" s="132">
        <f t="shared" si="14"/>
        <v>0</v>
      </c>
      <c r="C87" s="94">
        <f t="shared" si="15"/>
        <v>0</v>
      </c>
      <c r="D87" s="95">
        <f t="shared" si="16"/>
        <v>0</v>
      </c>
      <c r="E87" s="95">
        <f t="shared" si="17"/>
        <v>0</v>
      </c>
      <c r="F87" s="95">
        <f t="shared" ref="F87:F150" si="20">IF(A87=0,0,VLOOKUP($A87,OffPrices,F$4+4,FALSE))</f>
        <v>0</v>
      </c>
      <c r="G87" s="95">
        <f t="shared" ref="G87:G150" si="21">+IF(A87=0,0,(D87*R87*16+E87*S87*16+F87*SUM(Q87:S87)*8)/(R87*16+S87*16+SUM(Q87:S87)*8))</f>
        <v>0</v>
      </c>
      <c r="H87" s="96">
        <f t="shared" ref="H87:H150" si="22">IF(A87=0,0,(C87*Q87*16+D87*R87*16+E87*S87*16+F87*SUM(Q87:S87)*8)/(SUM(Q87:S87)*24))</f>
        <v>0</v>
      </c>
      <c r="I87" s="109">
        <f t="shared" ref="I87:I150" si="23">IF(A87=0,0,VLOOKUP($A87,PeakVols,I$4+12,FALSE))</f>
        <v>0</v>
      </c>
      <c r="J87" s="110">
        <f t="shared" ref="J87:J150" si="24">IF(A87=0,0,VLOOKUP($A87,OffVols,J$4+16,FALSE))</f>
        <v>0</v>
      </c>
      <c r="K87" s="111">
        <f t="shared" ref="K87:K150" si="25">IF(A87=0,0,(I87*Q87*16+J87*SUM(R87:S87)*16+J87*SUM(Q87:S87)*8)/(SUM(Q87:S87)*24))</f>
        <v>0</v>
      </c>
      <c r="L87" s="121">
        <f t="shared" ref="L87:L150" si="26">IF(A87=0,0,VLOOKUP($A87,PeakIntraVols,L$4,FALSE))</f>
        <v>0</v>
      </c>
      <c r="M87" s="122">
        <f t="shared" ref="M87:M150" si="27">IF(A87=0,0,VLOOKUP($A87,OffIntraVols,M$4+4,FALSE))</f>
        <v>0</v>
      </c>
      <c r="N87" s="122">
        <f t="shared" ref="N87:N150" si="28">IF(A87=0,0,(L87*Q87*16+M87*SUM(R87:S87)*16+M87*SUM(Q87:S87)*8)/(SUM(Q87:S87)*24))</f>
        <v>0</v>
      </c>
      <c r="O87" s="137">
        <f>IF(A87=0,0,VLOOKUP(A87,'Pwr CrvFtch'!$A$4:$B$363,2))</f>
        <v>0</v>
      </c>
      <c r="P87" s="138">
        <f t="shared" ref="P87:P150" si="29">IF(A87=0,0,(1+O87/2)^(-2*((EOMONTH(A87,0)+20)-$C$12)/365.25))</f>
        <v>0</v>
      </c>
      <c r="Q87" s="63">
        <f t="shared" ref="Q87:Q150" si="30">IF(A87=0,0,VLOOKUP($A87,$AC$4:$AF$446,2))</f>
        <v>0</v>
      </c>
      <c r="R87" s="63">
        <f t="shared" ref="R87:R150" si="31">IF(A87=0,0,VLOOKUP($A87,$AC$4:$AF$446,3))</f>
        <v>0</v>
      </c>
      <c r="S87" s="63">
        <f t="shared" ref="S87:S150" si="32">IF(A87=0,0,VLOOKUP($A87,$AC$4:$AF$446,4))</f>
        <v>0</v>
      </c>
      <c r="V87" s="36">
        <f t="shared" si="19"/>
        <v>26</v>
      </c>
      <c r="W87" s="54" t="s">
        <v>49</v>
      </c>
      <c r="X87" s="126" t="s">
        <v>124</v>
      </c>
      <c r="AA87" s="55"/>
      <c r="AB87" s="55"/>
      <c r="AC87" s="62">
        <v>39083</v>
      </c>
      <c r="AD87" s="59">
        <v>22</v>
      </c>
      <c r="AE87" s="59">
        <v>4</v>
      </c>
      <c r="AF87" s="59">
        <v>5</v>
      </c>
      <c r="AG87" s="59">
        <v>1</v>
      </c>
      <c r="AH87" s="59">
        <v>31</v>
      </c>
    </row>
    <row r="88" spans="1:34" x14ac:dyDescent="0.25">
      <c r="A88" s="125">
        <f t="shared" ref="A88:A151" si="33">IF(EOMONTH(A87,0)+1&gt;$C$17,0,IF(A87=0,0,EOMONTH(A87,0)+1))</f>
        <v>0</v>
      </c>
      <c r="B88" s="132">
        <f t="shared" ref="B88:B151" si="34">IF(A88=0,0,YEAR(A88))</f>
        <v>0</v>
      </c>
      <c r="C88" s="94">
        <f t="shared" ref="C88:C151" si="35">IF(A88=0,0,VLOOKUP($A88,PeakPrices,C$4,FALSE))</f>
        <v>0</v>
      </c>
      <c r="D88" s="95">
        <f t="shared" ref="D88:D151" si="36">IF(A88=0,0,VLOOKUP($A88,SatPrices,D$4,FALSE))</f>
        <v>0</v>
      </c>
      <c r="E88" s="95">
        <f t="shared" ref="E88:E151" si="37">IF(A88=0,0,VLOOKUP($A88,SunPrices,E$4+4,FALSE))</f>
        <v>0</v>
      </c>
      <c r="F88" s="95">
        <f t="shared" si="20"/>
        <v>0</v>
      </c>
      <c r="G88" s="95">
        <f t="shared" si="21"/>
        <v>0</v>
      </c>
      <c r="H88" s="96">
        <f t="shared" si="22"/>
        <v>0</v>
      </c>
      <c r="I88" s="109">
        <f t="shared" si="23"/>
        <v>0</v>
      </c>
      <c r="J88" s="110">
        <f t="shared" si="24"/>
        <v>0</v>
      </c>
      <c r="K88" s="111">
        <f t="shared" si="25"/>
        <v>0</v>
      </c>
      <c r="L88" s="121">
        <f t="shared" si="26"/>
        <v>0</v>
      </c>
      <c r="M88" s="122">
        <f t="shared" si="27"/>
        <v>0</v>
      </c>
      <c r="N88" s="122">
        <f t="shared" si="28"/>
        <v>0</v>
      </c>
      <c r="O88" s="137">
        <f>IF(A88=0,0,VLOOKUP(A88,'Pwr CrvFtch'!$A$4:$B$363,2))</f>
        <v>0</v>
      </c>
      <c r="P88" s="138">
        <f t="shared" si="29"/>
        <v>0</v>
      </c>
      <c r="Q88" s="63">
        <f t="shared" si="30"/>
        <v>0</v>
      </c>
      <c r="R88" s="63">
        <f t="shared" si="31"/>
        <v>0</v>
      </c>
      <c r="S88" s="63">
        <f t="shared" si="32"/>
        <v>0</v>
      </c>
      <c r="V88" s="36">
        <f t="shared" si="19"/>
        <v>27</v>
      </c>
      <c r="W88" s="54" t="s">
        <v>50</v>
      </c>
      <c r="X88" s="126" t="s">
        <v>125</v>
      </c>
      <c r="AA88" s="55"/>
      <c r="AB88" s="55"/>
      <c r="AC88" s="62">
        <v>39114</v>
      </c>
      <c r="AD88" s="59">
        <v>20</v>
      </c>
      <c r="AE88" s="59">
        <v>4</v>
      </c>
      <c r="AF88" s="59">
        <v>4</v>
      </c>
      <c r="AG88" s="59">
        <v>0</v>
      </c>
      <c r="AH88" s="59">
        <v>28</v>
      </c>
    </row>
    <row r="89" spans="1:34" x14ac:dyDescent="0.25">
      <c r="A89" s="125">
        <f t="shared" si="33"/>
        <v>0</v>
      </c>
      <c r="B89" s="132">
        <f t="shared" si="34"/>
        <v>0</v>
      </c>
      <c r="C89" s="94">
        <f t="shared" si="35"/>
        <v>0</v>
      </c>
      <c r="D89" s="95">
        <f t="shared" si="36"/>
        <v>0</v>
      </c>
      <c r="E89" s="95">
        <f t="shared" si="37"/>
        <v>0</v>
      </c>
      <c r="F89" s="95">
        <f t="shared" si="20"/>
        <v>0</v>
      </c>
      <c r="G89" s="95">
        <f t="shared" si="21"/>
        <v>0</v>
      </c>
      <c r="H89" s="96">
        <f t="shared" si="22"/>
        <v>0</v>
      </c>
      <c r="I89" s="109">
        <f t="shared" si="23"/>
        <v>0</v>
      </c>
      <c r="J89" s="110">
        <f t="shared" si="24"/>
        <v>0</v>
      </c>
      <c r="K89" s="111">
        <f t="shared" si="25"/>
        <v>0</v>
      </c>
      <c r="L89" s="121">
        <f t="shared" si="26"/>
        <v>0</v>
      </c>
      <c r="M89" s="122">
        <f t="shared" si="27"/>
        <v>0</v>
      </c>
      <c r="N89" s="122">
        <f t="shared" si="28"/>
        <v>0</v>
      </c>
      <c r="O89" s="137">
        <f>IF(A89=0,0,VLOOKUP(A89,'Pwr CrvFtch'!$A$4:$B$363,2))</f>
        <v>0</v>
      </c>
      <c r="P89" s="138">
        <f t="shared" si="29"/>
        <v>0</v>
      </c>
      <c r="Q89" s="63">
        <f t="shared" si="30"/>
        <v>0</v>
      </c>
      <c r="R89" s="63">
        <f t="shared" si="31"/>
        <v>0</v>
      </c>
      <c r="S89" s="63">
        <f t="shared" si="32"/>
        <v>0</v>
      </c>
      <c r="V89" s="36">
        <f t="shared" si="19"/>
        <v>28</v>
      </c>
      <c r="W89" s="54" t="s">
        <v>164</v>
      </c>
      <c r="X89" s="126" t="s">
        <v>163</v>
      </c>
      <c r="AA89" s="55"/>
      <c r="AB89" s="55"/>
      <c r="AC89" s="62">
        <v>39142</v>
      </c>
      <c r="AD89" s="59">
        <v>22</v>
      </c>
      <c r="AE89" s="59">
        <v>5</v>
      </c>
      <c r="AF89" s="59">
        <v>4</v>
      </c>
      <c r="AG89" s="59">
        <v>0</v>
      </c>
      <c r="AH89" s="59">
        <v>31</v>
      </c>
    </row>
    <row r="90" spans="1:34" x14ac:dyDescent="0.25">
      <c r="A90" s="125">
        <f t="shared" si="33"/>
        <v>0</v>
      </c>
      <c r="B90" s="132">
        <f t="shared" si="34"/>
        <v>0</v>
      </c>
      <c r="C90" s="94">
        <f t="shared" si="35"/>
        <v>0</v>
      </c>
      <c r="D90" s="95">
        <f t="shared" si="36"/>
        <v>0</v>
      </c>
      <c r="E90" s="95">
        <f t="shared" si="37"/>
        <v>0</v>
      </c>
      <c r="F90" s="95">
        <f t="shared" si="20"/>
        <v>0</v>
      </c>
      <c r="G90" s="95">
        <f t="shared" si="21"/>
        <v>0</v>
      </c>
      <c r="H90" s="96">
        <f t="shared" si="22"/>
        <v>0</v>
      </c>
      <c r="I90" s="109">
        <f t="shared" si="23"/>
        <v>0</v>
      </c>
      <c r="J90" s="110">
        <f t="shared" si="24"/>
        <v>0</v>
      </c>
      <c r="K90" s="111">
        <f t="shared" si="25"/>
        <v>0</v>
      </c>
      <c r="L90" s="121">
        <f t="shared" si="26"/>
        <v>0</v>
      </c>
      <c r="M90" s="122">
        <f t="shared" si="27"/>
        <v>0</v>
      </c>
      <c r="N90" s="122">
        <f t="shared" si="28"/>
        <v>0</v>
      </c>
      <c r="O90" s="137">
        <f>IF(A90=0,0,VLOOKUP(A90,'Pwr CrvFtch'!$A$4:$B$363,2))</f>
        <v>0</v>
      </c>
      <c r="P90" s="138">
        <f t="shared" si="29"/>
        <v>0</v>
      </c>
      <c r="Q90" s="63">
        <f t="shared" si="30"/>
        <v>0</v>
      </c>
      <c r="R90" s="63">
        <f t="shared" si="31"/>
        <v>0</v>
      </c>
      <c r="S90" s="63">
        <f t="shared" si="32"/>
        <v>0</v>
      </c>
      <c r="V90" s="36">
        <f t="shared" si="19"/>
        <v>29</v>
      </c>
      <c r="W90" s="54" t="s">
        <v>166</v>
      </c>
      <c r="X90" s="126" t="s">
        <v>165</v>
      </c>
      <c r="AA90" s="55"/>
      <c r="AB90" s="55"/>
      <c r="AC90" s="62">
        <v>39173</v>
      </c>
      <c r="AD90" s="59">
        <v>21</v>
      </c>
      <c r="AE90" s="59">
        <v>4</v>
      </c>
      <c r="AF90" s="59">
        <v>5</v>
      </c>
      <c r="AG90" s="59">
        <v>0</v>
      </c>
      <c r="AH90" s="59">
        <v>30</v>
      </c>
    </row>
    <row r="91" spans="1:34" x14ac:dyDescent="0.25">
      <c r="A91" s="125">
        <f t="shared" si="33"/>
        <v>0</v>
      </c>
      <c r="B91" s="132">
        <f t="shared" si="34"/>
        <v>0</v>
      </c>
      <c r="C91" s="94">
        <f t="shared" si="35"/>
        <v>0</v>
      </c>
      <c r="D91" s="95">
        <f t="shared" si="36"/>
        <v>0</v>
      </c>
      <c r="E91" s="95">
        <f t="shared" si="37"/>
        <v>0</v>
      </c>
      <c r="F91" s="95">
        <f t="shared" si="20"/>
        <v>0</v>
      </c>
      <c r="G91" s="95">
        <f t="shared" si="21"/>
        <v>0</v>
      </c>
      <c r="H91" s="96">
        <f t="shared" si="22"/>
        <v>0</v>
      </c>
      <c r="I91" s="109">
        <f t="shared" si="23"/>
        <v>0</v>
      </c>
      <c r="J91" s="110">
        <f t="shared" si="24"/>
        <v>0</v>
      </c>
      <c r="K91" s="111">
        <f t="shared" si="25"/>
        <v>0</v>
      </c>
      <c r="L91" s="121">
        <f t="shared" si="26"/>
        <v>0</v>
      </c>
      <c r="M91" s="122">
        <f t="shared" si="27"/>
        <v>0</v>
      </c>
      <c r="N91" s="122">
        <f t="shared" si="28"/>
        <v>0</v>
      </c>
      <c r="O91" s="137">
        <f>IF(A91=0,0,VLOOKUP(A91,'Pwr CrvFtch'!$A$4:$B$363,2))</f>
        <v>0</v>
      </c>
      <c r="P91" s="138">
        <f t="shared" si="29"/>
        <v>0</v>
      </c>
      <c r="Q91" s="63">
        <f t="shared" si="30"/>
        <v>0</v>
      </c>
      <c r="R91" s="63">
        <f t="shared" si="31"/>
        <v>0</v>
      </c>
      <c r="S91" s="63">
        <f t="shared" si="32"/>
        <v>0</v>
      </c>
      <c r="V91" s="36">
        <f t="shared" si="19"/>
        <v>30</v>
      </c>
      <c r="W91" s="54" t="s">
        <v>51</v>
      </c>
      <c r="X91" s="126" t="s">
        <v>137</v>
      </c>
      <c r="AA91" s="55"/>
      <c r="AB91" s="55"/>
      <c r="AC91" s="62">
        <v>39203</v>
      </c>
      <c r="AD91" s="59">
        <v>22</v>
      </c>
      <c r="AE91" s="59">
        <v>4</v>
      </c>
      <c r="AF91" s="59">
        <v>5</v>
      </c>
      <c r="AG91" s="59">
        <v>1</v>
      </c>
      <c r="AH91" s="59">
        <v>31</v>
      </c>
    </row>
    <row r="92" spans="1:34" x14ac:dyDescent="0.25">
      <c r="A92" s="125">
        <f t="shared" si="33"/>
        <v>0</v>
      </c>
      <c r="B92" s="132">
        <f t="shared" si="34"/>
        <v>0</v>
      </c>
      <c r="C92" s="94">
        <f t="shared" si="35"/>
        <v>0</v>
      </c>
      <c r="D92" s="95">
        <f t="shared" si="36"/>
        <v>0</v>
      </c>
      <c r="E92" s="95">
        <f t="shared" si="37"/>
        <v>0</v>
      </c>
      <c r="F92" s="95">
        <f t="shared" si="20"/>
        <v>0</v>
      </c>
      <c r="G92" s="95">
        <f t="shared" si="21"/>
        <v>0</v>
      </c>
      <c r="H92" s="96">
        <f t="shared" si="22"/>
        <v>0</v>
      </c>
      <c r="I92" s="109">
        <f t="shared" si="23"/>
        <v>0</v>
      </c>
      <c r="J92" s="110">
        <f t="shared" si="24"/>
        <v>0</v>
      </c>
      <c r="K92" s="111">
        <f t="shared" si="25"/>
        <v>0</v>
      </c>
      <c r="L92" s="121">
        <f t="shared" si="26"/>
        <v>0</v>
      </c>
      <c r="M92" s="122">
        <f t="shared" si="27"/>
        <v>0</v>
      </c>
      <c r="N92" s="122">
        <f t="shared" si="28"/>
        <v>0</v>
      </c>
      <c r="O92" s="137">
        <f>IF(A92=0,0,VLOOKUP(A92,'Pwr CrvFtch'!$A$4:$B$363,2))</f>
        <v>0</v>
      </c>
      <c r="P92" s="138">
        <f t="shared" si="29"/>
        <v>0</v>
      </c>
      <c r="Q92" s="63">
        <f t="shared" si="30"/>
        <v>0</v>
      </c>
      <c r="R92" s="63">
        <f t="shared" si="31"/>
        <v>0</v>
      </c>
      <c r="S92" s="63">
        <f t="shared" si="32"/>
        <v>0</v>
      </c>
      <c r="V92" s="36">
        <f t="shared" si="19"/>
        <v>31</v>
      </c>
      <c r="W92" s="54" t="s">
        <v>52</v>
      </c>
      <c r="X92" s="126" t="s">
        <v>126</v>
      </c>
      <c r="AA92" s="55"/>
      <c r="AB92" s="55"/>
      <c r="AC92" s="62">
        <v>39234</v>
      </c>
      <c r="AD92" s="59">
        <v>21</v>
      </c>
      <c r="AE92" s="59">
        <v>5</v>
      </c>
      <c r="AF92" s="59">
        <v>4</v>
      </c>
      <c r="AG92" s="59">
        <v>0</v>
      </c>
      <c r="AH92" s="59">
        <v>30</v>
      </c>
    </row>
    <row r="93" spans="1:34" x14ac:dyDescent="0.25">
      <c r="A93" s="125">
        <f t="shared" si="33"/>
        <v>0</v>
      </c>
      <c r="B93" s="132">
        <f t="shared" si="34"/>
        <v>0</v>
      </c>
      <c r="C93" s="94">
        <f t="shared" si="35"/>
        <v>0</v>
      </c>
      <c r="D93" s="95">
        <f t="shared" si="36"/>
        <v>0</v>
      </c>
      <c r="E93" s="95">
        <f t="shared" si="37"/>
        <v>0</v>
      </c>
      <c r="F93" s="95">
        <f t="shared" si="20"/>
        <v>0</v>
      </c>
      <c r="G93" s="95">
        <f t="shared" si="21"/>
        <v>0</v>
      </c>
      <c r="H93" s="96">
        <f t="shared" si="22"/>
        <v>0</v>
      </c>
      <c r="I93" s="109">
        <f t="shared" si="23"/>
        <v>0</v>
      </c>
      <c r="J93" s="110">
        <f t="shared" si="24"/>
        <v>0</v>
      </c>
      <c r="K93" s="111">
        <f t="shared" si="25"/>
        <v>0</v>
      </c>
      <c r="L93" s="121">
        <f t="shared" si="26"/>
        <v>0</v>
      </c>
      <c r="M93" s="122">
        <f t="shared" si="27"/>
        <v>0</v>
      </c>
      <c r="N93" s="122">
        <f t="shared" si="28"/>
        <v>0</v>
      </c>
      <c r="O93" s="137">
        <f>IF(A93=0,0,VLOOKUP(A93,'Pwr CrvFtch'!$A$4:$B$363,2))</f>
        <v>0</v>
      </c>
      <c r="P93" s="138">
        <f t="shared" si="29"/>
        <v>0</v>
      </c>
      <c r="Q93" s="63">
        <f t="shared" si="30"/>
        <v>0</v>
      </c>
      <c r="R93" s="63">
        <f t="shared" si="31"/>
        <v>0</v>
      </c>
      <c r="S93" s="63">
        <f t="shared" si="32"/>
        <v>0</v>
      </c>
      <c r="V93" s="36">
        <f t="shared" si="19"/>
        <v>32</v>
      </c>
      <c r="W93" s="54" t="s">
        <v>53</v>
      </c>
      <c r="X93" s="126" t="s">
        <v>152</v>
      </c>
      <c r="AA93" s="55"/>
      <c r="AB93" s="55"/>
      <c r="AC93" s="62">
        <v>39264</v>
      </c>
      <c r="AD93" s="59">
        <v>21</v>
      </c>
      <c r="AE93" s="59">
        <v>4</v>
      </c>
      <c r="AF93" s="59">
        <v>6</v>
      </c>
      <c r="AG93" s="59">
        <v>1</v>
      </c>
      <c r="AH93" s="59">
        <v>31</v>
      </c>
    </row>
    <row r="94" spans="1:34" x14ac:dyDescent="0.25">
      <c r="A94" s="125">
        <f t="shared" si="33"/>
        <v>0</v>
      </c>
      <c r="B94" s="132">
        <f t="shared" si="34"/>
        <v>0</v>
      </c>
      <c r="C94" s="94">
        <f t="shared" si="35"/>
        <v>0</v>
      </c>
      <c r="D94" s="95">
        <f t="shared" si="36"/>
        <v>0</v>
      </c>
      <c r="E94" s="95">
        <f t="shared" si="37"/>
        <v>0</v>
      </c>
      <c r="F94" s="95">
        <f t="shared" si="20"/>
        <v>0</v>
      </c>
      <c r="G94" s="95">
        <f t="shared" si="21"/>
        <v>0</v>
      </c>
      <c r="H94" s="96">
        <f t="shared" si="22"/>
        <v>0</v>
      </c>
      <c r="I94" s="109">
        <f t="shared" si="23"/>
        <v>0</v>
      </c>
      <c r="J94" s="110">
        <f t="shared" si="24"/>
        <v>0</v>
      </c>
      <c r="K94" s="111">
        <f t="shared" si="25"/>
        <v>0</v>
      </c>
      <c r="L94" s="121">
        <f t="shared" si="26"/>
        <v>0</v>
      </c>
      <c r="M94" s="122">
        <f t="shared" si="27"/>
        <v>0</v>
      </c>
      <c r="N94" s="122">
        <f t="shared" si="28"/>
        <v>0</v>
      </c>
      <c r="O94" s="137">
        <f>IF(A94=0,0,VLOOKUP(A94,'Pwr CrvFtch'!$A$4:$B$363,2))</f>
        <v>0</v>
      </c>
      <c r="P94" s="138">
        <f t="shared" si="29"/>
        <v>0</v>
      </c>
      <c r="Q94" s="63">
        <f t="shared" si="30"/>
        <v>0</v>
      </c>
      <c r="R94" s="63">
        <f t="shared" si="31"/>
        <v>0</v>
      </c>
      <c r="S94" s="63">
        <f t="shared" si="32"/>
        <v>0</v>
      </c>
      <c r="V94" s="36">
        <f t="shared" si="19"/>
        <v>33</v>
      </c>
      <c r="W94" s="54" t="s">
        <v>154</v>
      </c>
      <c r="X94" s="126" t="s">
        <v>153</v>
      </c>
      <c r="AA94" s="55"/>
      <c r="AB94" s="55"/>
      <c r="AC94" s="62">
        <v>39295</v>
      </c>
      <c r="AD94" s="59">
        <v>23</v>
      </c>
      <c r="AE94" s="59">
        <v>4</v>
      </c>
      <c r="AF94" s="59">
        <v>4</v>
      </c>
      <c r="AG94" s="59">
        <v>0</v>
      </c>
      <c r="AH94" s="59">
        <v>31</v>
      </c>
    </row>
    <row r="95" spans="1:34" x14ac:dyDescent="0.25">
      <c r="A95" s="125">
        <f t="shared" si="33"/>
        <v>0</v>
      </c>
      <c r="B95" s="132">
        <f t="shared" si="34"/>
        <v>0</v>
      </c>
      <c r="C95" s="94">
        <f t="shared" si="35"/>
        <v>0</v>
      </c>
      <c r="D95" s="95">
        <f t="shared" si="36"/>
        <v>0</v>
      </c>
      <c r="E95" s="95">
        <f t="shared" si="37"/>
        <v>0</v>
      </c>
      <c r="F95" s="95">
        <f t="shared" si="20"/>
        <v>0</v>
      </c>
      <c r="G95" s="95">
        <f t="shared" si="21"/>
        <v>0</v>
      </c>
      <c r="H95" s="96">
        <f t="shared" si="22"/>
        <v>0</v>
      </c>
      <c r="I95" s="109">
        <f t="shared" si="23"/>
        <v>0</v>
      </c>
      <c r="J95" s="110">
        <f t="shared" si="24"/>
        <v>0</v>
      </c>
      <c r="K95" s="111">
        <f t="shared" si="25"/>
        <v>0</v>
      </c>
      <c r="L95" s="121">
        <f t="shared" si="26"/>
        <v>0</v>
      </c>
      <c r="M95" s="122">
        <f t="shared" si="27"/>
        <v>0</v>
      </c>
      <c r="N95" s="122">
        <f t="shared" si="28"/>
        <v>0</v>
      </c>
      <c r="O95" s="137">
        <f>IF(A95=0,0,VLOOKUP(A95,'Pwr CrvFtch'!$A$4:$B$363,2))</f>
        <v>0</v>
      </c>
      <c r="P95" s="138">
        <f t="shared" si="29"/>
        <v>0</v>
      </c>
      <c r="Q95" s="63">
        <f t="shared" si="30"/>
        <v>0</v>
      </c>
      <c r="R95" s="63">
        <f t="shared" si="31"/>
        <v>0</v>
      </c>
      <c r="S95" s="63">
        <f t="shared" si="32"/>
        <v>0</v>
      </c>
      <c r="V95" s="36">
        <f t="shared" si="19"/>
        <v>34</v>
      </c>
      <c r="W95" s="54" t="s">
        <v>159</v>
      </c>
      <c r="X95" s="126" t="s">
        <v>155</v>
      </c>
      <c r="AC95" s="62">
        <v>39326</v>
      </c>
      <c r="AD95" s="59">
        <v>19</v>
      </c>
      <c r="AE95" s="59">
        <v>5</v>
      </c>
      <c r="AF95" s="59">
        <v>6</v>
      </c>
      <c r="AG95" s="59">
        <v>1</v>
      </c>
      <c r="AH95" s="59">
        <v>30</v>
      </c>
    </row>
    <row r="96" spans="1:34" x14ac:dyDescent="0.25">
      <c r="A96" s="125">
        <f t="shared" si="33"/>
        <v>0</v>
      </c>
      <c r="B96" s="132">
        <f t="shared" si="34"/>
        <v>0</v>
      </c>
      <c r="C96" s="94">
        <f t="shared" si="35"/>
        <v>0</v>
      </c>
      <c r="D96" s="95">
        <f t="shared" si="36"/>
        <v>0</v>
      </c>
      <c r="E96" s="95">
        <f t="shared" si="37"/>
        <v>0</v>
      </c>
      <c r="F96" s="95">
        <f t="shared" si="20"/>
        <v>0</v>
      </c>
      <c r="G96" s="95">
        <f t="shared" si="21"/>
        <v>0</v>
      </c>
      <c r="H96" s="96">
        <f t="shared" si="22"/>
        <v>0</v>
      </c>
      <c r="I96" s="109">
        <f t="shared" si="23"/>
        <v>0</v>
      </c>
      <c r="J96" s="110">
        <f t="shared" si="24"/>
        <v>0</v>
      </c>
      <c r="K96" s="111">
        <f t="shared" si="25"/>
        <v>0</v>
      </c>
      <c r="L96" s="121">
        <f t="shared" si="26"/>
        <v>0</v>
      </c>
      <c r="M96" s="122">
        <f t="shared" si="27"/>
        <v>0</v>
      </c>
      <c r="N96" s="122">
        <f t="shared" si="28"/>
        <v>0</v>
      </c>
      <c r="O96" s="137">
        <f>IF(A96=0,0,VLOOKUP(A96,'Pwr CrvFtch'!$A$4:$B$363,2))</f>
        <v>0</v>
      </c>
      <c r="P96" s="138">
        <f t="shared" si="29"/>
        <v>0</v>
      </c>
      <c r="Q96" s="63">
        <f t="shared" si="30"/>
        <v>0</v>
      </c>
      <c r="R96" s="63">
        <f t="shared" si="31"/>
        <v>0</v>
      </c>
      <c r="S96" s="63">
        <f t="shared" si="32"/>
        <v>0</v>
      </c>
      <c r="V96" s="36">
        <f t="shared" si="19"/>
        <v>35</v>
      </c>
      <c r="W96" s="54" t="s">
        <v>160</v>
      </c>
      <c r="X96" s="126" t="s">
        <v>156</v>
      </c>
      <c r="AC96" s="62">
        <v>39356</v>
      </c>
      <c r="AD96" s="59">
        <v>23</v>
      </c>
      <c r="AE96" s="59">
        <v>4</v>
      </c>
      <c r="AF96" s="59">
        <v>4</v>
      </c>
      <c r="AG96" s="59">
        <v>0</v>
      </c>
      <c r="AH96" s="59">
        <v>31</v>
      </c>
    </row>
    <row r="97" spans="1:34" x14ac:dyDescent="0.25">
      <c r="A97" s="125">
        <f t="shared" si="33"/>
        <v>0</v>
      </c>
      <c r="B97" s="132">
        <f t="shared" si="34"/>
        <v>0</v>
      </c>
      <c r="C97" s="94">
        <f t="shared" si="35"/>
        <v>0</v>
      </c>
      <c r="D97" s="95">
        <f t="shared" si="36"/>
        <v>0</v>
      </c>
      <c r="E97" s="95">
        <f t="shared" si="37"/>
        <v>0</v>
      </c>
      <c r="F97" s="95">
        <f t="shared" si="20"/>
        <v>0</v>
      </c>
      <c r="G97" s="95">
        <f t="shared" si="21"/>
        <v>0</v>
      </c>
      <c r="H97" s="96">
        <f t="shared" si="22"/>
        <v>0</v>
      </c>
      <c r="I97" s="109">
        <f t="shared" si="23"/>
        <v>0</v>
      </c>
      <c r="J97" s="110">
        <f t="shared" si="24"/>
        <v>0</v>
      </c>
      <c r="K97" s="111">
        <f t="shared" si="25"/>
        <v>0</v>
      </c>
      <c r="L97" s="121">
        <f t="shared" si="26"/>
        <v>0</v>
      </c>
      <c r="M97" s="122">
        <f t="shared" si="27"/>
        <v>0</v>
      </c>
      <c r="N97" s="122">
        <f t="shared" si="28"/>
        <v>0</v>
      </c>
      <c r="O97" s="137">
        <f>IF(A97=0,0,VLOOKUP(A97,'Pwr CrvFtch'!$A$4:$B$363,2))</f>
        <v>0</v>
      </c>
      <c r="P97" s="138">
        <f t="shared" si="29"/>
        <v>0</v>
      </c>
      <c r="Q97" s="63">
        <f t="shared" si="30"/>
        <v>0</v>
      </c>
      <c r="R97" s="63">
        <f t="shared" si="31"/>
        <v>0</v>
      </c>
      <c r="S97" s="63">
        <f t="shared" si="32"/>
        <v>0</v>
      </c>
      <c r="V97" s="36">
        <f t="shared" si="19"/>
        <v>36</v>
      </c>
      <c r="W97" s="54" t="s">
        <v>161</v>
      </c>
      <c r="X97" s="126" t="s">
        <v>157</v>
      </c>
      <c r="AC97" s="62">
        <v>39387</v>
      </c>
      <c r="AD97" s="59">
        <v>21</v>
      </c>
      <c r="AE97" s="59">
        <v>4</v>
      </c>
      <c r="AF97" s="59">
        <v>5</v>
      </c>
      <c r="AG97" s="59">
        <v>1</v>
      </c>
      <c r="AH97" s="59">
        <v>30</v>
      </c>
    </row>
    <row r="98" spans="1:34" x14ac:dyDescent="0.25">
      <c r="A98" s="125">
        <f t="shared" si="33"/>
        <v>0</v>
      </c>
      <c r="B98" s="132">
        <f t="shared" si="34"/>
        <v>0</v>
      </c>
      <c r="C98" s="94">
        <f t="shared" si="35"/>
        <v>0</v>
      </c>
      <c r="D98" s="95">
        <f t="shared" si="36"/>
        <v>0</v>
      </c>
      <c r="E98" s="95">
        <f t="shared" si="37"/>
        <v>0</v>
      </c>
      <c r="F98" s="95">
        <f t="shared" si="20"/>
        <v>0</v>
      </c>
      <c r="G98" s="95">
        <f t="shared" si="21"/>
        <v>0</v>
      </c>
      <c r="H98" s="96">
        <f t="shared" si="22"/>
        <v>0</v>
      </c>
      <c r="I98" s="109">
        <f t="shared" si="23"/>
        <v>0</v>
      </c>
      <c r="J98" s="110">
        <f t="shared" si="24"/>
        <v>0</v>
      </c>
      <c r="K98" s="111">
        <f t="shared" si="25"/>
        <v>0</v>
      </c>
      <c r="L98" s="121">
        <f t="shared" si="26"/>
        <v>0</v>
      </c>
      <c r="M98" s="122">
        <f t="shared" si="27"/>
        <v>0</v>
      </c>
      <c r="N98" s="122">
        <f t="shared" si="28"/>
        <v>0</v>
      </c>
      <c r="O98" s="137">
        <f>IF(A98=0,0,VLOOKUP(A98,'Pwr CrvFtch'!$A$4:$B$363,2))</f>
        <v>0</v>
      </c>
      <c r="P98" s="138">
        <f t="shared" si="29"/>
        <v>0</v>
      </c>
      <c r="Q98" s="63">
        <f t="shared" si="30"/>
        <v>0</v>
      </c>
      <c r="R98" s="63">
        <f t="shared" si="31"/>
        <v>0</v>
      </c>
      <c r="S98" s="63">
        <f t="shared" si="32"/>
        <v>0</v>
      </c>
      <c r="V98" s="36">
        <f t="shared" si="19"/>
        <v>37</v>
      </c>
      <c r="W98" s="54" t="s">
        <v>162</v>
      </c>
      <c r="X98" s="126" t="s">
        <v>158</v>
      </c>
      <c r="AC98" s="62">
        <v>39417</v>
      </c>
      <c r="AD98" s="59">
        <v>20</v>
      </c>
      <c r="AE98" s="59">
        <v>5</v>
      </c>
      <c r="AF98" s="59">
        <v>6</v>
      </c>
      <c r="AG98" s="59">
        <v>1</v>
      </c>
      <c r="AH98" s="59">
        <v>31</v>
      </c>
    </row>
    <row r="99" spans="1:34" x14ac:dyDescent="0.25">
      <c r="A99" s="125">
        <f t="shared" si="33"/>
        <v>0</v>
      </c>
      <c r="B99" s="132">
        <f t="shared" si="34"/>
        <v>0</v>
      </c>
      <c r="C99" s="94">
        <f t="shared" si="35"/>
        <v>0</v>
      </c>
      <c r="D99" s="95">
        <f t="shared" si="36"/>
        <v>0</v>
      </c>
      <c r="E99" s="95">
        <f t="shared" si="37"/>
        <v>0</v>
      </c>
      <c r="F99" s="95">
        <f t="shared" si="20"/>
        <v>0</v>
      </c>
      <c r="G99" s="95">
        <f t="shared" si="21"/>
        <v>0</v>
      </c>
      <c r="H99" s="96">
        <f t="shared" si="22"/>
        <v>0</v>
      </c>
      <c r="I99" s="109">
        <f t="shared" si="23"/>
        <v>0</v>
      </c>
      <c r="J99" s="110">
        <f t="shared" si="24"/>
        <v>0</v>
      </c>
      <c r="K99" s="111">
        <f t="shared" si="25"/>
        <v>0</v>
      </c>
      <c r="L99" s="121">
        <f t="shared" si="26"/>
        <v>0</v>
      </c>
      <c r="M99" s="122">
        <f t="shared" si="27"/>
        <v>0</v>
      </c>
      <c r="N99" s="122">
        <f t="shared" si="28"/>
        <v>0</v>
      </c>
      <c r="O99" s="137">
        <f>IF(A99=0,0,VLOOKUP(A99,'Pwr CrvFtch'!$A$4:$B$363,2))</f>
        <v>0</v>
      </c>
      <c r="P99" s="138">
        <f t="shared" si="29"/>
        <v>0</v>
      </c>
      <c r="Q99" s="63">
        <f t="shared" si="30"/>
        <v>0</v>
      </c>
      <c r="R99" s="63">
        <f t="shared" si="31"/>
        <v>0</v>
      </c>
      <c r="S99" s="63">
        <f t="shared" si="32"/>
        <v>0</v>
      </c>
      <c r="V99" s="36">
        <f t="shared" si="19"/>
        <v>38</v>
      </c>
      <c r="W99" s="54" t="s">
        <v>127</v>
      </c>
      <c r="X99" s="126" t="s">
        <v>138</v>
      </c>
      <c r="AC99" s="62">
        <v>39448</v>
      </c>
      <c r="AD99" s="59">
        <v>22</v>
      </c>
      <c r="AE99" s="59">
        <v>4</v>
      </c>
      <c r="AF99" s="59">
        <v>5</v>
      </c>
      <c r="AG99" s="59">
        <v>1</v>
      </c>
      <c r="AH99" s="59">
        <v>31</v>
      </c>
    </row>
    <row r="100" spans="1:34" x14ac:dyDescent="0.25">
      <c r="A100" s="125">
        <f t="shared" si="33"/>
        <v>0</v>
      </c>
      <c r="B100" s="132">
        <f t="shared" si="34"/>
        <v>0</v>
      </c>
      <c r="C100" s="94">
        <f t="shared" si="35"/>
        <v>0</v>
      </c>
      <c r="D100" s="95">
        <f t="shared" si="36"/>
        <v>0</v>
      </c>
      <c r="E100" s="95">
        <f t="shared" si="37"/>
        <v>0</v>
      </c>
      <c r="F100" s="95">
        <f t="shared" si="20"/>
        <v>0</v>
      </c>
      <c r="G100" s="95">
        <f t="shared" si="21"/>
        <v>0</v>
      </c>
      <c r="H100" s="96">
        <f t="shared" si="22"/>
        <v>0</v>
      </c>
      <c r="I100" s="109">
        <f t="shared" si="23"/>
        <v>0</v>
      </c>
      <c r="J100" s="110">
        <f t="shared" si="24"/>
        <v>0</v>
      </c>
      <c r="K100" s="111">
        <f t="shared" si="25"/>
        <v>0</v>
      </c>
      <c r="L100" s="121">
        <f t="shared" si="26"/>
        <v>0</v>
      </c>
      <c r="M100" s="122">
        <f t="shared" si="27"/>
        <v>0</v>
      </c>
      <c r="N100" s="122">
        <f t="shared" si="28"/>
        <v>0</v>
      </c>
      <c r="O100" s="137">
        <f>IF(A100=0,0,VLOOKUP(A100,'Pwr CrvFtch'!$A$4:$B$363,2))</f>
        <v>0</v>
      </c>
      <c r="P100" s="138">
        <f t="shared" si="29"/>
        <v>0</v>
      </c>
      <c r="Q100" s="63">
        <f t="shared" si="30"/>
        <v>0</v>
      </c>
      <c r="R100" s="63">
        <f t="shared" si="31"/>
        <v>0</v>
      </c>
      <c r="S100" s="63">
        <f t="shared" si="32"/>
        <v>0</v>
      </c>
      <c r="V100" s="36">
        <f t="shared" si="19"/>
        <v>39</v>
      </c>
      <c r="W100" s="54" t="s">
        <v>54</v>
      </c>
      <c r="X100" s="126" t="s">
        <v>140</v>
      </c>
      <c r="AC100" s="62">
        <v>39479</v>
      </c>
      <c r="AD100" s="59">
        <v>21</v>
      </c>
      <c r="AE100" s="59">
        <v>4</v>
      </c>
      <c r="AF100" s="59">
        <v>4</v>
      </c>
      <c r="AG100" s="59">
        <v>0</v>
      </c>
      <c r="AH100" s="59">
        <v>29</v>
      </c>
    </row>
    <row r="101" spans="1:34" x14ac:dyDescent="0.25">
      <c r="A101" s="125">
        <f t="shared" si="33"/>
        <v>0</v>
      </c>
      <c r="B101" s="132">
        <f t="shared" si="34"/>
        <v>0</v>
      </c>
      <c r="C101" s="94">
        <f t="shared" si="35"/>
        <v>0</v>
      </c>
      <c r="D101" s="95">
        <f t="shared" si="36"/>
        <v>0</v>
      </c>
      <c r="E101" s="95">
        <f t="shared" si="37"/>
        <v>0</v>
      </c>
      <c r="F101" s="95">
        <f t="shared" si="20"/>
        <v>0</v>
      </c>
      <c r="G101" s="95">
        <f t="shared" si="21"/>
        <v>0</v>
      </c>
      <c r="H101" s="96">
        <f t="shared" si="22"/>
        <v>0</v>
      </c>
      <c r="I101" s="109">
        <f t="shared" si="23"/>
        <v>0</v>
      </c>
      <c r="J101" s="110">
        <f t="shared" si="24"/>
        <v>0</v>
      </c>
      <c r="K101" s="111">
        <f t="shared" si="25"/>
        <v>0</v>
      </c>
      <c r="L101" s="121">
        <f t="shared" si="26"/>
        <v>0</v>
      </c>
      <c r="M101" s="122">
        <f t="shared" si="27"/>
        <v>0</v>
      </c>
      <c r="N101" s="122">
        <f t="shared" si="28"/>
        <v>0</v>
      </c>
      <c r="O101" s="137">
        <f>IF(A101=0,0,VLOOKUP(A101,'Pwr CrvFtch'!$A$4:$B$363,2))</f>
        <v>0</v>
      </c>
      <c r="P101" s="138">
        <f t="shared" si="29"/>
        <v>0</v>
      </c>
      <c r="Q101" s="63">
        <f t="shared" si="30"/>
        <v>0</v>
      </c>
      <c r="R101" s="63">
        <f t="shared" si="31"/>
        <v>0</v>
      </c>
      <c r="S101" s="63">
        <f t="shared" si="32"/>
        <v>0</v>
      </c>
      <c r="V101" s="36">
        <f t="shared" si="19"/>
        <v>40</v>
      </c>
      <c r="W101" s="54" t="s">
        <v>55</v>
      </c>
      <c r="X101" s="126" t="s">
        <v>139</v>
      </c>
      <c r="AC101" s="62">
        <v>39508</v>
      </c>
      <c r="AD101" s="59">
        <v>21</v>
      </c>
      <c r="AE101" s="59">
        <v>5</v>
      </c>
      <c r="AF101" s="59">
        <v>5</v>
      </c>
      <c r="AG101" s="59">
        <v>0</v>
      </c>
      <c r="AH101" s="59">
        <v>31</v>
      </c>
    </row>
    <row r="102" spans="1:34" x14ac:dyDescent="0.25">
      <c r="A102" s="125">
        <f t="shared" si="33"/>
        <v>0</v>
      </c>
      <c r="B102" s="132">
        <f t="shared" si="34"/>
        <v>0</v>
      </c>
      <c r="C102" s="94">
        <f t="shared" si="35"/>
        <v>0</v>
      </c>
      <c r="D102" s="95">
        <f t="shared" si="36"/>
        <v>0</v>
      </c>
      <c r="E102" s="95">
        <f t="shared" si="37"/>
        <v>0</v>
      </c>
      <c r="F102" s="95">
        <f t="shared" si="20"/>
        <v>0</v>
      </c>
      <c r="G102" s="95">
        <f t="shared" si="21"/>
        <v>0</v>
      </c>
      <c r="H102" s="96">
        <f t="shared" si="22"/>
        <v>0</v>
      </c>
      <c r="I102" s="109">
        <f t="shared" si="23"/>
        <v>0</v>
      </c>
      <c r="J102" s="110">
        <f t="shared" si="24"/>
        <v>0</v>
      </c>
      <c r="K102" s="111">
        <f t="shared" si="25"/>
        <v>0</v>
      </c>
      <c r="L102" s="121">
        <f t="shared" si="26"/>
        <v>0</v>
      </c>
      <c r="M102" s="122">
        <f t="shared" si="27"/>
        <v>0</v>
      </c>
      <c r="N102" s="122">
        <f t="shared" si="28"/>
        <v>0</v>
      </c>
      <c r="O102" s="137">
        <f>IF(A102=0,0,VLOOKUP(A102,'Pwr CrvFtch'!$A$4:$B$363,2))</f>
        <v>0</v>
      </c>
      <c r="P102" s="138">
        <f t="shared" si="29"/>
        <v>0</v>
      </c>
      <c r="Q102" s="63">
        <f t="shared" si="30"/>
        <v>0</v>
      </c>
      <c r="R102" s="63">
        <f t="shared" si="31"/>
        <v>0</v>
      </c>
      <c r="S102" s="63">
        <f t="shared" si="32"/>
        <v>0</v>
      </c>
      <c r="V102" s="36">
        <f t="shared" si="19"/>
        <v>41</v>
      </c>
      <c r="W102" s="54">
        <v>9</v>
      </c>
      <c r="X102" s="126" t="s">
        <v>128</v>
      </c>
      <c r="AC102" s="62">
        <v>39539</v>
      </c>
      <c r="AD102" s="59">
        <v>22</v>
      </c>
      <c r="AE102" s="59">
        <v>4</v>
      </c>
      <c r="AF102" s="59">
        <v>4</v>
      </c>
      <c r="AG102" s="59">
        <v>0</v>
      </c>
      <c r="AH102" s="59">
        <v>30</v>
      </c>
    </row>
    <row r="103" spans="1:34" x14ac:dyDescent="0.25">
      <c r="A103" s="125">
        <f t="shared" si="33"/>
        <v>0</v>
      </c>
      <c r="B103" s="132">
        <f t="shared" si="34"/>
        <v>0</v>
      </c>
      <c r="C103" s="94">
        <f t="shared" si="35"/>
        <v>0</v>
      </c>
      <c r="D103" s="95">
        <f t="shared" si="36"/>
        <v>0</v>
      </c>
      <c r="E103" s="95">
        <f t="shared" si="37"/>
        <v>0</v>
      </c>
      <c r="F103" s="95">
        <f t="shared" si="20"/>
        <v>0</v>
      </c>
      <c r="G103" s="95">
        <f t="shared" si="21"/>
        <v>0</v>
      </c>
      <c r="H103" s="96">
        <f t="shared" si="22"/>
        <v>0</v>
      </c>
      <c r="I103" s="109">
        <f t="shared" si="23"/>
        <v>0</v>
      </c>
      <c r="J103" s="110">
        <f t="shared" si="24"/>
        <v>0</v>
      </c>
      <c r="K103" s="111">
        <f t="shared" si="25"/>
        <v>0</v>
      </c>
      <c r="L103" s="121">
        <f t="shared" si="26"/>
        <v>0</v>
      </c>
      <c r="M103" s="122">
        <f t="shared" si="27"/>
        <v>0</v>
      </c>
      <c r="N103" s="122">
        <f t="shared" si="28"/>
        <v>0</v>
      </c>
      <c r="O103" s="137">
        <f>IF(A103=0,0,VLOOKUP(A103,'Pwr CrvFtch'!$A$4:$B$363,2))</f>
        <v>0</v>
      </c>
      <c r="P103" s="138">
        <f t="shared" si="29"/>
        <v>0</v>
      </c>
      <c r="Q103" s="63">
        <f t="shared" si="30"/>
        <v>0</v>
      </c>
      <c r="R103" s="63">
        <f t="shared" si="31"/>
        <v>0</v>
      </c>
      <c r="S103" s="63">
        <f t="shared" si="32"/>
        <v>0</v>
      </c>
      <c r="V103" s="36">
        <f t="shared" si="19"/>
        <v>42</v>
      </c>
      <c r="W103" s="54">
        <v>10</v>
      </c>
      <c r="X103" s="126" t="s">
        <v>129</v>
      </c>
      <c r="AC103" s="62">
        <v>39569</v>
      </c>
      <c r="AD103" s="59">
        <v>21</v>
      </c>
      <c r="AE103" s="59">
        <v>5</v>
      </c>
      <c r="AF103" s="59">
        <v>5</v>
      </c>
      <c r="AG103" s="59">
        <v>1</v>
      </c>
      <c r="AH103" s="59">
        <v>31</v>
      </c>
    </row>
    <row r="104" spans="1:34" x14ac:dyDescent="0.25">
      <c r="A104" s="125">
        <f t="shared" si="33"/>
        <v>0</v>
      </c>
      <c r="B104" s="132">
        <f t="shared" si="34"/>
        <v>0</v>
      </c>
      <c r="C104" s="94">
        <f t="shared" si="35"/>
        <v>0</v>
      </c>
      <c r="D104" s="95">
        <f t="shared" si="36"/>
        <v>0</v>
      </c>
      <c r="E104" s="95">
        <f t="shared" si="37"/>
        <v>0</v>
      </c>
      <c r="F104" s="95">
        <f t="shared" si="20"/>
        <v>0</v>
      </c>
      <c r="G104" s="95">
        <f t="shared" si="21"/>
        <v>0</v>
      </c>
      <c r="H104" s="96">
        <f t="shared" si="22"/>
        <v>0</v>
      </c>
      <c r="I104" s="109">
        <f t="shared" si="23"/>
        <v>0</v>
      </c>
      <c r="J104" s="110">
        <f t="shared" si="24"/>
        <v>0</v>
      </c>
      <c r="K104" s="111">
        <f t="shared" si="25"/>
        <v>0</v>
      </c>
      <c r="L104" s="121">
        <f t="shared" si="26"/>
        <v>0</v>
      </c>
      <c r="M104" s="122">
        <f t="shared" si="27"/>
        <v>0</v>
      </c>
      <c r="N104" s="122">
        <f t="shared" si="28"/>
        <v>0</v>
      </c>
      <c r="O104" s="137">
        <f>IF(A104=0,0,VLOOKUP(A104,'Pwr CrvFtch'!$A$4:$B$363,2))</f>
        <v>0</v>
      </c>
      <c r="P104" s="138">
        <f t="shared" si="29"/>
        <v>0</v>
      </c>
      <c r="Q104" s="63">
        <f t="shared" si="30"/>
        <v>0</v>
      </c>
      <c r="R104" s="63">
        <f t="shared" si="31"/>
        <v>0</v>
      </c>
      <c r="S104" s="63">
        <f t="shared" si="32"/>
        <v>0</v>
      </c>
      <c r="V104" s="36">
        <f t="shared" si="19"/>
        <v>43</v>
      </c>
      <c r="W104" s="54">
        <v>11</v>
      </c>
      <c r="X104" s="126" t="s">
        <v>130</v>
      </c>
      <c r="AC104" s="62">
        <v>39600</v>
      </c>
      <c r="AD104" s="59">
        <v>21</v>
      </c>
      <c r="AE104" s="59">
        <v>4</v>
      </c>
      <c r="AF104" s="59">
        <v>5</v>
      </c>
      <c r="AG104" s="59">
        <v>0</v>
      </c>
      <c r="AH104" s="59">
        <v>30</v>
      </c>
    </row>
    <row r="105" spans="1:34" x14ac:dyDescent="0.25">
      <c r="A105" s="125">
        <f t="shared" si="33"/>
        <v>0</v>
      </c>
      <c r="B105" s="132">
        <f t="shared" si="34"/>
        <v>0</v>
      </c>
      <c r="C105" s="94">
        <f t="shared" si="35"/>
        <v>0</v>
      </c>
      <c r="D105" s="95">
        <f t="shared" si="36"/>
        <v>0</v>
      </c>
      <c r="E105" s="95">
        <f t="shared" si="37"/>
        <v>0</v>
      </c>
      <c r="F105" s="95">
        <f t="shared" si="20"/>
        <v>0</v>
      </c>
      <c r="G105" s="95">
        <f t="shared" si="21"/>
        <v>0</v>
      </c>
      <c r="H105" s="96">
        <f t="shared" si="22"/>
        <v>0</v>
      </c>
      <c r="I105" s="109">
        <f t="shared" si="23"/>
        <v>0</v>
      </c>
      <c r="J105" s="110">
        <f t="shared" si="24"/>
        <v>0</v>
      </c>
      <c r="K105" s="111">
        <f t="shared" si="25"/>
        <v>0</v>
      </c>
      <c r="L105" s="121">
        <f t="shared" si="26"/>
        <v>0</v>
      </c>
      <c r="M105" s="122">
        <f t="shared" si="27"/>
        <v>0</v>
      </c>
      <c r="N105" s="122">
        <f t="shared" si="28"/>
        <v>0</v>
      </c>
      <c r="O105" s="137">
        <f>IF(A105=0,0,VLOOKUP(A105,'Pwr CrvFtch'!$A$4:$B$363,2))</f>
        <v>0</v>
      </c>
      <c r="P105" s="138">
        <f t="shared" si="29"/>
        <v>0</v>
      </c>
      <c r="Q105" s="63">
        <f t="shared" si="30"/>
        <v>0</v>
      </c>
      <c r="R105" s="63">
        <f t="shared" si="31"/>
        <v>0</v>
      </c>
      <c r="S105" s="63">
        <f t="shared" si="32"/>
        <v>0</v>
      </c>
      <c r="V105" s="36">
        <f t="shared" si="19"/>
        <v>44</v>
      </c>
      <c r="W105" s="54">
        <v>12</v>
      </c>
      <c r="X105" s="126" t="s">
        <v>142</v>
      </c>
      <c r="AC105" s="62">
        <v>39630</v>
      </c>
      <c r="AD105" s="59">
        <v>22</v>
      </c>
      <c r="AE105" s="59">
        <v>4</v>
      </c>
      <c r="AF105" s="59">
        <v>5</v>
      </c>
      <c r="AG105" s="59">
        <v>1</v>
      </c>
      <c r="AH105" s="59">
        <v>31</v>
      </c>
    </row>
    <row r="106" spans="1:34" x14ac:dyDescent="0.25">
      <c r="A106" s="125">
        <f t="shared" si="33"/>
        <v>0</v>
      </c>
      <c r="B106" s="132">
        <f t="shared" si="34"/>
        <v>0</v>
      </c>
      <c r="C106" s="94">
        <f t="shared" si="35"/>
        <v>0</v>
      </c>
      <c r="D106" s="95">
        <f t="shared" si="36"/>
        <v>0</v>
      </c>
      <c r="E106" s="95">
        <f t="shared" si="37"/>
        <v>0</v>
      </c>
      <c r="F106" s="95">
        <f t="shared" si="20"/>
        <v>0</v>
      </c>
      <c r="G106" s="95">
        <f t="shared" si="21"/>
        <v>0</v>
      </c>
      <c r="H106" s="96">
        <f t="shared" si="22"/>
        <v>0</v>
      </c>
      <c r="I106" s="109">
        <f t="shared" si="23"/>
        <v>0</v>
      </c>
      <c r="J106" s="110">
        <f t="shared" si="24"/>
        <v>0</v>
      </c>
      <c r="K106" s="111">
        <f t="shared" si="25"/>
        <v>0</v>
      </c>
      <c r="L106" s="121">
        <f t="shared" si="26"/>
        <v>0</v>
      </c>
      <c r="M106" s="122">
        <f t="shared" si="27"/>
        <v>0</v>
      </c>
      <c r="N106" s="122">
        <f t="shared" si="28"/>
        <v>0</v>
      </c>
      <c r="O106" s="137">
        <f>IF(A106=0,0,VLOOKUP(A106,'Pwr CrvFtch'!$A$4:$B$363,2))</f>
        <v>0</v>
      </c>
      <c r="P106" s="138">
        <f t="shared" si="29"/>
        <v>0</v>
      </c>
      <c r="Q106" s="63">
        <f t="shared" si="30"/>
        <v>0</v>
      </c>
      <c r="R106" s="63">
        <f t="shared" si="31"/>
        <v>0</v>
      </c>
      <c r="S106" s="63">
        <f t="shared" si="32"/>
        <v>0</v>
      </c>
      <c r="V106" s="36">
        <f t="shared" si="19"/>
        <v>45</v>
      </c>
      <c r="W106" s="54">
        <v>20</v>
      </c>
      <c r="X106" s="126" t="s">
        <v>148</v>
      </c>
      <c r="AC106" s="62">
        <v>39661</v>
      </c>
      <c r="AD106" s="59">
        <v>21</v>
      </c>
      <c r="AE106" s="59">
        <v>5</v>
      </c>
      <c r="AF106" s="59">
        <v>5</v>
      </c>
      <c r="AG106" s="59">
        <v>0</v>
      </c>
      <c r="AH106" s="59">
        <v>31</v>
      </c>
    </row>
    <row r="107" spans="1:34" x14ac:dyDescent="0.25">
      <c r="A107" s="125">
        <f t="shared" si="33"/>
        <v>0</v>
      </c>
      <c r="B107" s="132">
        <f t="shared" si="34"/>
        <v>0</v>
      </c>
      <c r="C107" s="94">
        <f t="shared" si="35"/>
        <v>0</v>
      </c>
      <c r="D107" s="95">
        <f t="shared" si="36"/>
        <v>0</v>
      </c>
      <c r="E107" s="95">
        <f t="shared" si="37"/>
        <v>0</v>
      </c>
      <c r="F107" s="95">
        <f t="shared" si="20"/>
        <v>0</v>
      </c>
      <c r="G107" s="95">
        <f t="shared" si="21"/>
        <v>0</v>
      </c>
      <c r="H107" s="96">
        <f t="shared" si="22"/>
        <v>0</v>
      </c>
      <c r="I107" s="109">
        <f t="shared" si="23"/>
        <v>0</v>
      </c>
      <c r="J107" s="110">
        <f t="shared" si="24"/>
        <v>0</v>
      </c>
      <c r="K107" s="111">
        <f t="shared" si="25"/>
        <v>0</v>
      </c>
      <c r="L107" s="121">
        <f t="shared" si="26"/>
        <v>0</v>
      </c>
      <c r="M107" s="122">
        <f t="shared" si="27"/>
        <v>0</v>
      </c>
      <c r="N107" s="122">
        <f t="shared" si="28"/>
        <v>0</v>
      </c>
      <c r="O107" s="137">
        <f>IF(A107=0,0,VLOOKUP(A107,'Pwr CrvFtch'!$A$4:$B$363,2))</f>
        <v>0</v>
      </c>
      <c r="P107" s="138">
        <f t="shared" si="29"/>
        <v>0</v>
      </c>
      <c r="Q107" s="63">
        <f t="shared" si="30"/>
        <v>0</v>
      </c>
      <c r="R107" s="63">
        <f t="shared" si="31"/>
        <v>0</v>
      </c>
      <c r="S107" s="63">
        <f t="shared" si="32"/>
        <v>0</v>
      </c>
      <c r="V107" s="36">
        <f t="shared" si="19"/>
        <v>46</v>
      </c>
      <c r="W107" s="54">
        <v>21</v>
      </c>
      <c r="X107" s="126" t="s">
        <v>149</v>
      </c>
      <c r="AC107" s="62">
        <v>39692</v>
      </c>
      <c r="AD107" s="59">
        <v>21</v>
      </c>
      <c r="AE107" s="59">
        <v>4</v>
      </c>
      <c r="AF107" s="59">
        <v>5</v>
      </c>
      <c r="AG107" s="59">
        <v>1</v>
      </c>
      <c r="AH107" s="59">
        <v>30</v>
      </c>
    </row>
    <row r="108" spans="1:34" ht="13.8" thickBot="1" x14ac:dyDescent="0.3">
      <c r="A108" s="125">
        <f t="shared" si="33"/>
        <v>0</v>
      </c>
      <c r="B108" s="132">
        <f t="shared" si="34"/>
        <v>0</v>
      </c>
      <c r="C108" s="94">
        <f t="shared" si="35"/>
        <v>0</v>
      </c>
      <c r="D108" s="95">
        <f t="shared" si="36"/>
        <v>0</v>
      </c>
      <c r="E108" s="95">
        <f t="shared" si="37"/>
        <v>0</v>
      </c>
      <c r="F108" s="95">
        <f t="shared" si="20"/>
        <v>0</v>
      </c>
      <c r="G108" s="95">
        <f t="shared" si="21"/>
        <v>0</v>
      </c>
      <c r="H108" s="96">
        <f t="shared" si="22"/>
        <v>0</v>
      </c>
      <c r="I108" s="109">
        <f t="shared" si="23"/>
        <v>0</v>
      </c>
      <c r="J108" s="110">
        <f t="shared" si="24"/>
        <v>0</v>
      </c>
      <c r="K108" s="111">
        <f t="shared" si="25"/>
        <v>0</v>
      </c>
      <c r="L108" s="121">
        <f t="shared" si="26"/>
        <v>0</v>
      </c>
      <c r="M108" s="122">
        <f t="shared" si="27"/>
        <v>0</v>
      </c>
      <c r="N108" s="122">
        <f t="shared" si="28"/>
        <v>0</v>
      </c>
      <c r="O108" s="137">
        <f>IF(A108=0,0,VLOOKUP(A108,'Pwr CrvFtch'!$A$4:$B$363,2))</f>
        <v>0</v>
      </c>
      <c r="P108" s="138">
        <f t="shared" si="29"/>
        <v>0</v>
      </c>
      <c r="Q108" s="63">
        <f t="shared" si="30"/>
        <v>0</v>
      </c>
      <c r="R108" s="63">
        <f t="shared" si="31"/>
        <v>0</v>
      </c>
      <c r="S108" s="63">
        <f t="shared" si="32"/>
        <v>0</v>
      </c>
      <c r="V108" s="129">
        <f t="shared" si="19"/>
        <v>47</v>
      </c>
      <c r="W108" s="127">
        <v>22</v>
      </c>
      <c r="X108" s="128" t="s">
        <v>150</v>
      </c>
      <c r="AC108" s="62">
        <v>39722</v>
      </c>
      <c r="AD108" s="59">
        <v>23</v>
      </c>
      <c r="AE108" s="59">
        <v>4</v>
      </c>
      <c r="AF108" s="59">
        <v>4</v>
      </c>
      <c r="AG108" s="59">
        <v>0</v>
      </c>
      <c r="AH108" s="59">
        <v>31</v>
      </c>
    </row>
    <row r="109" spans="1:34" x14ac:dyDescent="0.25">
      <c r="A109" s="125">
        <f t="shared" si="33"/>
        <v>0</v>
      </c>
      <c r="B109" s="132">
        <f t="shared" si="34"/>
        <v>0</v>
      </c>
      <c r="C109" s="94">
        <f t="shared" si="35"/>
        <v>0</v>
      </c>
      <c r="D109" s="95">
        <f t="shared" si="36"/>
        <v>0</v>
      </c>
      <c r="E109" s="95">
        <f t="shared" si="37"/>
        <v>0</v>
      </c>
      <c r="F109" s="95">
        <f t="shared" si="20"/>
        <v>0</v>
      </c>
      <c r="G109" s="95">
        <f t="shared" si="21"/>
        <v>0</v>
      </c>
      <c r="H109" s="96">
        <f t="shared" si="22"/>
        <v>0</v>
      </c>
      <c r="I109" s="109">
        <f t="shared" si="23"/>
        <v>0</v>
      </c>
      <c r="J109" s="110">
        <f t="shared" si="24"/>
        <v>0</v>
      </c>
      <c r="K109" s="111">
        <f t="shared" si="25"/>
        <v>0</v>
      </c>
      <c r="L109" s="121">
        <f t="shared" si="26"/>
        <v>0</v>
      </c>
      <c r="M109" s="122">
        <f t="shared" si="27"/>
        <v>0</v>
      </c>
      <c r="N109" s="122">
        <f t="shared" si="28"/>
        <v>0</v>
      </c>
      <c r="O109" s="137">
        <f>IF(A109=0,0,VLOOKUP(A109,'Pwr CrvFtch'!$A$4:$B$363,2))</f>
        <v>0</v>
      </c>
      <c r="P109" s="138">
        <f t="shared" si="29"/>
        <v>0</v>
      </c>
      <c r="Q109" s="63">
        <f t="shared" si="30"/>
        <v>0</v>
      </c>
      <c r="R109" s="63">
        <f t="shared" si="31"/>
        <v>0</v>
      </c>
      <c r="S109" s="63">
        <f t="shared" si="32"/>
        <v>0</v>
      </c>
      <c r="AC109" s="62">
        <v>39753</v>
      </c>
      <c r="AD109" s="59">
        <v>19</v>
      </c>
      <c r="AE109" s="59">
        <v>5</v>
      </c>
      <c r="AF109" s="59">
        <v>6</v>
      </c>
      <c r="AG109" s="59">
        <v>1</v>
      </c>
      <c r="AH109" s="59">
        <v>30</v>
      </c>
    </row>
    <row r="110" spans="1:34" x14ac:dyDescent="0.25">
      <c r="A110" s="125">
        <f t="shared" si="33"/>
        <v>0</v>
      </c>
      <c r="B110" s="132">
        <f t="shared" si="34"/>
        <v>0</v>
      </c>
      <c r="C110" s="94">
        <f t="shared" si="35"/>
        <v>0</v>
      </c>
      <c r="D110" s="95">
        <f t="shared" si="36"/>
        <v>0</v>
      </c>
      <c r="E110" s="95">
        <f t="shared" si="37"/>
        <v>0</v>
      </c>
      <c r="F110" s="95">
        <f t="shared" si="20"/>
        <v>0</v>
      </c>
      <c r="G110" s="95">
        <f t="shared" si="21"/>
        <v>0</v>
      </c>
      <c r="H110" s="96">
        <f t="shared" si="22"/>
        <v>0</v>
      </c>
      <c r="I110" s="109">
        <f t="shared" si="23"/>
        <v>0</v>
      </c>
      <c r="J110" s="110">
        <f t="shared" si="24"/>
        <v>0</v>
      </c>
      <c r="K110" s="111">
        <f t="shared" si="25"/>
        <v>0</v>
      </c>
      <c r="L110" s="121">
        <f t="shared" si="26"/>
        <v>0</v>
      </c>
      <c r="M110" s="122">
        <f t="shared" si="27"/>
        <v>0</v>
      </c>
      <c r="N110" s="122">
        <f t="shared" si="28"/>
        <v>0</v>
      </c>
      <c r="O110" s="137">
        <f>IF(A110=0,0,VLOOKUP(A110,'Pwr CrvFtch'!$A$4:$B$363,2))</f>
        <v>0</v>
      </c>
      <c r="P110" s="138">
        <f t="shared" si="29"/>
        <v>0</v>
      </c>
      <c r="Q110" s="63">
        <f t="shared" si="30"/>
        <v>0</v>
      </c>
      <c r="R110" s="63">
        <f t="shared" si="31"/>
        <v>0</v>
      </c>
      <c r="S110" s="63">
        <f t="shared" si="32"/>
        <v>0</v>
      </c>
      <c r="AC110" s="62">
        <v>39783</v>
      </c>
      <c r="AD110" s="59">
        <v>22</v>
      </c>
      <c r="AE110" s="59">
        <v>4</v>
      </c>
      <c r="AF110" s="59">
        <v>5</v>
      </c>
      <c r="AG110" s="59">
        <v>1</v>
      </c>
      <c r="AH110" s="59">
        <v>31</v>
      </c>
    </row>
    <row r="111" spans="1:34" x14ac:dyDescent="0.25">
      <c r="A111" s="125">
        <f t="shared" si="33"/>
        <v>0</v>
      </c>
      <c r="B111" s="132">
        <f t="shared" si="34"/>
        <v>0</v>
      </c>
      <c r="C111" s="94">
        <f t="shared" si="35"/>
        <v>0</v>
      </c>
      <c r="D111" s="95">
        <f t="shared" si="36"/>
        <v>0</v>
      </c>
      <c r="E111" s="95">
        <f t="shared" si="37"/>
        <v>0</v>
      </c>
      <c r="F111" s="95">
        <f t="shared" si="20"/>
        <v>0</v>
      </c>
      <c r="G111" s="95">
        <f t="shared" si="21"/>
        <v>0</v>
      </c>
      <c r="H111" s="96">
        <f t="shared" si="22"/>
        <v>0</v>
      </c>
      <c r="I111" s="109">
        <f t="shared" si="23"/>
        <v>0</v>
      </c>
      <c r="J111" s="110">
        <f t="shared" si="24"/>
        <v>0</v>
      </c>
      <c r="K111" s="111">
        <f t="shared" si="25"/>
        <v>0</v>
      </c>
      <c r="L111" s="121">
        <f t="shared" si="26"/>
        <v>0</v>
      </c>
      <c r="M111" s="122">
        <f t="shared" si="27"/>
        <v>0</v>
      </c>
      <c r="N111" s="122">
        <f t="shared" si="28"/>
        <v>0</v>
      </c>
      <c r="O111" s="137">
        <f>IF(A111=0,0,VLOOKUP(A111,'Pwr CrvFtch'!$A$4:$B$363,2))</f>
        <v>0</v>
      </c>
      <c r="P111" s="138">
        <f t="shared" si="29"/>
        <v>0</v>
      </c>
      <c r="Q111" s="63">
        <f t="shared" si="30"/>
        <v>0</v>
      </c>
      <c r="R111" s="63">
        <f t="shared" si="31"/>
        <v>0</v>
      </c>
      <c r="S111" s="63">
        <f t="shared" si="32"/>
        <v>0</v>
      </c>
      <c r="AC111" s="62">
        <v>39814</v>
      </c>
      <c r="AD111" s="59">
        <v>21</v>
      </c>
      <c r="AE111" s="59">
        <v>5</v>
      </c>
      <c r="AF111" s="59">
        <v>5</v>
      </c>
      <c r="AG111" s="59">
        <v>1</v>
      </c>
      <c r="AH111" s="59">
        <v>31</v>
      </c>
    </row>
    <row r="112" spans="1:34" x14ac:dyDescent="0.25">
      <c r="A112" s="125">
        <f t="shared" si="33"/>
        <v>0</v>
      </c>
      <c r="B112" s="132">
        <f t="shared" si="34"/>
        <v>0</v>
      </c>
      <c r="C112" s="94">
        <f t="shared" si="35"/>
        <v>0</v>
      </c>
      <c r="D112" s="95">
        <f t="shared" si="36"/>
        <v>0</v>
      </c>
      <c r="E112" s="95">
        <f t="shared" si="37"/>
        <v>0</v>
      </c>
      <c r="F112" s="95">
        <f t="shared" si="20"/>
        <v>0</v>
      </c>
      <c r="G112" s="95">
        <f t="shared" si="21"/>
        <v>0</v>
      </c>
      <c r="H112" s="96">
        <f t="shared" si="22"/>
        <v>0</v>
      </c>
      <c r="I112" s="109">
        <f t="shared" si="23"/>
        <v>0</v>
      </c>
      <c r="J112" s="110">
        <f t="shared" si="24"/>
        <v>0</v>
      </c>
      <c r="K112" s="111">
        <f t="shared" si="25"/>
        <v>0</v>
      </c>
      <c r="L112" s="121">
        <f t="shared" si="26"/>
        <v>0</v>
      </c>
      <c r="M112" s="122">
        <f t="shared" si="27"/>
        <v>0</v>
      </c>
      <c r="N112" s="122">
        <f t="shared" si="28"/>
        <v>0</v>
      </c>
      <c r="O112" s="137">
        <f>IF(A112=0,0,VLOOKUP(A112,'Pwr CrvFtch'!$A$4:$B$363,2))</f>
        <v>0</v>
      </c>
      <c r="P112" s="138">
        <f t="shared" si="29"/>
        <v>0</v>
      </c>
      <c r="Q112" s="63">
        <f t="shared" si="30"/>
        <v>0</v>
      </c>
      <c r="R112" s="63">
        <f t="shared" si="31"/>
        <v>0</v>
      </c>
      <c r="S112" s="63">
        <f t="shared" si="32"/>
        <v>0</v>
      </c>
      <c r="AC112" s="62">
        <v>39845</v>
      </c>
      <c r="AD112" s="59">
        <v>20</v>
      </c>
      <c r="AE112" s="59">
        <v>4</v>
      </c>
      <c r="AF112" s="59">
        <v>4</v>
      </c>
      <c r="AG112" s="59">
        <v>0</v>
      </c>
      <c r="AH112" s="59">
        <v>28</v>
      </c>
    </row>
    <row r="113" spans="1:34" x14ac:dyDescent="0.25">
      <c r="A113" s="125">
        <f t="shared" si="33"/>
        <v>0</v>
      </c>
      <c r="B113" s="132">
        <f t="shared" si="34"/>
        <v>0</v>
      </c>
      <c r="C113" s="94">
        <f t="shared" si="35"/>
        <v>0</v>
      </c>
      <c r="D113" s="95">
        <f t="shared" si="36"/>
        <v>0</v>
      </c>
      <c r="E113" s="95">
        <f t="shared" si="37"/>
        <v>0</v>
      </c>
      <c r="F113" s="95">
        <f t="shared" si="20"/>
        <v>0</v>
      </c>
      <c r="G113" s="95">
        <f t="shared" si="21"/>
        <v>0</v>
      </c>
      <c r="H113" s="96">
        <f t="shared" si="22"/>
        <v>0</v>
      </c>
      <c r="I113" s="109">
        <f t="shared" si="23"/>
        <v>0</v>
      </c>
      <c r="J113" s="110">
        <f t="shared" si="24"/>
        <v>0</v>
      </c>
      <c r="K113" s="111">
        <f t="shared" si="25"/>
        <v>0</v>
      </c>
      <c r="L113" s="121">
        <f t="shared" si="26"/>
        <v>0</v>
      </c>
      <c r="M113" s="122">
        <f t="shared" si="27"/>
        <v>0</v>
      </c>
      <c r="N113" s="122">
        <f t="shared" si="28"/>
        <v>0</v>
      </c>
      <c r="O113" s="137">
        <f>IF(A113=0,0,VLOOKUP(A113,'Pwr CrvFtch'!$A$4:$B$363,2))</f>
        <v>0</v>
      </c>
      <c r="P113" s="138">
        <f t="shared" si="29"/>
        <v>0</v>
      </c>
      <c r="Q113" s="63">
        <f t="shared" si="30"/>
        <v>0</v>
      </c>
      <c r="R113" s="63">
        <f t="shared" si="31"/>
        <v>0</v>
      </c>
      <c r="S113" s="63">
        <f t="shared" si="32"/>
        <v>0</v>
      </c>
      <c r="AC113" s="62">
        <v>39873</v>
      </c>
      <c r="AD113" s="59">
        <v>22</v>
      </c>
      <c r="AE113" s="59">
        <v>4</v>
      </c>
      <c r="AF113" s="59">
        <v>5</v>
      </c>
      <c r="AG113" s="59">
        <v>0</v>
      </c>
      <c r="AH113" s="59">
        <v>31</v>
      </c>
    </row>
    <row r="114" spans="1:34" x14ac:dyDescent="0.25">
      <c r="A114" s="125">
        <f t="shared" si="33"/>
        <v>0</v>
      </c>
      <c r="B114" s="132">
        <f t="shared" si="34"/>
        <v>0</v>
      </c>
      <c r="C114" s="94">
        <f t="shared" si="35"/>
        <v>0</v>
      </c>
      <c r="D114" s="95">
        <f t="shared" si="36"/>
        <v>0</v>
      </c>
      <c r="E114" s="95">
        <f t="shared" si="37"/>
        <v>0</v>
      </c>
      <c r="F114" s="95">
        <f t="shared" si="20"/>
        <v>0</v>
      </c>
      <c r="G114" s="95">
        <f t="shared" si="21"/>
        <v>0</v>
      </c>
      <c r="H114" s="96">
        <f t="shared" si="22"/>
        <v>0</v>
      </c>
      <c r="I114" s="109">
        <f t="shared" si="23"/>
        <v>0</v>
      </c>
      <c r="J114" s="110">
        <f t="shared" si="24"/>
        <v>0</v>
      </c>
      <c r="K114" s="111">
        <f t="shared" si="25"/>
        <v>0</v>
      </c>
      <c r="L114" s="121">
        <f t="shared" si="26"/>
        <v>0</v>
      </c>
      <c r="M114" s="122">
        <f t="shared" si="27"/>
        <v>0</v>
      </c>
      <c r="N114" s="122">
        <f t="shared" si="28"/>
        <v>0</v>
      </c>
      <c r="O114" s="137">
        <f>IF(A114=0,0,VLOOKUP(A114,'Pwr CrvFtch'!$A$4:$B$363,2))</f>
        <v>0</v>
      </c>
      <c r="P114" s="138">
        <f t="shared" si="29"/>
        <v>0</v>
      </c>
      <c r="Q114" s="63">
        <f t="shared" si="30"/>
        <v>0</v>
      </c>
      <c r="R114" s="63">
        <f t="shared" si="31"/>
        <v>0</v>
      </c>
      <c r="S114" s="63">
        <f t="shared" si="32"/>
        <v>0</v>
      </c>
      <c r="AC114" s="62">
        <v>39904</v>
      </c>
      <c r="AD114" s="59">
        <v>22</v>
      </c>
      <c r="AE114" s="59">
        <v>4</v>
      </c>
      <c r="AF114" s="59">
        <v>4</v>
      </c>
      <c r="AG114" s="59">
        <v>0</v>
      </c>
      <c r="AH114" s="59">
        <v>30</v>
      </c>
    </row>
    <row r="115" spans="1:34" x14ac:dyDescent="0.25">
      <c r="A115" s="125">
        <f t="shared" si="33"/>
        <v>0</v>
      </c>
      <c r="B115" s="132">
        <f t="shared" si="34"/>
        <v>0</v>
      </c>
      <c r="C115" s="94">
        <f t="shared" si="35"/>
        <v>0</v>
      </c>
      <c r="D115" s="95">
        <f t="shared" si="36"/>
        <v>0</v>
      </c>
      <c r="E115" s="95">
        <f t="shared" si="37"/>
        <v>0</v>
      </c>
      <c r="F115" s="95">
        <f t="shared" si="20"/>
        <v>0</v>
      </c>
      <c r="G115" s="95">
        <f t="shared" si="21"/>
        <v>0</v>
      </c>
      <c r="H115" s="96">
        <f t="shared" si="22"/>
        <v>0</v>
      </c>
      <c r="I115" s="109">
        <f t="shared" si="23"/>
        <v>0</v>
      </c>
      <c r="J115" s="110">
        <f t="shared" si="24"/>
        <v>0</v>
      </c>
      <c r="K115" s="111">
        <f t="shared" si="25"/>
        <v>0</v>
      </c>
      <c r="L115" s="121">
        <f t="shared" si="26"/>
        <v>0</v>
      </c>
      <c r="M115" s="122">
        <f t="shared" si="27"/>
        <v>0</v>
      </c>
      <c r="N115" s="122">
        <f t="shared" si="28"/>
        <v>0</v>
      </c>
      <c r="O115" s="137">
        <f>IF(A115=0,0,VLOOKUP(A115,'Pwr CrvFtch'!$A$4:$B$363,2))</f>
        <v>0</v>
      </c>
      <c r="P115" s="138">
        <f t="shared" si="29"/>
        <v>0</v>
      </c>
      <c r="Q115" s="63">
        <f t="shared" si="30"/>
        <v>0</v>
      </c>
      <c r="R115" s="63">
        <f t="shared" si="31"/>
        <v>0</v>
      </c>
      <c r="S115" s="63">
        <f t="shared" si="32"/>
        <v>0</v>
      </c>
      <c r="AC115" s="62">
        <v>39934</v>
      </c>
      <c r="AD115" s="59">
        <v>20</v>
      </c>
      <c r="AE115" s="59">
        <v>5</v>
      </c>
      <c r="AF115" s="59">
        <v>6</v>
      </c>
      <c r="AG115" s="59">
        <v>1</v>
      </c>
      <c r="AH115" s="59">
        <v>31</v>
      </c>
    </row>
    <row r="116" spans="1:34" x14ac:dyDescent="0.25">
      <c r="A116" s="125">
        <f t="shared" si="33"/>
        <v>0</v>
      </c>
      <c r="B116" s="132">
        <f t="shared" si="34"/>
        <v>0</v>
      </c>
      <c r="C116" s="94">
        <f t="shared" si="35"/>
        <v>0</v>
      </c>
      <c r="D116" s="95">
        <f t="shared" si="36"/>
        <v>0</v>
      </c>
      <c r="E116" s="95">
        <f t="shared" si="37"/>
        <v>0</v>
      </c>
      <c r="F116" s="95">
        <f t="shared" si="20"/>
        <v>0</v>
      </c>
      <c r="G116" s="95">
        <f t="shared" si="21"/>
        <v>0</v>
      </c>
      <c r="H116" s="96">
        <f t="shared" si="22"/>
        <v>0</v>
      </c>
      <c r="I116" s="109">
        <f t="shared" si="23"/>
        <v>0</v>
      </c>
      <c r="J116" s="110">
        <f t="shared" si="24"/>
        <v>0</v>
      </c>
      <c r="K116" s="111">
        <f t="shared" si="25"/>
        <v>0</v>
      </c>
      <c r="L116" s="121">
        <f t="shared" si="26"/>
        <v>0</v>
      </c>
      <c r="M116" s="122">
        <f t="shared" si="27"/>
        <v>0</v>
      </c>
      <c r="N116" s="122">
        <f t="shared" si="28"/>
        <v>0</v>
      </c>
      <c r="O116" s="137">
        <f>IF(A116=0,0,VLOOKUP(A116,'Pwr CrvFtch'!$A$4:$B$363,2))</f>
        <v>0</v>
      </c>
      <c r="P116" s="138">
        <f t="shared" si="29"/>
        <v>0</v>
      </c>
      <c r="Q116" s="63">
        <f t="shared" si="30"/>
        <v>0</v>
      </c>
      <c r="R116" s="63">
        <f t="shared" si="31"/>
        <v>0</v>
      </c>
      <c r="S116" s="63">
        <f t="shared" si="32"/>
        <v>0</v>
      </c>
      <c r="AC116" s="62">
        <v>39965</v>
      </c>
      <c r="AD116" s="59">
        <v>22</v>
      </c>
      <c r="AE116" s="59">
        <v>4</v>
      </c>
      <c r="AF116" s="59">
        <v>4</v>
      </c>
      <c r="AG116" s="59">
        <v>0</v>
      </c>
      <c r="AH116" s="59">
        <v>30</v>
      </c>
    </row>
    <row r="117" spans="1:34" x14ac:dyDescent="0.25">
      <c r="A117" s="125">
        <f t="shared" si="33"/>
        <v>0</v>
      </c>
      <c r="B117" s="132">
        <f t="shared" si="34"/>
        <v>0</v>
      </c>
      <c r="C117" s="94">
        <f t="shared" si="35"/>
        <v>0</v>
      </c>
      <c r="D117" s="95">
        <f t="shared" si="36"/>
        <v>0</v>
      </c>
      <c r="E117" s="95">
        <f t="shared" si="37"/>
        <v>0</v>
      </c>
      <c r="F117" s="95">
        <f t="shared" si="20"/>
        <v>0</v>
      </c>
      <c r="G117" s="95">
        <f t="shared" si="21"/>
        <v>0</v>
      </c>
      <c r="H117" s="96">
        <f t="shared" si="22"/>
        <v>0</v>
      </c>
      <c r="I117" s="109">
        <f t="shared" si="23"/>
        <v>0</v>
      </c>
      <c r="J117" s="110">
        <f t="shared" si="24"/>
        <v>0</v>
      </c>
      <c r="K117" s="111">
        <f t="shared" si="25"/>
        <v>0</v>
      </c>
      <c r="L117" s="121">
        <f t="shared" si="26"/>
        <v>0</v>
      </c>
      <c r="M117" s="122">
        <f t="shared" si="27"/>
        <v>0</v>
      </c>
      <c r="N117" s="122">
        <f t="shared" si="28"/>
        <v>0</v>
      </c>
      <c r="O117" s="137">
        <f>IF(A117=0,0,VLOOKUP(A117,'Pwr CrvFtch'!$A$4:$B$363,2))</f>
        <v>0</v>
      </c>
      <c r="P117" s="138">
        <f t="shared" si="29"/>
        <v>0</v>
      </c>
      <c r="Q117" s="63">
        <f t="shared" si="30"/>
        <v>0</v>
      </c>
      <c r="R117" s="63">
        <f t="shared" si="31"/>
        <v>0</v>
      </c>
      <c r="S117" s="63">
        <f t="shared" si="32"/>
        <v>0</v>
      </c>
      <c r="AC117" s="62">
        <v>39995</v>
      </c>
      <c r="AD117" s="59">
        <v>23</v>
      </c>
      <c r="AE117" s="59">
        <v>3</v>
      </c>
      <c r="AF117" s="59">
        <v>5</v>
      </c>
      <c r="AG117" s="59">
        <v>1</v>
      </c>
      <c r="AH117" s="59">
        <v>31</v>
      </c>
    </row>
    <row r="118" spans="1:34" x14ac:dyDescent="0.25">
      <c r="A118" s="125">
        <f t="shared" si="33"/>
        <v>0</v>
      </c>
      <c r="B118" s="132">
        <f t="shared" si="34"/>
        <v>0</v>
      </c>
      <c r="C118" s="94">
        <f t="shared" si="35"/>
        <v>0</v>
      </c>
      <c r="D118" s="95">
        <f t="shared" si="36"/>
        <v>0</v>
      </c>
      <c r="E118" s="95">
        <f t="shared" si="37"/>
        <v>0</v>
      </c>
      <c r="F118" s="95">
        <f t="shared" si="20"/>
        <v>0</v>
      </c>
      <c r="G118" s="95">
        <f t="shared" si="21"/>
        <v>0</v>
      </c>
      <c r="H118" s="96">
        <f t="shared" si="22"/>
        <v>0</v>
      </c>
      <c r="I118" s="109">
        <f t="shared" si="23"/>
        <v>0</v>
      </c>
      <c r="J118" s="110">
        <f t="shared" si="24"/>
        <v>0</v>
      </c>
      <c r="K118" s="111">
        <f t="shared" si="25"/>
        <v>0</v>
      </c>
      <c r="L118" s="121">
        <f t="shared" si="26"/>
        <v>0</v>
      </c>
      <c r="M118" s="122">
        <f t="shared" si="27"/>
        <v>0</v>
      </c>
      <c r="N118" s="122">
        <f t="shared" si="28"/>
        <v>0</v>
      </c>
      <c r="O118" s="137">
        <f>IF(A118=0,0,VLOOKUP(A118,'Pwr CrvFtch'!$A$4:$B$363,2))</f>
        <v>0</v>
      </c>
      <c r="P118" s="138">
        <f t="shared" si="29"/>
        <v>0</v>
      </c>
      <c r="Q118" s="63">
        <f t="shared" si="30"/>
        <v>0</v>
      </c>
      <c r="R118" s="63">
        <f t="shared" si="31"/>
        <v>0</v>
      </c>
      <c r="S118" s="63">
        <f t="shared" si="32"/>
        <v>0</v>
      </c>
      <c r="AC118" s="62">
        <v>40026</v>
      </c>
      <c r="AD118" s="59">
        <v>21</v>
      </c>
      <c r="AE118" s="59">
        <v>5</v>
      </c>
      <c r="AF118" s="59">
        <v>5</v>
      </c>
      <c r="AG118" s="59">
        <v>0</v>
      </c>
      <c r="AH118" s="59">
        <v>31</v>
      </c>
    </row>
    <row r="119" spans="1:34" x14ac:dyDescent="0.25">
      <c r="A119" s="125">
        <f t="shared" si="33"/>
        <v>0</v>
      </c>
      <c r="B119" s="132">
        <f t="shared" si="34"/>
        <v>0</v>
      </c>
      <c r="C119" s="94">
        <f t="shared" si="35"/>
        <v>0</v>
      </c>
      <c r="D119" s="95">
        <f t="shared" si="36"/>
        <v>0</v>
      </c>
      <c r="E119" s="95">
        <f t="shared" si="37"/>
        <v>0</v>
      </c>
      <c r="F119" s="95">
        <f t="shared" si="20"/>
        <v>0</v>
      </c>
      <c r="G119" s="95">
        <f t="shared" si="21"/>
        <v>0</v>
      </c>
      <c r="H119" s="96">
        <f t="shared" si="22"/>
        <v>0</v>
      </c>
      <c r="I119" s="109">
        <f t="shared" si="23"/>
        <v>0</v>
      </c>
      <c r="J119" s="110">
        <f t="shared" si="24"/>
        <v>0</v>
      </c>
      <c r="K119" s="111">
        <f t="shared" si="25"/>
        <v>0</v>
      </c>
      <c r="L119" s="121">
        <f t="shared" si="26"/>
        <v>0</v>
      </c>
      <c r="M119" s="122">
        <f t="shared" si="27"/>
        <v>0</v>
      </c>
      <c r="N119" s="122">
        <f t="shared" si="28"/>
        <v>0</v>
      </c>
      <c r="O119" s="137">
        <f>IF(A119=0,0,VLOOKUP(A119,'Pwr CrvFtch'!$A$4:$B$363,2))</f>
        <v>0</v>
      </c>
      <c r="P119" s="138">
        <f t="shared" si="29"/>
        <v>0</v>
      </c>
      <c r="Q119" s="63">
        <f t="shared" si="30"/>
        <v>0</v>
      </c>
      <c r="R119" s="63">
        <f t="shared" si="31"/>
        <v>0</v>
      </c>
      <c r="S119" s="63">
        <f t="shared" si="32"/>
        <v>0</v>
      </c>
      <c r="AC119" s="62">
        <v>40057</v>
      </c>
      <c r="AD119" s="59">
        <v>21</v>
      </c>
      <c r="AE119" s="59">
        <v>4</v>
      </c>
      <c r="AF119" s="59">
        <v>5</v>
      </c>
      <c r="AG119" s="59">
        <v>1</v>
      </c>
      <c r="AH119" s="59">
        <v>30</v>
      </c>
    </row>
    <row r="120" spans="1:34" x14ac:dyDescent="0.25">
      <c r="A120" s="125">
        <f t="shared" si="33"/>
        <v>0</v>
      </c>
      <c r="B120" s="132">
        <f t="shared" si="34"/>
        <v>0</v>
      </c>
      <c r="C120" s="94">
        <f t="shared" si="35"/>
        <v>0</v>
      </c>
      <c r="D120" s="95">
        <f t="shared" si="36"/>
        <v>0</v>
      </c>
      <c r="E120" s="95">
        <f t="shared" si="37"/>
        <v>0</v>
      </c>
      <c r="F120" s="95">
        <f t="shared" si="20"/>
        <v>0</v>
      </c>
      <c r="G120" s="95">
        <f t="shared" si="21"/>
        <v>0</v>
      </c>
      <c r="H120" s="96">
        <f t="shared" si="22"/>
        <v>0</v>
      </c>
      <c r="I120" s="109">
        <f t="shared" si="23"/>
        <v>0</v>
      </c>
      <c r="J120" s="110">
        <f t="shared" si="24"/>
        <v>0</v>
      </c>
      <c r="K120" s="111">
        <f t="shared" si="25"/>
        <v>0</v>
      </c>
      <c r="L120" s="121">
        <f t="shared" si="26"/>
        <v>0</v>
      </c>
      <c r="M120" s="122">
        <f t="shared" si="27"/>
        <v>0</v>
      </c>
      <c r="N120" s="122">
        <f t="shared" si="28"/>
        <v>0</v>
      </c>
      <c r="O120" s="137">
        <f>IF(A120=0,0,VLOOKUP(A120,'Pwr CrvFtch'!$A$4:$B$363,2))</f>
        <v>0</v>
      </c>
      <c r="P120" s="138">
        <f t="shared" si="29"/>
        <v>0</v>
      </c>
      <c r="Q120" s="63">
        <f t="shared" si="30"/>
        <v>0</v>
      </c>
      <c r="R120" s="63">
        <f t="shared" si="31"/>
        <v>0</v>
      </c>
      <c r="S120" s="63">
        <f t="shared" si="32"/>
        <v>0</v>
      </c>
      <c r="AC120" s="62">
        <v>40087</v>
      </c>
      <c r="AD120" s="59">
        <v>22</v>
      </c>
      <c r="AE120" s="59">
        <v>5</v>
      </c>
      <c r="AF120" s="59">
        <v>4</v>
      </c>
      <c r="AG120" s="59">
        <v>0</v>
      </c>
      <c r="AH120" s="59">
        <v>31</v>
      </c>
    </row>
    <row r="121" spans="1:34" x14ac:dyDescent="0.25">
      <c r="A121" s="125">
        <f t="shared" si="33"/>
        <v>0</v>
      </c>
      <c r="B121" s="132">
        <f t="shared" si="34"/>
        <v>0</v>
      </c>
      <c r="C121" s="94">
        <f t="shared" si="35"/>
        <v>0</v>
      </c>
      <c r="D121" s="95">
        <f t="shared" si="36"/>
        <v>0</v>
      </c>
      <c r="E121" s="95">
        <f t="shared" si="37"/>
        <v>0</v>
      </c>
      <c r="F121" s="95">
        <f t="shared" si="20"/>
        <v>0</v>
      </c>
      <c r="G121" s="95">
        <f t="shared" si="21"/>
        <v>0</v>
      </c>
      <c r="H121" s="96">
        <f t="shared" si="22"/>
        <v>0</v>
      </c>
      <c r="I121" s="109">
        <f t="shared" si="23"/>
        <v>0</v>
      </c>
      <c r="J121" s="110">
        <f t="shared" si="24"/>
        <v>0</v>
      </c>
      <c r="K121" s="111">
        <f t="shared" si="25"/>
        <v>0</v>
      </c>
      <c r="L121" s="121">
        <f t="shared" si="26"/>
        <v>0</v>
      </c>
      <c r="M121" s="122">
        <f t="shared" si="27"/>
        <v>0</v>
      </c>
      <c r="N121" s="122">
        <f t="shared" si="28"/>
        <v>0</v>
      </c>
      <c r="O121" s="137">
        <f>IF(A121=0,0,VLOOKUP(A121,'Pwr CrvFtch'!$A$4:$B$363,2))</f>
        <v>0</v>
      </c>
      <c r="P121" s="138">
        <f t="shared" si="29"/>
        <v>0</v>
      </c>
      <c r="Q121" s="63">
        <f t="shared" si="30"/>
        <v>0</v>
      </c>
      <c r="R121" s="63">
        <f t="shared" si="31"/>
        <v>0</v>
      </c>
      <c r="S121" s="63">
        <f t="shared" si="32"/>
        <v>0</v>
      </c>
      <c r="AC121" s="62">
        <v>40118</v>
      </c>
      <c r="AD121" s="59">
        <v>20</v>
      </c>
      <c r="AE121" s="59">
        <v>4</v>
      </c>
      <c r="AF121" s="59">
        <v>6</v>
      </c>
      <c r="AG121" s="59">
        <v>1</v>
      </c>
      <c r="AH121" s="59">
        <v>30</v>
      </c>
    </row>
    <row r="122" spans="1:34" x14ac:dyDescent="0.25">
      <c r="A122" s="125">
        <f t="shared" si="33"/>
        <v>0</v>
      </c>
      <c r="B122" s="132">
        <f t="shared" si="34"/>
        <v>0</v>
      </c>
      <c r="C122" s="94">
        <f t="shared" si="35"/>
        <v>0</v>
      </c>
      <c r="D122" s="95">
        <f t="shared" si="36"/>
        <v>0</v>
      </c>
      <c r="E122" s="95">
        <f t="shared" si="37"/>
        <v>0</v>
      </c>
      <c r="F122" s="95">
        <f t="shared" si="20"/>
        <v>0</v>
      </c>
      <c r="G122" s="95">
        <f t="shared" si="21"/>
        <v>0</v>
      </c>
      <c r="H122" s="96">
        <f t="shared" si="22"/>
        <v>0</v>
      </c>
      <c r="I122" s="109">
        <f t="shared" si="23"/>
        <v>0</v>
      </c>
      <c r="J122" s="110">
        <f t="shared" si="24"/>
        <v>0</v>
      </c>
      <c r="K122" s="111">
        <f t="shared" si="25"/>
        <v>0</v>
      </c>
      <c r="L122" s="121">
        <f t="shared" si="26"/>
        <v>0</v>
      </c>
      <c r="M122" s="122">
        <f t="shared" si="27"/>
        <v>0</v>
      </c>
      <c r="N122" s="122">
        <f t="shared" si="28"/>
        <v>0</v>
      </c>
      <c r="O122" s="137">
        <f>IF(A122=0,0,VLOOKUP(A122,'Pwr CrvFtch'!$A$4:$B$363,2))</f>
        <v>0</v>
      </c>
      <c r="P122" s="138">
        <f t="shared" si="29"/>
        <v>0</v>
      </c>
      <c r="Q122" s="63">
        <f t="shared" si="30"/>
        <v>0</v>
      </c>
      <c r="R122" s="63">
        <f t="shared" si="31"/>
        <v>0</v>
      </c>
      <c r="S122" s="63">
        <f t="shared" si="32"/>
        <v>0</v>
      </c>
      <c r="AC122" s="62">
        <v>40148</v>
      </c>
      <c r="AD122" s="59">
        <v>22</v>
      </c>
      <c r="AE122" s="59">
        <v>4</v>
      </c>
      <c r="AF122" s="59">
        <v>5</v>
      </c>
      <c r="AG122" s="59">
        <v>1</v>
      </c>
      <c r="AH122" s="59">
        <v>31</v>
      </c>
    </row>
    <row r="123" spans="1:34" x14ac:dyDescent="0.25">
      <c r="A123" s="125">
        <f t="shared" si="33"/>
        <v>0</v>
      </c>
      <c r="B123" s="132">
        <f t="shared" si="34"/>
        <v>0</v>
      </c>
      <c r="C123" s="94">
        <f t="shared" si="35"/>
        <v>0</v>
      </c>
      <c r="D123" s="95">
        <f t="shared" si="36"/>
        <v>0</v>
      </c>
      <c r="E123" s="95">
        <f t="shared" si="37"/>
        <v>0</v>
      </c>
      <c r="F123" s="95">
        <f t="shared" si="20"/>
        <v>0</v>
      </c>
      <c r="G123" s="95">
        <f t="shared" si="21"/>
        <v>0</v>
      </c>
      <c r="H123" s="96">
        <f t="shared" si="22"/>
        <v>0</v>
      </c>
      <c r="I123" s="109">
        <f t="shared" si="23"/>
        <v>0</v>
      </c>
      <c r="J123" s="110">
        <f t="shared" si="24"/>
        <v>0</v>
      </c>
      <c r="K123" s="111">
        <f t="shared" si="25"/>
        <v>0</v>
      </c>
      <c r="L123" s="121">
        <f t="shared" si="26"/>
        <v>0</v>
      </c>
      <c r="M123" s="122">
        <f t="shared" si="27"/>
        <v>0</v>
      </c>
      <c r="N123" s="122">
        <f t="shared" si="28"/>
        <v>0</v>
      </c>
      <c r="O123" s="137">
        <f>IF(A123=0,0,VLOOKUP(A123,'Pwr CrvFtch'!$A$4:$B$363,2))</f>
        <v>0</v>
      </c>
      <c r="P123" s="138">
        <f t="shared" si="29"/>
        <v>0</v>
      </c>
      <c r="Q123" s="63">
        <f t="shared" si="30"/>
        <v>0</v>
      </c>
      <c r="R123" s="63">
        <f t="shared" si="31"/>
        <v>0</v>
      </c>
      <c r="S123" s="63">
        <f t="shared" si="32"/>
        <v>0</v>
      </c>
      <c r="AC123" s="62">
        <v>40179</v>
      </c>
      <c r="AD123" s="59">
        <v>20</v>
      </c>
      <c r="AE123" s="59">
        <v>5</v>
      </c>
      <c r="AF123" s="59">
        <v>6</v>
      </c>
      <c r="AG123" s="59">
        <v>1</v>
      </c>
      <c r="AH123" s="59">
        <v>31</v>
      </c>
    </row>
    <row r="124" spans="1:34" x14ac:dyDescent="0.25">
      <c r="A124" s="125">
        <f t="shared" si="33"/>
        <v>0</v>
      </c>
      <c r="B124" s="132">
        <f t="shared" si="34"/>
        <v>0</v>
      </c>
      <c r="C124" s="94">
        <f t="shared" si="35"/>
        <v>0</v>
      </c>
      <c r="D124" s="95">
        <f t="shared" si="36"/>
        <v>0</v>
      </c>
      <c r="E124" s="95">
        <f t="shared" si="37"/>
        <v>0</v>
      </c>
      <c r="F124" s="95">
        <f t="shared" si="20"/>
        <v>0</v>
      </c>
      <c r="G124" s="95">
        <f t="shared" si="21"/>
        <v>0</v>
      </c>
      <c r="H124" s="96">
        <f t="shared" si="22"/>
        <v>0</v>
      </c>
      <c r="I124" s="109">
        <f t="shared" si="23"/>
        <v>0</v>
      </c>
      <c r="J124" s="110">
        <f t="shared" si="24"/>
        <v>0</v>
      </c>
      <c r="K124" s="111">
        <f t="shared" si="25"/>
        <v>0</v>
      </c>
      <c r="L124" s="121">
        <f t="shared" si="26"/>
        <v>0</v>
      </c>
      <c r="M124" s="122">
        <f t="shared" si="27"/>
        <v>0</v>
      </c>
      <c r="N124" s="122">
        <f t="shared" si="28"/>
        <v>0</v>
      </c>
      <c r="O124" s="137">
        <f>IF(A124=0,0,VLOOKUP(A124,'Pwr CrvFtch'!$A$4:$B$363,2))</f>
        <v>0</v>
      </c>
      <c r="P124" s="138">
        <f t="shared" si="29"/>
        <v>0</v>
      </c>
      <c r="Q124" s="63">
        <f t="shared" si="30"/>
        <v>0</v>
      </c>
      <c r="R124" s="63">
        <f t="shared" si="31"/>
        <v>0</v>
      </c>
      <c r="S124" s="63">
        <f t="shared" si="32"/>
        <v>0</v>
      </c>
      <c r="AC124" s="62">
        <v>40210</v>
      </c>
      <c r="AD124" s="59">
        <v>20</v>
      </c>
      <c r="AE124" s="59">
        <v>4</v>
      </c>
      <c r="AF124" s="59">
        <v>4</v>
      </c>
      <c r="AG124" s="59">
        <v>0</v>
      </c>
      <c r="AH124" s="59">
        <v>28</v>
      </c>
    </row>
    <row r="125" spans="1:34" x14ac:dyDescent="0.25">
      <c r="A125" s="125">
        <f t="shared" si="33"/>
        <v>0</v>
      </c>
      <c r="B125" s="132">
        <f t="shared" si="34"/>
        <v>0</v>
      </c>
      <c r="C125" s="94">
        <f t="shared" si="35"/>
        <v>0</v>
      </c>
      <c r="D125" s="95">
        <f t="shared" si="36"/>
        <v>0</v>
      </c>
      <c r="E125" s="95">
        <f t="shared" si="37"/>
        <v>0</v>
      </c>
      <c r="F125" s="95">
        <f t="shared" si="20"/>
        <v>0</v>
      </c>
      <c r="G125" s="95">
        <f t="shared" si="21"/>
        <v>0</v>
      </c>
      <c r="H125" s="96">
        <f t="shared" si="22"/>
        <v>0</v>
      </c>
      <c r="I125" s="109">
        <f t="shared" si="23"/>
        <v>0</v>
      </c>
      <c r="J125" s="110">
        <f t="shared" si="24"/>
        <v>0</v>
      </c>
      <c r="K125" s="111">
        <f t="shared" si="25"/>
        <v>0</v>
      </c>
      <c r="L125" s="121">
        <f t="shared" si="26"/>
        <v>0</v>
      </c>
      <c r="M125" s="122">
        <f t="shared" si="27"/>
        <v>0</v>
      </c>
      <c r="N125" s="122">
        <f t="shared" si="28"/>
        <v>0</v>
      </c>
      <c r="O125" s="137">
        <f>IF(A125=0,0,VLOOKUP(A125,'Pwr CrvFtch'!$A$4:$B$363,2))</f>
        <v>0</v>
      </c>
      <c r="P125" s="138">
        <f t="shared" si="29"/>
        <v>0</v>
      </c>
      <c r="Q125" s="63">
        <f t="shared" si="30"/>
        <v>0</v>
      </c>
      <c r="R125" s="63">
        <f t="shared" si="31"/>
        <v>0</v>
      </c>
      <c r="S125" s="63">
        <f t="shared" si="32"/>
        <v>0</v>
      </c>
      <c r="AC125" s="62">
        <v>40238</v>
      </c>
      <c r="AD125" s="59">
        <v>23</v>
      </c>
      <c r="AE125" s="59">
        <v>4</v>
      </c>
      <c r="AF125" s="59">
        <v>4</v>
      </c>
      <c r="AG125" s="59">
        <v>0</v>
      </c>
      <c r="AH125" s="59">
        <v>31</v>
      </c>
    </row>
    <row r="126" spans="1:34" x14ac:dyDescent="0.25">
      <c r="A126" s="125">
        <f t="shared" si="33"/>
        <v>0</v>
      </c>
      <c r="B126" s="132">
        <f t="shared" si="34"/>
        <v>0</v>
      </c>
      <c r="C126" s="94">
        <f t="shared" si="35"/>
        <v>0</v>
      </c>
      <c r="D126" s="95">
        <f t="shared" si="36"/>
        <v>0</v>
      </c>
      <c r="E126" s="95">
        <f t="shared" si="37"/>
        <v>0</v>
      </c>
      <c r="F126" s="95">
        <f t="shared" si="20"/>
        <v>0</v>
      </c>
      <c r="G126" s="95">
        <f t="shared" si="21"/>
        <v>0</v>
      </c>
      <c r="H126" s="96">
        <f t="shared" si="22"/>
        <v>0</v>
      </c>
      <c r="I126" s="109">
        <f t="shared" si="23"/>
        <v>0</v>
      </c>
      <c r="J126" s="110">
        <f t="shared" si="24"/>
        <v>0</v>
      </c>
      <c r="K126" s="111">
        <f t="shared" si="25"/>
        <v>0</v>
      </c>
      <c r="L126" s="121">
        <f t="shared" si="26"/>
        <v>0</v>
      </c>
      <c r="M126" s="122">
        <f t="shared" si="27"/>
        <v>0</v>
      </c>
      <c r="N126" s="122">
        <f t="shared" si="28"/>
        <v>0</v>
      </c>
      <c r="O126" s="137">
        <f>IF(A126=0,0,VLOOKUP(A126,'Pwr CrvFtch'!$A$4:$B$363,2))</f>
        <v>0</v>
      </c>
      <c r="P126" s="138">
        <f t="shared" si="29"/>
        <v>0</v>
      </c>
      <c r="Q126" s="63">
        <f t="shared" si="30"/>
        <v>0</v>
      </c>
      <c r="R126" s="63">
        <f t="shared" si="31"/>
        <v>0</v>
      </c>
      <c r="S126" s="63">
        <f t="shared" si="32"/>
        <v>0</v>
      </c>
      <c r="AC126" s="62">
        <v>40269</v>
      </c>
      <c r="AD126" s="59">
        <v>22</v>
      </c>
      <c r="AE126" s="59">
        <v>4</v>
      </c>
      <c r="AF126" s="59">
        <v>4</v>
      </c>
      <c r="AG126" s="59">
        <v>0</v>
      </c>
      <c r="AH126" s="59">
        <v>30</v>
      </c>
    </row>
    <row r="127" spans="1:34" x14ac:dyDescent="0.25">
      <c r="A127" s="125">
        <f t="shared" si="33"/>
        <v>0</v>
      </c>
      <c r="B127" s="132">
        <f t="shared" si="34"/>
        <v>0</v>
      </c>
      <c r="C127" s="94">
        <f t="shared" si="35"/>
        <v>0</v>
      </c>
      <c r="D127" s="95">
        <f t="shared" si="36"/>
        <v>0</v>
      </c>
      <c r="E127" s="95">
        <f t="shared" si="37"/>
        <v>0</v>
      </c>
      <c r="F127" s="95">
        <f t="shared" si="20"/>
        <v>0</v>
      </c>
      <c r="G127" s="95">
        <f t="shared" si="21"/>
        <v>0</v>
      </c>
      <c r="H127" s="96">
        <f t="shared" si="22"/>
        <v>0</v>
      </c>
      <c r="I127" s="109">
        <f t="shared" si="23"/>
        <v>0</v>
      </c>
      <c r="J127" s="110">
        <f t="shared" si="24"/>
        <v>0</v>
      </c>
      <c r="K127" s="111">
        <f t="shared" si="25"/>
        <v>0</v>
      </c>
      <c r="L127" s="121">
        <f t="shared" si="26"/>
        <v>0</v>
      </c>
      <c r="M127" s="122">
        <f t="shared" si="27"/>
        <v>0</v>
      </c>
      <c r="N127" s="122">
        <f t="shared" si="28"/>
        <v>0</v>
      </c>
      <c r="O127" s="137">
        <f>IF(A127=0,0,VLOOKUP(A127,'Pwr CrvFtch'!$A$4:$B$363,2))</f>
        <v>0</v>
      </c>
      <c r="P127" s="138">
        <f t="shared" si="29"/>
        <v>0</v>
      </c>
      <c r="Q127" s="63">
        <f t="shared" si="30"/>
        <v>0</v>
      </c>
      <c r="R127" s="63">
        <f t="shared" si="31"/>
        <v>0</v>
      </c>
      <c r="S127" s="63">
        <f t="shared" si="32"/>
        <v>0</v>
      </c>
      <c r="AC127" s="62">
        <v>40299</v>
      </c>
      <c r="AD127" s="59">
        <v>20</v>
      </c>
      <c r="AE127" s="59">
        <v>5</v>
      </c>
      <c r="AF127" s="59">
        <v>6</v>
      </c>
      <c r="AG127" s="59">
        <v>1</v>
      </c>
      <c r="AH127" s="59">
        <v>31</v>
      </c>
    </row>
    <row r="128" spans="1:34" x14ac:dyDescent="0.25">
      <c r="A128" s="125">
        <f t="shared" si="33"/>
        <v>0</v>
      </c>
      <c r="B128" s="132">
        <f t="shared" si="34"/>
        <v>0</v>
      </c>
      <c r="C128" s="94">
        <f t="shared" si="35"/>
        <v>0</v>
      </c>
      <c r="D128" s="95">
        <f t="shared" si="36"/>
        <v>0</v>
      </c>
      <c r="E128" s="95">
        <f t="shared" si="37"/>
        <v>0</v>
      </c>
      <c r="F128" s="95">
        <f t="shared" si="20"/>
        <v>0</v>
      </c>
      <c r="G128" s="95">
        <f t="shared" si="21"/>
        <v>0</v>
      </c>
      <c r="H128" s="96">
        <f t="shared" si="22"/>
        <v>0</v>
      </c>
      <c r="I128" s="109">
        <f t="shared" si="23"/>
        <v>0</v>
      </c>
      <c r="J128" s="110">
        <f t="shared" si="24"/>
        <v>0</v>
      </c>
      <c r="K128" s="111">
        <f t="shared" si="25"/>
        <v>0</v>
      </c>
      <c r="L128" s="121">
        <f t="shared" si="26"/>
        <v>0</v>
      </c>
      <c r="M128" s="122">
        <f t="shared" si="27"/>
        <v>0</v>
      </c>
      <c r="N128" s="122">
        <f t="shared" si="28"/>
        <v>0</v>
      </c>
      <c r="O128" s="137">
        <f>IF(A128=0,0,VLOOKUP(A128,'Pwr CrvFtch'!$A$4:$B$363,2))</f>
        <v>0</v>
      </c>
      <c r="P128" s="138">
        <f t="shared" si="29"/>
        <v>0</v>
      </c>
      <c r="Q128" s="63">
        <f t="shared" si="30"/>
        <v>0</v>
      </c>
      <c r="R128" s="63">
        <f t="shared" si="31"/>
        <v>0</v>
      </c>
      <c r="S128" s="63">
        <f t="shared" si="32"/>
        <v>0</v>
      </c>
      <c r="AC128" s="62">
        <v>40330</v>
      </c>
      <c r="AD128" s="59">
        <v>22</v>
      </c>
      <c r="AE128" s="59">
        <v>4</v>
      </c>
      <c r="AF128" s="59">
        <v>4</v>
      </c>
      <c r="AG128" s="59">
        <v>0</v>
      </c>
      <c r="AH128" s="59">
        <v>30</v>
      </c>
    </row>
    <row r="129" spans="1:34" x14ac:dyDescent="0.25">
      <c r="A129" s="125">
        <f t="shared" si="33"/>
        <v>0</v>
      </c>
      <c r="B129" s="132">
        <f t="shared" si="34"/>
        <v>0</v>
      </c>
      <c r="C129" s="94">
        <f t="shared" si="35"/>
        <v>0</v>
      </c>
      <c r="D129" s="95">
        <f t="shared" si="36"/>
        <v>0</v>
      </c>
      <c r="E129" s="95">
        <f t="shared" si="37"/>
        <v>0</v>
      </c>
      <c r="F129" s="95">
        <f t="shared" si="20"/>
        <v>0</v>
      </c>
      <c r="G129" s="95">
        <f t="shared" si="21"/>
        <v>0</v>
      </c>
      <c r="H129" s="96">
        <f t="shared" si="22"/>
        <v>0</v>
      </c>
      <c r="I129" s="109">
        <f t="shared" si="23"/>
        <v>0</v>
      </c>
      <c r="J129" s="110">
        <f t="shared" si="24"/>
        <v>0</v>
      </c>
      <c r="K129" s="111">
        <f t="shared" si="25"/>
        <v>0</v>
      </c>
      <c r="L129" s="121">
        <f t="shared" si="26"/>
        <v>0</v>
      </c>
      <c r="M129" s="122">
        <f t="shared" si="27"/>
        <v>0</v>
      </c>
      <c r="N129" s="122">
        <f t="shared" si="28"/>
        <v>0</v>
      </c>
      <c r="O129" s="137">
        <f>IF(A129=0,0,VLOOKUP(A129,'Pwr CrvFtch'!$A$4:$B$363,2))</f>
        <v>0</v>
      </c>
      <c r="P129" s="138">
        <f t="shared" si="29"/>
        <v>0</v>
      </c>
      <c r="Q129" s="63">
        <f t="shared" si="30"/>
        <v>0</v>
      </c>
      <c r="R129" s="63">
        <f t="shared" si="31"/>
        <v>0</v>
      </c>
      <c r="S129" s="63">
        <f t="shared" si="32"/>
        <v>0</v>
      </c>
      <c r="AC129" s="62">
        <v>40360</v>
      </c>
      <c r="AD129" s="59">
        <v>21</v>
      </c>
      <c r="AE129" s="59">
        <v>5</v>
      </c>
      <c r="AF129" s="59">
        <v>5</v>
      </c>
      <c r="AG129" s="59">
        <v>1</v>
      </c>
      <c r="AH129" s="59">
        <v>31</v>
      </c>
    </row>
    <row r="130" spans="1:34" x14ac:dyDescent="0.25">
      <c r="A130" s="125">
        <f t="shared" si="33"/>
        <v>0</v>
      </c>
      <c r="B130" s="132">
        <f t="shared" si="34"/>
        <v>0</v>
      </c>
      <c r="C130" s="94">
        <f t="shared" si="35"/>
        <v>0</v>
      </c>
      <c r="D130" s="95">
        <f t="shared" si="36"/>
        <v>0</v>
      </c>
      <c r="E130" s="95">
        <f t="shared" si="37"/>
        <v>0</v>
      </c>
      <c r="F130" s="95">
        <f t="shared" si="20"/>
        <v>0</v>
      </c>
      <c r="G130" s="95">
        <f t="shared" si="21"/>
        <v>0</v>
      </c>
      <c r="H130" s="96">
        <f t="shared" si="22"/>
        <v>0</v>
      </c>
      <c r="I130" s="109">
        <f t="shared" si="23"/>
        <v>0</v>
      </c>
      <c r="J130" s="110">
        <f t="shared" si="24"/>
        <v>0</v>
      </c>
      <c r="K130" s="111">
        <f t="shared" si="25"/>
        <v>0</v>
      </c>
      <c r="L130" s="121">
        <f t="shared" si="26"/>
        <v>0</v>
      </c>
      <c r="M130" s="122">
        <f t="shared" si="27"/>
        <v>0</v>
      </c>
      <c r="N130" s="122">
        <f t="shared" si="28"/>
        <v>0</v>
      </c>
      <c r="O130" s="137">
        <f>IF(A130=0,0,VLOOKUP(A130,'Pwr CrvFtch'!$A$4:$B$363,2))</f>
        <v>0</v>
      </c>
      <c r="P130" s="138">
        <f t="shared" si="29"/>
        <v>0</v>
      </c>
      <c r="Q130" s="63">
        <f t="shared" si="30"/>
        <v>0</v>
      </c>
      <c r="R130" s="63">
        <f t="shared" si="31"/>
        <v>0</v>
      </c>
      <c r="S130" s="63">
        <f t="shared" si="32"/>
        <v>0</v>
      </c>
      <c r="AC130" s="62">
        <v>40391</v>
      </c>
      <c r="AD130" s="59">
        <v>22</v>
      </c>
      <c r="AE130" s="59">
        <v>4</v>
      </c>
      <c r="AF130" s="59">
        <v>5</v>
      </c>
      <c r="AG130" s="59">
        <v>0</v>
      </c>
      <c r="AH130" s="59">
        <v>31</v>
      </c>
    </row>
    <row r="131" spans="1:34" x14ac:dyDescent="0.25">
      <c r="A131" s="125">
        <f t="shared" si="33"/>
        <v>0</v>
      </c>
      <c r="B131" s="132">
        <f t="shared" si="34"/>
        <v>0</v>
      </c>
      <c r="C131" s="94">
        <f t="shared" si="35"/>
        <v>0</v>
      </c>
      <c r="D131" s="95">
        <f t="shared" si="36"/>
        <v>0</v>
      </c>
      <c r="E131" s="95">
        <f t="shared" si="37"/>
        <v>0</v>
      </c>
      <c r="F131" s="95">
        <f t="shared" si="20"/>
        <v>0</v>
      </c>
      <c r="G131" s="95">
        <f t="shared" si="21"/>
        <v>0</v>
      </c>
      <c r="H131" s="96">
        <f t="shared" si="22"/>
        <v>0</v>
      </c>
      <c r="I131" s="109">
        <f t="shared" si="23"/>
        <v>0</v>
      </c>
      <c r="J131" s="110">
        <f t="shared" si="24"/>
        <v>0</v>
      </c>
      <c r="K131" s="111">
        <f t="shared" si="25"/>
        <v>0</v>
      </c>
      <c r="L131" s="121">
        <f t="shared" si="26"/>
        <v>0</v>
      </c>
      <c r="M131" s="122">
        <f t="shared" si="27"/>
        <v>0</v>
      </c>
      <c r="N131" s="122">
        <f t="shared" si="28"/>
        <v>0</v>
      </c>
      <c r="O131" s="137">
        <f>IF(A131=0,0,VLOOKUP(A131,'Pwr CrvFtch'!$A$4:$B$363,2))</f>
        <v>0</v>
      </c>
      <c r="P131" s="138">
        <f t="shared" si="29"/>
        <v>0</v>
      </c>
      <c r="Q131" s="63">
        <f t="shared" si="30"/>
        <v>0</v>
      </c>
      <c r="R131" s="63">
        <f t="shared" si="31"/>
        <v>0</v>
      </c>
      <c r="S131" s="63">
        <f t="shared" si="32"/>
        <v>0</v>
      </c>
      <c r="AC131" s="62">
        <v>40422</v>
      </c>
      <c r="AD131" s="59">
        <v>21</v>
      </c>
      <c r="AE131" s="59">
        <v>4</v>
      </c>
      <c r="AF131" s="59">
        <v>5</v>
      </c>
      <c r="AG131" s="59">
        <v>1</v>
      </c>
      <c r="AH131" s="59">
        <v>30</v>
      </c>
    </row>
    <row r="132" spans="1:34" x14ac:dyDescent="0.25">
      <c r="A132" s="125">
        <f t="shared" si="33"/>
        <v>0</v>
      </c>
      <c r="B132" s="132">
        <f t="shared" si="34"/>
        <v>0</v>
      </c>
      <c r="C132" s="94">
        <f t="shared" si="35"/>
        <v>0</v>
      </c>
      <c r="D132" s="95">
        <f t="shared" si="36"/>
        <v>0</v>
      </c>
      <c r="E132" s="95">
        <f t="shared" si="37"/>
        <v>0</v>
      </c>
      <c r="F132" s="95">
        <f t="shared" si="20"/>
        <v>0</v>
      </c>
      <c r="G132" s="95">
        <f t="shared" si="21"/>
        <v>0</v>
      </c>
      <c r="H132" s="96">
        <f t="shared" si="22"/>
        <v>0</v>
      </c>
      <c r="I132" s="109">
        <f t="shared" si="23"/>
        <v>0</v>
      </c>
      <c r="J132" s="110">
        <f t="shared" si="24"/>
        <v>0</v>
      </c>
      <c r="K132" s="111">
        <f t="shared" si="25"/>
        <v>0</v>
      </c>
      <c r="L132" s="121">
        <f t="shared" si="26"/>
        <v>0</v>
      </c>
      <c r="M132" s="122">
        <f t="shared" si="27"/>
        <v>0</v>
      </c>
      <c r="N132" s="122">
        <f t="shared" si="28"/>
        <v>0</v>
      </c>
      <c r="O132" s="137">
        <f>IF(A132=0,0,VLOOKUP(A132,'Pwr CrvFtch'!$A$4:$B$363,2))</f>
        <v>0</v>
      </c>
      <c r="P132" s="138">
        <f t="shared" si="29"/>
        <v>0</v>
      </c>
      <c r="Q132" s="63">
        <f t="shared" si="30"/>
        <v>0</v>
      </c>
      <c r="R132" s="63">
        <f t="shared" si="31"/>
        <v>0</v>
      </c>
      <c r="S132" s="63">
        <f t="shared" si="32"/>
        <v>0</v>
      </c>
      <c r="AC132" s="62">
        <v>40452</v>
      </c>
      <c r="AD132" s="59">
        <v>21</v>
      </c>
      <c r="AE132" s="59">
        <v>5</v>
      </c>
      <c r="AF132" s="59">
        <v>5</v>
      </c>
      <c r="AG132" s="59">
        <v>0</v>
      </c>
      <c r="AH132" s="59">
        <v>31</v>
      </c>
    </row>
    <row r="133" spans="1:34" x14ac:dyDescent="0.25">
      <c r="A133" s="125">
        <f t="shared" si="33"/>
        <v>0</v>
      </c>
      <c r="B133" s="132">
        <f t="shared" si="34"/>
        <v>0</v>
      </c>
      <c r="C133" s="94">
        <f t="shared" si="35"/>
        <v>0</v>
      </c>
      <c r="D133" s="95">
        <f t="shared" si="36"/>
        <v>0</v>
      </c>
      <c r="E133" s="95">
        <f t="shared" si="37"/>
        <v>0</v>
      </c>
      <c r="F133" s="95">
        <f t="shared" si="20"/>
        <v>0</v>
      </c>
      <c r="G133" s="95">
        <f t="shared" si="21"/>
        <v>0</v>
      </c>
      <c r="H133" s="96">
        <f t="shared" si="22"/>
        <v>0</v>
      </c>
      <c r="I133" s="109">
        <f t="shared" si="23"/>
        <v>0</v>
      </c>
      <c r="J133" s="110">
        <f t="shared" si="24"/>
        <v>0</v>
      </c>
      <c r="K133" s="111">
        <f t="shared" si="25"/>
        <v>0</v>
      </c>
      <c r="L133" s="121">
        <f t="shared" si="26"/>
        <v>0</v>
      </c>
      <c r="M133" s="122">
        <f t="shared" si="27"/>
        <v>0</v>
      </c>
      <c r="N133" s="122">
        <f t="shared" si="28"/>
        <v>0</v>
      </c>
      <c r="O133" s="137">
        <f>IF(A133=0,0,VLOOKUP(A133,'Pwr CrvFtch'!$A$4:$B$363,2))</f>
        <v>0</v>
      </c>
      <c r="P133" s="138">
        <f t="shared" si="29"/>
        <v>0</v>
      </c>
      <c r="Q133" s="63">
        <f t="shared" si="30"/>
        <v>0</v>
      </c>
      <c r="R133" s="63">
        <f t="shared" si="31"/>
        <v>0</v>
      </c>
      <c r="S133" s="63">
        <f t="shared" si="32"/>
        <v>0</v>
      </c>
      <c r="AC133" s="62">
        <v>40483</v>
      </c>
      <c r="AD133" s="59">
        <v>21</v>
      </c>
      <c r="AE133" s="59">
        <v>4</v>
      </c>
      <c r="AF133" s="59">
        <v>5</v>
      </c>
      <c r="AG133" s="59">
        <v>1</v>
      </c>
      <c r="AH133" s="59">
        <v>30</v>
      </c>
    </row>
    <row r="134" spans="1:34" x14ac:dyDescent="0.25">
      <c r="A134" s="125">
        <f t="shared" si="33"/>
        <v>0</v>
      </c>
      <c r="B134" s="132">
        <f t="shared" si="34"/>
        <v>0</v>
      </c>
      <c r="C134" s="94">
        <f t="shared" si="35"/>
        <v>0</v>
      </c>
      <c r="D134" s="95">
        <f t="shared" si="36"/>
        <v>0</v>
      </c>
      <c r="E134" s="95">
        <f t="shared" si="37"/>
        <v>0</v>
      </c>
      <c r="F134" s="95">
        <f t="shared" si="20"/>
        <v>0</v>
      </c>
      <c r="G134" s="95">
        <f t="shared" si="21"/>
        <v>0</v>
      </c>
      <c r="H134" s="96">
        <f t="shared" si="22"/>
        <v>0</v>
      </c>
      <c r="I134" s="109">
        <f t="shared" si="23"/>
        <v>0</v>
      </c>
      <c r="J134" s="110">
        <f t="shared" si="24"/>
        <v>0</v>
      </c>
      <c r="K134" s="111">
        <f t="shared" si="25"/>
        <v>0</v>
      </c>
      <c r="L134" s="121">
        <f t="shared" si="26"/>
        <v>0</v>
      </c>
      <c r="M134" s="122">
        <f t="shared" si="27"/>
        <v>0</v>
      </c>
      <c r="N134" s="122">
        <f t="shared" si="28"/>
        <v>0</v>
      </c>
      <c r="O134" s="137">
        <f>IF(A134=0,0,VLOOKUP(A134,'Pwr CrvFtch'!$A$4:$B$363,2))</f>
        <v>0</v>
      </c>
      <c r="P134" s="138">
        <f t="shared" si="29"/>
        <v>0</v>
      </c>
      <c r="Q134" s="63">
        <f t="shared" si="30"/>
        <v>0</v>
      </c>
      <c r="R134" s="63">
        <f t="shared" si="31"/>
        <v>0</v>
      </c>
      <c r="S134" s="63">
        <f t="shared" si="32"/>
        <v>0</v>
      </c>
      <c r="AC134" s="62">
        <v>40513</v>
      </c>
      <c r="AD134" s="59">
        <v>23</v>
      </c>
      <c r="AE134" s="59">
        <v>3</v>
      </c>
      <c r="AF134" s="59">
        <v>5</v>
      </c>
      <c r="AG134" s="59">
        <v>1</v>
      </c>
      <c r="AH134" s="59">
        <v>31</v>
      </c>
    </row>
    <row r="135" spans="1:34" x14ac:dyDescent="0.25">
      <c r="A135" s="125">
        <f t="shared" si="33"/>
        <v>0</v>
      </c>
      <c r="B135" s="132">
        <f t="shared" si="34"/>
        <v>0</v>
      </c>
      <c r="C135" s="94">
        <f t="shared" si="35"/>
        <v>0</v>
      </c>
      <c r="D135" s="95">
        <f t="shared" si="36"/>
        <v>0</v>
      </c>
      <c r="E135" s="95">
        <f t="shared" si="37"/>
        <v>0</v>
      </c>
      <c r="F135" s="95">
        <f t="shared" si="20"/>
        <v>0</v>
      </c>
      <c r="G135" s="95">
        <f t="shared" si="21"/>
        <v>0</v>
      </c>
      <c r="H135" s="96">
        <f t="shared" si="22"/>
        <v>0</v>
      </c>
      <c r="I135" s="109">
        <f t="shared" si="23"/>
        <v>0</v>
      </c>
      <c r="J135" s="110">
        <f t="shared" si="24"/>
        <v>0</v>
      </c>
      <c r="K135" s="111">
        <f t="shared" si="25"/>
        <v>0</v>
      </c>
      <c r="L135" s="121">
        <f t="shared" si="26"/>
        <v>0</v>
      </c>
      <c r="M135" s="122">
        <f t="shared" si="27"/>
        <v>0</v>
      </c>
      <c r="N135" s="122">
        <f t="shared" si="28"/>
        <v>0</v>
      </c>
      <c r="O135" s="137">
        <f>IF(A135=0,0,VLOOKUP(A135,'Pwr CrvFtch'!$A$4:$B$363,2))</f>
        <v>0</v>
      </c>
      <c r="P135" s="138">
        <f t="shared" si="29"/>
        <v>0</v>
      </c>
      <c r="Q135" s="63">
        <f t="shared" si="30"/>
        <v>0</v>
      </c>
      <c r="R135" s="63">
        <f t="shared" si="31"/>
        <v>0</v>
      </c>
      <c r="S135" s="63">
        <f t="shared" si="32"/>
        <v>0</v>
      </c>
      <c r="AC135" s="62">
        <v>40544</v>
      </c>
      <c r="AD135" s="59">
        <v>21</v>
      </c>
      <c r="AE135" s="59">
        <v>4</v>
      </c>
      <c r="AF135" s="59">
        <v>6</v>
      </c>
      <c r="AG135" s="59">
        <v>1</v>
      </c>
      <c r="AH135" s="59">
        <v>31</v>
      </c>
    </row>
    <row r="136" spans="1:34" x14ac:dyDescent="0.25">
      <c r="A136" s="125">
        <f t="shared" si="33"/>
        <v>0</v>
      </c>
      <c r="B136" s="132">
        <f t="shared" si="34"/>
        <v>0</v>
      </c>
      <c r="C136" s="94">
        <f t="shared" si="35"/>
        <v>0</v>
      </c>
      <c r="D136" s="95">
        <f t="shared" si="36"/>
        <v>0</v>
      </c>
      <c r="E136" s="95">
        <f t="shared" si="37"/>
        <v>0</v>
      </c>
      <c r="F136" s="95">
        <f t="shared" si="20"/>
        <v>0</v>
      </c>
      <c r="G136" s="95">
        <f t="shared" si="21"/>
        <v>0</v>
      </c>
      <c r="H136" s="96">
        <f t="shared" si="22"/>
        <v>0</v>
      </c>
      <c r="I136" s="109">
        <f t="shared" si="23"/>
        <v>0</v>
      </c>
      <c r="J136" s="110">
        <f t="shared" si="24"/>
        <v>0</v>
      </c>
      <c r="K136" s="111">
        <f t="shared" si="25"/>
        <v>0</v>
      </c>
      <c r="L136" s="121">
        <f t="shared" si="26"/>
        <v>0</v>
      </c>
      <c r="M136" s="122">
        <f t="shared" si="27"/>
        <v>0</v>
      </c>
      <c r="N136" s="122">
        <f t="shared" si="28"/>
        <v>0</v>
      </c>
      <c r="O136" s="137">
        <f>IF(A136=0,0,VLOOKUP(A136,'Pwr CrvFtch'!$A$4:$B$363,2))</f>
        <v>0</v>
      </c>
      <c r="P136" s="138">
        <f t="shared" si="29"/>
        <v>0</v>
      </c>
      <c r="Q136" s="63">
        <f t="shared" si="30"/>
        <v>0</v>
      </c>
      <c r="R136" s="63">
        <f t="shared" si="31"/>
        <v>0</v>
      </c>
      <c r="S136" s="63">
        <f t="shared" si="32"/>
        <v>0</v>
      </c>
      <c r="AC136" s="62">
        <v>40575</v>
      </c>
      <c r="AD136" s="59">
        <v>20</v>
      </c>
      <c r="AE136" s="59">
        <v>4</v>
      </c>
      <c r="AF136" s="59">
        <v>4</v>
      </c>
      <c r="AG136" s="59">
        <v>0</v>
      </c>
      <c r="AH136" s="59">
        <v>28</v>
      </c>
    </row>
    <row r="137" spans="1:34" x14ac:dyDescent="0.25">
      <c r="A137" s="125">
        <f t="shared" si="33"/>
        <v>0</v>
      </c>
      <c r="B137" s="132">
        <f t="shared" si="34"/>
        <v>0</v>
      </c>
      <c r="C137" s="94">
        <f t="shared" si="35"/>
        <v>0</v>
      </c>
      <c r="D137" s="95">
        <f t="shared" si="36"/>
        <v>0</v>
      </c>
      <c r="E137" s="95">
        <f t="shared" si="37"/>
        <v>0</v>
      </c>
      <c r="F137" s="95">
        <f t="shared" si="20"/>
        <v>0</v>
      </c>
      <c r="G137" s="95">
        <f t="shared" si="21"/>
        <v>0</v>
      </c>
      <c r="H137" s="96">
        <f t="shared" si="22"/>
        <v>0</v>
      </c>
      <c r="I137" s="109">
        <f t="shared" si="23"/>
        <v>0</v>
      </c>
      <c r="J137" s="110">
        <f t="shared" si="24"/>
        <v>0</v>
      </c>
      <c r="K137" s="111">
        <f t="shared" si="25"/>
        <v>0</v>
      </c>
      <c r="L137" s="121">
        <f t="shared" si="26"/>
        <v>0</v>
      </c>
      <c r="M137" s="122">
        <f t="shared" si="27"/>
        <v>0</v>
      </c>
      <c r="N137" s="122">
        <f t="shared" si="28"/>
        <v>0</v>
      </c>
      <c r="O137" s="137">
        <f>IF(A137=0,0,VLOOKUP(A137,'Pwr CrvFtch'!$A$4:$B$363,2))</f>
        <v>0</v>
      </c>
      <c r="P137" s="138">
        <f t="shared" si="29"/>
        <v>0</v>
      </c>
      <c r="Q137" s="63">
        <f t="shared" si="30"/>
        <v>0</v>
      </c>
      <c r="R137" s="63">
        <f t="shared" si="31"/>
        <v>0</v>
      </c>
      <c r="S137" s="63">
        <f t="shared" si="32"/>
        <v>0</v>
      </c>
      <c r="AC137" s="62">
        <v>40603</v>
      </c>
      <c r="AD137" s="59">
        <v>23</v>
      </c>
      <c r="AE137" s="59">
        <v>4</v>
      </c>
      <c r="AF137" s="59">
        <v>4</v>
      </c>
      <c r="AG137" s="59">
        <v>0</v>
      </c>
      <c r="AH137" s="59">
        <v>31</v>
      </c>
    </row>
    <row r="138" spans="1:34" x14ac:dyDescent="0.25">
      <c r="A138" s="125">
        <f t="shared" si="33"/>
        <v>0</v>
      </c>
      <c r="B138" s="132">
        <f t="shared" si="34"/>
        <v>0</v>
      </c>
      <c r="C138" s="94">
        <f t="shared" si="35"/>
        <v>0</v>
      </c>
      <c r="D138" s="95">
        <f t="shared" si="36"/>
        <v>0</v>
      </c>
      <c r="E138" s="95">
        <f t="shared" si="37"/>
        <v>0</v>
      </c>
      <c r="F138" s="95">
        <f t="shared" si="20"/>
        <v>0</v>
      </c>
      <c r="G138" s="95">
        <f t="shared" si="21"/>
        <v>0</v>
      </c>
      <c r="H138" s="96">
        <f t="shared" si="22"/>
        <v>0</v>
      </c>
      <c r="I138" s="109">
        <f t="shared" si="23"/>
        <v>0</v>
      </c>
      <c r="J138" s="110">
        <f t="shared" si="24"/>
        <v>0</v>
      </c>
      <c r="K138" s="111">
        <f t="shared" si="25"/>
        <v>0</v>
      </c>
      <c r="L138" s="121">
        <f t="shared" si="26"/>
        <v>0</v>
      </c>
      <c r="M138" s="122">
        <f t="shared" si="27"/>
        <v>0</v>
      </c>
      <c r="N138" s="122">
        <f t="shared" si="28"/>
        <v>0</v>
      </c>
      <c r="O138" s="137">
        <f>IF(A138=0,0,VLOOKUP(A138,'Pwr CrvFtch'!$A$4:$B$363,2))</f>
        <v>0</v>
      </c>
      <c r="P138" s="138">
        <f t="shared" si="29"/>
        <v>0</v>
      </c>
      <c r="Q138" s="63">
        <f t="shared" si="30"/>
        <v>0</v>
      </c>
      <c r="R138" s="63">
        <f t="shared" si="31"/>
        <v>0</v>
      </c>
      <c r="S138" s="63">
        <f t="shared" si="32"/>
        <v>0</v>
      </c>
      <c r="AC138" s="62">
        <v>40634</v>
      </c>
      <c r="AD138" s="59">
        <v>21</v>
      </c>
      <c r="AE138" s="59">
        <v>5</v>
      </c>
      <c r="AF138" s="59">
        <v>4</v>
      </c>
      <c r="AG138" s="59">
        <v>0</v>
      </c>
      <c r="AH138" s="59">
        <v>30</v>
      </c>
    </row>
    <row r="139" spans="1:34" x14ac:dyDescent="0.25">
      <c r="A139" s="125">
        <f t="shared" si="33"/>
        <v>0</v>
      </c>
      <c r="B139" s="132">
        <f t="shared" si="34"/>
        <v>0</v>
      </c>
      <c r="C139" s="94">
        <f t="shared" si="35"/>
        <v>0</v>
      </c>
      <c r="D139" s="95">
        <f t="shared" si="36"/>
        <v>0</v>
      </c>
      <c r="E139" s="95">
        <f t="shared" si="37"/>
        <v>0</v>
      </c>
      <c r="F139" s="95">
        <f t="shared" si="20"/>
        <v>0</v>
      </c>
      <c r="G139" s="95">
        <f t="shared" si="21"/>
        <v>0</v>
      </c>
      <c r="H139" s="96">
        <f t="shared" si="22"/>
        <v>0</v>
      </c>
      <c r="I139" s="109">
        <f t="shared" si="23"/>
        <v>0</v>
      </c>
      <c r="J139" s="110">
        <f t="shared" si="24"/>
        <v>0</v>
      </c>
      <c r="K139" s="111">
        <f t="shared" si="25"/>
        <v>0</v>
      </c>
      <c r="L139" s="121">
        <f t="shared" si="26"/>
        <v>0</v>
      </c>
      <c r="M139" s="122">
        <f t="shared" si="27"/>
        <v>0</v>
      </c>
      <c r="N139" s="122">
        <f t="shared" si="28"/>
        <v>0</v>
      </c>
      <c r="O139" s="137">
        <f>IF(A139=0,0,VLOOKUP(A139,'Pwr CrvFtch'!$A$4:$B$363,2))</f>
        <v>0</v>
      </c>
      <c r="P139" s="138">
        <f t="shared" si="29"/>
        <v>0</v>
      </c>
      <c r="Q139" s="63">
        <f t="shared" si="30"/>
        <v>0</v>
      </c>
      <c r="R139" s="63">
        <f t="shared" si="31"/>
        <v>0</v>
      </c>
      <c r="S139" s="63">
        <f t="shared" si="32"/>
        <v>0</v>
      </c>
      <c r="AC139" s="62">
        <v>40664</v>
      </c>
      <c r="AD139" s="59">
        <v>21</v>
      </c>
      <c r="AE139" s="59">
        <v>4</v>
      </c>
      <c r="AF139" s="59">
        <v>6</v>
      </c>
      <c r="AG139" s="59">
        <v>1</v>
      </c>
      <c r="AH139" s="59">
        <v>31</v>
      </c>
    </row>
    <row r="140" spans="1:34" x14ac:dyDescent="0.25">
      <c r="A140" s="125">
        <f t="shared" si="33"/>
        <v>0</v>
      </c>
      <c r="B140" s="132">
        <f t="shared" si="34"/>
        <v>0</v>
      </c>
      <c r="C140" s="94">
        <f t="shared" si="35"/>
        <v>0</v>
      </c>
      <c r="D140" s="95">
        <f t="shared" si="36"/>
        <v>0</v>
      </c>
      <c r="E140" s="95">
        <f t="shared" si="37"/>
        <v>0</v>
      </c>
      <c r="F140" s="95">
        <f t="shared" si="20"/>
        <v>0</v>
      </c>
      <c r="G140" s="95">
        <f t="shared" si="21"/>
        <v>0</v>
      </c>
      <c r="H140" s="96">
        <f t="shared" si="22"/>
        <v>0</v>
      </c>
      <c r="I140" s="109">
        <f t="shared" si="23"/>
        <v>0</v>
      </c>
      <c r="J140" s="110">
        <f t="shared" si="24"/>
        <v>0</v>
      </c>
      <c r="K140" s="111">
        <f t="shared" si="25"/>
        <v>0</v>
      </c>
      <c r="L140" s="121">
        <f t="shared" si="26"/>
        <v>0</v>
      </c>
      <c r="M140" s="122">
        <f t="shared" si="27"/>
        <v>0</v>
      </c>
      <c r="N140" s="122">
        <f t="shared" si="28"/>
        <v>0</v>
      </c>
      <c r="O140" s="137">
        <f>IF(A140=0,0,VLOOKUP(A140,'Pwr CrvFtch'!$A$4:$B$363,2))</f>
        <v>0</v>
      </c>
      <c r="P140" s="138">
        <f t="shared" si="29"/>
        <v>0</v>
      </c>
      <c r="Q140" s="63">
        <f t="shared" si="30"/>
        <v>0</v>
      </c>
      <c r="R140" s="63">
        <f t="shared" si="31"/>
        <v>0</v>
      </c>
      <c r="S140" s="63">
        <f t="shared" si="32"/>
        <v>0</v>
      </c>
      <c r="AC140" s="62">
        <v>40695</v>
      </c>
      <c r="AD140" s="59">
        <v>22</v>
      </c>
      <c r="AE140" s="59">
        <v>4</v>
      </c>
      <c r="AF140" s="59">
        <v>4</v>
      </c>
      <c r="AG140" s="59">
        <v>0</v>
      </c>
      <c r="AH140" s="59">
        <v>30</v>
      </c>
    </row>
    <row r="141" spans="1:34" x14ac:dyDescent="0.25">
      <c r="A141" s="125">
        <f t="shared" si="33"/>
        <v>0</v>
      </c>
      <c r="B141" s="132">
        <f t="shared" si="34"/>
        <v>0</v>
      </c>
      <c r="C141" s="94">
        <f t="shared" si="35"/>
        <v>0</v>
      </c>
      <c r="D141" s="95">
        <f t="shared" si="36"/>
        <v>0</v>
      </c>
      <c r="E141" s="95">
        <f t="shared" si="37"/>
        <v>0</v>
      </c>
      <c r="F141" s="95">
        <f t="shared" si="20"/>
        <v>0</v>
      </c>
      <c r="G141" s="95">
        <f t="shared" si="21"/>
        <v>0</v>
      </c>
      <c r="H141" s="96">
        <f t="shared" si="22"/>
        <v>0</v>
      </c>
      <c r="I141" s="109">
        <f t="shared" si="23"/>
        <v>0</v>
      </c>
      <c r="J141" s="110">
        <f t="shared" si="24"/>
        <v>0</v>
      </c>
      <c r="K141" s="111">
        <f t="shared" si="25"/>
        <v>0</v>
      </c>
      <c r="L141" s="121">
        <f t="shared" si="26"/>
        <v>0</v>
      </c>
      <c r="M141" s="122">
        <f t="shared" si="27"/>
        <v>0</v>
      </c>
      <c r="N141" s="122">
        <f t="shared" si="28"/>
        <v>0</v>
      </c>
      <c r="O141" s="137">
        <f>IF(A141=0,0,VLOOKUP(A141,'Pwr CrvFtch'!$A$4:$B$363,2))</f>
        <v>0</v>
      </c>
      <c r="P141" s="138">
        <f t="shared" si="29"/>
        <v>0</v>
      </c>
      <c r="Q141" s="63">
        <f t="shared" si="30"/>
        <v>0</v>
      </c>
      <c r="R141" s="63">
        <f t="shared" si="31"/>
        <v>0</v>
      </c>
      <c r="S141" s="63">
        <f t="shared" si="32"/>
        <v>0</v>
      </c>
      <c r="AC141" s="62">
        <v>40725</v>
      </c>
      <c r="AD141" s="59">
        <v>20</v>
      </c>
      <c r="AE141" s="59">
        <v>5</v>
      </c>
      <c r="AF141" s="59">
        <v>6</v>
      </c>
      <c r="AG141" s="59">
        <v>1</v>
      </c>
      <c r="AH141" s="59">
        <v>31</v>
      </c>
    </row>
    <row r="142" spans="1:34" x14ac:dyDescent="0.25">
      <c r="A142" s="125">
        <f t="shared" si="33"/>
        <v>0</v>
      </c>
      <c r="B142" s="132">
        <f t="shared" si="34"/>
        <v>0</v>
      </c>
      <c r="C142" s="94">
        <f t="shared" si="35"/>
        <v>0</v>
      </c>
      <c r="D142" s="95">
        <f t="shared" si="36"/>
        <v>0</v>
      </c>
      <c r="E142" s="95">
        <f t="shared" si="37"/>
        <v>0</v>
      </c>
      <c r="F142" s="95">
        <f t="shared" si="20"/>
        <v>0</v>
      </c>
      <c r="G142" s="95">
        <f t="shared" si="21"/>
        <v>0</v>
      </c>
      <c r="H142" s="96">
        <f t="shared" si="22"/>
        <v>0</v>
      </c>
      <c r="I142" s="109">
        <f t="shared" si="23"/>
        <v>0</v>
      </c>
      <c r="J142" s="110">
        <f t="shared" si="24"/>
        <v>0</v>
      </c>
      <c r="K142" s="111">
        <f t="shared" si="25"/>
        <v>0</v>
      </c>
      <c r="L142" s="121">
        <f t="shared" si="26"/>
        <v>0</v>
      </c>
      <c r="M142" s="122">
        <f t="shared" si="27"/>
        <v>0</v>
      </c>
      <c r="N142" s="122">
        <f t="shared" si="28"/>
        <v>0</v>
      </c>
      <c r="O142" s="137">
        <f>IF(A142=0,0,VLOOKUP(A142,'Pwr CrvFtch'!$A$4:$B$363,2))</f>
        <v>0</v>
      </c>
      <c r="P142" s="138">
        <f t="shared" si="29"/>
        <v>0</v>
      </c>
      <c r="Q142" s="63">
        <f t="shared" si="30"/>
        <v>0</v>
      </c>
      <c r="R142" s="63">
        <f t="shared" si="31"/>
        <v>0</v>
      </c>
      <c r="S142" s="63">
        <f t="shared" si="32"/>
        <v>0</v>
      </c>
      <c r="AC142" s="62">
        <v>40756</v>
      </c>
      <c r="AD142" s="59">
        <v>23</v>
      </c>
      <c r="AE142" s="59">
        <v>4</v>
      </c>
      <c r="AF142" s="59">
        <v>4</v>
      </c>
      <c r="AG142" s="59">
        <v>0</v>
      </c>
      <c r="AH142" s="59">
        <v>31</v>
      </c>
    </row>
    <row r="143" spans="1:34" x14ac:dyDescent="0.25">
      <c r="A143" s="125">
        <f t="shared" si="33"/>
        <v>0</v>
      </c>
      <c r="B143" s="132">
        <f t="shared" si="34"/>
        <v>0</v>
      </c>
      <c r="C143" s="94">
        <f t="shared" si="35"/>
        <v>0</v>
      </c>
      <c r="D143" s="95">
        <f t="shared" si="36"/>
        <v>0</v>
      </c>
      <c r="E143" s="95">
        <f t="shared" si="37"/>
        <v>0</v>
      </c>
      <c r="F143" s="95">
        <f t="shared" si="20"/>
        <v>0</v>
      </c>
      <c r="G143" s="95">
        <f t="shared" si="21"/>
        <v>0</v>
      </c>
      <c r="H143" s="96">
        <f t="shared" si="22"/>
        <v>0</v>
      </c>
      <c r="I143" s="109">
        <f t="shared" si="23"/>
        <v>0</v>
      </c>
      <c r="J143" s="110">
        <f t="shared" si="24"/>
        <v>0</v>
      </c>
      <c r="K143" s="111">
        <f t="shared" si="25"/>
        <v>0</v>
      </c>
      <c r="L143" s="121">
        <f t="shared" si="26"/>
        <v>0</v>
      </c>
      <c r="M143" s="122">
        <f t="shared" si="27"/>
        <v>0</v>
      </c>
      <c r="N143" s="122">
        <f t="shared" si="28"/>
        <v>0</v>
      </c>
      <c r="O143" s="137">
        <f>IF(A143=0,0,VLOOKUP(A143,'Pwr CrvFtch'!$A$4:$B$363,2))</f>
        <v>0</v>
      </c>
      <c r="P143" s="138">
        <f t="shared" si="29"/>
        <v>0</v>
      </c>
      <c r="Q143" s="63">
        <f t="shared" si="30"/>
        <v>0</v>
      </c>
      <c r="R143" s="63">
        <f t="shared" si="31"/>
        <v>0</v>
      </c>
      <c r="S143" s="63">
        <f t="shared" si="32"/>
        <v>0</v>
      </c>
      <c r="AC143" s="62">
        <v>40787</v>
      </c>
      <c r="AD143" s="59">
        <v>21</v>
      </c>
      <c r="AE143" s="59">
        <v>4</v>
      </c>
      <c r="AF143" s="59">
        <v>5</v>
      </c>
      <c r="AG143" s="59">
        <v>1</v>
      </c>
      <c r="AH143" s="59">
        <v>30</v>
      </c>
    </row>
    <row r="144" spans="1:34" x14ac:dyDescent="0.25">
      <c r="A144" s="125">
        <f t="shared" si="33"/>
        <v>0</v>
      </c>
      <c r="B144" s="132">
        <f t="shared" si="34"/>
        <v>0</v>
      </c>
      <c r="C144" s="94">
        <f t="shared" si="35"/>
        <v>0</v>
      </c>
      <c r="D144" s="95">
        <f t="shared" si="36"/>
        <v>0</v>
      </c>
      <c r="E144" s="95">
        <f t="shared" si="37"/>
        <v>0</v>
      </c>
      <c r="F144" s="95">
        <f t="shared" si="20"/>
        <v>0</v>
      </c>
      <c r="G144" s="95">
        <f t="shared" si="21"/>
        <v>0</v>
      </c>
      <c r="H144" s="96">
        <f t="shared" si="22"/>
        <v>0</v>
      </c>
      <c r="I144" s="109">
        <f t="shared" si="23"/>
        <v>0</v>
      </c>
      <c r="J144" s="110">
        <f t="shared" si="24"/>
        <v>0</v>
      </c>
      <c r="K144" s="111">
        <f t="shared" si="25"/>
        <v>0</v>
      </c>
      <c r="L144" s="121">
        <f t="shared" si="26"/>
        <v>0</v>
      </c>
      <c r="M144" s="122">
        <f t="shared" si="27"/>
        <v>0</v>
      </c>
      <c r="N144" s="122">
        <f t="shared" si="28"/>
        <v>0</v>
      </c>
      <c r="O144" s="137">
        <f>IF(A144=0,0,VLOOKUP(A144,'Pwr CrvFtch'!$A$4:$B$363,2))</f>
        <v>0</v>
      </c>
      <c r="P144" s="138">
        <f t="shared" si="29"/>
        <v>0</v>
      </c>
      <c r="Q144" s="63">
        <f t="shared" si="30"/>
        <v>0</v>
      </c>
      <c r="R144" s="63">
        <f t="shared" si="31"/>
        <v>0</v>
      </c>
      <c r="S144" s="63">
        <f t="shared" si="32"/>
        <v>0</v>
      </c>
      <c r="AC144" s="62">
        <v>40817</v>
      </c>
      <c r="AD144" s="59">
        <v>21</v>
      </c>
      <c r="AE144" s="59">
        <v>5</v>
      </c>
      <c r="AF144" s="59">
        <v>5</v>
      </c>
      <c r="AG144" s="59">
        <v>0</v>
      </c>
      <c r="AH144" s="59">
        <v>31</v>
      </c>
    </row>
    <row r="145" spans="1:34" x14ac:dyDescent="0.25">
      <c r="A145" s="125">
        <f t="shared" si="33"/>
        <v>0</v>
      </c>
      <c r="B145" s="132">
        <f t="shared" si="34"/>
        <v>0</v>
      </c>
      <c r="C145" s="94">
        <f t="shared" si="35"/>
        <v>0</v>
      </c>
      <c r="D145" s="95">
        <f t="shared" si="36"/>
        <v>0</v>
      </c>
      <c r="E145" s="95">
        <f t="shared" si="37"/>
        <v>0</v>
      </c>
      <c r="F145" s="95">
        <f t="shared" si="20"/>
        <v>0</v>
      </c>
      <c r="G145" s="95">
        <f t="shared" si="21"/>
        <v>0</v>
      </c>
      <c r="H145" s="96">
        <f t="shared" si="22"/>
        <v>0</v>
      </c>
      <c r="I145" s="109">
        <f t="shared" si="23"/>
        <v>0</v>
      </c>
      <c r="J145" s="110">
        <f t="shared" si="24"/>
        <v>0</v>
      </c>
      <c r="K145" s="111">
        <f t="shared" si="25"/>
        <v>0</v>
      </c>
      <c r="L145" s="121">
        <f t="shared" si="26"/>
        <v>0</v>
      </c>
      <c r="M145" s="122">
        <f t="shared" si="27"/>
        <v>0</v>
      </c>
      <c r="N145" s="122">
        <f t="shared" si="28"/>
        <v>0</v>
      </c>
      <c r="O145" s="137">
        <f>IF(A145=0,0,VLOOKUP(A145,'Pwr CrvFtch'!$A$4:$B$363,2))</f>
        <v>0</v>
      </c>
      <c r="P145" s="138">
        <f t="shared" si="29"/>
        <v>0</v>
      </c>
      <c r="Q145" s="63">
        <f t="shared" si="30"/>
        <v>0</v>
      </c>
      <c r="R145" s="63">
        <f t="shared" si="31"/>
        <v>0</v>
      </c>
      <c r="S145" s="63">
        <f t="shared" si="32"/>
        <v>0</v>
      </c>
      <c r="AC145" s="62">
        <v>40848</v>
      </c>
      <c r="AD145" s="59">
        <v>21</v>
      </c>
      <c r="AE145" s="59">
        <v>4</v>
      </c>
      <c r="AF145" s="59">
        <v>5</v>
      </c>
      <c r="AG145" s="59">
        <v>1</v>
      </c>
      <c r="AH145" s="59">
        <v>30</v>
      </c>
    </row>
    <row r="146" spans="1:34" x14ac:dyDescent="0.25">
      <c r="A146" s="125">
        <f t="shared" si="33"/>
        <v>0</v>
      </c>
      <c r="B146" s="132">
        <f t="shared" si="34"/>
        <v>0</v>
      </c>
      <c r="C146" s="94">
        <f t="shared" si="35"/>
        <v>0</v>
      </c>
      <c r="D146" s="95">
        <f t="shared" si="36"/>
        <v>0</v>
      </c>
      <c r="E146" s="95">
        <f t="shared" si="37"/>
        <v>0</v>
      </c>
      <c r="F146" s="95">
        <f t="shared" si="20"/>
        <v>0</v>
      </c>
      <c r="G146" s="95">
        <f t="shared" si="21"/>
        <v>0</v>
      </c>
      <c r="H146" s="96">
        <f t="shared" si="22"/>
        <v>0</v>
      </c>
      <c r="I146" s="109">
        <f t="shared" si="23"/>
        <v>0</v>
      </c>
      <c r="J146" s="110">
        <f t="shared" si="24"/>
        <v>0</v>
      </c>
      <c r="K146" s="111">
        <f t="shared" si="25"/>
        <v>0</v>
      </c>
      <c r="L146" s="121">
        <f t="shared" si="26"/>
        <v>0</v>
      </c>
      <c r="M146" s="122">
        <f t="shared" si="27"/>
        <v>0</v>
      </c>
      <c r="N146" s="122">
        <f t="shared" si="28"/>
        <v>0</v>
      </c>
      <c r="O146" s="137">
        <f>IF(A146=0,0,VLOOKUP(A146,'Pwr CrvFtch'!$A$4:$B$363,2))</f>
        <v>0</v>
      </c>
      <c r="P146" s="138">
        <f t="shared" si="29"/>
        <v>0</v>
      </c>
      <c r="Q146" s="63">
        <f t="shared" si="30"/>
        <v>0</v>
      </c>
      <c r="R146" s="63">
        <f t="shared" si="31"/>
        <v>0</v>
      </c>
      <c r="S146" s="63">
        <f t="shared" si="32"/>
        <v>0</v>
      </c>
      <c r="AC146" s="62">
        <v>40878</v>
      </c>
      <c r="AD146" s="59">
        <v>21</v>
      </c>
      <c r="AE146" s="59">
        <v>5</v>
      </c>
      <c r="AF146" s="59">
        <v>5</v>
      </c>
      <c r="AG146" s="59">
        <v>1</v>
      </c>
      <c r="AH146" s="59">
        <v>31</v>
      </c>
    </row>
    <row r="147" spans="1:34" x14ac:dyDescent="0.25">
      <c r="A147" s="125">
        <f t="shared" si="33"/>
        <v>0</v>
      </c>
      <c r="B147" s="132">
        <f t="shared" si="34"/>
        <v>0</v>
      </c>
      <c r="C147" s="94">
        <f t="shared" si="35"/>
        <v>0</v>
      </c>
      <c r="D147" s="95">
        <f t="shared" si="36"/>
        <v>0</v>
      </c>
      <c r="E147" s="95">
        <f t="shared" si="37"/>
        <v>0</v>
      </c>
      <c r="F147" s="95">
        <f t="shared" si="20"/>
        <v>0</v>
      </c>
      <c r="G147" s="95">
        <f t="shared" si="21"/>
        <v>0</v>
      </c>
      <c r="H147" s="96">
        <f t="shared" si="22"/>
        <v>0</v>
      </c>
      <c r="I147" s="109">
        <f t="shared" si="23"/>
        <v>0</v>
      </c>
      <c r="J147" s="110">
        <f t="shared" si="24"/>
        <v>0</v>
      </c>
      <c r="K147" s="111">
        <f t="shared" si="25"/>
        <v>0</v>
      </c>
      <c r="L147" s="121">
        <f t="shared" si="26"/>
        <v>0</v>
      </c>
      <c r="M147" s="122">
        <f t="shared" si="27"/>
        <v>0</v>
      </c>
      <c r="N147" s="122">
        <f t="shared" si="28"/>
        <v>0</v>
      </c>
      <c r="O147" s="137">
        <f>IF(A147=0,0,VLOOKUP(A147,'Pwr CrvFtch'!$A$4:$B$363,2))</f>
        <v>0</v>
      </c>
      <c r="P147" s="138">
        <f t="shared" si="29"/>
        <v>0</v>
      </c>
      <c r="Q147" s="63">
        <f t="shared" si="30"/>
        <v>0</v>
      </c>
      <c r="R147" s="63">
        <f t="shared" si="31"/>
        <v>0</v>
      </c>
      <c r="S147" s="63">
        <f t="shared" si="32"/>
        <v>0</v>
      </c>
      <c r="AC147" s="62">
        <v>40909</v>
      </c>
      <c r="AD147" s="59">
        <v>21</v>
      </c>
      <c r="AE147" s="59">
        <v>4</v>
      </c>
      <c r="AF147" s="59">
        <v>6</v>
      </c>
      <c r="AG147" s="59">
        <v>1</v>
      </c>
      <c r="AH147" s="59">
        <v>31</v>
      </c>
    </row>
    <row r="148" spans="1:34" x14ac:dyDescent="0.25">
      <c r="A148" s="125">
        <f t="shared" si="33"/>
        <v>0</v>
      </c>
      <c r="B148" s="132">
        <f t="shared" si="34"/>
        <v>0</v>
      </c>
      <c r="C148" s="94">
        <f t="shared" si="35"/>
        <v>0</v>
      </c>
      <c r="D148" s="95">
        <f t="shared" si="36"/>
        <v>0</v>
      </c>
      <c r="E148" s="95">
        <f t="shared" si="37"/>
        <v>0</v>
      </c>
      <c r="F148" s="95">
        <f t="shared" si="20"/>
        <v>0</v>
      </c>
      <c r="G148" s="95">
        <f t="shared" si="21"/>
        <v>0</v>
      </c>
      <c r="H148" s="96">
        <f t="shared" si="22"/>
        <v>0</v>
      </c>
      <c r="I148" s="109">
        <f t="shared" si="23"/>
        <v>0</v>
      </c>
      <c r="J148" s="110">
        <f t="shared" si="24"/>
        <v>0</v>
      </c>
      <c r="K148" s="111">
        <f t="shared" si="25"/>
        <v>0</v>
      </c>
      <c r="L148" s="121">
        <f t="shared" si="26"/>
        <v>0</v>
      </c>
      <c r="M148" s="122">
        <f t="shared" si="27"/>
        <v>0</v>
      </c>
      <c r="N148" s="122">
        <f t="shared" si="28"/>
        <v>0</v>
      </c>
      <c r="O148" s="137">
        <f>IF(A148=0,0,VLOOKUP(A148,'Pwr CrvFtch'!$A$4:$B$363,2))</f>
        <v>0</v>
      </c>
      <c r="P148" s="138">
        <f t="shared" si="29"/>
        <v>0</v>
      </c>
      <c r="Q148" s="63">
        <f t="shared" si="30"/>
        <v>0</v>
      </c>
      <c r="R148" s="63">
        <f t="shared" si="31"/>
        <v>0</v>
      </c>
      <c r="S148" s="63">
        <f t="shared" si="32"/>
        <v>0</v>
      </c>
      <c r="AC148" s="62">
        <v>40940</v>
      </c>
      <c r="AD148" s="59">
        <v>21</v>
      </c>
      <c r="AE148" s="59">
        <v>4</v>
      </c>
      <c r="AF148" s="59">
        <v>4</v>
      </c>
      <c r="AG148" s="59">
        <v>0</v>
      </c>
      <c r="AH148" s="59">
        <v>29</v>
      </c>
    </row>
    <row r="149" spans="1:34" x14ac:dyDescent="0.25">
      <c r="A149" s="125">
        <f t="shared" si="33"/>
        <v>0</v>
      </c>
      <c r="B149" s="132">
        <f t="shared" si="34"/>
        <v>0</v>
      </c>
      <c r="C149" s="94">
        <f t="shared" si="35"/>
        <v>0</v>
      </c>
      <c r="D149" s="95">
        <f t="shared" si="36"/>
        <v>0</v>
      </c>
      <c r="E149" s="95">
        <f t="shared" si="37"/>
        <v>0</v>
      </c>
      <c r="F149" s="95">
        <f t="shared" si="20"/>
        <v>0</v>
      </c>
      <c r="G149" s="95">
        <f t="shared" si="21"/>
        <v>0</v>
      </c>
      <c r="H149" s="96">
        <f t="shared" si="22"/>
        <v>0</v>
      </c>
      <c r="I149" s="109">
        <f t="shared" si="23"/>
        <v>0</v>
      </c>
      <c r="J149" s="110">
        <f t="shared" si="24"/>
        <v>0</v>
      </c>
      <c r="K149" s="111">
        <f t="shared" si="25"/>
        <v>0</v>
      </c>
      <c r="L149" s="121">
        <f t="shared" si="26"/>
        <v>0</v>
      </c>
      <c r="M149" s="122">
        <f t="shared" si="27"/>
        <v>0</v>
      </c>
      <c r="N149" s="122">
        <f t="shared" si="28"/>
        <v>0</v>
      </c>
      <c r="O149" s="137">
        <f>IF(A149=0,0,VLOOKUP(A149,'Pwr CrvFtch'!$A$4:$B$363,2))</f>
        <v>0</v>
      </c>
      <c r="P149" s="138">
        <f t="shared" si="29"/>
        <v>0</v>
      </c>
      <c r="Q149" s="63">
        <f t="shared" si="30"/>
        <v>0</v>
      </c>
      <c r="R149" s="63">
        <f t="shared" si="31"/>
        <v>0</v>
      </c>
      <c r="S149" s="63">
        <f t="shared" si="32"/>
        <v>0</v>
      </c>
      <c r="AC149" s="62">
        <v>40969</v>
      </c>
      <c r="AD149" s="59">
        <v>22</v>
      </c>
      <c r="AE149" s="59">
        <v>5</v>
      </c>
      <c r="AF149" s="59">
        <v>4</v>
      </c>
      <c r="AG149" s="59">
        <v>0</v>
      </c>
      <c r="AH149" s="59">
        <v>31</v>
      </c>
    </row>
    <row r="150" spans="1:34" x14ac:dyDescent="0.25">
      <c r="A150" s="125">
        <f t="shared" si="33"/>
        <v>0</v>
      </c>
      <c r="B150" s="132">
        <f t="shared" si="34"/>
        <v>0</v>
      </c>
      <c r="C150" s="94">
        <f t="shared" si="35"/>
        <v>0</v>
      </c>
      <c r="D150" s="95">
        <f t="shared" si="36"/>
        <v>0</v>
      </c>
      <c r="E150" s="95">
        <f t="shared" si="37"/>
        <v>0</v>
      </c>
      <c r="F150" s="95">
        <f t="shared" si="20"/>
        <v>0</v>
      </c>
      <c r="G150" s="95">
        <f t="shared" si="21"/>
        <v>0</v>
      </c>
      <c r="H150" s="96">
        <f t="shared" si="22"/>
        <v>0</v>
      </c>
      <c r="I150" s="109">
        <f t="shared" si="23"/>
        <v>0</v>
      </c>
      <c r="J150" s="110">
        <f t="shared" si="24"/>
        <v>0</v>
      </c>
      <c r="K150" s="111">
        <f t="shared" si="25"/>
        <v>0</v>
      </c>
      <c r="L150" s="121">
        <f t="shared" si="26"/>
        <v>0</v>
      </c>
      <c r="M150" s="122">
        <f t="shared" si="27"/>
        <v>0</v>
      </c>
      <c r="N150" s="122">
        <f t="shared" si="28"/>
        <v>0</v>
      </c>
      <c r="O150" s="137">
        <f>IF(A150=0,0,VLOOKUP(A150,'Pwr CrvFtch'!$A$4:$B$363,2))</f>
        <v>0</v>
      </c>
      <c r="P150" s="138">
        <f t="shared" si="29"/>
        <v>0</v>
      </c>
      <c r="Q150" s="63">
        <f t="shared" si="30"/>
        <v>0</v>
      </c>
      <c r="R150" s="63">
        <f t="shared" si="31"/>
        <v>0</v>
      </c>
      <c r="S150" s="63">
        <f t="shared" si="32"/>
        <v>0</v>
      </c>
      <c r="AC150" s="62">
        <v>41000</v>
      </c>
      <c r="AD150" s="59">
        <v>21</v>
      </c>
      <c r="AE150" s="59">
        <v>4</v>
      </c>
      <c r="AF150" s="59">
        <v>5</v>
      </c>
      <c r="AG150" s="59">
        <v>0</v>
      </c>
      <c r="AH150" s="59">
        <v>30</v>
      </c>
    </row>
    <row r="151" spans="1:34" x14ac:dyDescent="0.25">
      <c r="A151" s="125">
        <f t="shared" si="33"/>
        <v>0</v>
      </c>
      <c r="B151" s="132">
        <f t="shared" si="34"/>
        <v>0</v>
      </c>
      <c r="C151" s="94">
        <f t="shared" si="35"/>
        <v>0</v>
      </c>
      <c r="D151" s="95">
        <f t="shared" si="36"/>
        <v>0</v>
      </c>
      <c r="E151" s="95">
        <f t="shared" si="37"/>
        <v>0</v>
      </c>
      <c r="F151" s="95">
        <f t="shared" ref="F151:F214" si="38">IF(A151=0,0,VLOOKUP($A151,OffPrices,F$4+4,FALSE))</f>
        <v>0</v>
      </c>
      <c r="G151" s="95">
        <f t="shared" ref="G151:G214" si="39">+IF(A151=0,0,(D151*R151*16+E151*S151*16+F151*SUM(Q151:S151)*8)/(R151*16+S151*16+SUM(Q151:S151)*8))</f>
        <v>0</v>
      </c>
      <c r="H151" s="96">
        <f t="shared" ref="H151:H214" si="40">IF(A151=0,0,(C151*Q151*16+D151*R151*16+E151*S151*16+F151*SUM(Q151:S151)*8)/(SUM(Q151:S151)*24))</f>
        <v>0</v>
      </c>
      <c r="I151" s="109">
        <f t="shared" ref="I151:I214" si="41">IF(A151=0,0,VLOOKUP($A151,PeakVols,I$4+12,FALSE))</f>
        <v>0</v>
      </c>
      <c r="J151" s="110">
        <f t="shared" ref="J151:J214" si="42">IF(A151=0,0,VLOOKUP($A151,OffVols,J$4+16,FALSE))</f>
        <v>0</v>
      </c>
      <c r="K151" s="111">
        <f t="shared" ref="K151:K214" si="43">IF(A151=0,0,(I151*Q151*16+J151*SUM(R151:S151)*16+J151*SUM(Q151:S151)*8)/(SUM(Q151:S151)*24))</f>
        <v>0</v>
      </c>
      <c r="L151" s="121">
        <f t="shared" ref="L151:L214" si="44">IF(A151=0,0,VLOOKUP($A151,PeakIntraVols,L$4,FALSE))</f>
        <v>0</v>
      </c>
      <c r="M151" s="122">
        <f t="shared" ref="M151:M214" si="45">IF(A151=0,0,VLOOKUP($A151,OffIntraVols,M$4+4,FALSE))</f>
        <v>0</v>
      </c>
      <c r="N151" s="122">
        <f t="shared" ref="N151:N214" si="46">IF(A151=0,0,(L151*Q151*16+M151*SUM(R151:S151)*16+M151*SUM(Q151:S151)*8)/(SUM(Q151:S151)*24))</f>
        <v>0</v>
      </c>
      <c r="O151" s="137">
        <f>IF(A151=0,0,VLOOKUP(A151,'Pwr CrvFtch'!$A$4:$B$363,2))</f>
        <v>0</v>
      </c>
      <c r="P151" s="138">
        <f t="shared" ref="P151:P214" si="47">IF(A151=0,0,(1+O151/2)^(-2*((EOMONTH(A151,0)+20)-$C$12)/365.25))</f>
        <v>0</v>
      </c>
      <c r="Q151" s="63">
        <f t="shared" ref="Q151:Q214" si="48">IF(A151=0,0,VLOOKUP($A151,$AC$4:$AF$446,2))</f>
        <v>0</v>
      </c>
      <c r="R151" s="63">
        <f t="shared" ref="R151:R214" si="49">IF(A151=0,0,VLOOKUP($A151,$AC$4:$AF$446,3))</f>
        <v>0</v>
      </c>
      <c r="S151" s="63">
        <f t="shared" ref="S151:S214" si="50">IF(A151=0,0,VLOOKUP($A151,$AC$4:$AF$446,4))</f>
        <v>0</v>
      </c>
      <c r="AC151" s="62">
        <v>41030</v>
      </c>
      <c r="AD151" s="59">
        <v>22</v>
      </c>
      <c r="AE151" s="59">
        <v>4</v>
      </c>
      <c r="AF151" s="59">
        <v>5</v>
      </c>
      <c r="AG151" s="59">
        <v>1</v>
      </c>
      <c r="AH151" s="59">
        <v>31</v>
      </c>
    </row>
    <row r="152" spans="1:34" x14ac:dyDescent="0.25">
      <c r="A152" s="125">
        <f t="shared" ref="A152:A215" si="51">IF(EOMONTH(A151,0)+1&gt;$C$17,0,IF(A151=0,0,EOMONTH(A151,0)+1))</f>
        <v>0</v>
      </c>
      <c r="B152" s="132">
        <f t="shared" ref="B152:B215" si="52">IF(A152=0,0,YEAR(A152))</f>
        <v>0</v>
      </c>
      <c r="C152" s="94">
        <f t="shared" ref="C152:C215" si="53">IF(A152=0,0,VLOOKUP($A152,PeakPrices,C$4,FALSE))</f>
        <v>0</v>
      </c>
      <c r="D152" s="95">
        <f t="shared" ref="D152:D215" si="54">IF(A152=0,0,VLOOKUP($A152,SatPrices,D$4,FALSE))</f>
        <v>0</v>
      </c>
      <c r="E152" s="95">
        <f t="shared" ref="E152:E215" si="55">IF(A152=0,0,VLOOKUP($A152,SunPrices,E$4+4,FALSE))</f>
        <v>0</v>
      </c>
      <c r="F152" s="95">
        <f t="shared" si="38"/>
        <v>0</v>
      </c>
      <c r="G152" s="95">
        <f t="shared" si="39"/>
        <v>0</v>
      </c>
      <c r="H152" s="96">
        <f t="shared" si="40"/>
        <v>0</v>
      </c>
      <c r="I152" s="109">
        <f t="shared" si="41"/>
        <v>0</v>
      </c>
      <c r="J152" s="110">
        <f t="shared" si="42"/>
        <v>0</v>
      </c>
      <c r="K152" s="111">
        <f t="shared" si="43"/>
        <v>0</v>
      </c>
      <c r="L152" s="121">
        <f t="shared" si="44"/>
        <v>0</v>
      </c>
      <c r="M152" s="122">
        <f t="shared" si="45"/>
        <v>0</v>
      </c>
      <c r="N152" s="122">
        <f t="shared" si="46"/>
        <v>0</v>
      </c>
      <c r="O152" s="137">
        <f>IF(A152=0,0,VLOOKUP(A152,'Pwr CrvFtch'!$A$4:$B$363,2))</f>
        <v>0</v>
      </c>
      <c r="P152" s="138">
        <f t="shared" si="47"/>
        <v>0</v>
      </c>
      <c r="Q152" s="63">
        <f t="shared" si="48"/>
        <v>0</v>
      </c>
      <c r="R152" s="63">
        <f t="shared" si="49"/>
        <v>0</v>
      </c>
      <c r="S152" s="63">
        <f t="shared" si="50"/>
        <v>0</v>
      </c>
      <c r="AC152" s="62">
        <v>41061</v>
      </c>
      <c r="AD152" s="59">
        <v>21</v>
      </c>
      <c r="AE152" s="59">
        <v>5</v>
      </c>
      <c r="AF152" s="59">
        <v>4</v>
      </c>
      <c r="AG152" s="59">
        <v>0</v>
      </c>
      <c r="AH152" s="59">
        <v>30</v>
      </c>
    </row>
    <row r="153" spans="1:34" x14ac:dyDescent="0.25">
      <c r="A153" s="125">
        <f t="shared" si="51"/>
        <v>0</v>
      </c>
      <c r="B153" s="132">
        <f t="shared" si="52"/>
        <v>0</v>
      </c>
      <c r="C153" s="94">
        <f t="shared" si="53"/>
        <v>0</v>
      </c>
      <c r="D153" s="95">
        <f t="shared" si="54"/>
        <v>0</v>
      </c>
      <c r="E153" s="95">
        <f t="shared" si="55"/>
        <v>0</v>
      </c>
      <c r="F153" s="95">
        <f t="shared" si="38"/>
        <v>0</v>
      </c>
      <c r="G153" s="95">
        <f t="shared" si="39"/>
        <v>0</v>
      </c>
      <c r="H153" s="96">
        <f t="shared" si="40"/>
        <v>0</v>
      </c>
      <c r="I153" s="109">
        <f t="shared" si="41"/>
        <v>0</v>
      </c>
      <c r="J153" s="110">
        <f t="shared" si="42"/>
        <v>0</v>
      </c>
      <c r="K153" s="111">
        <f t="shared" si="43"/>
        <v>0</v>
      </c>
      <c r="L153" s="121">
        <f t="shared" si="44"/>
        <v>0</v>
      </c>
      <c r="M153" s="122">
        <f t="shared" si="45"/>
        <v>0</v>
      </c>
      <c r="N153" s="122">
        <f t="shared" si="46"/>
        <v>0</v>
      </c>
      <c r="O153" s="137">
        <f>IF(A153=0,0,VLOOKUP(A153,'Pwr CrvFtch'!$A$4:$B$363,2))</f>
        <v>0</v>
      </c>
      <c r="P153" s="138">
        <f t="shared" si="47"/>
        <v>0</v>
      </c>
      <c r="Q153" s="63">
        <f t="shared" si="48"/>
        <v>0</v>
      </c>
      <c r="R153" s="63">
        <f t="shared" si="49"/>
        <v>0</v>
      </c>
      <c r="S153" s="63">
        <f t="shared" si="50"/>
        <v>0</v>
      </c>
      <c r="AC153" s="62">
        <v>41091</v>
      </c>
      <c r="AD153" s="59">
        <v>21</v>
      </c>
      <c r="AE153" s="59">
        <v>4</v>
      </c>
      <c r="AF153" s="59">
        <v>6</v>
      </c>
      <c r="AG153" s="59">
        <v>1</v>
      </c>
      <c r="AH153" s="59">
        <v>31</v>
      </c>
    </row>
    <row r="154" spans="1:34" x14ac:dyDescent="0.25">
      <c r="A154" s="125">
        <f t="shared" si="51"/>
        <v>0</v>
      </c>
      <c r="B154" s="132">
        <f t="shared" si="52"/>
        <v>0</v>
      </c>
      <c r="C154" s="94">
        <f t="shared" si="53"/>
        <v>0</v>
      </c>
      <c r="D154" s="95">
        <f t="shared" si="54"/>
        <v>0</v>
      </c>
      <c r="E154" s="95">
        <f t="shared" si="55"/>
        <v>0</v>
      </c>
      <c r="F154" s="95">
        <f t="shared" si="38"/>
        <v>0</v>
      </c>
      <c r="G154" s="95">
        <f t="shared" si="39"/>
        <v>0</v>
      </c>
      <c r="H154" s="96">
        <f t="shared" si="40"/>
        <v>0</v>
      </c>
      <c r="I154" s="109">
        <f t="shared" si="41"/>
        <v>0</v>
      </c>
      <c r="J154" s="110">
        <f t="shared" si="42"/>
        <v>0</v>
      </c>
      <c r="K154" s="111">
        <f t="shared" si="43"/>
        <v>0</v>
      </c>
      <c r="L154" s="121">
        <f t="shared" si="44"/>
        <v>0</v>
      </c>
      <c r="M154" s="122">
        <f t="shared" si="45"/>
        <v>0</v>
      </c>
      <c r="N154" s="122">
        <f t="shared" si="46"/>
        <v>0</v>
      </c>
      <c r="O154" s="137">
        <f>IF(A154=0,0,VLOOKUP(A154,'Pwr CrvFtch'!$A$4:$B$363,2))</f>
        <v>0</v>
      </c>
      <c r="P154" s="138">
        <f t="shared" si="47"/>
        <v>0</v>
      </c>
      <c r="Q154" s="63">
        <f t="shared" si="48"/>
        <v>0</v>
      </c>
      <c r="R154" s="63">
        <f t="shared" si="49"/>
        <v>0</v>
      </c>
      <c r="S154" s="63">
        <f t="shared" si="50"/>
        <v>0</v>
      </c>
      <c r="AC154" s="62">
        <v>41122</v>
      </c>
      <c r="AD154" s="59">
        <v>23</v>
      </c>
      <c r="AE154" s="59">
        <v>4</v>
      </c>
      <c r="AF154" s="59">
        <v>4</v>
      </c>
      <c r="AG154" s="59">
        <v>0</v>
      </c>
      <c r="AH154" s="59">
        <v>31</v>
      </c>
    </row>
    <row r="155" spans="1:34" x14ac:dyDescent="0.25">
      <c r="A155" s="125">
        <f t="shared" si="51"/>
        <v>0</v>
      </c>
      <c r="B155" s="132">
        <f t="shared" si="52"/>
        <v>0</v>
      </c>
      <c r="C155" s="94">
        <f t="shared" si="53"/>
        <v>0</v>
      </c>
      <c r="D155" s="95">
        <f t="shared" si="54"/>
        <v>0</v>
      </c>
      <c r="E155" s="95">
        <f t="shared" si="55"/>
        <v>0</v>
      </c>
      <c r="F155" s="95">
        <f t="shared" si="38"/>
        <v>0</v>
      </c>
      <c r="G155" s="95">
        <f t="shared" si="39"/>
        <v>0</v>
      </c>
      <c r="H155" s="96">
        <f t="shared" si="40"/>
        <v>0</v>
      </c>
      <c r="I155" s="109">
        <f t="shared" si="41"/>
        <v>0</v>
      </c>
      <c r="J155" s="110">
        <f t="shared" si="42"/>
        <v>0</v>
      </c>
      <c r="K155" s="111">
        <f t="shared" si="43"/>
        <v>0</v>
      </c>
      <c r="L155" s="121">
        <f t="shared" si="44"/>
        <v>0</v>
      </c>
      <c r="M155" s="122">
        <f t="shared" si="45"/>
        <v>0</v>
      </c>
      <c r="N155" s="122">
        <f t="shared" si="46"/>
        <v>0</v>
      </c>
      <c r="O155" s="137">
        <f>IF(A155=0,0,VLOOKUP(A155,'Pwr CrvFtch'!$A$4:$B$363,2))</f>
        <v>0</v>
      </c>
      <c r="P155" s="138">
        <f t="shared" si="47"/>
        <v>0</v>
      </c>
      <c r="Q155" s="63">
        <f t="shared" si="48"/>
        <v>0</v>
      </c>
      <c r="R155" s="63">
        <f t="shared" si="49"/>
        <v>0</v>
      </c>
      <c r="S155" s="63">
        <f t="shared" si="50"/>
        <v>0</v>
      </c>
      <c r="AC155" s="62">
        <v>41153</v>
      </c>
      <c r="AD155" s="59">
        <v>19</v>
      </c>
      <c r="AE155" s="59">
        <v>5</v>
      </c>
      <c r="AF155" s="59">
        <v>6</v>
      </c>
      <c r="AG155" s="59">
        <v>1</v>
      </c>
      <c r="AH155" s="59">
        <v>30</v>
      </c>
    </row>
    <row r="156" spans="1:34" x14ac:dyDescent="0.25">
      <c r="A156" s="125">
        <f t="shared" si="51"/>
        <v>0</v>
      </c>
      <c r="B156" s="132">
        <f t="shared" si="52"/>
        <v>0</v>
      </c>
      <c r="C156" s="94">
        <f t="shared" si="53"/>
        <v>0</v>
      </c>
      <c r="D156" s="95">
        <f t="shared" si="54"/>
        <v>0</v>
      </c>
      <c r="E156" s="95">
        <f t="shared" si="55"/>
        <v>0</v>
      </c>
      <c r="F156" s="95">
        <f t="shared" si="38"/>
        <v>0</v>
      </c>
      <c r="G156" s="95">
        <f t="shared" si="39"/>
        <v>0</v>
      </c>
      <c r="H156" s="96">
        <f t="shared" si="40"/>
        <v>0</v>
      </c>
      <c r="I156" s="109">
        <f t="shared" si="41"/>
        <v>0</v>
      </c>
      <c r="J156" s="110">
        <f t="shared" si="42"/>
        <v>0</v>
      </c>
      <c r="K156" s="111">
        <f t="shared" si="43"/>
        <v>0</v>
      </c>
      <c r="L156" s="121">
        <f t="shared" si="44"/>
        <v>0</v>
      </c>
      <c r="M156" s="122">
        <f t="shared" si="45"/>
        <v>0</v>
      </c>
      <c r="N156" s="122">
        <f t="shared" si="46"/>
        <v>0</v>
      </c>
      <c r="O156" s="137">
        <f>IF(A156=0,0,VLOOKUP(A156,'Pwr CrvFtch'!$A$4:$B$363,2))</f>
        <v>0</v>
      </c>
      <c r="P156" s="138">
        <f t="shared" si="47"/>
        <v>0</v>
      </c>
      <c r="Q156" s="63">
        <f t="shared" si="48"/>
        <v>0</v>
      </c>
      <c r="R156" s="63">
        <f t="shared" si="49"/>
        <v>0</v>
      </c>
      <c r="S156" s="63">
        <f t="shared" si="50"/>
        <v>0</v>
      </c>
      <c r="AC156" s="62">
        <v>41183</v>
      </c>
      <c r="AD156" s="59">
        <v>23</v>
      </c>
      <c r="AE156" s="59">
        <v>4</v>
      </c>
      <c r="AF156" s="59">
        <v>4</v>
      </c>
      <c r="AG156" s="59">
        <v>0</v>
      </c>
      <c r="AH156" s="59">
        <v>31</v>
      </c>
    </row>
    <row r="157" spans="1:34" x14ac:dyDescent="0.25">
      <c r="A157" s="125">
        <f t="shared" si="51"/>
        <v>0</v>
      </c>
      <c r="B157" s="132">
        <f t="shared" si="52"/>
        <v>0</v>
      </c>
      <c r="C157" s="94">
        <f t="shared" si="53"/>
        <v>0</v>
      </c>
      <c r="D157" s="95">
        <f t="shared" si="54"/>
        <v>0</v>
      </c>
      <c r="E157" s="95">
        <f t="shared" si="55"/>
        <v>0</v>
      </c>
      <c r="F157" s="95">
        <f t="shared" si="38"/>
        <v>0</v>
      </c>
      <c r="G157" s="95">
        <f t="shared" si="39"/>
        <v>0</v>
      </c>
      <c r="H157" s="96">
        <f t="shared" si="40"/>
        <v>0</v>
      </c>
      <c r="I157" s="109">
        <f t="shared" si="41"/>
        <v>0</v>
      </c>
      <c r="J157" s="110">
        <f t="shared" si="42"/>
        <v>0</v>
      </c>
      <c r="K157" s="111">
        <f t="shared" si="43"/>
        <v>0</v>
      </c>
      <c r="L157" s="121">
        <f t="shared" si="44"/>
        <v>0</v>
      </c>
      <c r="M157" s="122">
        <f t="shared" si="45"/>
        <v>0</v>
      </c>
      <c r="N157" s="122">
        <f t="shared" si="46"/>
        <v>0</v>
      </c>
      <c r="O157" s="137">
        <f>IF(A157=0,0,VLOOKUP(A157,'Pwr CrvFtch'!$A$4:$B$363,2))</f>
        <v>0</v>
      </c>
      <c r="P157" s="138">
        <f t="shared" si="47"/>
        <v>0</v>
      </c>
      <c r="Q157" s="63">
        <f t="shared" si="48"/>
        <v>0</v>
      </c>
      <c r="R157" s="63">
        <f t="shared" si="49"/>
        <v>0</v>
      </c>
      <c r="S157" s="63">
        <f t="shared" si="50"/>
        <v>0</v>
      </c>
      <c r="AC157" s="62">
        <v>41214</v>
      </c>
      <c r="AD157" s="59">
        <v>21</v>
      </c>
      <c r="AE157" s="59">
        <v>4</v>
      </c>
      <c r="AF157" s="59">
        <v>5</v>
      </c>
      <c r="AG157" s="59">
        <v>1</v>
      </c>
      <c r="AH157" s="59">
        <v>30</v>
      </c>
    </row>
    <row r="158" spans="1:34" x14ac:dyDescent="0.25">
      <c r="A158" s="125">
        <f t="shared" si="51"/>
        <v>0</v>
      </c>
      <c r="B158" s="132">
        <f t="shared" si="52"/>
        <v>0</v>
      </c>
      <c r="C158" s="94">
        <f t="shared" si="53"/>
        <v>0</v>
      </c>
      <c r="D158" s="95">
        <f t="shared" si="54"/>
        <v>0</v>
      </c>
      <c r="E158" s="95">
        <f t="shared" si="55"/>
        <v>0</v>
      </c>
      <c r="F158" s="95">
        <f t="shared" si="38"/>
        <v>0</v>
      </c>
      <c r="G158" s="95">
        <f t="shared" si="39"/>
        <v>0</v>
      </c>
      <c r="H158" s="96">
        <f t="shared" si="40"/>
        <v>0</v>
      </c>
      <c r="I158" s="109">
        <f t="shared" si="41"/>
        <v>0</v>
      </c>
      <c r="J158" s="110">
        <f t="shared" si="42"/>
        <v>0</v>
      </c>
      <c r="K158" s="111">
        <f t="shared" si="43"/>
        <v>0</v>
      </c>
      <c r="L158" s="121">
        <f t="shared" si="44"/>
        <v>0</v>
      </c>
      <c r="M158" s="122">
        <f t="shared" si="45"/>
        <v>0</v>
      </c>
      <c r="N158" s="122">
        <f t="shared" si="46"/>
        <v>0</v>
      </c>
      <c r="O158" s="137">
        <f>IF(A158=0,0,VLOOKUP(A158,'Pwr CrvFtch'!$A$4:$B$363,2))</f>
        <v>0</v>
      </c>
      <c r="P158" s="138">
        <f t="shared" si="47"/>
        <v>0</v>
      </c>
      <c r="Q158" s="63">
        <f t="shared" si="48"/>
        <v>0</v>
      </c>
      <c r="R158" s="63">
        <f t="shared" si="49"/>
        <v>0</v>
      </c>
      <c r="S158" s="63">
        <f t="shared" si="50"/>
        <v>0</v>
      </c>
      <c r="AC158" s="62">
        <v>41244</v>
      </c>
      <c r="AD158" s="59">
        <v>20</v>
      </c>
      <c r="AE158" s="59">
        <v>5</v>
      </c>
      <c r="AF158" s="59">
        <v>6</v>
      </c>
      <c r="AG158" s="59">
        <v>1</v>
      </c>
      <c r="AH158" s="59">
        <v>31</v>
      </c>
    </row>
    <row r="159" spans="1:34" x14ac:dyDescent="0.25">
      <c r="A159" s="125">
        <f t="shared" si="51"/>
        <v>0</v>
      </c>
      <c r="B159" s="132">
        <f t="shared" si="52"/>
        <v>0</v>
      </c>
      <c r="C159" s="94">
        <f t="shared" si="53"/>
        <v>0</v>
      </c>
      <c r="D159" s="95">
        <f t="shared" si="54"/>
        <v>0</v>
      </c>
      <c r="E159" s="95">
        <f t="shared" si="55"/>
        <v>0</v>
      </c>
      <c r="F159" s="95">
        <f t="shared" si="38"/>
        <v>0</v>
      </c>
      <c r="G159" s="95">
        <f t="shared" si="39"/>
        <v>0</v>
      </c>
      <c r="H159" s="96">
        <f t="shared" si="40"/>
        <v>0</v>
      </c>
      <c r="I159" s="109">
        <f t="shared" si="41"/>
        <v>0</v>
      </c>
      <c r="J159" s="110">
        <f t="shared" si="42"/>
        <v>0</v>
      </c>
      <c r="K159" s="111">
        <f t="shared" si="43"/>
        <v>0</v>
      </c>
      <c r="L159" s="121">
        <f t="shared" si="44"/>
        <v>0</v>
      </c>
      <c r="M159" s="122">
        <f t="shared" si="45"/>
        <v>0</v>
      </c>
      <c r="N159" s="122">
        <f t="shared" si="46"/>
        <v>0</v>
      </c>
      <c r="O159" s="137">
        <f>IF(A159=0,0,VLOOKUP(A159,'Pwr CrvFtch'!$A$4:$B$363,2))</f>
        <v>0</v>
      </c>
      <c r="P159" s="138">
        <f t="shared" si="47"/>
        <v>0</v>
      </c>
      <c r="Q159" s="63">
        <f t="shared" si="48"/>
        <v>0</v>
      </c>
      <c r="R159" s="63">
        <f t="shared" si="49"/>
        <v>0</v>
      </c>
      <c r="S159" s="63">
        <f t="shared" si="50"/>
        <v>0</v>
      </c>
      <c r="AC159" s="62">
        <v>41275</v>
      </c>
      <c r="AD159" s="59">
        <v>22</v>
      </c>
      <c r="AE159" s="59">
        <v>4</v>
      </c>
      <c r="AF159" s="59">
        <v>5</v>
      </c>
      <c r="AG159" s="59">
        <v>1</v>
      </c>
      <c r="AH159" s="59">
        <v>31</v>
      </c>
    </row>
    <row r="160" spans="1:34" x14ac:dyDescent="0.25">
      <c r="A160" s="125">
        <f t="shared" si="51"/>
        <v>0</v>
      </c>
      <c r="B160" s="132">
        <f t="shared" si="52"/>
        <v>0</v>
      </c>
      <c r="C160" s="94">
        <f t="shared" si="53"/>
        <v>0</v>
      </c>
      <c r="D160" s="95">
        <f t="shared" si="54"/>
        <v>0</v>
      </c>
      <c r="E160" s="95">
        <f t="shared" si="55"/>
        <v>0</v>
      </c>
      <c r="F160" s="95">
        <f t="shared" si="38"/>
        <v>0</v>
      </c>
      <c r="G160" s="95">
        <f t="shared" si="39"/>
        <v>0</v>
      </c>
      <c r="H160" s="96">
        <f t="shared" si="40"/>
        <v>0</v>
      </c>
      <c r="I160" s="109">
        <f t="shared" si="41"/>
        <v>0</v>
      </c>
      <c r="J160" s="110">
        <f t="shared" si="42"/>
        <v>0</v>
      </c>
      <c r="K160" s="111">
        <f t="shared" si="43"/>
        <v>0</v>
      </c>
      <c r="L160" s="121">
        <f t="shared" si="44"/>
        <v>0</v>
      </c>
      <c r="M160" s="122">
        <f t="shared" si="45"/>
        <v>0</v>
      </c>
      <c r="N160" s="122">
        <f t="shared" si="46"/>
        <v>0</v>
      </c>
      <c r="O160" s="137">
        <f>IF(A160=0,0,VLOOKUP(A160,'Pwr CrvFtch'!$A$4:$B$363,2))</f>
        <v>0</v>
      </c>
      <c r="P160" s="138">
        <f t="shared" si="47"/>
        <v>0</v>
      </c>
      <c r="Q160" s="63">
        <f t="shared" si="48"/>
        <v>0</v>
      </c>
      <c r="R160" s="63">
        <f t="shared" si="49"/>
        <v>0</v>
      </c>
      <c r="S160" s="63">
        <f t="shared" si="50"/>
        <v>0</v>
      </c>
      <c r="AC160" s="62">
        <v>41306</v>
      </c>
      <c r="AD160" s="59">
        <v>20</v>
      </c>
      <c r="AE160" s="59">
        <v>4</v>
      </c>
      <c r="AF160" s="59">
        <v>4</v>
      </c>
      <c r="AG160" s="59">
        <v>0</v>
      </c>
      <c r="AH160" s="59">
        <v>28</v>
      </c>
    </row>
    <row r="161" spans="1:34" x14ac:dyDescent="0.25">
      <c r="A161" s="125">
        <f t="shared" si="51"/>
        <v>0</v>
      </c>
      <c r="B161" s="132">
        <f t="shared" si="52"/>
        <v>0</v>
      </c>
      <c r="C161" s="94">
        <f t="shared" si="53"/>
        <v>0</v>
      </c>
      <c r="D161" s="95">
        <f t="shared" si="54"/>
        <v>0</v>
      </c>
      <c r="E161" s="95">
        <f t="shared" si="55"/>
        <v>0</v>
      </c>
      <c r="F161" s="95">
        <f t="shared" si="38"/>
        <v>0</v>
      </c>
      <c r="G161" s="95">
        <f t="shared" si="39"/>
        <v>0</v>
      </c>
      <c r="H161" s="96">
        <f t="shared" si="40"/>
        <v>0</v>
      </c>
      <c r="I161" s="109">
        <f t="shared" si="41"/>
        <v>0</v>
      </c>
      <c r="J161" s="110">
        <f t="shared" si="42"/>
        <v>0</v>
      </c>
      <c r="K161" s="111">
        <f t="shared" si="43"/>
        <v>0</v>
      </c>
      <c r="L161" s="121">
        <f t="shared" si="44"/>
        <v>0</v>
      </c>
      <c r="M161" s="122">
        <f t="shared" si="45"/>
        <v>0</v>
      </c>
      <c r="N161" s="122">
        <f t="shared" si="46"/>
        <v>0</v>
      </c>
      <c r="O161" s="137">
        <f>IF(A161=0,0,VLOOKUP(A161,'Pwr CrvFtch'!$A$4:$B$363,2))</f>
        <v>0</v>
      </c>
      <c r="P161" s="138">
        <f t="shared" si="47"/>
        <v>0</v>
      </c>
      <c r="Q161" s="63">
        <f t="shared" si="48"/>
        <v>0</v>
      </c>
      <c r="R161" s="63">
        <f t="shared" si="49"/>
        <v>0</v>
      </c>
      <c r="S161" s="63">
        <f t="shared" si="50"/>
        <v>0</v>
      </c>
      <c r="AC161" s="62">
        <v>41334</v>
      </c>
      <c r="AD161" s="59">
        <v>21</v>
      </c>
      <c r="AE161" s="59">
        <v>5</v>
      </c>
      <c r="AF161" s="59">
        <v>5</v>
      </c>
      <c r="AG161" s="59">
        <v>0</v>
      </c>
      <c r="AH161" s="59">
        <v>31</v>
      </c>
    </row>
    <row r="162" spans="1:34" x14ac:dyDescent="0.25">
      <c r="A162" s="125">
        <f t="shared" si="51"/>
        <v>0</v>
      </c>
      <c r="B162" s="132">
        <f t="shared" si="52"/>
        <v>0</v>
      </c>
      <c r="C162" s="94">
        <f t="shared" si="53"/>
        <v>0</v>
      </c>
      <c r="D162" s="95">
        <f t="shared" si="54"/>
        <v>0</v>
      </c>
      <c r="E162" s="95">
        <f t="shared" si="55"/>
        <v>0</v>
      </c>
      <c r="F162" s="95">
        <f t="shared" si="38"/>
        <v>0</v>
      </c>
      <c r="G162" s="95">
        <f t="shared" si="39"/>
        <v>0</v>
      </c>
      <c r="H162" s="96">
        <f t="shared" si="40"/>
        <v>0</v>
      </c>
      <c r="I162" s="109">
        <f t="shared" si="41"/>
        <v>0</v>
      </c>
      <c r="J162" s="110">
        <f t="shared" si="42"/>
        <v>0</v>
      </c>
      <c r="K162" s="111">
        <f t="shared" si="43"/>
        <v>0</v>
      </c>
      <c r="L162" s="121">
        <f t="shared" si="44"/>
        <v>0</v>
      </c>
      <c r="M162" s="122">
        <f t="shared" si="45"/>
        <v>0</v>
      </c>
      <c r="N162" s="122">
        <f t="shared" si="46"/>
        <v>0</v>
      </c>
      <c r="O162" s="137">
        <f>IF(A162=0,0,VLOOKUP(A162,'Pwr CrvFtch'!$A$4:$B$363,2))</f>
        <v>0</v>
      </c>
      <c r="P162" s="138">
        <f t="shared" si="47"/>
        <v>0</v>
      </c>
      <c r="Q162" s="63">
        <f t="shared" si="48"/>
        <v>0</v>
      </c>
      <c r="R162" s="63">
        <f t="shared" si="49"/>
        <v>0</v>
      </c>
      <c r="S162" s="63">
        <f t="shared" si="50"/>
        <v>0</v>
      </c>
      <c r="AC162" s="62">
        <v>41365</v>
      </c>
      <c r="AD162" s="59">
        <v>22</v>
      </c>
      <c r="AE162" s="59">
        <v>4</v>
      </c>
      <c r="AF162" s="59">
        <v>4</v>
      </c>
      <c r="AG162" s="59">
        <v>0</v>
      </c>
      <c r="AH162" s="59">
        <v>30</v>
      </c>
    </row>
    <row r="163" spans="1:34" x14ac:dyDescent="0.25">
      <c r="A163" s="125">
        <f t="shared" si="51"/>
        <v>0</v>
      </c>
      <c r="B163" s="132">
        <f t="shared" si="52"/>
        <v>0</v>
      </c>
      <c r="C163" s="94">
        <f t="shared" si="53"/>
        <v>0</v>
      </c>
      <c r="D163" s="95">
        <f t="shared" si="54"/>
        <v>0</v>
      </c>
      <c r="E163" s="95">
        <f t="shared" si="55"/>
        <v>0</v>
      </c>
      <c r="F163" s="95">
        <f t="shared" si="38"/>
        <v>0</v>
      </c>
      <c r="G163" s="95">
        <f t="shared" si="39"/>
        <v>0</v>
      </c>
      <c r="H163" s="96">
        <f t="shared" si="40"/>
        <v>0</v>
      </c>
      <c r="I163" s="109">
        <f t="shared" si="41"/>
        <v>0</v>
      </c>
      <c r="J163" s="110">
        <f t="shared" si="42"/>
        <v>0</v>
      </c>
      <c r="K163" s="111">
        <f t="shared" si="43"/>
        <v>0</v>
      </c>
      <c r="L163" s="121">
        <f t="shared" si="44"/>
        <v>0</v>
      </c>
      <c r="M163" s="122">
        <f t="shared" si="45"/>
        <v>0</v>
      </c>
      <c r="N163" s="122">
        <f t="shared" si="46"/>
        <v>0</v>
      </c>
      <c r="O163" s="137">
        <f>IF(A163=0,0,VLOOKUP(A163,'Pwr CrvFtch'!$A$4:$B$363,2))</f>
        <v>0</v>
      </c>
      <c r="P163" s="138">
        <f t="shared" si="47"/>
        <v>0</v>
      </c>
      <c r="Q163" s="63">
        <f t="shared" si="48"/>
        <v>0</v>
      </c>
      <c r="R163" s="63">
        <f t="shared" si="49"/>
        <v>0</v>
      </c>
      <c r="S163" s="63">
        <f t="shared" si="50"/>
        <v>0</v>
      </c>
      <c r="AC163" s="62">
        <v>41395</v>
      </c>
      <c r="AD163" s="59">
        <v>22</v>
      </c>
      <c r="AE163" s="59">
        <v>4</v>
      </c>
      <c r="AF163" s="59">
        <v>5</v>
      </c>
      <c r="AG163" s="59">
        <v>1</v>
      </c>
      <c r="AH163" s="59">
        <v>31</v>
      </c>
    </row>
    <row r="164" spans="1:34" x14ac:dyDescent="0.25">
      <c r="A164" s="125">
        <f t="shared" si="51"/>
        <v>0</v>
      </c>
      <c r="B164" s="132">
        <f t="shared" si="52"/>
        <v>0</v>
      </c>
      <c r="C164" s="94">
        <f t="shared" si="53"/>
        <v>0</v>
      </c>
      <c r="D164" s="95">
        <f t="shared" si="54"/>
        <v>0</v>
      </c>
      <c r="E164" s="95">
        <f t="shared" si="55"/>
        <v>0</v>
      </c>
      <c r="F164" s="95">
        <f t="shared" si="38"/>
        <v>0</v>
      </c>
      <c r="G164" s="95">
        <f t="shared" si="39"/>
        <v>0</v>
      </c>
      <c r="H164" s="96">
        <f t="shared" si="40"/>
        <v>0</v>
      </c>
      <c r="I164" s="109">
        <f t="shared" si="41"/>
        <v>0</v>
      </c>
      <c r="J164" s="110">
        <f t="shared" si="42"/>
        <v>0</v>
      </c>
      <c r="K164" s="111">
        <f t="shared" si="43"/>
        <v>0</v>
      </c>
      <c r="L164" s="121">
        <f t="shared" si="44"/>
        <v>0</v>
      </c>
      <c r="M164" s="122">
        <f t="shared" si="45"/>
        <v>0</v>
      </c>
      <c r="N164" s="122">
        <f t="shared" si="46"/>
        <v>0</v>
      </c>
      <c r="O164" s="137">
        <f>IF(A164=0,0,VLOOKUP(A164,'Pwr CrvFtch'!$A$4:$B$363,2))</f>
        <v>0</v>
      </c>
      <c r="P164" s="138">
        <f t="shared" si="47"/>
        <v>0</v>
      </c>
      <c r="Q164" s="63">
        <f t="shared" si="48"/>
        <v>0</v>
      </c>
      <c r="R164" s="63">
        <f t="shared" si="49"/>
        <v>0</v>
      </c>
      <c r="S164" s="63">
        <f t="shared" si="50"/>
        <v>0</v>
      </c>
      <c r="AC164" s="62">
        <v>41426</v>
      </c>
      <c r="AD164" s="59">
        <v>20</v>
      </c>
      <c r="AE164" s="59">
        <v>5</v>
      </c>
      <c r="AF164" s="59">
        <v>5</v>
      </c>
      <c r="AG164" s="59">
        <v>0</v>
      </c>
      <c r="AH164" s="59">
        <v>30</v>
      </c>
    </row>
    <row r="165" spans="1:34" x14ac:dyDescent="0.25">
      <c r="A165" s="125">
        <f t="shared" si="51"/>
        <v>0</v>
      </c>
      <c r="B165" s="132">
        <f t="shared" si="52"/>
        <v>0</v>
      </c>
      <c r="C165" s="94">
        <f t="shared" si="53"/>
        <v>0</v>
      </c>
      <c r="D165" s="95">
        <f t="shared" si="54"/>
        <v>0</v>
      </c>
      <c r="E165" s="95">
        <f t="shared" si="55"/>
        <v>0</v>
      </c>
      <c r="F165" s="95">
        <f t="shared" si="38"/>
        <v>0</v>
      </c>
      <c r="G165" s="95">
        <f t="shared" si="39"/>
        <v>0</v>
      </c>
      <c r="H165" s="96">
        <f t="shared" si="40"/>
        <v>0</v>
      </c>
      <c r="I165" s="109">
        <f t="shared" si="41"/>
        <v>0</v>
      </c>
      <c r="J165" s="110">
        <f t="shared" si="42"/>
        <v>0</v>
      </c>
      <c r="K165" s="111">
        <f t="shared" si="43"/>
        <v>0</v>
      </c>
      <c r="L165" s="121">
        <f t="shared" si="44"/>
        <v>0</v>
      </c>
      <c r="M165" s="122">
        <f t="shared" si="45"/>
        <v>0</v>
      </c>
      <c r="N165" s="122">
        <f t="shared" si="46"/>
        <v>0</v>
      </c>
      <c r="O165" s="137">
        <f>IF(A165=0,0,VLOOKUP(A165,'Pwr CrvFtch'!$A$4:$B$363,2))</f>
        <v>0</v>
      </c>
      <c r="P165" s="138">
        <f t="shared" si="47"/>
        <v>0</v>
      </c>
      <c r="Q165" s="63">
        <f t="shared" si="48"/>
        <v>0</v>
      </c>
      <c r="R165" s="63">
        <f t="shared" si="49"/>
        <v>0</v>
      </c>
      <c r="S165" s="63">
        <f t="shared" si="50"/>
        <v>0</v>
      </c>
      <c r="AC165" s="62">
        <v>41456</v>
      </c>
      <c r="AD165" s="59">
        <v>22</v>
      </c>
      <c r="AE165" s="59">
        <v>4</v>
      </c>
      <c r="AF165" s="59">
        <v>5</v>
      </c>
      <c r="AG165" s="59">
        <v>1</v>
      </c>
      <c r="AH165" s="59">
        <v>31</v>
      </c>
    </row>
    <row r="166" spans="1:34" x14ac:dyDescent="0.25">
      <c r="A166" s="125">
        <f t="shared" si="51"/>
        <v>0</v>
      </c>
      <c r="B166" s="132">
        <f t="shared" si="52"/>
        <v>0</v>
      </c>
      <c r="C166" s="94">
        <f t="shared" si="53"/>
        <v>0</v>
      </c>
      <c r="D166" s="95">
        <f t="shared" si="54"/>
        <v>0</v>
      </c>
      <c r="E166" s="95">
        <f t="shared" si="55"/>
        <v>0</v>
      </c>
      <c r="F166" s="95">
        <f t="shared" si="38"/>
        <v>0</v>
      </c>
      <c r="G166" s="95">
        <f t="shared" si="39"/>
        <v>0</v>
      </c>
      <c r="H166" s="96">
        <f t="shared" si="40"/>
        <v>0</v>
      </c>
      <c r="I166" s="109">
        <f t="shared" si="41"/>
        <v>0</v>
      </c>
      <c r="J166" s="110">
        <f t="shared" si="42"/>
        <v>0</v>
      </c>
      <c r="K166" s="111">
        <f t="shared" si="43"/>
        <v>0</v>
      </c>
      <c r="L166" s="121">
        <f t="shared" si="44"/>
        <v>0</v>
      </c>
      <c r="M166" s="122">
        <f t="shared" si="45"/>
        <v>0</v>
      </c>
      <c r="N166" s="122">
        <f t="shared" si="46"/>
        <v>0</v>
      </c>
      <c r="O166" s="137">
        <f>IF(A166=0,0,VLOOKUP(A166,'Pwr CrvFtch'!$A$4:$B$363,2))</f>
        <v>0</v>
      </c>
      <c r="P166" s="138">
        <f t="shared" si="47"/>
        <v>0</v>
      </c>
      <c r="Q166" s="63">
        <f t="shared" si="48"/>
        <v>0</v>
      </c>
      <c r="R166" s="63">
        <f t="shared" si="49"/>
        <v>0</v>
      </c>
      <c r="S166" s="63">
        <f t="shared" si="50"/>
        <v>0</v>
      </c>
      <c r="AC166" s="62">
        <v>41487</v>
      </c>
      <c r="AD166" s="59">
        <v>22</v>
      </c>
      <c r="AE166" s="59">
        <v>5</v>
      </c>
      <c r="AF166" s="59">
        <v>4</v>
      </c>
      <c r="AG166" s="59">
        <v>0</v>
      </c>
      <c r="AH166" s="59">
        <v>31</v>
      </c>
    </row>
    <row r="167" spans="1:34" x14ac:dyDescent="0.25">
      <c r="A167" s="125">
        <f t="shared" si="51"/>
        <v>0</v>
      </c>
      <c r="B167" s="132">
        <f t="shared" si="52"/>
        <v>0</v>
      </c>
      <c r="C167" s="94">
        <f t="shared" si="53"/>
        <v>0</v>
      </c>
      <c r="D167" s="95">
        <f t="shared" si="54"/>
        <v>0</v>
      </c>
      <c r="E167" s="95">
        <f t="shared" si="55"/>
        <v>0</v>
      </c>
      <c r="F167" s="95">
        <f t="shared" si="38"/>
        <v>0</v>
      </c>
      <c r="G167" s="95">
        <f t="shared" si="39"/>
        <v>0</v>
      </c>
      <c r="H167" s="96">
        <f t="shared" si="40"/>
        <v>0</v>
      </c>
      <c r="I167" s="109">
        <f t="shared" si="41"/>
        <v>0</v>
      </c>
      <c r="J167" s="110">
        <f t="shared" si="42"/>
        <v>0</v>
      </c>
      <c r="K167" s="111">
        <f t="shared" si="43"/>
        <v>0</v>
      </c>
      <c r="L167" s="121">
        <f t="shared" si="44"/>
        <v>0</v>
      </c>
      <c r="M167" s="122">
        <f t="shared" si="45"/>
        <v>0</v>
      </c>
      <c r="N167" s="122">
        <f t="shared" si="46"/>
        <v>0</v>
      </c>
      <c r="O167" s="137">
        <f>IF(A167=0,0,VLOOKUP(A167,'Pwr CrvFtch'!$A$4:$B$363,2))</f>
        <v>0</v>
      </c>
      <c r="P167" s="138">
        <f t="shared" si="47"/>
        <v>0</v>
      </c>
      <c r="Q167" s="63">
        <f t="shared" si="48"/>
        <v>0</v>
      </c>
      <c r="R167" s="63">
        <f t="shared" si="49"/>
        <v>0</v>
      </c>
      <c r="S167" s="63">
        <f t="shared" si="50"/>
        <v>0</v>
      </c>
      <c r="AC167" s="62">
        <v>41518</v>
      </c>
      <c r="AD167" s="59">
        <v>20</v>
      </c>
      <c r="AE167" s="59">
        <v>4</v>
      </c>
      <c r="AF167" s="59">
        <v>6</v>
      </c>
      <c r="AG167" s="59">
        <v>1</v>
      </c>
      <c r="AH167" s="59">
        <v>30</v>
      </c>
    </row>
    <row r="168" spans="1:34" x14ac:dyDescent="0.25">
      <c r="A168" s="125">
        <f t="shared" si="51"/>
        <v>0</v>
      </c>
      <c r="B168" s="132">
        <f t="shared" si="52"/>
        <v>0</v>
      </c>
      <c r="C168" s="94">
        <f t="shared" si="53"/>
        <v>0</v>
      </c>
      <c r="D168" s="95">
        <f t="shared" si="54"/>
        <v>0</v>
      </c>
      <c r="E168" s="95">
        <f t="shared" si="55"/>
        <v>0</v>
      </c>
      <c r="F168" s="95">
        <f t="shared" si="38"/>
        <v>0</v>
      </c>
      <c r="G168" s="95">
        <f t="shared" si="39"/>
        <v>0</v>
      </c>
      <c r="H168" s="96">
        <f t="shared" si="40"/>
        <v>0</v>
      </c>
      <c r="I168" s="109">
        <f t="shared" si="41"/>
        <v>0</v>
      </c>
      <c r="J168" s="110">
        <f t="shared" si="42"/>
        <v>0</v>
      </c>
      <c r="K168" s="111">
        <f t="shared" si="43"/>
        <v>0</v>
      </c>
      <c r="L168" s="121">
        <f t="shared" si="44"/>
        <v>0</v>
      </c>
      <c r="M168" s="122">
        <f t="shared" si="45"/>
        <v>0</v>
      </c>
      <c r="N168" s="122">
        <f t="shared" si="46"/>
        <v>0</v>
      </c>
      <c r="O168" s="137">
        <f>IF(A168=0,0,VLOOKUP(A168,'Pwr CrvFtch'!$A$4:$B$363,2))</f>
        <v>0</v>
      </c>
      <c r="P168" s="138">
        <f t="shared" si="47"/>
        <v>0</v>
      </c>
      <c r="Q168" s="63">
        <f t="shared" si="48"/>
        <v>0</v>
      </c>
      <c r="R168" s="63">
        <f t="shared" si="49"/>
        <v>0</v>
      </c>
      <c r="S168" s="63">
        <f t="shared" si="50"/>
        <v>0</v>
      </c>
      <c r="AC168" s="62">
        <v>41548</v>
      </c>
      <c r="AD168" s="59">
        <v>23</v>
      </c>
      <c r="AE168" s="59">
        <v>4</v>
      </c>
      <c r="AF168" s="59">
        <v>4</v>
      </c>
      <c r="AG168" s="59">
        <v>0</v>
      </c>
      <c r="AH168" s="59">
        <v>31</v>
      </c>
    </row>
    <row r="169" spans="1:34" x14ac:dyDescent="0.25">
      <c r="A169" s="125">
        <f t="shared" si="51"/>
        <v>0</v>
      </c>
      <c r="B169" s="132">
        <f t="shared" si="52"/>
        <v>0</v>
      </c>
      <c r="C169" s="94">
        <f t="shared" si="53"/>
        <v>0</v>
      </c>
      <c r="D169" s="95">
        <f t="shared" si="54"/>
        <v>0</v>
      </c>
      <c r="E169" s="95">
        <f t="shared" si="55"/>
        <v>0</v>
      </c>
      <c r="F169" s="95">
        <f t="shared" si="38"/>
        <v>0</v>
      </c>
      <c r="G169" s="95">
        <f t="shared" si="39"/>
        <v>0</v>
      </c>
      <c r="H169" s="96">
        <f t="shared" si="40"/>
        <v>0</v>
      </c>
      <c r="I169" s="109">
        <f t="shared" si="41"/>
        <v>0</v>
      </c>
      <c r="J169" s="110">
        <f t="shared" si="42"/>
        <v>0</v>
      </c>
      <c r="K169" s="111">
        <f t="shared" si="43"/>
        <v>0</v>
      </c>
      <c r="L169" s="121">
        <f t="shared" si="44"/>
        <v>0</v>
      </c>
      <c r="M169" s="122">
        <f t="shared" si="45"/>
        <v>0</v>
      </c>
      <c r="N169" s="122">
        <f t="shared" si="46"/>
        <v>0</v>
      </c>
      <c r="O169" s="137">
        <f>IF(A169=0,0,VLOOKUP(A169,'Pwr CrvFtch'!$A$4:$B$363,2))</f>
        <v>0</v>
      </c>
      <c r="P169" s="138">
        <f t="shared" si="47"/>
        <v>0</v>
      </c>
      <c r="Q169" s="63">
        <f t="shared" si="48"/>
        <v>0</v>
      </c>
      <c r="R169" s="63">
        <f t="shared" si="49"/>
        <v>0</v>
      </c>
      <c r="S169" s="63">
        <f t="shared" si="50"/>
        <v>0</v>
      </c>
      <c r="AC169" s="62">
        <v>41579</v>
      </c>
      <c r="AD169" s="59">
        <v>20</v>
      </c>
      <c r="AE169" s="59">
        <v>5</v>
      </c>
      <c r="AF169" s="59">
        <v>5</v>
      </c>
      <c r="AG169" s="59">
        <v>1</v>
      </c>
      <c r="AH169" s="59">
        <v>30</v>
      </c>
    </row>
    <row r="170" spans="1:34" x14ac:dyDescent="0.25">
      <c r="A170" s="125">
        <f t="shared" si="51"/>
        <v>0</v>
      </c>
      <c r="B170" s="132">
        <f t="shared" si="52"/>
        <v>0</v>
      </c>
      <c r="C170" s="94">
        <f t="shared" si="53"/>
        <v>0</v>
      </c>
      <c r="D170" s="95">
        <f t="shared" si="54"/>
        <v>0</v>
      </c>
      <c r="E170" s="95">
        <f t="shared" si="55"/>
        <v>0</v>
      </c>
      <c r="F170" s="95">
        <f t="shared" si="38"/>
        <v>0</v>
      </c>
      <c r="G170" s="95">
        <f t="shared" si="39"/>
        <v>0</v>
      </c>
      <c r="H170" s="96">
        <f t="shared" si="40"/>
        <v>0</v>
      </c>
      <c r="I170" s="109">
        <f t="shared" si="41"/>
        <v>0</v>
      </c>
      <c r="J170" s="110">
        <f t="shared" si="42"/>
        <v>0</v>
      </c>
      <c r="K170" s="111">
        <f t="shared" si="43"/>
        <v>0</v>
      </c>
      <c r="L170" s="121">
        <f t="shared" si="44"/>
        <v>0</v>
      </c>
      <c r="M170" s="122">
        <f t="shared" si="45"/>
        <v>0</v>
      </c>
      <c r="N170" s="122">
        <f t="shared" si="46"/>
        <v>0</v>
      </c>
      <c r="O170" s="137">
        <f>IF(A170=0,0,VLOOKUP(A170,'Pwr CrvFtch'!$A$4:$B$363,2))</f>
        <v>0</v>
      </c>
      <c r="P170" s="138">
        <f t="shared" si="47"/>
        <v>0</v>
      </c>
      <c r="Q170" s="63">
        <f t="shared" si="48"/>
        <v>0</v>
      </c>
      <c r="R170" s="63">
        <f t="shared" si="49"/>
        <v>0</v>
      </c>
      <c r="S170" s="63">
        <f t="shared" si="50"/>
        <v>0</v>
      </c>
      <c r="AC170" s="62">
        <v>41609</v>
      </c>
      <c r="AD170" s="59">
        <v>21</v>
      </c>
      <c r="AE170" s="59">
        <v>4</v>
      </c>
      <c r="AF170" s="59">
        <v>6</v>
      </c>
      <c r="AG170" s="59">
        <v>1</v>
      </c>
      <c r="AH170" s="59">
        <v>31</v>
      </c>
    </row>
    <row r="171" spans="1:34" x14ac:dyDescent="0.25">
      <c r="A171" s="125">
        <f t="shared" si="51"/>
        <v>0</v>
      </c>
      <c r="B171" s="132">
        <f t="shared" si="52"/>
        <v>0</v>
      </c>
      <c r="C171" s="94">
        <f t="shared" si="53"/>
        <v>0</v>
      </c>
      <c r="D171" s="95">
        <f t="shared" si="54"/>
        <v>0</v>
      </c>
      <c r="E171" s="95">
        <f t="shared" si="55"/>
        <v>0</v>
      </c>
      <c r="F171" s="95">
        <f t="shared" si="38"/>
        <v>0</v>
      </c>
      <c r="G171" s="95">
        <f t="shared" si="39"/>
        <v>0</v>
      </c>
      <c r="H171" s="96">
        <f t="shared" si="40"/>
        <v>0</v>
      </c>
      <c r="I171" s="109">
        <f t="shared" si="41"/>
        <v>0</v>
      </c>
      <c r="J171" s="110">
        <f t="shared" si="42"/>
        <v>0</v>
      </c>
      <c r="K171" s="111">
        <f t="shared" si="43"/>
        <v>0</v>
      </c>
      <c r="L171" s="121">
        <f t="shared" si="44"/>
        <v>0</v>
      </c>
      <c r="M171" s="122">
        <f t="shared" si="45"/>
        <v>0</v>
      </c>
      <c r="N171" s="122">
        <f t="shared" si="46"/>
        <v>0</v>
      </c>
      <c r="O171" s="137">
        <f>IF(A171=0,0,VLOOKUP(A171,'Pwr CrvFtch'!$A$4:$B$363,2))</f>
        <v>0</v>
      </c>
      <c r="P171" s="138">
        <f t="shared" si="47"/>
        <v>0</v>
      </c>
      <c r="Q171" s="63">
        <f t="shared" si="48"/>
        <v>0</v>
      </c>
      <c r="R171" s="63">
        <f t="shared" si="49"/>
        <v>0</v>
      </c>
      <c r="S171" s="63">
        <f t="shared" si="50"/>
        <v>0</v>
      </c>
      <c r="AC171" s="62">
        <v>41640</v>
      </c>
      <c r="AD171" s="59">
        <v>22</v>
      </c>
      <c r="AE171" s="59">
        <v>4</v>
      </c>
      <c r="AF171" s="59">
        <v>5</v>
      </c>
      <c r="AG171" s="59">
        <v>1</v>
      </c>
      <c r="AH171" s="59">
        <v>31</v>
      </c>
    </row>
    <row r="172" spans="1:34" x14ac:dyDescent="0.25">
      <c r="A172" s="125">
        <f t="shared" si="51"/>
        <v>0</v>
      </c>
      <c r="B172" s="132">
        <f t="shared" si="52"/>
        <v>0</v>
      </c>
      <c r="C172" s="94">
        <f t="shared" si="53"/>
        <v>0</v>
      </c>
      <c r="D172" s="95">
        <f t="shared" si="54"/>
        <v>0</v>
      </c>
      <c r="E172" s="95">
        <f t="shared" si="55"/>
        <v>0</v>
      </c>
      <c r="F172" s="95">
        <f t="shared" si="38"/>
        <v>0</v>
      </c>
      <c r="G172" s="95">
        <f t="shared" si="39"/>
        <v>0</v>
      </c>
      <c r="H172" s="96">
        <f t="shared" si="40"/>
        <v>0</v>
      </c>
      <c r="I172" s="109">
        <f t="shared" si="41"/>
        <v>0</v>
      </c>
      <c r="J172" s="110">
        <f t="shared" si="42"/>
        <v>0</v>
      </c>
      <c r="K172" s="111">
        <f t="shared" si="43"/>
        <v>0</v>
      </c>
      <c r="L172" s="121">
        <f t="shared" si="44"/>
        <v>0</v>
      </c>
      <c r="M172" s="122">
        <f t="shared" si="45"/>
        <v>0</v>
      </c>
      <c r="N172" s="122">
        <f t="shared" si="46"/>
        <v>0</v>
      </c>
      <c r="O172" s="137">
        <f>IF(A172=0,0,VLOOKUP(A172,'Pwr CrvFtch'!$A$4:$B$363,2))</f>
        <v>0</v>
      </c>
      <c r="P172" s="138">
        <f t="shared" si="47"/>
        <v>0</v>
      </c>
      <c r="Q172" s="63">
        <f t="shared" si="48"/>
        <v>0</v>
      </c>
      <c r="R172" s="63">
        <f t="shared" si="49"/>
        <v>0</v>
      </c>
      <c r="S172" s="63">
        <f t="shared" si="50"/>
        <v>0</v>
      </c>
      <c r="AC172" s="62">
        <v>41671</v>
      </c>
      <c r="AD172" s="59">
        <v>20</v>
      </c>
      <c r="AE172" s="59">
        <v>4</v>
      </c>
      <c r="AF172" s="59">
        <v>4</v>
      </c>
      <c r="AG172" s="59">
        <v>0</v>
      </c>
      <c r="AH172" s="59">
        <v>28</v>
      </c>
    </row>
    <row r="173" spans="1:34" x14ac:dyDescent="0.25">
      <c r="A173" s="125">
        <f t="shared" si="51"/>
        <v>0</v>
      </c>
      <c r="B173" s="132">
        <f t="shared" si="52"/>
        <v>0</v>
      </c>
      <c r="C173" s="94">
        <f t="shared" si="53"/>
        <v>0</v>
      </c>
      <c r="D173" s="95">
        <f t="shared" si="54"/>
        <v>0</v>
      </c>
      <c r="E173" s="95">
        <f t="shared" si="55"/>
        <v>0</v>
      </c>
      <c r="F173" s="95">
        <f t="shared" si="38"/>
        <v>0</v>
      </c>
      <c r="G173" s="95">
        <f t="shared" si="39"/>
        <v>0</v>
      </c>
      <c r="H173" s="96">
        <f t="shared" si="40"/>
        <v>0</v>
      </c>
      <c r="I173" s="109">
        <f t="shared" si="41"/>
        <v>0</v>
      </c>
      <c r="J173" s="110">
        <f t="shared" si="42"/>
        <v>0</v>
      </c>
      <c r="K173" s="111">
        <f t="shared" si="43"/>
        <v>0</v>
      </c>
      <c r="L173" s="121">
        <f t="shared" si="44"/>
        <v>0</v>
      </c>
      <c r="M173" s="122">
        <f t="shared" si="45"/>
        <v>0</v>
      </c>
      <c r="N173" s="122">
        <f t="shared" si="46"/>
        <v>0</v>
      </c>
      <c r="O173" s="137">
        <f>IF(A173=0,0,VLOOKUP(A173,'Pwr CrvFtch'!$A$4:$B$363,2))</f>
        <v>0</v>
      </c>
      <c r="P173" s="138">
        <f t="shared" si="47"/>
        <v>0</v>
      </c>
      <c r="Q173" s="63">
        <f t="shared" si="48"/>
        <v>0</v>
      </c>
      <c r="R173" s="63">
        <f t="shared" si="49"/>
        <v>0</v>
      </c>
      <c r="S173" s="63">
        <f t="shared" si="50"/>
        <v>0</v>
      </c>
      <c r="AC173" s="62">
        <v>41699</v>
      </c>
      <c r="AD173" s="59">
        <v>21</v>
      </c>
      <c r="AE173" s="59">
        <v>5</v>
      </c>
      <c r="AF173" s="59">
        <v>5</v>
      </c>
      <c r="AG173" s="59">
        <v>0</v>
      </c>
      <c r="AH173" s="59">
        <v>31</v>
      </c>
    </row>
    <row r="174" spans="1:34" x14ac:dyDescent="0.25">
      <c r="A174" s="125">
        <f t="shared" si="51"/>
        <v>0</v>
      </c>
      <c r="B174" s="132">
        <f t="shared" si="52"/>
        <v>0</v>
      </c>
      <c r="C174" s="94">
        <f t="shared" si="53"/>
        <v>0</v>
      </c>
      <c r="D174" s="95">
        <f t="shared" si="54"/>
        <v>0</v>
      </c>
      <c r="E174" s="95">
        <f t="shared" si="55"/>
        <v>0</v>
      </c>
      <c r="F174" s="95">
        <f t="shared" si="38"/>
        <v>0</v>
      </c>
      <c r="G174" s="95">
        <f t="shared" si="39"/>
        <v>0</v>
      </c>
      <c r="H174" s="96">
        <f t="shared" si="40"/>
        <v>0</v>
      </c>
      <c r="I174" s="109">
        <f t="shared" si="41"/>
        <v>0</v>
      </c>
      <c r="J174" s="110">
        <f t="shared" si="42"/>
        <v>0</v>
      </c>
      <c r="K174" s="111">
        <f t="shared" si="43"/>
        <v>0</v>
      </c>
      <c r="L174" s="121">
        <f t="shared" si="44"/>
        <v>0</v>
      </c>
      <c r="M174" s="122">
        <f t="shared" si="45"/>
        <v>0</v>
      </c>
      <c r="N174" s="122">
        <f t="shared" si="46"/>
        <v>0</v>
      </c>
      <c r="O174" s="137">
        <f>IF(A174=0,0,VLOOKUP(A174,'Pwr CrvFtch'!$A$4:$B$363,2))</f>
        <v>0</v>
      </c>
      <c r="P174" s="138">
        <f t="shared" si="47"/>
        <v>0</v>
      </c>
      <c r="Q174" s="63">
        <f t="shared" si="48"/>
        <v>0</v>
      </c>
      <c r="R174" s="63">
        <f t="shared" si="49"/>
        <v>0</v>
      </c>
      <c r="S174" s="63">
        <f t="shared" si="50"/>
        <v>0</v>
      </c>
      <c r="AC174" s="62">
        <v>41730</v>
      </c>
      <c r="AD174" s="59">
        <v>22</v>
      </c>
      <c r="AE174" s="59">
        <v>4</v>
      </c>
      <c r="AF174" s="59">
        <v>4</v>
      </c>
      <c r="AG174" s="59">
        <v>0</v>
      </c>
      <c r="AH174" s="59">
        <v>30</v>
      </c>
    </row>
    <row r="175" spans="1:34" x14ac:dyDescent="0.25">
      <c r="A175" s="125">
        <f t="shared" si="51"/>
        <v>0</v>
      </c>
      <c r="B175" s="132">
        <f t="shared" si="52"/>
        <v>0</v>
      </c>
      <c r="C175" s="94">
        <f t="shared" si="53"/>
        <v>0</v>
      </c>
      <c r="D175" s="95">
        <f t="shared" si="54"/>
        <v>0</v>
      </c>
      <c r="E175" s="95">
        <f t="shared" si="55"/>
        <v>0</v>
      </c>
      <c r="F175" s="95">
        <f t="shared" si="38"/>
        <v>0</v>
      </c>
      <c r="G175" s="95">
        <f t="shared" si="39"/>
        <v>0</v>
      </c>
      <c r="H175" s="96">
        <f t="shared" si="40"/>
        <v>0</v>
      </c>
      <c r="I175" s="109">
        <f t="shared" si="41"/>
        <v>0</v>
      </c>
      <c r="J175" s="110">
        <f t="shared" si="42"/>
        <v>0</v>
      </c>
      <c r="K175" s="111">
        <f t="shared" si="43"/>
        <v>0</v>
      </c>
      <c r="L175" s="121">
        <f t="shared" si="44"/>
        <v>0</v>
      </c>
      <c r="M175" s="122">
        <f t="shared" si="45"/>
        <v>0</v>
      </c>
      <c r="N175" s="122">
        <f t="shared" si="46"/>
        <v>0</v>
      </c>
      <c r="O175" s="137">
        <f>IF(A175=0,0,VLOOKUP(A175,'Pwr CrvFtch'!$A$4:$B$363,2))</f>
        <v>0</v>
      </c>
      <c r="P175" s="138">
        <f t="shared" si="47"/>
        <v>0</v>
      </c>
      <c r="Q175" s="63">
        <f t="shared" si="48"/>
        <v>0</v>
      </c>
      <c r="R175" s="63">
        <f t="shared" si="49"/>
        <v>0</v>
      </c>
      <c r="S175" s="63">
        <f t="shared" si="50"/>
        <v>0</v>
      </c>
      <c r="AC175" s="62">
        <v>41760</v>
      </c>
      <c r="AD175" s="59">
        <v>21</v>
      </c>
      <c r="AE175" s="59">
        <v>5</v>
      </c>
      <c r="AF175" s="59">
        <v>5</v>
      </c>
      <c r="AG175" s="59">
        <v>1</v>
      </c>
      <c r="AH175" s="59">
        <v>31</v>
      </c>
    </row>
    <row r="176" spans="1:34" x14ac:dyDescent="0.25">
      <c r="A176" s="125">
        <f t="shared" si="51"/>
        <v>0</v>
      </c>
      <c r="B176" s="132">
        <f t="shared" si="52"/>
        <v>0</v>
      </c>
      <c r="C176" s="94">
        <f t="shared" si="53"/>
        <v>0</v>
      </c>
      <c r="D176" s="95">
        <f t="shared" si="54"/>
        <v>0</v>
      </c>
      <c r="E176" s="95">
        <f t="shared" si="55"/>
        <v>0</v>
      </c>
      <c r="F176" s="95">
        <f t="shared" si="38"/>
        <v>0</v>
      </c>
      <c r="G176" s="95">
        <f t="shared" si="39"/>
        <v>0</v>
      </c>
      <c r="H176" s="96">
        <f t="shared" si="40"/>
        <v>0</v>
      </c>
      <c r="I176" s="109">
        <f t="shared" si="41"/>
        <v>0</v>
      </c>
      <c r="J176" s="110">
        <f t="shared" si="42"/>
        <v>0</v>
      </c>
      <c r="K176" s="111">
        <f t="shared" si="43"/>
        <v>0</v>
      </c>
      <c r="L176" s="121">
        <f t="shared" si="44"/>
        <v>0</v>
      </c>
      <c r="M176" s="122">
        <f t="shared" si="45"/>
        <v>0</v>
      </c>
      <c r="N176" s="122">
        <f t="shared" si="46"/>
        <v>0</v>
      </c>
      <c r="O176" s="137">
        <f>IF(A176=0,0,VLOOKUP(A176,'Pwr CrvFtch'!$A$4:$B$363,2))</f>
        <v>0</v>
      </c>
      <c r="P176" s="138">
        <f t="shared" si="47"/>
        <v>0</v>
      </c>
      <c r="Q176" s="63">
        <f t="shared" si="48"/>
        <v>0</v>
      </c>
      <c r="R176" s="63">
        <f t="shared" si="49"/>
        <v>0</v>
      </c>
      <c r="S176" s="63">
        <f t="shared" si="50"/>
        <v>0</v>
      </c>
      <c r="AC176" s="62">
        <v>41791</v>
      </c>
      <c r="AD176" s="59">
        <v>21</v>
      </c>
      <c r="AE176" s="59">
        <v>4</v>
      </c>
      <c r="AF176" s="59">
        <v>5</v>
      </c>
      <c r="AG176" s="59">
        <v>0</v>
      </c>
      <c r="AH176" s="59">
        <v>30</v>
      </c>
    </row>
    <row r="177" spans="1:34" x14ac:dyDescent="0.25">
      <c r="A177" s="125">
        <f t="shared" si="51"/>
        <v>0</v>
      </c>
      <c r="B177" s="132">
        <f t="shared" si="52"/>
        <v>0</v>
      </c>
      <c r="C177" s="94">
        <f t="shared" si="53"/>
        <v>0</v>
      </c>
      <c r="D177" s="95">
        <f t="shared" si="54"/>
        <v>0</v>
      </c>
      <c r="E177" s="95">
        <f t="shared" si="55"/>
        <v>0</v>
      </c>
      <c r="F177" s="95">
        <f t="shared" si="38"/>
        <v>0</v>
      </c>
      <c r="G177" s="95">
        <f t="shared" si="39"/>
        <v>0</v>
      </c>
      <c r="H177" s="96">
        <f t="shared" si="40"/>
        <v>0</v>
      </c>
      <c r="I177" s="109">
        <f t="shared" si="41"/>
        <v>0</v>
      </c>
      <c r="J177" s="110">
        <f t="shared" si="42"/>
        <v>0</v>
      </c>
      <c r="K177" s="111">
        <f t="shared" si="43"/>
        <v>0</v>
      </c>
      <c r="L177" s="121">
        <f t="shared" si="44"/>
        <v>0</v>
      </c>
      <c r="M177" s="122">
        <f t="shared" si="45"/>
        <v>0</v>
      </c>
      <c r="N177" s="122">
        <f t="shared" si="46"/>
        <v>0</v>
      </c>
      <c r="O177" s="137">
        <f>IF(A177=0,0,VLOOKUP(A177,'Pwr CrvFtch'!$A$4:$B$363,2))</f>
        <v>0</v>
      </c>
      <c r="P177" s="138">
        <f t="shared" si="47"/>
        <v>0</v>
      </c>
      <c r="Q177" s="63">
        <f t="shared" si="48"/>
        <v>0</v>
      </c>
      <c r="R177" s="63">
        <f t="shared" si="49"/>
        <v>0</v>
      </c>
      <c r="S177" s="63">
        <f t="shared" si="50"/>
        <v>0</v>
      </c>
      <c r="AC177" s="62">
        <v>41821</v>
      </c>
      <c r="AD177" s="59">
        <v>22</v>
      </c>
      <c r="AE177" s="59">
        <v>4</v>
      </c>
      <c r="AF177" s="59">
        <v>5</v>
      </c>
      <c r="AG177" s="59">
        <v>1</v>
      </c>
      <c r="AH177" s="59">
        <v>31</v>
      </c>
    </row>
    <row r="178" spans="1:34" x14ac:dyDescent="0.25">
      <c r="A178" s="125">
        <f t="shared" si="51"/>
        <v>0</v>
      </c>
      <c r="B178" s="132">
        <f t="shared" si="52"/>
        <v>0</v>
      </c>
      <c r="C178" s="94">
        <f t="shared" si="53"/>
        <v>0</v>
      </c>
      <c r="D178" s="95">
        <f t="shared" si="54"/>
        <v>0</v>
      </c>
      <c r="E178" s="95">
        <f t="shared" si="55"/>
        <v>0</v>
      </c>
      <c r="F178" s="95">
        <f t="shared" si="38"/>
        <v>0</v>
      </c>
      <c r="G178" s="95">
        <f t="shared" si="39"/>
        <v>0</v>
      </c>
      <c r="H178" s="96">
        <f t="shared" si="40"/>
        <v>0</v>
      </c>
      <c r="I178" s="109">
        <f t="shared" si="41"/>
        <v>0</v>
      </c>
      <c r="J178" s="110">
        <f t="shared" si="42"/>
        <v>0</v>
      </c>
      <c r="K178" s="111">
        <f t="shared" si="43"/>
        <v>0</v>
      </c>
      <c r="L178" s="121">
        <f t="shared" si="44"/>
        <v>0</v>
      </c>
      <c r="M178" s="122">
        <f t="shared" si="45"/>
        <v>0</v>
      </c>
      <c r="N178" s="122">
        <f t="shared" si="46"/>
        <v>0</v>
      </c>
      <c r="O178" s="137">
        <f>IF(A178=0,0,VLOOKUP(A178,'Pwr CrvFtch'!$A$4:$B$363,2))</f>
        <v>0</v>
      </c>
      <c r="P178" s="138">
        <f t="shared" si="47"/>
        <v>0</v>
      </c>
      <c r="Q178" s="63">
        <f t="shared" si="48"/>
        <v>0</v>
      </c>
      <c r="R178" s="63">
        <f t="shared" si="49"/>
        <v>0</v>
      </c>
      <c r="S178" s="63">
        <f t="shared" si="50"/>
        <v>0</v>
      </c>
      <c r="AC178" s="62">
        <v>41852</v>
      </c>
      <c r="AD178" s="59">
        <v>21</v>
      </c>
      <c r="AE178" s="59">
        <v>5</v>
      </c>
      <c r="AF178" s="59">
        <v>5</v>
      </c>
      <c r="AG178" s="59">
        <v>0</v>
      </c>
      <c r="AH178" s="59">
        <v>31</v>
      </c>
    </row>
    <row r="179" spans="1:34" x14ac:dyDescent="0.25">
      <c r="A179" s="125">
        <f t="shared" si="51"/>
        <v>0</v>
      </c>
      <c r="B179" s="132">
        <f t="shared" si="52"/>
        <v>0</v>
      </c>
      <c r="C179" s="94">
        <f t="shared" si="53"/>
        <v>0</v>
      </c>
      <c r="D179" s="95">
        <f t="shared" si="54"/>
        <v>0</v>
      </c>
      <c r="E179" s="95">
        <f t="shared" si="55"/>
        <v>0</v>
      </c>
      <c r="F179" s="95">
        <f t="shared" si="38"/>
        <v>0</v>
      </c>
      <c r="G179" s="95">
        <f t="shared" si="39"/>
        <v>0</v>
      </c>
      <c r="H179" s="96">
        <f t="shared" si="40"/>
        <v>0</v>
      </c>
      <c r="I179" s="109">
        <f t="shared" si="41"/>
        <v>0</v>
      </c>
      <c r="J179" s="110">
        <f t="shared" si="42"/>
        <v>0</v>
      </c>
      <c r="K179" s="111">
        <f t="shared" si="43"/>
        <v>0</v>
      </c>
      <c r="L179" s="121">
        <f t="shared" si="44"/>
        <v>0</v>
      </c>
      <c r="M179" s="122">
        <f t="shared" si="45"/>
        <v>0</v>
      </c>
      <c r="N179" s="122">
        <f t="shared" si="46"/>
        <v>0</v>
      </c>
      <c r="O179" s="137">
        <f>IF(A179=0,0,VLOOKUP(A179,'Pwr CrvFtch'!$A$4:$B$363,2))</f>
        <v>0</v>
      </c>
      <c r="P179" s="138">
        <f t="shared" si="47"/>
        <v>0</v>
      </c>
      <c r="Q179" s="63">
        <f t="shared" si="48"/>
        <v>0</v>
      </c>
      <c r="R179" s="63">
        <f t="shared" si="49"/>
        <v>0</v>
      </c>
      <c r="S179" s="63">
        <f t="shared" si="50"/>
        <v>0</v>
      </c>
      <c r="AC179" s="62">
        <v>41883</v>
      </c>
      <c r="AD179" s="59">
        <v>21</v>
      </c>
      <c r="AE179" s="59">
        <v>4</v>
      </c>
      <c r="AF179" s="59">
        <v>5</v>
      </c>
      <c r="AG179" s="59">
        <v>1</v>
      </c>
      <c r="AH179" s="59">
        <v>30</v>
      </c>
    </row>
    <row r="180" spans="1:34" x14ac:dyDescent="0.25">
      <c r="A180" s="125">
        <f t="shared" si="51"/>
        <v>0</v>
      </c>
      <c r="B180" s="132">
        <f t="shared" si="52"/>
        <v>0</v>
      </c>
      <c r="C180" s="94">
        <f t="shared" si="53"/>
        <v>0</v>
      </c>
      <c r="D180" s="95">
        <f t="shared" si="54"/>
        <v>0</v>
      </c>
      <c r="E180" s="95">
        <f t="shared" si="55"/>
        <v>0</v>
      </c>
      <c r="F180" s="95">
        <f t="shared" si="38"/>
        <v>0</v>
      </c>
      <c r="G180" s="95">
        <f t="shared" si="39"/>
        <v>0</v>
      </c>
      <c r="H180" s="96">
        <f t="shared" si="40"/>
        <v>0</v>
      </c>
      <c r="I180" s="109">
        <f t="shared" si="41"/>
        <v>0</v>
      </c>
      <c r="J180" s="110">
        <f t="shared" si="42"/>
        <v>0</v>
      </c>
      <c r="K180" s="111">
        <f t="shared" si="43"/>
        <v>0</v>
      </c>
      <c r="L180" s="121">
        <f t="shared" si="44"/>
        <v>0</v>
      </c>
      <c r="M180" s="122">
        <f t="shared" si="45"/>
        <v>0</v>
      </c>
      <c r="N180" s="122">
        <f t="shared" si="46"/>
        <v>0</v>
      </c>
      <c r="O180" s="137">
        <f>IF(A180=0,0,VLOOKUP(A180,'Pwr CrvFtch'!$A$4:$B$363,2))</f>
        <v>0</v>
      </c>
      <c r="P180" s="138">
        <f t="shared" si="47"/>
        <v>0</v>
      </c>
      <c r="Q180" s="63">
        <f t="shared" si="48"/>
        <v>0</v>
      </c>
      <c r="R180" s="63">
        <f t="shared" si="49"/>
        <v>0</v>
      </c>
      <c r="S180" s="63">
        <f t="shared" si="50"/>
        <v>0</v>
      </c>
      <c r="AC180" s="62">
        <v>41913</v>
      </c>
      <c r="AD180" s="59">
        <v>23</v>
      </c>
      <c r="AE180" s="59">
        <v>4</v>
      </c>
      <c r="AF180" s="59">
        <v>4</v>
      </c>
      <c r="AG180" s="59">
        <v>0</v>
      </c>
      <c r="AH180" s="59">
        <v>31</v>
      </c>
    </row>
    <row r="181" spans="1:34" x14ac:dyDescent="0.25">
      <c r="A181" s="125">
        <f t="shared" si="51"/>
        <v>0</v>
      </c>
      <c r="B181" s="132">
        <f t="shared" si="52"/>
        <v>0</v>
      </c>
      <c r="C181" s="94">
        <f t="shared" si="53"/>
        <v>0</v>
      </c>
      <c r="D181" s="95">
        <f t="shared" si="54"/>
        <v>0</v>
      </c>
      <c r="E181" s="95">
        <f t="shared" si="55"/>
        <v>0</v>
      </c>
      <c r="F181" s="95">
        <f t="shared" si="38"/>
        <v>0</v>
      </c>
      <c r="G181" s="95">
        <f t="shared" si="39"/>
        <v>0</v>
      </c>
      <c r="H181" s="96">
        <f t="shared" si="40"/>
        <v>0</v>
      </c>
      <c r="I181" s="109">
        <f t="shared" si="41"/>
        <v>0</v>
      </c>
      <c r="J181" s="110">
        <f t="shared" si="42"/>
        <v>0</v>
      </c>
      <c r="K181" s="111">
        <f t="shared" si="43"/>
        <v>0</v>
      </c>
      <c r="L181" s="121">
        <f t="shared" si="44"/>
        <v>0</v>
      </c>
      <c r="M181" s="122">
        <f t="shared" si="45"/>
        <v>0</v>
      </c>
      <c r="N181" s="122">
        <f t="shared" si="46"/>
        <v>0</v>
      </c>
      <c r="O181" s="137">
        <f>IF(A181=0,0,VLOOKUP(A181,'Pwr CrvFtch'!$A$4:$B$363,2))</f>
        <v>0</v>
      </c>
      <c r="P181" s="138">
        <f t="shared" si="47"/>
        <v>0</v>
      </c>
      <c r="Q181" s="63">
        <f t="shared" si="48"/>
        <v>0</v>
      </c>
      <c r="R181" s="63">
        <f t="shared" si="49"/>
        <v>0</v>
      </c>
      <c r="S181" s="63">
        <f t="shared" si="50"/>
        <v>0</v>
      </c>
      <c r="AC181" s="62">
        <v>41944</v>
      </c>
      <c r="AD181" s="59">
        <v>19</v>
      </c>
      <c r="AE181" s="59">
        <v>5</v>
      </c>
      <c r="AF181" s="59">
        <v>6</v>
      </c>
      <c r="AG181" s="59">
        <v>1</v>
      </c>
      <c r="AH181" s="59">
        <v>30</v>
      </c>
    </row>
    <row r="182" spans="1:34" x14ac:dyDescent="0.25">
      <c r="A182" s="125">
        <f t="shared" si="51"/>
        <v>0</v>
      </c>
      <c r="B182" s="132">
        <f t="shared" si="52"/>
        <v>0</v>
      </c>
      <c r="C182" s="94">
        <f t="shared" si="53"/>
        <v>0</v>
      </c>
      <c r="D182" s="95">
        <f t="shared" si="54"/>
        <v>0</v>
      </c>
      <c r="E182" s="95">
        <f t="shared" si="55"/>
        <v>0</v>
      </c>
      <c r="F182" s="95">
        <f t="shared" si="38"/>
        <v>0</v>
      </c>
      <c r="G182" s="95">
        <f t="shared" si="39"/>
        <v>0</v>
      </c>
      <c r="H182" s="96">
        <f t="shared" si="40"/>
        <v>0</v>
      </c>
      <c r="I182" s="109">
        <f t="shared" si="41"/>
        <v>0</v>
      </c>
      <c r="J182" s="110">
        <f t="shared" si="42"/>
        <v>0</v>
      </c>
      <c r="K182" s="111">
        <f t="shared" si="43"/>
        <v>0</v>
      </c>
      <c r="L182" s="121">
        <f t="shared" si="44"/>
        <v>0</v>
      </c>
      <c r="M182" s="122">
        <f t="shared" si="45"/>
        <v>0</v>
      </c>
      <c r="N182" s="122">
        <f t="shared" si="46"/>
        <v>0</v>
      </c>
      <c r="O182" s="137">
        <f>IF(A182=0,0,VLOOKUP(A182,'Pwr CrvFtch'!$A$4:$B$363,2))</f>
        <v>0</v>
      </c>
      <c r="P182" s="138">
        <f t="shared" si="47"/>
        <v>0</v>
      </c>
      <c r="Q182" s="63">
        <f t="shared" si="48"/>
        <v>0</v>
      </c>
      <c r="R182" s="63">
        <f t="shared" si="49"/>
        <v>0</v>
      </c>
      <c r="S182" s="63">
        <f t="shared" si="50"/>
        <v>0</v>
      </c>
      <c r="AC182" s="62">
        <v>41974</v>
      </c>
      <c r="AD182" s="59">
        <v>22</v>
      </c>
      <c r="AE182" s="59">
        <v>4</v>
      </c>
      <c r="AF182" s="59">
        <v>5</v>
      </c>
      <c r="AG182" s="59">
        <v>1</v>
      </c>
      <c r="AH182" s="59">
        <v>31</v>
      </c>
    </row>
    <row r="183" spans="1:34" x14ac:dyDescent="0.25">
      <c r="A183" s="125">
        <f t="shared" si="51"/>
        <v>0</v>
      </c>
      <c r="B183" s="132">
        <f t="shared" si="52"/>
        <v>0</v>
      </c>
      <c r="C183" s="94">
        <f t="shared" si="53"/>
        <v>0</v>
      </c>
      <c r="D183" s="95">
        <f t="shared" si="54"/>
        <v>0</v>
      </c>
      <c r="E183" s="95">
        <f t="shared" si="55"/>
        <v>0</v>
      </c>
      <c r="F183" s="95">
        <f t="shared" si="38"/>
        <v>0</v>
      </c>
      <c r="G183" s="95">
        <f t="shared" si="39"/>
        <v>0</v>
      </c>
      <c r="H183" s="96">
        <f t="shared" si="40"/>
        <v>0</v>
      </c>
      <c r="I183" s="109">
        <f t="shared" si="41"/>
        <v>0</v>
      </c>
      <c r="J183" s="110">
        <f t="shared" si="42"/>
        <v>0</v>
      </c>
      <c r="K183" s="111">
        <f t="shared" si="43"/>
        <v>0</v>
      </c>
      <c r="L183" s="121">
        <f t="shared" si="44"/>
        <v>0</v>
      </c>
      <c r="M183" s="122">
        <f t="shared" si="45"/>
        <v>0</v>
      </c>
      <c r="N183" s="122">
        <f t="shared" si="46"/>
        <v>0</v>
      </c>
      <c r="O183" s="137">
        <f>IF(A183=0,0,VLOOKUP(A183,'Pwr CrvFtch'!$A$4:$B$363,2))</f>
        <v>0</v>
      </c>
      <c r="P183" s="138">
        <f t="shared" si="47"/>
        <v>0</v>
      </c>
      <c r="Q183" s="63">
        <f t="shared" si="48"/>
        <v>0</v>
      </c>
      <c r="R183" s="63">
        <f t="shared" si="49"/>
        <v>0</v>
      </c>
      <c r="S183" s="63">
        <f t="shared" si="50"/>
        <v>0</v>
      </c>
      <c r="AC183" s="62">
        <v>42005</v>
      </c>
      <c r="AD183" s="59">
        <v>21</v>
      </c>
      <c r="AE183" s="59">
        <v>5</v>
      </c>
      <c r="AF183" s="59">
        <v>5</v>
      </c>
      <c r="AG183" s="59">
        <v>1</v>
      </c>
      <c r="AH183" s="59">
        <v>31</v>
      </c>
    </row>
    <row r="184" spans="1:34" x14ac:dyDescent="0.25">
      <c r="A184" s="125">
        <f t="shared" si="51"/>
        <v>0</v>
      </c>
      <c r="B184" s="132">
        <f t="shared" si="52"/>
        <v>0</v>
      </c>
      <c r="C184" s="94">
        <f t="shared" si="53"/>
        <v>0</v>
      </c>
      <c r="D184" s="95">
        <f t="shared" si="54"/>
        <v>0</v>
      </c>
      <c r="E184" s="95">
        <f t="shared" si="55"/>
        <v>0</v>
      </c>
      <c r="F184" s="95">
        <f t="shared" si="38"/>
        <v>0</v>
      </c>
      <c r="G184" s="95">
        <f t="shared" si="39"/>
        <v>0</v>
      </c>
      <c r="H184" s="96">
        <f t="shared" si="40"/>
        <v>0</v>
      </c>
      <c r="I184" s="109">
        <f t="shared" si="41"/>
        <v>0</v>
      </c>
      <c r="J184" s="110">
        <f t="shared" si="42"/>
        <v>0</v>
      </c>
      <c r="K184" s="111">
        <f t="shared" si="43"/>
        <v>0</v>
      </c>
      <c r="L184" s="121">
        <f t="shared" si="44"/>
        <v>0</v>
      </c>
      <c r="M184" s="122">
        <f t="shared" si="45"/>
        <v>0</v>
      </c>
      <c r="N184" s="122">
        <f t="shared" si="46"/>
        <v>0</v>
      </c>
      <c r="O184" s="137">
        <f>IF(A184=0,0,VLOOKUP(A184,'Pwr CrvFtch'!$A$4:$B$363,2))</f>
        <v>0</v>
      </c>
      <c r="P184" s="138">
        <f t="shared" si="47"/>
        <v>0</v>
      </c>
      <c r="Q184" s="63">
        <f t="shared" si="48"/>
        <v>0</v>
      </c>
      <c r="R184" s="63">
        <f t="shared" si="49"/>
        <v>0</v>
      </c>
      <c r="S184" s="63">
        <f t="shared" si="50"/>
        <v>0</v>
      </c>
      <c r="AC184" s="62">
        <v>42036</v>
      </c>
      <c r="AD184" s="59">
        <v>20</v>
      </c>
      <c r="AE184" s="59">
        <v>4</v>
      </c>
      <c r="AF184" s="59">
        <v>4</v>
      </c>
      <c r="AG184" s="59">
        <v>0</v>
      </c>
      <c r="AH184" s="59">
        <v>28</v>
      </c>
    </row>
    <row r="185" spans="1:34" x14ac:dyDescent="0.25">
      <c r="A185" s="125">
        <f t="shared" si="51"/>
        <v>0</v>
      </c>
      <c r="B185" s="132">
        <f t="shared" si="52"/>
        <v>0</v>
      </c>
      <c r="C185" s="94">
        <f t="shared" si="53"/>
        <v>0</v>
      </c>
      <c r="D185" s="95">
        <f t="shared" si="54"/>
        <v>0</v>
      </c>
      <c r="E185" s="95">
        <f t="shared" si="55"/>
        <v>0</v>
      </c>
      <c r="F185" s="95">
        <f t="shared" si="38"/>
        <v>0</v>
      </c>
      <c r="G185" s="95">
        <f t="shared" si="39"/>
        <v>0</v>
      </c>
      <c r="H185" s="96">
        <f t="shared" si="40"/>
        <v>0</v>
      </c>
      <c r="I185" s="109">
        <f t="shared" si="41"/>
        <v>0</v>
      </c>
      <c r="J185" s="110">
        <f t="shared" si="42"/>
        <v>0</v>
      </c>
      <c r="K185" s="111">
        <f t="shared" si="43"/>
        <v>0</v>
      </c>
      <c r="L185" s="121">
        <f t="shared" si="44"/>
        <v>0</v>
      </c>
      <c r="M185" s="122">
        <f t="shared" si="45"/>
        <v>0</v>
      </c>
      <c r="N185" s="122">
        <f t="shared" si="46"/>
        <v>0</v>
      </c>
      <c r="O185" s="137">
        <f>IF(A185=0,0,VLOOKUP(A185,'Pwr CrvFtch'!$A$4:$B$363,2))</f>
        <v>0</v>
      </c>
      <c r="P185" s="138">
        <f t="shared" si="47"/>
        <v>0</v>
      </c>
      <c r="Q185" s="63">
        <f t="shared" si="48"/>
        <v>0</v>
      </c>
      <c r="R185" s="63">
        <f t="shared" si="49"/>
        <v>0</v>
      </c>
      <c r="S185" s="63">
        <f t="shared" si="50"/>
        <v>0</v>
      </c>
      <c r="AC185" s="62">
        <v>42064</v>
      </c>
      <c r="AD185" s="59">
        <v>22</v>
      </c>
      <c r="AE185" s="59">
        <v>4</v>
      </c>
      <c r="AF185" s="59">
        <v>5</v>
      </c>
      <c r="AG185" s="59">
        <v>0</v>
      </c>
      <c r="AH185" s="59">
        <v>31</v>
      </c>
    </row>
    <row r="186" spans="1:34" x14ac:dyDescent="0.25">
      <c r="A186" s="125">
        <f t="shared" si="51"/>
        <v>0</v>
      </c>
      <c r="B186" s="132">
        <f t="shared" si="52"/>
        <v>0</v>
      </c>
      <c r="C186" s="94">
        <f t="shared" si="53"/>
        <v>0</v>
      </c>
      <c r="D186" s="95">
        <f t="shared" si="54"/>
        <v>0</v>
      </c>
      <c r="E186" s="95">
        <f t="shared" si="55"/>
        <v>0</v>
      </c>
      <c r="F186" s="95">
        <f t="shared" si="38"/>
        <v>0</v>
      </c>
      <c r="G186" s="95">
        <f t="shared" si="39"/>
        <v>0</v>
      </c>
      <c r="H186" s="96">
        <f t="shared" si="40"/>
        <v>0</v>
      </c>
      <c r="I186" s="109">
        <f t="shared" si="41"/>
        <v>0</v>
      </c>
      <c r="J186" s="110">
        <f t="shared" si="42"/>
        <v>0</v>
      </c>
      <c r="K186" s="111">
        <f t="shared" si="43"/>
        <v>0</v>
      </c>
      <c r="L186" s="121">
        <f t="shared" si="44"/>
        <v>0</v>
      </c>
      <c r="M186" s="122">
        <f t="shared" si="45"/>
        <v>0</v>
      </c>
      <c r="N186" s="122">
        <f t="shared" si="46"/>
        <v>0</v>
      </c>
      <c r="O186" s="137">
        <f>IF(A186=0,0,VLOOKUP(A186,'Pwr CrvFtch'!$A$4:$B$363,2))</f>
        <v>0</v>
      </c>
      <c r="P186" s="138">
        <f t="shared" si="47"/>
        <v>0</v>
      </c>
      <c r="Q186" s="63">
        <f t="shared" si="48"/>
        <v>0</v>
      </c>
      <c r="R186" s="63">
        <f t="shared" si="49"/>
        <v>0</v>
      </c>
      <c r="S186" s="63">
        <f t="shared" si="50"/>
        <v>0</v>
      </c>
      <c r="AC186" s="62">
        <v>42095</v>
      </c>
      <c r="AD186" s="59">
        <v>22</v>
      </c>
      <c r="AE186" s="59">
        <v>4</v>
      </c>
      <c r="AF186" s="59">
        <v>4</v>
      </c>
      <c r="AG186" s="59">
        <v>0</v>
      </c>
      <c r="AH186" s="59">
        <v>30</v>
      </c>
    </row>
    <row r="187" spans="1:34" x14ac:dyDescent="0.25">
      <c r="A187" s="125">
        <f t="shared" si="51"/>
        <v>0</v>
      </c>
      <c r="B187" s="132">
        <f t="shared" si="52"/>
        <v>0</v>
      </c>
      <c r="C187" s="94">
        <f t="shared" si="53"/>
        <v>0</v>
      </c>
      <c r="D187" s="95">
        <f t="shared" si="54"/>
        <v>0</v>
      </c>
      <c r="E187" s="95">
        <f t="shared" si="55"/>
        <v>0</v>
      </c>
      <c r="F187" s="95">
        <f t="shared" si="38"/>
        <v>0</v>
      </c>
      <c r="G187" s="95">
        <f t="shared" si="39"/>
        <v>0</v>
      </c>
      <c r="H187" s="96">
        <f t="shared" si="40"/>
        <v>0</v>
      </c>
      <c r="I187" s="109">
        <f t="shared" si="41"/>
        <v>0</v>
      </c>
      <c r="J187" s="110">
        <f t="shared" si="42"/>
        <v>0</v>
      </c>
      <c r="K187" s="111">
        <f t="shared" si="43"/>
        <v>0</v>
      </c>
      <c r="L187" s="121">
        <f t="shared" si="44"/>
        <v>0</v>
      </c>
      <c r="M187" s="122">
        <f t="shared" si="45"/>
        <v>0</v>
      </c>
      <c r="N187" s="122">
        <f t="shared" si="46"/>
        <v>0</v>
      </c>
      <c r="O187" s="137">
        <f>IF(A187=0,0,VLOOKUP(A187,'Pwr CrvFtch'!$A$4:$B$363,2))</f>
        <v>0</v>
      </c>
      <c r="P187" s="138">
        <f t="shared" si="47"/>
        <v>0</v>
      </c>
      <c r="Q187" s="63">
        <f t="shared" si="48"/>
        <v>0</v>
      </c>
      <c r="R187" s="63">
        <f t="shared" si="49"/>
        <v>0</v>
      </c>
      <c r="S187" s="63">
        <f t="shared" si="50"/>
        <v>0</v>
      </c>
      <c r="AC187" s="62">
        <v>42125</v>
      </c>
      <c r="AD187" s="59">
        <v>20</v>
      </c>
      <c r="AE187" s="59">
        <v>5</v>
      </c>
      <c r="AF187" s="59">
        <v>6</v>
      </c>
      <c r="AG187" s="59">
        <v>1</v>
      </c>
      <c r="AH187" s="59">
        <v>31</v>
      </c>
    </row>
    <row r="188" spans="1:34" x14ac:dyDescent="0.25">
      <c r="A188" s="125">
        <f t="shared" si="51"/>
        <v>0</v>
      </c>
      <c r="B188" s="132">
        <f t="shared" si="52"/>
        <v>0</v>
      </c>
      <c r="C188" s="94">
        <f t="shared" si="53"/>
        <v>0</v>
      </c>
      <c r="D188" s="95">
        <f t="shared" si="54"/>
        <v>0</v>
      </c>
      <c r="E188" s="95">
        <f t="shared" si="55"/>
        <v>0</v>
      </c>
      <c r="F188" s="95">
        <f t="shared" si="38"/>
        <v>0</v>
      </c>
      <c r="G188" s="95">
        <f t="shared" si="39"/>
        <v>0</v>
      </c>
      <c r="H188" s="96">
        <f t="shared" si="40"/>
        <v>0</v>
      </c>
      <c r="I188" s="109">
        <f t="shared" si="41"/>
        <v>0</v>
      </c>
      <c r="J188" s="110">
        <f t="shared" si="42"/>
        <v>0</v>
      </c>
      <c r="K188" s="111">
        <f t="shared" si="43"/>
        <v>0</v>
      </c>
      <c r="L188" s="121">
        <f t="shared" si="44"/>
        <v>0</v>
      </c>
      <c r="M188" s="122">
        <f t="shared" si="45"/>
        <v>0</v>
      </c>
      <c r="N188" s="122">
        <f t="shared" si="46"/>
        <v>0</v>
      </c>
      <c r="O188" s="137">
        <f>IF(A188=0,0,VLOOKUP(A188,'Pwr CrvFtch'!$A$4:$B$363,2))</f>
        <v>0</v>
      </c>
      <c r="P188" s="138">
        <f t="shared" si="47"/>
        <v>0</v>
      </c>
      <c r="Q188" s="63">
        <f t="shared" si="48"/>
        <v>0</v>
      </c>
      <c r="R188" s="63">
        <f t="shared" si="49"/>
        <v>0</v>
      </c>
      <c r="S188" s="63">
        <f t="shared" si="50"/>
        <v>0</v>
      </c>
      <c r="AC188" s="62">
        <v>42156</v>
      </c>
      <c r="AD188" s="59">
        <v>22</v>
      </c>
      <c r="AE188" s="59">
        <v>4</v>
      </c>
      <c r="AF188" s="59">
        <v>4</v>
      </c>
      <c r="AG188" s="59">
        <v>0</v>
      </c>
      <c r="AH188" s="59">
        <v>30</v>
      </c>
    </row>
    <row r="189" spans="1:34" x14ac:dyDescent="0.25">
      <c r="A189" s="125">
        <f t="shared" si="51"/>
        <v>0</v>
      </c>
      <c r="B189" s="132">
        <f t="shared" si="52"/>
        <v>0</v>
      </c>
      <c r="C189" s="94">
        <f t="shared" si="53"/>
        <v>0</v>
      </c>
      <c r="D189" s="95">
        <f t="shared" si="54"/>
        <v>0</v>
      </c>
      <c r="E189" s="95">
        <f t="shared" si="55"/>
        <v>0</v>
      </c>
      <c r="F189" s="95">
        <f t="shared" si="38"/>
        <v>0</v>
      </c>
      <c r="G189" s="95">
        <f t="shared" si="39"/>
        <v>0</v>
      </c>
      <c r="H189" s="96">
        <f t="shared" si="40"/>
        <v>0</v>
      </c>
      <c r="I189" s="109">
        <f t="shared" si="41"/>
        <v>0</v>
      </c>
      <c r="J189" s="110">
        <f t="shared" si="42"/>
        <v>0</v>
      </c>
      <c r="K189" s="111">
        <f t="shared" si="43"/>
        <v>0</v>
      </c>
      <c r="L189" s="121">
        <f t="shared" si="44"/>
        <v>0</v>
      </c>
      <c r="M189" s="122">
        <f t="shared" si="45"/>
        <v>0</v>
      </c>
      <c r="N189" s="122">
        <f t="shared" si="46"/>
        <v>0</v>
      </c>
      <c r="O189" s="137">
        <f>IF(A189=0,0,VLOOKUP(A189,'Pwr CrvFtch'!$A$4:$B$363,2))</f>
        <v>0</v>
      </c>
      <c r="P189" s="138">
        <f t="shared" si="47"/>
        <v>0</v>
      </c>
      <c r="Q189" s="63">
        <f t="shared" si="48"/>
        <v>0</v>
      </c>
      <c r="R189" s="63">
        <f t="shared" si="49"/>
        <v>0</v>
      </c>
      <c r="S189" s="63">
        <f t="shared" si="50"/>
        <v>0</v>
      </c>
      <c r="AC189" s="62">
        <v>42186</v>
      </c>
      <c r="AD189" s="59">
        <v>23</v>
      </c>
      <c r="AE189" s="59">
        <v>3</v>
      </c>
      <c r="AF189" s="59">
        <v>5</v>
      </c>
      <c r="AG189" s="59">
        <v>1</v>
      </c>
      <c r="AH189" s="59">
        <v>31</v>
      </c>
    </row>
    <row r="190" spans="1:34" x14ac:dyDescent="0.25">
      <c r="A190" s="125">
        <f t="shared" si="51"/>
        <v>0</v>
      </c>
      <c r="B190" s="132">
        <f t="shared" si="52"/>
        <v>0</v>
      </c>
      <c r="C190" s="94">
        <f t="shared" si="53"/>
        <v>0</v>
      </c>
      <c r="D190" s="95">
        <f t="shared" si="54"/>
        <v>0</v>
      </c>
      <c r="E190" s="95">
        <f t="shared" si="55"/>
        <v>0</v>
      </c>
      <c r="F190" s="95">
        <f t="shared" si="38"/>
        <v>0</v>
      </c>
      <c r="G190" s="95">
        <f t="shared" si="39"/>
        <v>0</v>
      </c>
      <c r="H190" s="96">
        <f t="shared" si="40"/>
        <v>0</v>
      </c>
      <c r="I190" s="109">
        <f t="shared" si="41"/>
        <v>0</v>
      </c>
      <c r="J190" s="110">
        <f t="shared" si="42"/>
        <v>0</v>
      </c>
      <c r="K190" s="111">
        <f t="shared" si="43"/>
        <v>0</v>
      </c>
      <c r="L190" s="121">
        <f t="shared" si="44"/>
        <v>0</v>
      </c>
      <c r="M190" s="122">
        <f t="shared" si="45"/>
        <v>0</v>
      </c>
      <c r="N190" s="122">
        <f t="shared" si="46"/>
        <v>0</v>
      </c>
      <c r="O190" s="137">
        <f>IF(A190=0,0,VLOOKUP(A190,'Pwr CrvFtch'!$A$4:$B$363,2))</f>
        <v>0</v>
      </c>
      <c r="P190" s="138">
        <f t="shared" si="47"/>
        <v>0</v>
      </c>
      <c r="Q190" s="63">
        <f t="shared" si="48"/>
        <v>0</v>
      </c>
      <c r="R190" s="63">
        <f t="shared" si="49"/>
        <v>0</v>
      </c>
      <c r="S190" s="63">
        <f t="shared" si="50"/>
        <v>0</v>
      </c>
      <c r="AC190" s="62">
        <v>42217</v>
      </c>
      <c r="AD190" s="59">
        <v>21</v>
      </c>
      <c r="AE190" s="59">
        <v>5</v>
      </c>
      <c r="AF190" s="59">
        <v>5</v>
      </c>
      <c r="AG190" s="59">
        <v>0</v>
      </c>
      <c r="AH190" s="59">
        <v>31</v>
      </c>
    </row>
    <row r="191" spans="1:34" x14ac:dyDescent="0.25">
      <c r="A191" s="125">
        <f t="shared" si="51"/>
        <v>0</v>
      </c>
      <c r="B191" s="132">
        <f t="shared" si="52"/>
        <v>0</v>
      </c>
      <c r="C191" s="94">
        <f t="shared" si="53"/>
        <v>0</v>
      </c>
      <c r="D191" s="95">
        <f t="shared" si="54"/>
        <v>0</v>
      </c>
      <c r="E191" s="95">
        <f t="shared" si="55"/>
        <v>0</v>
      </c>
      <c r="F191" s="95">
        <f t="shared" si="38"/>
        <v>0</v>
      </c>
      <c r="G191" s="95">
        <f t="shared" si="39"/>
        <v>0</v>
      </c>
      <c r="H191" s="96">
        <f t="shared" si="40"/>
        <v>0</v>
      </c>
      <c r="I191" s="109">
        <f t="shared" si="41"/>
        <v>0</v>
      </c>
      <c r="J191" s="110">
        <f t="shared" si="42"/>
        <v>0</v>
      </c>
      <c r="K191" s="111">
        <f t="shared" si="43"/>
        <v>0</v>
      </c>
      <c r="L191" s="121">
        <f t="shared" si="44"/>
        <v>0</v>
      </c>
      <c r="M191" s="122">
        <f t="shared" si="45"/>
        <v>0</v>
      </c>
      <c r="N191" s="122">
        <f t="shared" si="46"/>
        <v>0</v>
      </c>
      <c r="O191" s="137">
        <f>IF(A191=0,0,VLOOKUP(A191,'Pwr CrvFtch'!$A$4:$B$363,2))</f>
        <v>0</v>
      </c>
      <c r="P191" s="138">
        <f t="shared" si="47"/>
        <v>0</v>
      </c>
      <c r="Q191" s="63">
        <f t="shared" si="48"/>
        <v>0</v>
      </c>
      <c r="R191" s="63">
        <f t="shared" si="49"/>
        <v>0</v>
      </c>
      <c r="S191" s="63">
        <f t="shared" si="50"/>
        <v>0</v>
      </c>
      <c r="AC191" s="62">
        <v>42248</v>
      </c>
      <c r="AD191" s="59">
        <v>21</v>
      </c>
      <c r="AE191" s="59">
        <v>4</v>
      </c>
      <c r="AF191" s="59">
        <v>5</v>
      </c>
      <c r="AG191" s="59">
        <v>1</v>
      </c>
      <c r="AH191" s="59">
        <v>30</v>
      </c>
    </row>
    <row r="192" spans="1:34" x14ac:dyDescent="0.25">
      <c r="A192" s="125">
        <f t="shared" si="51"/>
        <v>0</v>
      </c>
      <c r="B192" s="132">
        <f t="shared" si="52"/>
        <v>0</v>
      </c>
      <c r="C192" s="94">
        <f t="shared" si="53"/>
        <v>0</v>
      </c>
      <c r="D192" s="95">
        <f t="shared" si="54"/>
        <v>0</v>
      </c>
      <c r="E192" s="95">
        <f t="shared" si="55"/>
        <v>0</v>
      </c>
      <c r="F192" s="95">
        <f t="shared" si="38"/>
        <v>0</v>
      </c>
      <c r="G192" s="95">
        <f t="shared" si="39"/>
        <v>0</v>
      </c>
      <c r="H192" s="96">
        <f t="shared" si="40"/>
        <v>0</v>
      </c>
      <c r="I192" s="109">
        <f t="shared" si="41"/>
        <v>0</v>
      </c>
      <c r="J192" s="110">
        <f t="shared" si="42"/>
        <v>0</v>
      </c>
      <c r="K192" s="111">
        <f t="shared" si="43"/>
        <v>0</v>
      </c>
      <c r="L192" s="121">
        <f t="shared" si="44"/>
        <v>0</v>
      </c>
      <c r="M192" s="122">
        <f t="shared" si="45"/>
        <v>0</v>
      </c>
      <c r="N192" s="122">
        <f t="shared" si="46"/>
        <v>0</v>
      </c>
      <c r="O192" s="137">
        <f>IF(A192=0,0,VLOOKUP(A192,'Pwr CrvFtch'!$A$4:$B$363,2))</f>
        <v>0</v>
      </c>
      <c r="P192" s="138">
        <f t="shared" si="47"/>
        <v>0</v>
      </c>
      <c r="Q192" s="63">
        <f t="shared" si="48"/>
        <v>0</v>
      </c>
      <c r="R192" s="63">
        <f t="shared" si="49"/>
        <v>0</v>
      </c>
      <c r="S192" s="63">
        <f t="shared" si="50"/>
        <v>0</v>
      </c>
      <c r="AC192" s="62">
        <v>42278</v>
      </c>
      <c r="AD192" s="59">
        <v>22</v>
      </c>
      <c r="AE192" s="59">
        <v>5</v>
      </c>
      <c r="AF192" s="59">
        <v>4</v>
      </c>
      <c r="AG192" s="59">
        <v>0</v>
      </c>
      <c r="AH192" s="59">
        <v>31</v>
      </c>
    </row>
    <row r="193" spans="1:34" x14ac:dyDescent="0.25">
      <c r="A193" s="125">
        <f t="shared" si="51"/>
        <v>0</v>
      </c>
      <c r="B193" s="132">
        <f t="shared" si="52"/>
        <v>0</v>
      </c>
      <c r="C193" s="94">
        <f t="shared" si="53"/>
        <v>0</v>
      </c>
      <c r="D193" s="95">
        <f t="shared" si="54"/>
        <v>0</v>
      </c>
      <c r="E193" s="95">
        <f t="shared" si="55"/>
        <v>0</v>
      </c>
      <c r="F193" s="95">
        <f t="shared" si="38"/>
        <v>0</v>
      </c>
      <c r="G193" s="95">
        <f t="shared" si="39"/>
        <v>0</v>
      </c>
      <c r="H193" s="96">
        <f t="shared" si="40"/>
        <v>0</v>
      </c>
      <c r="I193" s="109">
        <f t="shared" si="41"/>
        <v>0</v>
      </c>
      <c r="J193" s="110">
        <f t="shared" si="42"/>
        <v>0</v>
      </c>
      <c r="K193" s="111">
        <f t="shared" si="43"/>
        <v>0</v>
      </c>
      <c r="L193" s="121">
        <f t="shared" si="44"/>
        <v>0</v>
      </c>
      <c r="M193" s="122">
        <f t="shared" si="45"/>
        <v>0</v>
      </c>
      <c r="N193" s="122">
        <f t="shared" si="46"/>
        <v>0</v>
      </c>
      <c r="O193" s="137">
        <f>IF(A193=0,0,VLOOKUP(A193,'Pwr CrvFtch'!$A$4:$B$363,2))</f>
        <v>0</v>
      </c>
      <c r="P193" s="138">
        <f t="shared" si="47"/>
        <v>0</v>
      </c>
      <c r="Q193" s="63">
        <f t="shared" si="48"/>
        <v>0</v>
      </c>
      <c r="R193" s="63">
        <f t="shared" si="49"/>
        <v>0</v>
      </c>
      <c r="S193" s="63">
        <f t="shared" si="50"/>
        <v>0</v>
      </c>
      <c r="AC193" s="62">
        <v>42309</v>
      </c>
      <c r="AD193" s="59">
        <v>20</v>
      </c>
      <c r="AE193" s="59">
        <v>4</v>
      </c>
      <c r="AF193" s="59">
        <v>6</v>
      </c>
      <c r="AG193" s="59">
        <v>1</v>
      </c>
      <c r="AH193" s="59">
        <v>30</v>
      </c>
    </row>
    <row r="194" spans="1:34" x14ac:dyDescent="0.25">
      <c r="A194" s="125">
        <f t="shared" si="51"/>
        <v>0</v>
      </c>
      <c r="B194" s="132">
        <f t="shared" si="52"/>
        <v>0</v>
      </c>
      <c r="C194" s="94">
        <f t="shared" si="53"/>
        <v>0</v>
      </c>
      <c r="D194" s="95">
        <f t="shared" si="54"/>
        <v>0</v>
      </c>
      <c r="E194" s="95">
        <f t="shared" si="55"/>
        <v>0</v>
      </c>
      <c r="F194" s="95">
        <f t="shared" si="38"/>
        <v>0</v>
      </c>
      <c r="G194" s="95">
        <f t="shared" si="39"/>
        <v>0</v>
      </c>
      <c r="H194" s="96">
        <f t="shared" si="40"/>
        <v>0</v>
      </c>
      <c r="I194" s="109">
        <f t="shared" si="41"/>
        <v>0</v>
      </c>
      <c r="J194" s="110">
        <f t="shared" si="42"/>
        <v>0</v>
      </c>
      <c r="K194" s="111">
        <f t="shared" si="43"/>
        <v>0</v>
      </c>
      <c r="L194" s="121">
        <f t="shared" si="44"/>
        <v>0</v>
      </c>
      <c r="M194" s="122">
        <f t="shared" si="45"/>
        <v>0</v>
      </c>
      <c r="N194" s="122">
        <f t="shared" si="46"/>
        <v>0</v>
      </c>
      <c r="O194" s="137">
        <f>IF(A194=0,0,VLOOKUP(A194,'Pwr CrvFtch'!$A$4:$B$363,2))</f>
        <v>0</v>
      </c>
      <c r="P194" s="138">
        <f t="shared" si="47"/>
        <v>0</v>
      </c>
      <c r="Q194" s="63">
        <f t="shared" si="48"/>
        <v>0</v>
      </c>
      <c r="R194" s="63">
        <f t="shared" si="49"/>
        <v>0</v>
      </c>
      <c r="S194" s="63">
        <f t="shared" si="50"/>
        <v>0</v>
      </c>
      <c r="AC194" s="62">
        <v>42339</v>
      </c>
      <c r="AD194" s="59">
        <v>22</v>
      </c>
      <c r="AE194" s="59">
        <v>4</v>
      </c>
      <c r="AF194" s="59">
        <v>5</v>
      </c>
      <c r="AG194" s="59">
        <v>1</v>
      </c>
      <c r="AH194" s="59">
        <v>31</v>
      </c>
    </row>
    <row r="195" spans="1:34" x14ac:dyDescent="0.25">
      <c r="A195" s="125">
        <f t="shared" si="51"/>
        <v>0</v>
      </c>
      <c r="B195" s="132">
        <f t="shared" si="52"/>
        <v>0</v>
      </c>
      <c r="C195" s="94">
        <f t="shared" si="53"/>
        <v>0</v>
      </c>
      <c r="D195" s="95">
        <f t="shared" si="54"/>
        <v>0</v>
      </c>
      <c r="E195" s="95">
        <f t="shared" si="55"/>
        <v>0</v>
      </c>
      <c r="F195" s="95">
        <f t="shared" si="38"/>
        <v>0</v>
      </c>
      <c r="G195" s="95">
        <f t="shared" si="39"/>
        <v>0</v>
      </c>
      <c r="H195" s="96">
        <f t="shared" si="40"/>
        <v>0</v>
      </c>
      <c r="I195" s="109">
        <f t="shared" si="41"/>
        <v>0</v>
      </c>
      <c r="J195" s="110">
        <f t="shared" si="42"/>
        <v>0</v>
      </c>
      <c r="K195" s="111">
        <f t="shared" si="43"/>
        <v>0</v>
      </c>
      <c r="L195" s="121">
        <f t="shared" si="44"/>
        <v>0</v>
      </c>
      <c r="M195" s="122">
        <f t="shared" si="45"/>
        <v>0</v>
      </c>
      <c r="N195" s="122">
        <f t="shared" si="46"/>
        <v>0</v>
      </c>
      <c r="O195" s="137">
        <f>IF(A195=0,0,VLOOKUP(A195,'Pwr CrvFtch'!$A$4:$B$363,2))</f>
        <v>0</v>
      </c>
      <c r="P195" s="138">
        <f t="shared" si="47"/>
        <v>0</v>
      </c>
      <c r="Q195" s="63">
        <f t="shared" si="48"/>
        <v>0</v>
      </c>
      <c r="R195" s="63">
        <f t="shared" si="49"/>
        <v>0</v>
      </c>
      <c r="S195" s="63">
        <f t="shared" si="50"/>
        <v>0</v>
      </c>
      <c r="AC195" s="62">
        <v>42370</v>
      </c>
      <c r="AD195" s="59">
        <v>20</v>
      </c>
      <c r="AE195" s="59">
        <v>5</v>
      </c>
      <c r="AF195" s="59">
        <v>6</v>
      </c>
      <c r="AG195" s="59">
        <v>1</v>
      </c>
      <c r="AH195" s="59">
        <v>31</v>
      </c>
    </row>
    <row r="196" spans="1:34" x14ac:dyDescent="0.25">
      <c r="A196" s="125">
        <f t="shared" si="51"/>
        <v>0</v>
      </c>
      <c r="B196" s="132">
        <f t="shared" si="52"/>
        <v>0</v>
      </c>
      <c r="C196" s="94">
        <f t="shared" si="53"/>
        <v>0</v>
      </c>
      <c r="D196" s="95">
        <f t="shared" si="54"/>
        <v>0</v>
      </c>
      <c r="E196" s="95">
        <f t="shared" si="55"/>
        <v>0</v>
      </c>
      <c r="F196" s="95">
        <f t="shared" si="38"/>
        <v>0</v>
      </c>
      <c r="G196" s="95">
        <f t="shared" si="39"/>
        <v>0</v>
      </c>
      <c r="H196" s="96">
        <f t="shared" si="40"/>
        <v>0</v>
      </c>
      <c r="I196" s="109">
        <f t="shared" si="41"/>
        <v>0</v>
      </c>
      <c r="J196" s="110">
        <f t="shared" si="42"/>
        <v>0</v>
      </c>
      <c r="K196" s="111">
        <f t="shared" si="43"/>
        <v>0</v>
      </c>
      <c r="L196" s="121">
        <f t="shared" si="44"/>
        <v>0</v>
      </c>
      <c r="M196" s="122">
        <f t="shared" si="45"/>
        <v>0</v>
      </c>
      <c r="N196" s="122">
        <f t="shared" si="46"/>
        <v>0</v>
      </c>
      <c r="O196" s="137">
        <f>IF(A196=0,0,VLOOKUP(A196,'Pwr CrvFtch'!$A$4:$B$363,2))</f>
        <v>0</v>
      </c>
      <c r="P196" s="138">
        <f t="shared" si="47"/>
        <v>0</v>
      </c>
      <c r="Q196" s="63">
        <f t="shared" si="48"/>
        <v>0</v>
      </c>
      <c r="R196" s="63">
        <f t="shared" si="49"/>
        <v>0</v>
      </c>
      <c r="S196" s="63">
        <f t="shared" si="50"/>
        <v>0</v>
      </c>
      <c r="AC196" s="62">
        <v>42401</v>
      </c>
      <c r="AD196" s="59">
        <v>21</v>
      </c>
      <c r="AE196" s="59">
        <v>4</v>
      </c>
      <c r="AF196" s="59">
        <v>4</v>
      </c>
      <c r="AG196" s="59">
        <v>0</v>
      </c>
      <c r="AH196" s="59">
        <v>29</v>
      </c>
    </row>
    <row r="197" spans="1:34" x14ac:dyDescent="0.25">
      <c r="A197" s="125">
        <f t="shared" si="51"/>
        <v>0</v>
      </c>
      <c r="B197" s="132">
        <f t="shared" si="52"/>
        <v>0</v>
      </c>
      <c r="C197" s="94">
        <f t="shared" si="53"/>
        <v>0</v>
      </c>
      <c r="D197" s="95">
        <f t="shared" si="54"/>
        <v>0</v>
      </c>
      <c r="E197" s="95">
        <f t="shared" si="55"/>
        <v>0</v>
      </c>
      <c r="F197" s="95">
        <f t="shared" si="38"/>
        <v>0</v>
      </c>
      <c r="G197" s="95">
        <f t="shared" si="39"/>
        <v>0</v>
      </c>
      <c r="H197" s="96">
        <f t="shared" si="40"/>
        <v>0</v>
      </c>
      <c r="I197" s="109">
        <f t="shared" si="41"/>
        <v>0</v>
      </c>
      <c r="J197" s="110">
        <f t="shared" si="42"/>
        <v>0</v>
      </c>
      <c r="K197" s="111">
        <f t="shared" si="43"/>
        <v>0</v>
      </c>
      <c r="L197" s="121">
        <f t="shared" si="44"/>
        <v>0</v>
      </c>
      <c r="M197" s="122">
        <f t="shared" si="45"/>
        <v>0</v>
      </c>
      <c r="N197" s="122">
        <f t="shared" si="46"/>
        <v>0</v>
      </c>
      <c r="O197" s="137">
        <f>IF(A197=0,0,VLOOKUP(A197,'Pwr CrvFtch'!$A$4:$B$363,2))</f>
        <v>0</v>
      </c>
      <c r="P197" s="138">
        <f t="shared" si="47"/>
        <v>0</v>
      </c>
      <c r="Q197" s="63">
        <f t="shared" si="48"/>
        <v>0</v>
      </c>
      <c r="R197" s="63">
        <f t="shared" si="49"/>
        <v>0</v>
      </c>
      <c r="S197" s="63">
        <f t="shared" si="50"/>
        <v>0</v>
      </c>
      <c r="AC197" s="62">
        <v>42430</v>
      </c>
      <c r="AD197" s="59">
        <v>23</v>
      </c>
      <c r="AE197" s="59">
        <v>4</v>
      </c>
      <c r="AF197" s="59">
        <v>4</v>
      </c>
      <c r="AG197" s="59">
        <v>0</v>
      </c>
      <c r="AH197" s="59">
        <v>31</v>
      </c>
    </row>
    <row r="198" spans="1:34" x14ac:dyDescent="0.25">
      <c r="A198" s="125">
        <f t="shared" si="51"/>
        <v>0</v>
      </c>
      <c r="B198" s="132">
        <f t="shared" si="52"/>
        <v>0</v>
      </c>
      <c r="C198" s="94">
        <f t="shared" si="53"/>
        <v>0</v>
      </c>
      <c r="D198" s="95">
        <f t="shared" si="54"/>
        <v>0</v>
      </c>
      <c r="E198" s="95">
        <f t="shared" si="55"/>
        <v>0</v>
      </c>
      <c r="F198" s="95">
        <f t="shared" si="38"/>
        <v>0</v>
      </c>
      <c r="G198" s="95">
        <f t="shared" si="39"/>
        <v>0</v>
      </c>
      <c r="H198" s="96">
        <f t="shared" si="40"/>
        <v>0</v>
      </c>
      <c r="I198" s="109">
        <f t="shared" si="41"/>
        <v>0</v>
      </c>
      <c r="J198" s="110">
        <f t="shared" si="42"/>
        <v>0</v>
      </c>
      <c r="K198" s="111">
        <f t="shared" si="43"/>
        <v>0</v>
      </c>
      <c r="L198" s="121">
        <f t="shared" si="44"/>
        <v>0</v>
      </c>
      <c r="M198" s="122">
        <f t="shared" si="45"/>
        <v>0</v>
      </c>
      <c r="N198" s="122">
        <f t="shared" si="46"/>
        <v>0</v>
      </c>
      <c r="O198" s="137">
        <f>IF(A198=0,0,VLOOKUP(A198,'Pwr CrvFtch'!$A$4:$B$363,2))</f>
        <v>0</v>
      </c>
      <c r="P198" s="138">
        <f t="shared" si="47"/>
        <v>0</v>
      </c>
      <c r="Q198" s="63">
        <f t="shared" si="48"/>
        <v>0</v>
      </c>
      <c r="R198" s="63">
        <f t="shared" si="49"/>
        <v>0</v>
      </c>
      <c r="S198" s="63">
        <f t="shared" si="50"/>
        <v>0</v>
      </c>
      <c r="AC198" s="62">
        <v>42461</v>
      </c>
      <c r="AD198" s="59">
        <v>21</v>
      </c>
      <c r="AE198" s="59">
        <v>5</v>
      </c>
      <c r="AF198" s="59">
        <v>4</v>
      </c>
      <c r="AG198" s="59">
        <v>0</v>
      </c>
      <c r="AH198" s="59">
        <v>30</v>
      </c>
    </row>
    <row r="199" spans="1:34" x14ac:dyDescent="0.25">
      <c r="A199" s="125">
        <f t="shared" si="51"/>
        <v>0</v>
      </c>
      <c r="B199" s="132">
        <f t="shared" si="52"/>
        <v>0</v>
      </c>
      <c r="C199" s="94">
        <f t="shared" si="53"/>
        <v>0</v>
      </c>
      <c r="D199" s="95">
        <f t="shared" si="54"/>
        <v>0</v>
      </c>
      <c r="E199" s="95">
        <f t="shared" si="55"/>
        <v>0</v>
      </c>
      <c r="F199" s="95">
        <f t="shared" si="38"/>
        <v>0</v>
      </c>
      <c r="G199" s="95">
        <f t="shared" si="39"/>
        <v>0</v>
      </c>
      <c r="H199" s="96">
        <f t="shared" si="40"/>
        <v>0</v>
      </c>
      <c r="I199" s="109">
        <f t="shared" si="41"/>
        <v>0</v>
      </c>
      <c r="J199" s="110">
        <f t="shared" si="42"/>
        <v>0</v>
      </c>
      <c r="K199" s="111">
        <f t="shared" si="43"/>
        <v>0</v>
      </c>
      <c r="L199" s="121">
        <f t="shared" si="44"/>
        <v>0</v>
      </c>
      <c r="M199" s="122">
        <f t="shared" si="45"/>
        <v>0</v>
      </c>
      <c r="N199" s="122">
        <f t="shared" si="46"/>
        <v>0</v>
      </c>
      <c r="O199" s="137">
        <f>IF(A199=0,0,VLOOKUP(A199,'Pwr CrvFtch'!$A$4:$B$363,2))</f>
        <v>0</v>
      </c>
      <c r="P199" s="138">
        <f t="shared" si="47"/>
        <v>0</v>
      </c>
      <c r="Q199" s="63">
        <f t="shared" si="48"/>
        <v>0</v>
      </c>
      <c r="R199" s="63">
        <f t="shared" si="49"/>
        <v>0</v>
      </c>
      <c r="S199" s="63">
        <f t="shared" si="50"/>
        <v>0</v>
      </c>
      <c r="AC199" s="62">
        <v>42491</v>
      </c>
      <c r="AD199" s="59">
        <v>21</v>
      </c>
      <c r="AE199" s="59">
        <v>4</v>
      </c>
      <c r="AF199" s="59">
        <v>6</v>
      </c>
      <c r="AG199" s="59">
        <v>1</v>
      </c>
      <c r="AH199" s="59">
        <v>31</v>
      </c>
    </row>
    <row r="200" spans="1:34" x14ac:dyDescent="0.25">
      <c r="A200" s="125">
        <f t="shared" si="51"/>
        <v>0</v>
      </c>
      <c r="B200" s="132">
        <f t="shared" si="52"/>
        <v>0</v>
      </c>
      <c r="C200" s="94">
        <f t="shared" si="53"/>
        <v>0</v>
      </c>
      <c r="D200" s="95">
        <f t="shared" si="54"/>
        <v>0</v>
      </c>
      <c r="E200" s="95">
        <f t="shared" si="55"/>
        <v>0</v>
      </c>
      <c r="F200" s="95">
        <f t="shared" si="38"/>
        <v>0</v>
      </c>
      <c r="G200" s="95">
        <f t="shared" si="39"/>
        <v>0</v>
      </c>
      <c r="H200" s="96">
        <f t="shared" si="40"/>
        <v>0</v>
      </c>
      <c r="I200" s="109">
        <f t="shared" si="41"/>
        <v>0</v>
      </c>
      <c r="J200" s="110">
        <f t="shared" si="42"/>
        <v>0</v>
      </c>
      <c r="K200" s="111">
        <f t="shared" si="43"/>
        <v>0</v>
      </c>
      <c r="L200" s="121">
        <f t="shared" si="44"/>
        <v>0</v>
      </c>
      <c r="M200" s="122">
        <f t="shared" si="45"/>
        <v>0</v>
      </c>
      <c r="N200" s="122">
        <f t="shared" si="46"/>
        <v>0</v>
      </c>
      <c r="O200" s="137">
        <f>IF(A200=0,0,VLOOKUP(A200,'Pwr CrvFtch'!$A$4:$B$363,2))</f>
        <v>0</v>
      </c>
      <c r="P200" s="138">
        <f t="shared" si="47"/>
        <v>0</v>
      </c>
      <c r="Q200" s="63">
        <f t="shared" si="48"/>
        <v>0</v>
      </c>
      <c r="R200" s="63">
        <f t="shared" si="49"/>
        <v>0</v>
      </c>
      <c r="S200" s="63">
        <f t="shared" si="50"/>
        <v>0</v>
      </c>
      <c r="AC200" s="62">
        <v>42522</v>
      </c>
      <c r="AD200" s="59">
        <v>22</v>
      </c>
      <c r="AE200" s="59">
        <v>4</v>
      </c>
      <c r="AF200" s="59">
        <v>4</v>
      </c>
      <c r="AG200" s="59">
        <v>0</v>
      </c>
      <c r="AH200" s="59">
        <v>30</v>
      </c>
    </row>
    <row r="201" spans="1:34" x14ac:dyDescent="0.25">
      <c r="A201" s="125">
        <f t="shared" si="51"/>
        <v>0</v>
      </c>
      <c r="B201" s="132">
        <f t="shared" si="52"/>
        <v>0</v>
      </c>
      <c r="C201" s="94">
        <f t="shared" si="53"/>
        <v>0</v>
      </c>
      <c r="D201" s="95">
        <f t="shared" si="54"/>
        <v>0</v>
      </c>
      <c r="E201" s="95">
        <f t="shared" si="55"/>
        <v>0</v>
      </c>
      <c r="F201" s="95">
        <f t="shared" si="38"/>
        <v>0</v>
      </c>
      <c r="G201" s="95">
        <f t="shared" si="39"/>
        <v>0</v>
      </c>
      <c r="H201" s="96">
        <f t="shared" si="40"/>
        <v>0</v>
      </c>
      <c r="I201" s="109">
        <f t="shared" si="41"/>
        <v>0</v>
      </c>
      <c r="J201" s="110">
        <f t="shared" si="42"/>
        <v>0</v>
      </c>
      <c r="K201" s="111">
        <f t="shared" si="43"/>
        <v>0</v>
      </c>
      <c r="L201" s="121">
        <f t="shared" si="44"/>
        <v>0</v>
      </c>
      <c r="M201" s="122">
        <f t="shared" si="45"/>
        <v>0</v>
      </c>
      <c r="N201" s="122">
        <f t="shared" si="46"/>
        <v>0</v>
      </c>
      <c r="O201" s="137">
        <f>IF(A201=0,0,VLOOKUP(A201,'Pwr CrvFtch'!$A$4:$B$363,2))</f>
        <v>0</v>
      </c>
      <c r="P201" s="138">
        <f t="shared" si="47"/>
        <v>0</v>
      </c>
      <c r="Q201" s="63">
        <f t="shared" si="48"/>
        <v>0</v>
      </c>
      <c r="R201" s="63">
        <f t="shared" si="49"/>
        <v>0</v>
      </c>
      <c r="S201" s="63">
        <f t="shared" si="50"/>
        <v>0</v>
      </c>
      <c r="AC201" s="62">
        <v>42552</v>
      </c>
      <c r="AD201" s="59">
        <v>20</v>
      </c>
      <c r="AE201" s="59">
        <v>5</v>
      </c>
      <c r="AF201" s="59">
        <v>6</v>
      </c>
      <c r="AG201" s="59">
        <v>1</v>
      </c>
      <c r="AH201" s="59">
        <v>31</v>
      </c>
    </row>
    <row r="202" spans="1:34" x14ac:dyDescent="0.25">
      <c r="A202" s="125">
        <f t="shared" si="51"/>
        <v>0</v>
      </c>
      <c r="B202" s="132">
        <f t="shared" si="52"/>
        <v>0</v>
      </c>
      <c r="C202" s="94">
        <f t="shared" si="53"/>
        <v>0</v>
      </c>
      <c r="D202" s="95">
        <f t="shared" si="54"/>
        <v>0</v>
      </c>
      <c r="E202" s="95">
        <f t="shared" si="55"/>
        <v>0</v>
      </c>
      <c r="F202" s="95">
        <f t="shared" si="38"/>
        <v>0</v>
      </c>
      <c r="G202" s="95">
        <f t="shared" si="39"/>
        <v>0</v>
      </c>
      <c r="H202" s="96">
        <f t="shared" si="40"/>
        <v>0</v>
      </c>
      <c r="I202" s="109">
        <f t="shared" si="41"/>
        <v>0</v>
      </c>
      <c r="J202" s="110">
        <f t="shared" si="42"/>
        <v>0</v>
      </c>
      <c r="K202" s="111">
        <f t="shared" si="43"/>
        <v>0</v>
      </c>
      <c r="L202" s="121">
        <f t="shared" si="44"/>
        <v>0</v>
      </c>
      <c r="M202" s="122">
        <f t="shared" si="45"/>
        <v>0</v>
      </c>
      <c r="N202" s="122">
        <f t="shared" si="46"/>
        <v>0</v>
      </c>
      <c r="O202" s="137">
        <f>IF(A202=0,0,VLOOKUP(A202,'Pwr CrvFtch'!$A$4:$B$363,2))</f>
        <v>0</v>
      </c>
      <c r="P202" s="138">
        <f t="shared" si="47"/>
        <v>0</v>
      </c>
      <c r="Q202" s="63">
        <f t="shared" si="48"/>
        <v>0</v>
      </c>
      <c r="R202" s="63">
        <f t="shared" si="49"/>
        <v>0</v>
      </c>
      <c r="S202" s="63">
        <f t="shared" si="50"/>
        <v>0</v>
      </c>
      <c r="AC202" s="62">
        <v>42583</v>
      </c>
      <c r="AD202" s="59">
        <v>23</v>
      </c>
      <c r="AE202" s="59">
        <v>4</v>
      </c>
      <c r="AF202" s="59">
        <v>4</v>
      </c>
      <c r="AG202" s="59">
        <v>0</v>
      </c>
      <c r="AH202" s="59">
        <v>31</v>
      </c>
    </row>
    <row r="203" spans="1:34" x14ac:dyDescent="0.25">
      <c r="A203" s="125">
        <f t="shared" si="51"/>
        <v>0</v>
      </c>
      <c r="B203" s="132">
        <f t="shared" si="52"/>
        <v>0</v>
      </c>
      <c r="C203" s="94">
        <f t="shared" si="53"/>
        <v>0</v>
      </c>
      <c r="D203" s="95">
        <f t="shared" si="54"/>
        <v>0</v>
      </c>
      <c r="E203" s="95">
        <f t="shared" si="55"/>
        <v>0</v>
      </c>
      <c r="F203" s="95">
        <f t="shared" si="38"/>
        <v>0</v>
      </c>
      <c r="G203" s="95">
        <f t="shared" si="39"/>
        <v>0</v>
      </c>
      <c r="H203" s="96">
        <f t="shared" si="40"/>
        <v>0</v>
      </c>
      <c r="I203" s="109">
        <f t="shared" si="41"/>
        <v>0</v>
      </c>
      <c r="J203" s="110">
        <f t="shared" si="42"/>
        <v>0</v>
      </c>
      <c r="K203" s="111">
        <f t="shared" si="43"/>
        <v>0</v>
      </c>
      <c r="L203" s="121">
        <f t="shared" si="44"/>
        <v>0</v>
      </c>
      <c r="M203" s="122">
        <f t="shared" si="45"/>
        <v>0</v>
      </c>
      <c r="N203" s="122">
        <f t="shared" si="46"/>
        <v>0</v>
      </c>
      <c r="O203" s="137">
        <f>IF(A203=0,0,VLOOKUP(A203,'Pwr CrvFtch'!$A$4:$B$363,2))</f>
        <v>0</v>
      </c>
      <c r="P203" s="138">
        <f t="shared" si="47"/>
        <v>0</v>
      </c>
      <c r="Q203" s="63">
        <f t="shared" si="48"/>
        <v>0</v>
      </c>
      <c r="R203" s="63">
        <f t="shared" si="49"/>
        <v>0</v>
      </c>
      <c r="S203" s="63">
        <f t="shared" si="50"/>
        <v>0</v>
      </c>
      <c r="AC203" s="62">
        <v>42614</v>
      </c>
      <c r="AD203" s="59">
        <v>21</v>
      </c>
      <c r="AE203" s="59">
        <v>4</v>
      </c>
      <c r="AF203" s="59">
        <v>5</v>
      </c>
      <c r="AG203" s="59">
        <v>1</v>
      </c>
      <c r="AH203" s="59">
        <v>30</v>
      </c>
    </row>
    <row r="204" spans="1:34" x14ac:dyDescent="0.25">
      <c r="A204" s="125">
        <f t="shared" si="51"/>
        <v>0</v>
      </c>
      <c r="B204" s="132">
        <f t="shared" si="52"/>
        <v>0</v>
      </c>
      <c r="C204" s="94">
        <f t="shared" si="53"/>
        <v>0</v>
      </c>
      <c r="D204" s="95">
        <f t="shared" si="54"/>
        <v>0</v>
      </c>
      <c r="E204" s="95">
        <f t="shared" si="55"/>
        <v>0</v>
      </c>
      <c r="F204" s="95">
        <f t="shared" si="38"/>
        <v>0</v>
      </c>
      <c r="G204" s="95">
        <f t="shared" si="39"/>
        <v>0</v>
      </c>
      <c r="H204" s="96">
        <f t="shared" si="40"/>
        <v>0</v>
      </c>
      <c r="I204" s="109">
        <f t="shared" si="41"/>
        <v>0</v>
      </c>
      <c r="J204" s="110">
        <f t="shared" si="42"/>
        <v>0</v>
      </c>
      <c r="K204" s="111">
        <f t="shared" si="43"/>
        <v>0</v>
      </c>
      <c r="L204" s="121">
        <f t="shared" si="44"/>
        <v>0</v>
      </c>
      <c r="M204" s="122">
        <f t="shared" si="45"/>
        <v>0</v>
      </c>
      <c r="N204" s="122">
        <f t="shared" si="46"/>
        <v>0</v>
      </c>
      <c r="O204" s="137">
        <f>IF(A204=0,0,VLOOKUP(A204,'Pwr CrvFtch'!$A$4:$B$363,2))</f>
        <v>0</v>
      </c>
      <c r="P204" s="138">
        <f t="shared" si="47"/>
        <v>0</v>
      </c>
      <c r="Q204" s="63">
        <f t="shared" si="48"/>
        <v>0</v>
      </c>
      <c r="R204" s="63">
        <f t="shared" si="49"/>
        <v>0</v>
      </c>
      <c r="S204" s="63">
        <f t="shared" si="50"/>
        <v>0</v>
      </c>
      <c r="AC204" s="62">
        <v>42644</v>
      </c>
      <c r="AD204" s="59">
        <v>21</v>
      </c>
      <c r="AE204" s="59">
        <v>5</v>
      </c>
      <c r="AF204" s="59">
        <v>5</v>
      </c>
      <c r="AG204" s="59">
        <v>0</v>
      </c>
      <c r="AH204" s="59">
        <v>31</v>
      </c>
    </row>
    <row r="205" spans="1:34" x14ac:dyDescent="0.25">
      <c r="A205" s="125">
        <f t="shared" si="51"/>
        <v>0</v>
      </c>
      <c r="B205" s="132">
        <f t="shared" si="52"/>
        <v>0</v>
      </c>
      <c r="C205" s="94">
        <f t="shared" si="53"/>
        <v>0</v>
      </c>
      <c r="D205" s="95">
        <f t="shared" si="54"/>
        <v>0</v>
      </c>
      <c r="E205" s="95">
        <f t="shared" si="55"/>
        <v>0</v>
      </c>
      <c r="F205" s="95">
        <f t="shared" si="38"/>
        <v>0</v>
      </c>
      <c r="G205" s="95">
        <f t="shared" si="39"/>
        <v>0</v>
      </c>
      <c r="H205" s="96">
        <f t="shared" si="40"/>
        <v>0</v>
      </c>
      <c r="I205" s="109">
        <f t="shared" si="41"/>
        <v>0</v>
      </c>
      <c r="J205" s="110">
        <f t="shared" si="42"/>
        <v>0</v>
      </c>
      <c r="K205" s="111">
        <f t="shared" si="43"/>
        <v>0</v>
      </c>
      <c r="L205" s="121">
        <f t="shared" si="44"/>
        <v>0</v>
      </c>
      <c r="M205" s="122">
        <f t="shared" si="45"/>
        <v>0</v>
      </c>
      <c r="N205" s="122">
        <f t="shared" si="46"/>
        <v>0</v>
      </c>
      <c r="O205" s="137">
        <f>IF(A205=0,0,VLOOKUP(A205,'Pwr CrvFtch'!$A$4:$B$363,2))</f>
        <v>0</v>
      </c>
      <c r="P205" s="138">
        <f t="shared" si="47"/>
        <v>0</v>
      </c>
      <c r="Q205" s="63">
        <f t="shared" si="48"/>
        <v>0</v>
      </c>
      <c r="R205" s="63">
        <f t="shared" si="49"/>
        <v>0</v>
      </c>
      <c r="S205" s="63">
        <f t="shared" si="50"/>
        <v>0</v>
      </c>
      <c r="AC205" s="62">
        <v>42675</v>
      </c>
      <c r="AD205" s="59">
        <v>21</v>
      </c>
      <c r="AE205" s="59">
        <v>4</v>
      </c>
      <c r="AF205" s="59">
        <v>5</v>
      </c>
      <c r="AG205" s="59">
        <v>1</v>
      </c>
      <c r="AH205" s="59">
        <v>30</v>
      </c>
    </row>
    <row r="206" spans="1:34" x14ac:dyDescent="0.25">
      <c r="A206" s="125">
        <f t="shared" si="51"/>
        <v>0</v>
      </c>
      <c r="B206" s="132">
        <f t="shared" si="52"/>
        <v>0</v>
      </c>
      <c r="C206" s="94">
        <f t="shared" si="53"/>
        <v>0</v>
      </c>
      <c r="D206" s="95">
        <f t="shared" si="54"/>
        <v>0</v>
      </c>
      <c r="E206" s="95">
        <f t="shared" si="55"/>
        <v>0</v>
      </c>
      <c r="F206" s="95">
        <f t="shared" si="38"/>
        <v>0</v>
      </c>
      <c r="G206" s="95">
        <f t="shared" si="39"/>
        <v>0</v>
      </c>
      <c r="H206" s="96">
        <f t="shared" si="40"/>
        <v>0</v>
      </c>
      <c r="I206" s="109">
        <f t="shared" si="41"/>
        <v>0</v>
      </c>
      <c r="J206" s="110">
        <f t="shared" si="42"/>
        <v>0</v>
      </c>
      <c r="K206" s="111">
        <f t="shared" si="43"/>
        <v>0</v>
      </c>
      <c r="L206" s="121">
        <f t="shared" si="44"/>
        <v>0</v>
      </c>
      <c r="M206" s="122">
        <f t="shared" si="45"/>
        <v>0</v>
      </c>
      <c r="N206" s="122">
        <f t="shared" si="46"/>
        <v>0</v>
      </c>
      <c r="O206" s="137">
        <f>IF(A206=0,0,VLOOKUP(A206,'Pwr CrvFtch'!$A$4:$B$363,2))</f>
        <v>0</v>
      </c>
      <c r="P206" s="138">
        <f t="shared" si="47"/>
        <v>0</v>
      </c>
      <c r="Q206" s="63">
        <f t="shared" si="48"/>
        <v>0</v>
      </c>
      <c r="R206" s="63">
        <f t="shared" si="49"/>
        <v>0</v>
      </c>
      <c r="S206" s="63">
        <f t="shared" si="50"/>
        <v>0</v>
      </c>
      <c r="AC206" s="62">
        <v>42705</v>
      </c>
      <c r="AD206" s="59">
        <v>21</v>
      </c>
      <c r="AE206" s="59">
        <v>5</v>
      </c>
      <c r="AF206" s="59">
        <v>5</v>
      </c>
      <c r="AG206" s="59">
        <v>1</v>
      </c>
      <c r="AH206" s="59">
        <v>31</v>
      </c>
    </row>
    <row r="207" spans="1:34" x14ac:dyDescent="0.25">
      <c r="A207" s="125">
        <f t="shared" si="51"/>
        <v>0</v>
      </c>
      <c r="B207" s="132">
        <f t="shared" si="52"/>
        <v>0</v>
      </c>
      <c r="C207" s="94">
        <f t="shared" si="53"/>
        <v>0</v>
      </c>
      <c r="D207" s="95">
        <f t="shared" si="54"/>
        <v>0</v>
      </c>
      <c r="E207" s="95">
        <f t="shared" si="55"/>
        <v>0</v>
      </c>
      <c r="F207" s="95">
        <f t="shared" si="38"/>
        <v>0</v>
      </c>
      <c r="G207" s="95">
        <f t="shared" si="39"/>
        <v>0</v>
      </c>
      <c r="H207" s="96">
        <f t="shared" si="40"/>
        <v>0</v>
      </c>
      <c r="I207" s="109">
        <f t="shared" si="41"/>
        <v>0</v>
      </c>
      <c r="J207" s="110">
        <f t="shared" si="42"/>
        <v>0</v>
      </c>
      <c r="K207" s="111">
        <f t="shared" si="43"/>
        <v>0</v>
      </c>
      <c r="L207" s="121">
        <f t="shared" si="44"/>
        <v>0</v>
      </c>
      <c r="M207" s="122">
        <f t="shared" si="45"/>
        <v>0</v>
      </c>
      <c r="N207" s="122">
        <f t="shared" si="46"/>
        <v>0</v>
      </c>
      <c r="O207" s="137">
        <f>IF(A207=0,0,VLOOKUP(A207,'Pwr CrvFtch'!$A$4:$B$363,2))</f>
        <v>0</v>
      </c>
      <c r="P207" s="138">
        <f t="shared" si="47"/>
        <v>0</v>
      </c>
      <c r="Q207" s="63">
        <f t="shared" si="48"/>
        <v>0</v>
      </c>
      <c r="R207" s="63">
        <f t="shared" si="49"/>
        <v>0</v>
      </c>
      <c r="S207" s="63">
        <f t="shared" si="50"/>
        <v>0</v>
      </c>
      <c r="AC207" s="62">
        <v>42736</v>
      </c>
      <c r="AD207" s="59">
        <v>21</v>
      </c>
      <c r="AE207" s="59">
        <v>4</v>
      </c>
      <c r="AF207" s="59">
        <v>6</v>
      </c>
      <c r="AG207" s="59">
        <v>1</v>
      </c>
      <c r="AH207" s="59">
        <v>31</v>
      </c>
    </row>
    <row r="208" spans="1:34" x14ac:dyDescent="0.25">
      <c r="A208" s="125">
        <f t="shared" si="51"/>
        <v>0</v>
      </c>
      <c r="B208" s="132">
        <f t="shared" si="52"/>
        <v>0</v>
      </c>
      <c r="C208" s="94">
        <f t="shared" si="53"/>
        <v>0</v>
      </c>
      <c r="D208" s="95">
        <f t="shared" si="54"/>
        <v>0</v>
      </c>
      <c r="E208" s="95">
        <f t="shared" si="55"/>
        <v>0</v>
      </c>
      <c r="F208" s="95">
        <f t="shared" si="38"/>
        <v>0</v>
      </c>
      <c r="G208" s="95">
        <f t="shared" si="39"/>
        <v>0</v>
      </c>
      <c r="H208" s="96">
        <f t="shared" si="40"/>
        <v>0</v>
      </c>
      <c r="I208" s="109">
        <f t="shared" si="41"/>
        <v>0</v>
      </c>
      <c r="J208" s="110">
        <f t="shared" si="42"/>
        <v>0</v>
      </c>
      <c r="K208" s="111">
        <f t="shared" si="43"/>
        <v>0</v>
      </c>
      <c r="L208" s="121">
        <f t="shared" si="44"/>
        <v>0</v>
      </c>
      <c r="M208" s="122">
        <f t="shared" si="45"/>
        <v>0</v>
      </c>
      <c r="N208" s="122">
        <f t="shared" si="46"/>
        <v>0</v>
      </c>
      <c r="O208" s="137">
        <f>IF(A208=0,0,VLOOKUP(A208,'Pwr CrvFtch'!$A$4:$B$363,2))</f>
        <v>0</v>
      </c>
      <c r="P208" s="138">
        <f t="shared" si="47"/>
        <v>0</v>
      </c>
      <c r="Q208" s="63">
        <f t="shared" si="48"/>
        <v>0</v>
      </c>
      <c r="R208" s="63">
        <f t="shared" si="49"/>
        <v>0</v>
      </c>
      <c r="S208" s="63">
        <f t="shared" si="50"/>
        <v>0</v>
      </c>
      <c r="AC208" s="62">
        <v>42767</v>
      </c>
      <c r="AD208" s="59">
        <v>20</v>
      </c>
      <c r="AE208" s="59">
        <v>4</v>
      </c>
      <c r="AF208" s="59">
        <v>4</v>
      </c>
      <c r="AG208" s="59">
        <v>0</v>
      </c>
      <c r="AH208" s="59">
        <v>28</v>
      </c>
    </row>
    <row r="209" spans="1:34" x14ac:dyDescent="0.25">
      <c r="A209" s="125">
        <f t="shared" si="51"/>
        <v>0</v>
      </c>
      <c r="B209" s="132">
        <f t="shared" si="52"/>
        <v>0</v>
      </c>
      <c r="C209" s="94">
        <f t="shared" si="53"/>
        <v>0</v>
      </c>
      <c r="D209" s="95">
        <f t="shared" si="54"/>
        <v>0</v>
      </c>
      <c r="E209" s="95">
        <f t="shared" si="55"/>
        <v>0</v>
      </c>
      <c r="F209" s="95">
        <f t="shared" si="38"/>
        <v>0</v>
      </c>
      <c r="G209" s="95">
        <f t="shared" si="39"/>
        <v>0</v>
      </c>
      <c r="H209" s="96">
        <f t="shared" si="40"/>
        <v>0</v>
      </c>
      <c r="I209" s="109">
        <f t="shared" si="41"/>
        <v>0</v>
      </c>
      <c r="J209" s="110">
        <f t="shared" si="42"/>
        <v>0</v>
      </c>
      <c r="K209" s="111">
        <f t="shared" si="43"/>
        <v>0</v>
      </c>
      <c r="L209" s="121">
        <f t="shared" si="44"/>
        <v>0</v>
      </c>
      <c r="M209" s="122">
        <f t="shared" si="45"/>
        <v>0</v>
      </c>
      <c r="N209" s="122">
        <f t="shared" si="46"/>
        <v>0</v>
      </c>
      <c r="O209" s="137">
        <f>IF(A209=0,0,VLOOKUP(A209,'Pwr CrvFtch'!$A$4:$B$363,2))</f>
        <v>0</v>
      </c>
      <c r="P209" s="138">
        <f t="shared" si="47"/>
        <v>0</v>
      </c>
      <c r="Q209" s="63">
        <f t="shared" si="48"/>
        <v>0</v>
      </c>
      <c r="R209" s="63">
        <f t="shared" si="49"/>
        <v>0</v>
      </c>
      <c r="S209" s="63">
        <f t="shared" si="50"/>
        <v>0</v>
      </c>
      <c r="AC209" s="62">
        <v>42795</v>
      </c>
      <c r="AD209" s="59">
        <v>23</v>
      </c>
      <c r="AE209" s="59">
        <v>4</v>
      </c>
      <c r="AF209" s="59">
        <v>4</v>
      </c>
      <c r="AG209" s="59">
        <v>0</v>
      </c>
      <c r="AH209" s="59">
        <v>31</v>
      </c>
    </row>
    <row r="210" spans="1:34" x14ac:dyDescent="0.25">
      <c r="A210" s="125">
        <f t="shared" si="51"/>
        <v>0</v>
      </c>
      <c r="B210" s="132">
        <f t="shared" si="52"/>
        <v>0</v>
      </c>
      <c r="C210" s="94">
        <f t="shared" si="53"/>
        <v>0</v>
      </c>
      <c r="D210" s="95">
        <f t="shared" si="54"/>
        <v>0</v>
      </c>
      <c r="E210" s="95">
        <f t="shared" si="55"/>
        <v>0</v>
      </c>
      <c r="F210" s="95">
        <f t="shared" si="38"/>
        <v>0</v>
      </c>
      <c r="G210" s="95">
        <f t="shared" si="39"/>
        <v>0</v>
      </c>
      <c r="H210" s="96">
        <f t="shared" si="40"/>
        <v>0</v>
      </c>
      <c r="I210" s="109">
        <f t="shared" si="41"/>
        <v>0</v>
      </c>
      <c r="J210" s="110">
        <f t="shared" si="42"/>
        <v>0</v>
      </c>
      <c r="K210" s="111">
        <f t="shared" si="43"/>
        <v>0</v>
      </c>
      <c r="L210" s="121">
        <f t="shared" si="44"/>
        <v>0</v>
      </c>
      <c r="M210" s="122">
        <f t="shared" si="45"/>
        <v>0</v>
      </c>
      <c r="N210" s="122">
        <f t="shared" si="46"/>
        <v>0</v>
      </c>
      <c r="O210" s="137">
        <f>IF(A210=0,0,VLOOKUP(A210,'Pwr CrvFtch'!$A$4:$B$363,2))</f>
        <v>0</v>
      </c>
      <c r="P210" s="138">
        <f t="shared" si="47"/>
        <v>0</v>
      </c>
      <c r="Q210" s="63">
        <f t="shared" si="48"/>
        <v>0</v>
      </c>
      <c r="R210" s="63">
        <f t="shared" si="49"/>
        <v>0</v>
      </c>
      <c r="S210" s="63">
        <f t="shared" si="50"/>
        <v>0</v>
      </c>
      <c r="AC210" s="62">
        <v>42826</v>
      </c>
      <c r="AD210" s="59">
        <v>20</v>
      </c>
      <c r="AE210" s="59">
        <v>5</v>
      </c>
      <c r="AF210" s="59">
        <v>5</v>
      </c>
      <c r="AG210" s="59">
        <v>0</v>
      </c>
      <c r="AH210" s="59">
        <v>30</v>
      </c>
    </row>
    <row r="211" spans="1:34" x14ac:dyDescent="0.25">
      <c r="A211" s="125">
        <f t="shared" si="51"/>
        <v>0</v>
      </c>
      <c r="B211" s="132">
        <f t="shared" si="52"/>
        <v>0</v>
      </c>
      <c r="C211" s="94">
        <f t="shared" si="53"/>
        <v>0</v>
      </c>
      <c r="D211" s="95">
        <f t="shared" si="54"/>
        <v>0</v>
      </c>
      <c r="E211" s="95">
        <f t="shared" si="55"/>
        <v>0</v>
      </c>
      <c r="F211" s="95">
        <f t="shared" si="38"/>
        <v>0</v>
      </c>
      <c r="G211" s="95">
        <f t="shared" si="39"/>
        <v>0</v>
      </c>
      <c r="H211" s="96">
        <f t="shared" si="40"/>
        <v>0</v>
      </c>
      <c r="I211" s="109">
        <f t="shared" si="41"/>
        <v>0</v>
      </c>
      <c r="J211" s="110">
        <f t="shared" si="42"/>
        <v>0</v>
      </c>
      <c r="K211" s="111">
        <f t="shared" si="43"/>
        <v>0</v>
      </c>
      <c r="L211" s="121">
        <f t="shared" si="44"/>
        <v>0</v>
      </c>
      <c r="M211" s="122">
        <f t="shared" si="45"/>
        <v>0</v>
      </c>
      <c r="N211" s="122">
        <f t="shared" si="46"/>
        <v>0</v>
      </c>
      <c r="O211" s="137">
        <f>IF(A211=0,0,VLOOKUP(A211,'Pwr CrvFtch'!$A$4:$B$363,2))</f>
        <v>0</v>
      </c>
      <c r="P211" s="138">
        <f t="shared" si="47"/>
        <v>0</v>
      </c>
      <c r="Q211" s="63">
        <f t="shared" si="48"/>
        <v>0</v>
      </c>
      <c r="R211" s="63">
        <f t="shared" si="49"/>
        <v>0</v>
      </c>
      <c r="S211" s="63">
        <f t="shared" si="50"/>
        <v>0</v>
      </c>
      <c r="AC211" s="62">
        <v>42856</v>
      </c>
      <c r="AD211" s="59">
        <v>22</v>
      </c>
      <c r="AE211" s="59">
        <v>4</v>
      </c>
      <c r="AF211" s="59">
        <v>5</v>
      </c>
      <c r="AG211" s="59">
        <v>1</v>
      </c>
      <c r="AH211" s="59">
        <v>31</v>
      </c>
    </row>
    <row r="212" spans="1:34" x14ac:dyDescent="0.25">
      <c r="A212" s="125">
        <f t="shared" si="51"/>
        <v>0</v>
      </c>
      <c r="B212" s="132">
        <f t="shared" si="52"/>
        <v>0</v>
      </c>
      <c r="C212" s="94">
        <f t="shared" si="53"/>
        <v>0</v>
      </c>
      <c r="D212" s="95">
        <f t="shared" si="54"/>
        <v>0</v>
      </c>
      <c r="E212" s="95">
        <f t="shared" si="55"/>
        <v>0</v>
      </c>
      <c r="F212" s="95">
        <f t="shared" si="38"/>
        <v>0</v>
      </c>
      <c r="G212" s="95">
        <f t="shared" si="39"/>
        <v>0</v>
      </c>
      <c r="H212" s="96">
        <f t="shared" si="40"/>
        <v>0</v>
      </c>
      <c r="I212" s="109">
        <f t="shared" si="41"/>
        <v>0</v>
      </c>
      <c r="J212" s="110">
        <f t="shared" si="42"/>
        <v>0</v>
      </c>
      <c r="K212" s="111">
        <f t="shared" si="43"/>
        <v>0</v>
      </c>
      <c r="L212" s="121">
        <f t="shared" si="44"/>
        <v>0</v>
      </c>
      <c r="M212" s="122">
        <f t="shared" si="45"/>
        <v>0</v>
      </c>
      <c r="N212" s="122">
        <f t="shared" si="46"/>
        <v>0</v>
      </c>
      <c r="O212" s="137">
        <f>IF(A212=0,0,VLOOKUP(A212,'Pwr CrvFtch'!$A$4:$B$363,2))</f>
        <v>0</v>
      </c>
      <c r="P212" s="138">
        <f t="shared" si="47"/>
        <v>0</v>
      </c>
      <c r="Q212" s="63">
        <f t="shared" si="48"/>
        <v>0</v>
      </c>
      <c r="R212" s="63">
        <f t="shared" si="49"/>
        <v>0</v>
      </c>
      <c r="S212" s="63">
        <f t="shared" si="50"/>
        <v>0</v>
      </c>
      <c r="AC212" s="62">
        <v>42887</v>
      </c>
      <c r="AD212" s="59">
        <v>22</v>
      </c>
      <c r="AE212" s="59">
        <v>4</v>
      </c>
      <c r="AF212" s="59">
        <v>4</v>
      </c>
      <c r="AG212" s="59">
        <v>0</v>
      </c>
      <c r="AH212" s="59">
        <v>30</v>
      </c>
    </row>
    <row r="213" spans="1:34" x14ac:dyDescent="0.25">
      <c r="A213" s="125">
        <f t="shared" si="51"/>
        <v>0</v>
      </c>
      <c r="B213" s="132">
        <f t="shared" si="52"/>
        <v>0</v>
      </c>
      <c r="C213" s="94">
        <f t="shared" si="53"/>
        <v>0</v>
      </c>
      <c r="D213" s="95">
        <f t="shared" si="54"/>
        <v>0</v>
      </c>
      <c r="E213" s="95">
        <f t="shared" si="55"/>
        <v>0</v>
      </c>
      <c r="F213" s="95">
        <f t="shared" si="38"/>
        <v>0</v>
      </c>
      <c r="G213" s="95">
        <f t="shared" si="39"/>
        <v>0</v>
      </c>
      <c r="H213" s="96">
        <f t="shared" si="40"/>
        <v>0</v>
      </c>
      <c r="I213" s="109">
        <f t="shared" si="41"/>
        <v>0</v>
      </c>
      <c r="J213" s="110">
        <f t="shared" si="42"/>
        <v>0</v>
      </c>
      <c r="K213" s="111">
        <f t="shared" si="43"/>
        <v>0</v>
      </c>
      <c r="L213" s="121">
        <f t="shared" si="44"/>
        <v>0</v>
      </c>
      <c r="M213" s="122">
        <f t="shared" si="45"/>
        <v>0</v>
      </c>
      <c r="N213" s="122">
        <f t="shared" si="46"/>
        <v>0</v>
      </c>
      <c r="O213" s="137">
        <f>IF(A213=0,0,VLOOKUP(A213,'Pwr CrvFtch'!$A$4:$B$363,2))</f>
        <v>0</v>
      </c>
      <c r="P213" s="138">
        <f t="shared" si="47"/>
        <v>0</v>
      </c>
      <c r="Q213" s="63">
        <f t="shared" si="48"/>
        <v>0</v>
      </c>
      <c r="R213" s="63">
        <f t="shared" si="49"/>
        <v>0</v>
      </c>
      <c r="S213" s="63">
        <f t="shared" si="50"/>
        <v>0</v>
      </c>
      <c r="AC213" s="62">
        <v>42917</v>
      </c>
      <c r="AD213" s="59">
        <v>20</v>
      </c>
      <c r="AE213" s="59">
        <v>5</v>
      </c>
      <c r="AF213" s="59">
        <v>6</v>
      </c>
      <c r="AG213" s="59">
        <v>1</v>
      </c>
      <c r="AH213" s="59">
        <v>31</v>
      </c>
    </row>
    <row r="214" spans="1:34" x14ac:dyDescent="0.25">
      <c r="A214" s="125">
        <f t="shared" si="51"/>
        <v>0</v>
      </c>
      <c r="B214" s="132">
        <f t="shared" si="52"/>
        <v>0</v>
      </c>
      <c r="C214" s="94">
        <f t="shared" si="53"/>
        <v>0</v>
      </c>
      <c r="D214" s="95">
        <f t="shared" si="54"/>
        <v>0</v>
      </c>
      <c r="E214" s="95">
        <f t="shared" si="55"/>
        <v>0</v>
      </c>
      <c r="F214" s="95">
        <f t="shared" si="38"/>
        <v>0</v>
      </c>
      <c r="G214" s="95">
        <f t="shared" si="39"/>
        <v>0</v>
      </c>
      <c r="H214" s="96">
        <f t="shared" si="40"/>
        <v>0</v>
      </c>
      <c r="I214" s="109">
        <f t="shared" si="41"/>
        <v>0</v>
      </c>
      <c r="J214" s="110">
        <f t="shared" si="42"/>
        <v>0</v>
      </c>
      <c r="K214" s="111">
        <f t="shared" si="43"/>
        <v>0</v>
      </c>
      <c r="L214" s="121">
        <f t="shared" si="44"/>
        <v>0</v>
      </c>
      <c r="M214" s="122">
        <f t="shared" si="45"/>
        <v>0</v>
      </c>
      <c r="N214" s="122">
        <f t="shared" si="46"/>
        <v>0</v>
      </c>
      <c r="O214" s="137">
        <f>IF(A214=0,0,VLOOKUP(A214,'Pwr CrvFtch'!$A$4:$B$363,2))</f>
        <v>0</v>
      </c>
      <c r="P214" s="138">
        <f t="shared" si="47"/>
        <v>0</v>
      </c>
      <c r="Q214" s="63">
        <f t="shared" si="48"/>
        <v>0</v>
      </c>
      <c r="R214" s="63">
        <f t="shared" si="49"/>
        <v>0</v>
      </c>
      <c r="S214" s="63">
        <f t="shared" si="50"/>
        <v>0</v>
      </c>
      <c r="AC214" s="62">
        <v>42948</v>
      </c>
      <c r="AD214" s="59">
        <v>23</v>
      </c>
      <c r="AE214" s="59">
        <v>4</v>
      </c>
      <c r="AF214" s="59">
        <v>4</v>
      </c>
      <c r="AG214" s="59">
        <v>0</v>
      </c>
      <c r="AH214" s="59">
        <v>31</v>
      </c>
    </row>
    <row r="215" spans="1:34" x14ac:dyDescent="0.25">
      <c r="A215" s="125">
        <f t="shared" si="51"/>
        <v>0</v>
      </c>
      <c r="B215" s="132">
        <f t="shared" si="52"/>
        <v>0</v>
      </c>
      <c r="C215" s="94">
        <f t="shared" si="53"/>
        <v>0</v>
      </c>
      <c r="D215" s="95">
        <f t="shared" si="54"/>
        <v>0</v>
      </c>
      <c r="E215" s="95">
        <f t="shared" si="55"/>
        <v>0</v>
      </c>
      <c r="F215" s="95">
        <f t="shared" ref="F215:F278" si="56">IF(A215=0,0,VLOOKUP($A215,OffPrices,F$4+4,FALSE))</f>
        <v>0</v>
      </c>
      <c r="G215" s="95">
        <f t="shared" ref="G215:G278" si="57">+IF(A215=0,0,(D215*R215*16+E215*S215*16+F215*SUM(Q215:S215)*8)/(R215*16+S215*16+SUM(Q215:S215)*8))</f>
        <v>0</v>
      </c>
      <c r="H215" s="96">
        <f t="shared" ref="H215:H278" si="58">IF(A215=0,0,(C215*Q215*16+D215*R215*16+E215*S215*16+F215*SUM(Q215:S215)*8)/(SUM(Q215:S215)*24))</f>
        <v>0</v>
      </c>
      <c r="I215" s="109">
        <f t="shared" ref="I215:I278" si="59">IF(A215=0,0,VLOOKUP($A215,PeakVols,I$4+12,FALSE))</f>
        <v>0</v>
      </c>
      <c r="J215" s="110">
        <f t="shared" ref="J215:J278" si="60">IF(A215=0,0,VLOOKUP($A215,OffVols,J$4+16,FALSE))</f>
        <v>0</v>
      </c>
      <c r="K215" s="111">
        <f t="shared" ref="K215:K278" si="61">IF(A215=0,0,(I215*Q215*16+J215*SUM(R215:S215)*16+J215*SUM(Q215:S215)*8)/(SUM(Q215:S215)*24))</f>
        <v>0</v>
      </c>
      <c r="L215" s="121">
        <f t="shared" ref="L215:L278" si="62">IF(A215=0,0,VLOOKUP($A215,PeakIntraVols,L$4,FALSE))</f>
        <v>0</v>
      </c>
      <c r="M215" s="122">
        <f t="shared" ref="M215:M278" si="63">IF(A215=0,0,VLOOKUP($A215,OffIntraVols,M$4+4,FALSE))</f>
        <v>0</v>
      </c>
      <c r="N215" s="122">
        <f t="shared" ref="N215:N278" si="64">IF(A215=0,0,(L215*Q215*16+M215*SUM(R215:S215)*16+M215*SUM(Q215:S215)*8)/(SUM(Q215:S215)*24))</f>
        <v>0</v>
      </c>
      <c r="O215" s="137">
        <f>IF(A215=0,0,VLOOKUP(A215,'Pwr CrvFtch'!$A$4:$B$363,2))</f>
        <v>0</v>
      </c>
      <c r="P215" s="138">
        <f t="shared" ref="P215:P278" si="65">IF(A215=0,0,(1+O215/2)^(-2*((EOMONTH(A215,0)+20)-$C$12)/365.25))</f>
        <v>0</v>
      </c>
      <c r="Q215" s="63">
        <f t="shared" ref="Q215:Q278" si="66">IF(A215=0,0,VLOOKUP($A215,$AC$4:$AF$446,2))</f>
        <v>0</v>
      </c>
      <c r="R215" s="63">
        <f t="shared" ref="R215:R278" si="67">IF(A215=0,0,VLOOKUP($A215,$AC$4:$AF$446,3))</f>
        <v>0</v>
      </c>
      <c r="S215" s="63">
        <f t="shared" ref="S215:S278" si="68">IF(A215=0,0,VLOOKUP($A215,$AC$4:$AF$446,4))</f>
        <v>0</v>
      </c>
      <c r="AC215" s="62">
        <v>42979</v>
      </c>
      <c r="AD215" s="59">
        <v>20</v>
      </c>
      <c r="AE215" s="59">
        <v>5</v>
      </c>
      <c r="AF215" s="59">
        <v>5</v>
      </c>
      <c r="AG215" s="59">
        <v>1</v>
      </c>
      <c r="AH215" s="59">
        <v>30</v>
      </c>
    </row>
    <row r="216" spans="1:34" x14ac:dyDescent="0.25">
      <c r="A216" s="125">
        <f t="shared" ref="A216:A279" si="69">IF(EOMONTH(A215,0)+1&gt;$C$17,0,IF(A215=0,0,EOMONTH(A215,0)+1))</f>
        <v>0</v>
      </c>
      <c r="B216" s="132">
        <f t="shared" ref="B216:B279" si="70">IF(A216=0,0,YEAR(A216))</f>
        <v>0</v>
      </c>
      <c r="C216" s="94">
        <f t="shared" ref="C216:C279" si="71">IF(A216=0,0,VLOOKUP($A216,PeakPrices,C$4,FALSE))</f>
        <v>0</v>
      </c>
      <c r="D216" s="95">
        <f t="shared" ref="D216:D279" si="72">IF(A216=0,0,VLOOKUP($A216,SatPrices,D$4,FALSE))</f>
        <v>0</v>
      </c>
      <c r="E216" s="95">
        <f t="shared" ref="E216:E279" si="73">IF(A216=0,0,VLOOKUP($A216,SunPrices,E$4+4,FALSE))</f>
        <v>0</v>
      </c>
      <c r="F216" s="95">
        <f t="shared" si="56"/>
        <v>0</v>
      </c>
      <c r="G216" s="95">
        <f t="shared" si="57"/>
        <v>0</v>
      </c>
      <c r="H216" s="96">
        <f t="shared" si="58"/>
        <v>0</v>
      </c>
      <c r="I216" s="109">
        <f t="shared" si="59"/>
        <v>0</v>
      </c>
      <c r="J216" s="110">
        <f t="shared" si="60"/>
        <v>0</v>
      </c>
      <c r="K216" s="111">
        <f t="shared" si="61"/>
        <v>0</v>
      </c>
      <c r="L216" s="121">
        <f t="shared" si="62"/>
        <v>0</v>
      </c>
      <c r="M216" s="122">
        <f t="shared" si="63"/>
        <v>0</v>
      </c>
      <c r="N216" s="122">
        <f t="shared" si="64"/>
        <v>0</v>
      </c>
      <c r="O216" s="137">
        <f>IF(A216=0,0,VLOOKUP(A216,'Pwr CrvFtch'!$A$4:$B$363,2))</f>
        <v>0</v>
      </c>
      <c r="P216" s="138">
        <f t="shared" si="65"/>
        <v>0</v>
      </c>
      <c r="Q216" s="63">
        <f t="shared" si="66"/>
        <v>0</v>
      </c>
      <c r="R216" s="63">
        <f t="shared" si="67"/>
        <v>0</v>
      </c>
      <c r="S216" s="63">
        <f t="shared" si="68"/>
        <v>0</v>
      </c>
      <c r="AC216" s="62">
        <v>43009</v>
      </c>
      <c r="AD216" s="59">
        <v>22</v>
      </c>
      <c r="AE216" s="59">
        <v>4</v>
      </c>
      <c r="AF216" s="59">
        <v>5</v>
      </c>
      <c r="AG216" s="59">
        <v>0</v>
      </c>
      <c r="AH216" s="59">
        <v>31</v>
      </c>
    </row>
    <row r="217" spans="1:34" x14ac:dyDescent="0.25">
      <c r="A217" s="125">
        <f t="shared" si="69"/>
        <v>0</v>
      </c>
      <c r="B217" s="132">
        <f t="shared" si="70"/>
        <v>0</v>
      </c>
      <c r="C217" s="94">
        <f t="shared" si="71"/>
        <v>0</v>
      </c>
      <c r="D217" s="95">
        <f t="shared" si="72"/>
        <v>0</v>
      </c>
      <c r="E217" s="95">
        <f t="shared" si="73"/>
        <v>0</v>
      </c>
      <c r="F217" s="95">
        <f t="shared" si="56"/>
        <v>0</v>
      </c>
      <c r="G217" s="95">
        <f t="shared" si="57"/>
        <v>0</v>
      </c>
      <c r="H217" s="96">
        <f t="shared" si="58"/>
        <v>0</v>
      </c>
      <c r="I217" s="109">
        <f t="shared" si="59"/>
        <v>0</v>
      </c>
      <c r="J217" s="110">
        <f t="shared" si="60"/>
        <v>0</v>
      </c>
      <c r="K217" s="111">
        <f t="shared" si="61"/>
        <v>0</v>
      </c>
      <c r="L217" s="121">
        <f t="shared" si="62"/>
        <v>0</v>
      </c>
      <c r="M217" s="122">
        <f t="shared" si="63"/>
        <v>0</v>
      </c>
      <c r="N217" s="122">
        <f t="shared" si="64"/>
        <v>0</v>
      </c>
      <c r="O217" s="137">
        <f>IF(A217=0,0,VLOOKUP(A217,'Pwr CrvFtch'!$A$4:$B$363,2))</f>
        <v>0</v>
      </c>
      <c r="P217" s="138">
        <f t="shared" si="65"/>
        <v>0</v>
      </c>
      <c r="Q217" s="63">
        <f t="shared" si="66"/>
        <v>0</v>
      </c>
      <c r="R217" s="63">
        <f t="shared" si="67"/>
        <v>0</v>
      </c>
      <c r="S217" s="63">
        <f t="shared" si="68"/>
        <v>0</v>
      </c>
      <c r="AC217" s="62">
        <v>43040</v>
      </c>
      <c r="AD217" s="59">
        <v>21</v>
      </c>
      <c r="AE217" s="59">
        <v>4</v>
      </c>
      <c r="AF217" s="59">
        <v>5</v>
      </c>
      <c r="AG217" s="59">
        <v>1</v>
      </c>
      <c r="AH217" s="59">
        <v>30</v>
      </c>
    </row>
    <row r="218" spans="1:34" x14ac:dyDescent="0.25">
      <c r="A218" s="125">
        <f t="shared" si="69"/>
        <v>0</v>
      </c>
      <c r="B218" s="132">
        <f t="shared" si="70"/>
        <v>0</v>
      </c>
      <c r="C218" s="94">
        <f t="shared" si="71"/>
        <v>0</v>
      </c>
      <c r="D218" s="95">
        <f t="shared" si="72"/>
        <v>0</v>
      </c>
      <c r="E218" s="95">
        <f t="shared" si="73"/>
        <v>0</v>
      </c>
      <c r="F218" s="95">
        <f t="shared" si="56"/>
        <v>0</v>
      </c>
      <c r="G218" s="95">
        <f t="shared" si="57"/>
        <v>0</v>
      </c>
      <c r="H218" s="96">
        <f t="shared" si="58"/>
        <v>0</v>
      </c>
      <c r="I218" s="109">
        <f t="shared" si="59"/>
        <v>0</v>
      </c>
      <c r="J218" s="110">
        <f t="shared" si="60"/>
        <v>0</v>
      </c>
      <c r="K218" s="111">
        <f t="shared" si="61"/>
        <v>0</v>
      </c>
      <c r="L218" s="121">
        <f t="shared" si="62"/>
        <v>0</v>
      </c>
      <c r="M218" s="122">
        <f t="shared" si="63"/>
        <v>0</v>
      </c>
      <c r="N218" s="122">
        <f t="shared" si="64"/>
        <v>0</v>
      </c>
      <c r="O218" s="137">
        <f>IF(A218=0,0,VLOOKUP(A218,'Pwr CrvFtch'!$A$4:$B$363,2))</f>
        <v>0</v>
      </c>
      <c r="P218" s="138">
        <f t="shared" si="65"/>
        <v>0</v>
      </c>
      <c r="Q218" s="63">
        <f t="shared" si="66"/>
        <v>0</v>
      </c>
      <c r="R218" s="63">
        <f t="shared" si="67"/>
        <v>0</v>
      </c>
      <c r="S218" s="63">
        <f t="shared" si="68"/>
        <v>0</v>
      </c>
      <c r="AC218" s="62">
        <v>43070</v>
      </c>
      <c r="AD218" s="59">
        <v>20</v>
      </c>
      <c r="AE218" s="59">
        <v>5</v>
      </c>
      <c r="AF218" s="59">
        <v>6</v>
      </c>
      <c r="AG218" s="59">
        <v>1</v>
      </c>
      <c r="AH218" s="59">
        <v>31</v>
      </c>
    </row>
    <row r="219" spans="1:34" x14ac:dyDescent="0.25">
      <c r="A219" s="125">
        <f t="shared" si="69"/>
        <v>0</v>
      </c>
      <c r="B219" s="132">
        <f t="shared" si="70"/>
        <v>0</v>
      </c>
      <c r="C219" s="94">
        <f t="shared" si="71"/>
        <v>0</v>
      </c>
      <c r="D219" s="95">
        <f t="shared" si="72"/>
        <v>0</v>
      </c>
      <c r="E219" s="95">
        <f t="shared" si="73"/>
        <v>0</v>
      </c>
      <c r="F219" s="95">
        <f t="shared" si="56"/>
        <v>0</v>
      </c>
      <c r="G219" s="95">
        <f t="shared" si="57"/>
        <v>0</v>
      </c>
      <c r="H219" s="96">
        <f t="shared" si="58"/>
        <v>0</v>
      </c>
      <c r="I219" s="109">
        <f t="shared" si="59"/>
        <v>0</v>
      </c>
      <c r="J219" s="110">
        <f t="shared" si="60"/>
        <v>0</v>
      </c>
      <c r="K219" s="111">
        <f t="shared" si="61"/>
        <v>0</v>
      </c>
      <c r="L219" s="121">
        <f t="shared" si="62"/>
        <v>0</v>
      </c>
      <c r="M219" s="122">
        <f t="shared" si="63"/>
        <v>0</v>
      </c>
      <c r="N219" s="122">
        <f t="shared" si="64"/>
        <v>0</v>
      </c>
      <c r="O219" s="137">
        <f>IF(A219=0,0,VLOOKUP(A219,'Pwr CrvFtch'!$A$4:$B$363,2))</f>
        <v>0</v>
      </c>
      <c r="P219" s="138">
        <f t="shared" si="65"/>
        <v>0</v>
      </c>
      <c r="Q219" s="63">
        <f t="shared" si="66"/>
        <v>0</v>
      </c>
      <c r="R219" s="63">
        <f t="shared" si="67"/>
        <v>0</v>
      </c>
      <c r="S219" s="63">
        <f t="shared" si="68"/>
        <v>0</v>
      </c>
      <c r="AC219" s="62">
        <v>43101</v>
      </c>
      <c r="AD219" s="59">
        <v>22</v>
      </c>
      <c r="AE219" s="59">
        <v>4</v>
      </c>
      <c r="AF219" s="59">
        <v>5</v>
      </c>
      <c r="AG219" s="59">
        <v>1</v>
      </c>
      <c r="AH219" s="59">
        <v>31</v>
      </c>
    </row>
    <row r="220" spans="1:34" x14ac:dyDescent="0.25">
      <c r="A220" s="125">
        <f t="shared" si="69"/>
        <v>0</v>
      </c>
      <c r="B220" s="132">
        <f t="shared" si="70"/>
        <v>0</v>
      </c>
      <c r="C220" s="94">
        <f t="shared" si="71"/>
        <v>0</v>
      </c>
      <c r="D220" s="95">
        <f t="shared" si="72"/>
        <v>0</v>
      </c>
      <c r="E220" s="95">
        <f t="shared" si="73"/>
        <v>0</v>
      </c>
      <c r="F220" s="95">
        <f t="shared" si="56"/>
        <v>0</v>
      </c>
      <c r="G220" s="95">
        <f t="shared" si="57"/>
        <v>0</v>
      </c>
      <c r="H220" s="96">
        <f t="shared" si="58"/>
        <v>0</v>
      </c>
      <c r="I220" s="109">
        <f t="shared" si="59"/>
        <v>0</v>
      </c>
      <c r="J220" s="110">
        <f t="shared" si="60"/>
        <v>0</v>
      </c>
      <c r="K220" s="111">
        <f t="shared" si="61"/>
        <v>0</v>
      </c>
      <c r="L220" s="121">
        <f t="shared" si="62"/>
        <v>0</v>
      </c>
      <c r="M220" s="122">
        <f t="shared" si="63"/>
        <v>0</v>
      </c>
      <c r="N220" s="122">
        <f t="shared" si="64"/>
        <v>0</v>
      </c>
      <c r="O220" s="137">
        <f>IF(A220=0,0,VLOOKUP(A220,'Pwr CrvFtch'!$A$4:$B$363,2))</f>
        <v>0</v>
      </c>
      <c r="P220" s="138">
        <f t="shared" si="65"/>
        <v>0</v>
      </c>
      <c r="Q220" s="63">
        <f t="shared" si="66"/>
        <v>0</v>
      </c>
      <c r="R220" s="63">
        <f t="shared" si="67"/>
        <v>0</v>
      </c>
      <c r="S220" s="63">
        <f t="shared" si="68"/>
        <v>0</v>
      </c>
      <c r="AC220" s="62">
        <v>43132</v>
      </c>
      <c r="AD220" s="59">
        <v>20</v>
      </c>
      <c r="AE220" s="59">
        <v>4</v>
      </c>
      <c r="AF220" s="59">
        <v>4</v>
      </c>
      <c r="AG220" s="59">
        <v>0</v>
      </c>
      <c r="AH220" s="59">
        <v>28</v>
      </c>
    </row>
    <row r="221" spans="1:34" x14ac:dyDescent="0.25">
      <c r="A221" s="125">
        <f t="shared" si="69"/>
        <v>0</v>
      </c>
      <c r="B221" s="132">
        <f t="shared" si="70"/>
        <v>0</v>
      </c>
      <c r="C221" s="94">
        <f t="shared" si="71"/>
        <v>0</v>
      </c>
      <c r="D221" s="95">
        <f t="shared" si="72"/>
        <v>0</v>
      </c>
      <c r="E221" s="95">
        <f t="shared" si="73"/>
        <v>0</v>
      </c>
      <c r="F221" s="95">
        <f t="shared" si="56"/>
        <v>0</v>
      </c>
      <c r="G221" s="95">
        <f t="shared" si="57"/>
        <v>0</v>
      </c>
      <c r="H221" s="96">
        <f t="shared" si="58"/>
        <v>0</v>
      </c>
      <c r="I221" s="109">
        <f t="shared" si="59"/>
        <v>0</v>
      </c>
      <c r="J221" s="110">
        <f t="shared" si="60"/>
        <v>0</v>
      </c>
      <c r="K221" s="111">
        <f t="shared" si="61"/>
        <v>0</v>
      </c>
      <c r="L221" s="121">
        <f t="shared" si="62"/>
        <v>0</v>
      </c>
      <c r="M221" s="122">
        <f t="shared" si="63"/>
        <v>0</v>
      </c>
      <c r="N221" s="122">
        <f t="shared" si="64"/>
        <v>0</v>
      </c>
      <c r="O221" s="137">
        <f>IF(A221=0,0,VLOOKUP(A221,'Pwr CrvFtch'!$A$4:$B$363,2))</f>
        <v>0</v>
      </c>
      <c r="P221" s="138">
        <f t="shared" si="65"/>
        <v>0</v>
      </c>
      <c r="Q221" s="63">
        <f t="shared" si="66"/>
        <v>0</v>
      </c>
      <c r="R221" s="63">
        <f t="shared" si="67"/>
        <v>0</v>
      </c>
      <c r="S221" s="63">
        <f t="shared" si="68"/>
        <v>0</v>
      </c>
      <c r="AC221" s="62">
        <v>43160</v>
      </c>
      <c r="AD221" s="59">
        <v>22</v>
      </c>
      <c r="AE221" s="59">
        <v>5</v>
      </c>
      <c r="AF221" s="59">
        <v>4</v>
      </c>
      <c r="AG221" s="59">
        <v>0</v>
      </c>
      <c r="AH221" s="59">
        <v>31</v>
      </c>
    </row>
    <row r="222" spans="1:34" x14ac:dyDescent="0.25">
      <c r="A222" s="125">
        <f t="shared" si="69"/>
        <v>0</v>
      </c>
      <c r="B222" s="132">
        <f t="shared" si="70"/>
        <v>0</v>
      </c>
      <c r="C222" s="94">
        <f t="shared" si="71"/>
        <v>0</v>
      </c>
      <c r="D222" s="95">
        <f t="shared" si="72"/>
        <v>0</v>
      </c>
      <c r="E222" s="95">
        <f t="shared" si="73"/>
        <v>0</v>
      </c>
      <c r="F222" s="95">
        <f t="shared" si="56"/>
        <v>0</v>
      </c>
      <c r="G222" s="95">
        <f t="shared" si="57"/>
        <v>0</v>
      </c>
      <c r="H222" s="96">
        <f t="shared" si="58"/>
        <v>0</v>
      </c>
      <c r="I222" s="109">
        <f t="shared" si="59"/>
        <v>0</v>
      </c>
      <c r="J222" s="110">
        <f t="shared" si="60"/>
        <v>0</v>
      </c>
      <c r="K222" s="111">
        <f t="shared" si="61"/>
        <v>0</v>
      </c>
      <c r="L222" s="121">
        <f t="shared" si="62"/>
        <v>0</v>
      </c>
      <c r="M222" s="122">
        <f t="shared" si="63"/>
        <v>0</v>
      </c>
      <c r="N222" s="122">
        <f t="shared" si="64"/>
        <v>0</v>
      </c>
      <c r="O222" s="137">
        <f>IF(A222=0,0,VLOOKUP(A222,'Pwr CrvFtch'!$A$4:$B$363,2))</f>
        <v>0</v>
      </c>
      <c r="P222" s="138">
        <f t="shared" si="65"/>
        <v>0</v>
      </c>
      <c r="Q222" s="63">
        <f t="shared" si="66"/>
        <v>0</v>
      </c>
      <c r="R222" s="63">
        <f t="shared" si="67"/>
        <v>0</v>
      </c>
      <c r="S222" s="63">
        <f t="shared" si="68"/>
        <v>0</v>
      </c>
      <c r="AC222" s="62">
        <v>43191</v>
      </c>
      <c r="AD222" s="59">
        <v>21</v>
      </c>
      <c r="AE222" s="59">
        <v>4</v>
      </c>
      <c r="AF222" s="59">
        <v>5</v>
      </c>
      <c r="AG222" s="59">
        <v>0</v>
      </c>
      <c r="AH222" s="59">
        <v>30</v>
      </c>
    </row>
    <row r="223" spans="1:34" x14ac:dyDescent="0.25">
      <c r="A223" s="125">
        <f t="shared" si="69"/>
        <v>0</v>
      </c>
      <c r="B223" s="132">
        <f t="shared" si="70"/>
        <v>0</v>
      </c>
      <c r="C223" s="94">
        <f t="shared" si="71"/>
        <v>0</v>
      </c>
      <c r="D223" s="95">
        <f t="shared" si="72"/>
        <v>0</v>
      </c>
      <c r="E223" s="95">
        <f t="shared" si="73"/>
        <v>0</v>
      </c>
      <c r="F223" s="95">
        <f t="shared" si="56"/>
        <v>0</v>
      </c>
      <c r="G223" s="95">
        <f t="shared" si="57"/>
        <v>0</v>
      </c>
      <c r="H223" s="96">
        <f t="shared" si="58"/>
        <v>0</v>
      </c>
      <c r="I223" s="109">
        <f t="shared" si="59"/>
        <v>0</v>
      </c>
      <c r="J223" s="110">
        <f t="shared" si="60"/>
        <v>0</v>
      </c>
      <c r="K223" s="111">
        <f t="shared" si="61"/>
        <v>0</v>
      </c>
      <c r="L223" s="121">
        <f t="shared" si="62"/>
        <v>0</v>
      </c>
      <c r="M223" s="122">
        <f t="shared" si="63"/>
        <v>0</v>
      </c>
      <c r="N223" s="122">
        <f t="shared" si="64"/>
        <v>0</v>
      </c>
      <c r="O223" s="137">
        <f>IF(A223=0,0,VLOOKUP(A223,'Pwr CrvFtch'!$A$4:$B$363,2))</f>
        <v>0</v>
      </c>
      <c r="P223" s="138">
        <f t="shared" si="65"/>
        <v>0</v>
      </c>
      <c r="Q223" s="63">
        <f t="shared" si="66"/>
        <v>0</v>
      </c>
      <c r="R223" s="63">
        <f t="shared" si="67"/>
        <v>0</v>
      </c>
      <c r="S223" s="63">
        <f t="shared" si="68"/>
        <v>0</v>
      </c>
      <c r="AC223" s="62">
        <v>43221</v>
      </c>
      <c r="AD223" s="59">
        <v>22</v>
      </c>
      <c r="AE223" s="59">
        <v>4</v>
      </c>
      <c r="AF223" s="59">
        <v>5</v>
      </c>
      <c r="AG223" s="59">
        <v>1</v>
      </c>
      <c r="AH223" s="59">
        <v>31</v>
      </c>
    </row>
    <row r="224" spans="1:34" x14ac:dyDescent="0.25">
      <c r="A224" s="125">
        <f t="shared" si="69"/>
        <v>0</v>
      </c>
      <c r="B224" s="132">
        <f t="shared" si="70"/>
        <v>0</v>
      </c>
      <c r="C224" s="94">
        <f t="shared" si="71"/>
        <v>0</v>
      </c>
      <c r="D224" s="95">
        <f t="shared" si="72"/>
        <v>0</v>
      </c>
      <c r="E224" s="95">
        <f t="shared" si="73"/>
        <v>0</v>
      </c>
      <c r="F224" s="95">
        <f t="shared" si="56"/>
        <v>0</v>
      </c>
      <c r="G224" s="95">
        <f t="shared" si="57"/>
        <v>0</v>
      </c>
      <c r="H224" s="96">
        <f t="shared" si="58"/>
        <v>0</v>
      </c>
      <c r="I224" s="109">
        <f t="shared" si="59"/>
        <v>0</v>
      </c>
      <c r="J224" s="110">
        <f t="shared" si="60"/>
        <v>0</v>
      </c>
      <c r="K224" s="111">
        <f t="shared" si="61"/>
        <v>0</v>
      </c>
      <c r="L224" s="121">
        <f t="shared" si="62"/>
        <v>0</v>
      </c>
      <c r="M224" s="122">
        <f t="shared" si="63"/>
        <v>0</v>
      </c>
      <c r="N224" s="122">
        <f t="shared" si="64"/>
        <v>0</v>
      </c>
      <c r="O224" s="137">
        <f>IF(A224=0,0,VLOOKUP(A224,'Pwr CrvFtch'!$A$4:$B$363,2))</f>
        <v>0</v>
      </c>
      <c r="P224" s="138">
        <f t="shared" si="65"/>
        <v>0</v>
      </c>
      <c r="Q224" s="63">
        <f t="shared" si="66"/>
        <v>0</v>
      </c>
      <c r="R224" s="63">
        <f t="shared" si="67"/>
        <v>0</v>
      </c>
      <c r="S224" s="63">
        <f t="shared" si="68"/>
        <v>0</v>
      </c>
      <c r="AC224" s="62">
        <v>43252</v>
      </c>
      <c r="AD224" s="59">
        <v>21</v>
      </c>
      <c r="AE224" s="59">
        <v>5</v>
      </c>
      <c r="AF224" s="59">
        <v>4</v>
      </c>
      <c r="AG224" s="59">
        <v>0</v>
      </c>
      <c r="AH224" s="59">
        <v>30</v>
      </c>
    </row>
    <row r="225" spans="1:34" x14ac:dyDescent="0.25">
      <c r="A225" s="125">
        <f t="shared" si="69"/>
        <v>0</v>
      </c>
      <c r="B225" s="132">
        <f t="shared" si="70"/>
        <v>0</v>
      </c>
      <c r="C225" s="94">
        <f t="shared" si="71"/>
        <v>0</v>
      </c>
      <c r="D225" s="95">
        <f t="shared" si="72"/>
        <v>0</v>
      </c>
      <c r="E225" s="95">
        <f t="shared" si="73"/>
        <v>0</v>
      </c>
      <c r="F225" s="95">
        <f t="shared" si="56"/>
        <v>0</v>
      </c>
      <c r="G225" s="95">
        <f t="shared" si="57"/>
        <v>0</v>
      </c>
      <c r="H225" s="96">
        <f t="shared" si="58"/>
        <v>0</v>
      </c>
      <c r="I225" s="109">
        <f t="shared" si="59"/>
        <v>0</v>
      </c>
      <c r="J225" s="110">
        <f t="shared" si="60"/>
        <v>0</v>
      </c>
      <c r="K225" s="111">
        <f t="shared" si="61"/>
        <v>0</v>
      </c>
      <c r="L225" s="121">
        <f t="shared" si="62"/>
        <v>0</v>
      </c>
      <c r="M225" s="122">
        <f t="shared" si="63"/>
        <v>0</v>
      </c>
      <c r="N225" s="122">
        <f t="shared" si="64"/>
        <v>0</v>
      </c>
      <c r="O225" s="137">
        <f>IF(A225=0,0,VLOOKUP(A225,'Pwr CrvFtch'!$A$4:$B$363,2))</f>
        <v>0</v>
      </c>
      <c r="P225" s="138">
        <f t="shared" si="65"/>
        <v>0</v>
      </c>
      <c r="Q225" s="63">
        <f t="shared" si="66"/>
        <v>0</v>
      </c>
      <c r="R225" s="63">
        <f t="shared" si="67"/>
        <v>0</v>
      </c>
      <c r="S225" s="63">
        <f t="shared" si="68"/>
        <v>0</v>
      </c>
      <c r="AC225" s="62">
        <v>43282</v>
      </c>
      <c r="AD225" s="59">
        <v>21</v>
      </c>
      <c r="AE225" s="59">
        <v>4</v>
      </c>
      <c r="AF225" s="59">
        <v>6</v>
      </c>
      <c r="AG225" s="59">
        <v>1</v>
      </c>
      <c r="AH225" s="59">
        <v>31</v>
      </c>
    </row>
    <row r="226" spans="1:34" x14ac:dyDescent="0.25">
      <c r="A226" s="125">
        <f t="shared" si="69"/>
        <v>0</v>
      </c>
      <c r="B226" s="132">
        <f t="shared" si="70"/>
        <v>0</v>
      </c>
      <c r="C226" s="94">
        <f t="shared" si="71"/>
        <v>0</v>
      </c>
      <c r="D226" s="95">
        <f t="shared" si="72"/>
        <v>0</v>
      </c>
      <c r="E226" s="95">
        <f t="shared" si="73"/>
        <v>0</v>
      </c>
      <c r="F226" s="95">
        <f t="shared" si="56"/>
        <v>0</v>
      </c>
      <c r="G226" s="95">
        <f t="shared" si="57"/>
        <v>0</v>
      </c>
      <c r="H226" s="96">
        <f t="shared" si="58"/>
        <v>0</v>
      </c>
      <c r="I226" s="109">
        <f t="shared" si="59"/>
        <v>0</v>
      </c>
      <c r="J226" s="110">
        <f t="shared" si="60"/>
        <v>0</v>
      </c>
      <c r="K226" s="111">
        <f t="shared" si="61"/>
        <v>0</v>
      </c>
      <c r="L226" s="121">
        <f t="shared" si="62"/>
        <v>0</v>
      </c>
      <c r="M226" s="122">
        <f t="shared" si="63"/>
        <v>0</v>
      </c>
      <c r="N226" s="122">
        <f t="shared" si="64"/>
        <v>0</v>
      </c>
      <c r="O226" s="137">
        <f>IF(A226=0,0,VLOOKUP(A226,'Pwr CrvFtch'!$A$4:$B$363,2))</f>
        <v>0</v>
      </c>
      <c r="P226" s="138">
        <f t="shared" si="65"/>
        <v>0</v>
      </c>
      <c r="Q226" s="63">
        <f t="shared" si="66"/>
        <v>0</v>
      </c>
      <c r="R226" s="63">
        <f t="shared" si="67"/>
        <v>0</v>
      </c>
      <c r="S226" s="63">
        <f t="shared" si="68"/>
        <v>0</v>
      </c>
      <c r="AC226" s="62">
        <v>43313</v>
      </c>
      <c r="AD226" s="59">
        <v>23</v>
      </c>
      <c r="AE226" s="59">
        <v>4</v>
      </c>
      <c r="AF226" s="59">
        <v>4</v>
      </c>
      <c r="AG226" s="59">
        <v>0</v>
      </c>
      <c r="AH226" s="59">
        <v>31</v>
      </c>
    </row>
    <row r="227" spans="1:34" x14ac:dyDescent="0.25">
      <c r="A227" s="125">
        <f t="shared" si="69"/>
        <v>0</v>
      </c>
      <c r="B227" s="132">
        <f t="shared" si="70"/>
        <v>0</v>
      </c>
      <c r="C227" s="94">
        <f t="shared" si="71"/>
        <v>0</v>
      </c>
      <c r="D227" s="95">
        <f t="shared" si="72"/>
        <v>0</v>
      </c>
      <c r="E227" s="95">
        <f t="shared" si="73"/>
        <v>0</v>
      </c>
      <c r="F227" s="95">
        <f t="shared" si="56"/>
        <v>0</v>
      </c>
      <c r="G227" s="95">
        <f t="shared" si="57"/>
        <v>0</v>
      </c>
      <c r="H227" s="96">
        <f t="shared" si="58"/>
        <v>0</v>
      </c>
      <c r="I227" s="109">
        <f t="shared" si="59"/>
        <v>0</v>
      </c>
      <c r="J227" s="110">
        <f t="shared" si="60"/>
        <v>0</v>
      </c>
      <c r="K227" s="111">
        <f t="shared" si="61"/>
        <v>0</v>
      </c>
      <c r="L227" s="121">
        <f t="shared" si="62"/>
        <v>0</v>
      </c>
      <c r="M227" s="122">
        <f t="shared" si="63"/>
        <v>0</v>
      </c>
      <c r="N227" s="122">
        <f t="shared" si="64"/>
        <v>0</v>
      </c>
      <c r="O227" s="137">
        <f>IF(A227=0,0,VLOOKUP(A227,'Pwr CrvFtch'!$A$4:$B$363,2))</f>
        <v>0</v>
      </c>
      <c r="P227" s="138">
        <f t="shared" si="65"/>
        <v>0</v>
      </c>
      <c r="Q227" s="63">
        <f t="shared" si="66"/>
        <v>0</v>
      </c>
      <c r="R227" s="63">
        <f t="shared" si="67"/>
        <v>0</v>
      </c>
      <c r="S227" s="63">
        <f t="shared" si="68"/>
        <v>0</v>
      </c>
      <c r="AC227" s="62">
        <v>43344</v>
      </c>
      <c r="AD227" s="59">
        <v>19</v>
      </c>
      <c r="AE227" s="59">
        <v>5</v>
      </c>
      <c r="AF227" s="59">
        <v>6</v>
      </c>
      <c r="AG227" s="59">
        <v>1</v>
      </c>
      <c r="AH227" s="59">
        <v>30</v>
      </c>
    </row>
    <row r="228" spans="1:34" x14ac:dyDescent="0.25">
      <c r="A228" s="125">
        <f t="shared" si="69"/>
        <v>0</v>
      </c>
      <c r="B228" s="132">
        <f t="shared" si="70"/>
        <v>0</v>
      </c>
      <c r="C228" s="94">
        <f t="shared" si="71"/>
        <v>0</v>
      </c>
      <c r="D228" s="95">
        <f t="shared" si="72"/>
        <v>0</v>
      </c>
      <c r="E228" s="95">
        <f t="shared" si="73"/>
        <v>0</v>
      </c>
      <c r="F228" s="95">
        <f t="shared" si="56"/>
        <v>0</v>
      </c>
      <c r="G228" s="95">
        <f t="shared" si="57"/>
        <v>0</v>
      </c>
      <c r="H228" s="96">
        <f t="shared" si="58"/>
        <v>0</v>
      </c>
      <c r="I228" s="109">
        <f t="shared" si="59"/>
        <v>0</v>
      </c>
      <c r="J228" s="110">
        <f t="shared" si="60"/>
        <v>0</v>
      </c>
      <c r="K228" s="111">
        <f t="shared" si="61"/>
        <v>0</v>
      </c>
      <c r="L228" s="121">
        <f t="shared" si="62"/>
        <v>0</v>
      </c>
      <c r="M228" s="122">
        <f t="shared" si="63"/>
        <v>0</v>
      </c>
      <c r="N228" s="122">
        <f t="shared" si="64"/>
        <v>0</v>
      </c>
      <c r="O228" s="137">
        <f>IF(A228=0,0,VLOOKUP(A228,'Pwr CrvFtch'!$A$4:$B$363,2))</f>
        <v>0</v>
      </c>
      <c r="P228" s="138">
        <f t="shared" si="65"/>
        <v>0</v>
      </c>
      <c r="Q228" s="63">
        <f t="shared" si="66"/>
        <v>0</v>
      </c>
      <c r="R228" s="63">
        <f t="shared" si="67"/>
        <v>0</v>
      </c>
      <c r="S228" s="63">
        <f t="shared" si="68"/>
        <v>0</v>
      </c>
      <c r="AC228" s="62">
        <v>43374</v>
      </c>
      <c r="AD228" s="59">
        <v>23</v>
      </c>
      <c r="AE228" s="59">
        <v>4</v>
      </c>
      <c r="AF228" s="59">
        <v>4</v>
      </c>
      <c r="AG228" s="59">
        <v>0</v>
      </c>
      <c r="AH228" s="59">
        <v>31</v>
      </c>
    </row>
    <row r="229" spans="1:34" x14ac:dyDescent="0.25">
      <c r="A229" s="125">
        <f t="shared" si="69"/>
        <v>0</v>
      </c>
      <c r="B229" s="132">
        <f t="shared" si="70"/>
        <v>0</v>
      </c>
      <c r="C229" s="94">
        <f t="shared" si="71"/>
        <v>0</v>
      </c>
      <c r="D229" s="95">
        <f t="shared" si="72"/>
        <v>0</v>
      </c>
      <c r="E229" s="95">
        <f t="shared" si="73"/>
        <v>0</v>
      </c>
      <c r="F229" s="95">
        <f t="shared" si="56"/>
        <v>0</v>
      </c>
      <c r="G229" s="95">
        <f t="shared" si="57"/>
        <v>0</v>
      </c>
      <c r="H229" s="96">
        <f t="shared" si="58"/>
        <v>0</v>
      </c>
      <c r="I229" s="109">
        <f t="shared" si="59"/>
        <v>0</v>
      </c>
      <c r="J229" s="110">
        <f t="shared" si="60"/>
        <v>0</v>
      </c>
      <c r="K229" s="111">
        <f t="shared" si="61"/>
        <v>0</v>
      </c>
      <c r="L229" s="121">
        <f t="shared" si="62"/>
        <v>0</v>
      </c>
      <c r="M229" s="122">
        <f t="shared" si="63"/>
        <v>0</v>
      </c>
      <c r="N229" s="122">
        <f t="shared" si="64"/>
        <v>0</v>
      </c>
      <c r="O229" s="137">
        <f>IF(A229=0,0,VLOOKUP(A229,'Pwr CrvFtch'!$A$4:$B$363,2))</f>
        <v>0</v>
      </c>
      <c r="P229" s="138">
        <f t="shared" si="65"/>
        <v>0</v>
      </c>
      <c r="Q229" s="63">
        <f t="shared" si="66"/>
        <v>0</v>
      </c>
      <c r="R229" s="63">
        <f t="shared" si="67"/>
        <v>0</v>
      </c>
      <c r="S229" s="63">
        <f t="shared" si="68"/>
        <v>0</v>
      </c>
      <c r="AC229" s="62">
        <v>43405</v>
      </c>
      <c r="AD229" s="59">
        <v>21</v>
      </c>
      <c r="AE229" s="59">
        <v>4</v>
      </c>
      <c r="AF229" s="59">
        <v>5</v>
      </c>
      <c r="AG229" s="59">
        <v>1</v>
      </c>
      <c r="AH229" s="59">
        <v>30</v>
      </c>
    </row>
    <row r="230" spans="1:34" x14ac:dyDescent="0.25">
      <c r="A230" s="125">
        <f t="shared" si="69"/>
        <v>0</v>
      </c>
      <c r="B230" s="132">
        <f t="shared" si="70"/>
        <v>0</v>
      </c>
      <c r="C230" s="94">
        <f t="shared" si="71"/>
        <v>0</v>
      </c>
      <c r="D230" s="95">
        <f t="shared" si="72"/>
        <v>0</v>
      </c>
      <c r="E230" s="95">
        <f t="shared" si="73"/>
        <v>0</v>
      </c>
      <c r="F230" s="95">
        <f t="shared" si="56"/>
        <v>0</v>
      </c>
      <c r="G230" s="95">
        <f t="shared" si="57"/>
        <v>0</v>
      </c>
      <c r="H230" s="96">
        <f t="shared" si="58"/>
        <v>0</v>
      </c>
      <c r="I230" s="109">
        <f t="shared" si="59"/>
        <v>0</v>
      </c>
      <c r="J230" s="110">
        <f t="shared" si="60"/>
        <v>0</v>
      </c>
      <c r="K230" s="111">
        <f t="shared" si="61"/>
        <v>0</v>
      </c>
      <c r="L230" s="121">
        <f t="shared" si="62"/>
        <v>0</v>
      </c>
      <c r="M230" s="122">
        <f t="shared" si="63"/>
        <v>0</v>
      </c>
      <c r="N230" s="122">
        <f t="shared" si="64"/>
        <v>0</v>
      </c>
      <c r="O230" s="137">
        <f>IF(A230=0,0,VLOOKUP(A230,'Pwr CrvFtch'!$A$4:$B$363,2))</f>
        <v>0</v>
      </c>
      <c r="P230" s="138">
        <f t="shared" si="65"/>
        <v>0</v>
      </c>
      <c r="Q230" s="63">
        <f t="shared" si="66"/>
        <v>0</v>
      </c>
      <c r="R230" s="63">
        <f t="shared" si="67"/>
        <v>0</v>
      </c>
      <c r="S230" s="63">
        <f t="shared" si="68"/>
        <v>0</v>
      </c>
      <c r="AC230" s="62">
        <v>43435</v>
      </c>
      <c r="AD230" s="59">
        <v>20</v>
      </c>
      <c r="AE230" s="59">
        <v>5</v>
      </c>
      <c r="AF230" s="59">
        <v>6</v>
      </c>
      <c r="AG230" s="59">
        <v>1</v>
      </c>
      <c r="AH230" s="59">
        <v>31</v>
      </c>
    </row>
    <row r="231" spans="1:34" x14ac:dyDescent="0.25">
      <c r="A231" s="125">
        <f t="shared" si="69"/>
        <v>0</v>
      </c>
      <c r="B231" s="132">
        <f t="shared" si="70"/>
        <v>0</v>
      </c>
      <c r="C231" s="94">
        <f t="shared" si="71"/>
        <v>0</v>
      </c>
      <c r="D231" s="95">
        <f t="shared" si="72"/>
        <v>0</v>
      </c>
      <c r="E231" s="95">
        <f t="shared" si="73"/>
        <v>0</v>
      </c>
      <c r="F231" s="95">
        <f t="shared" si="56"/>
        <v>0</v>
      </c>
      <c r="G231" s="95">
        <f t="shared" si="57"/>
        <v>0</v>
      </c>
      <c r="H231" s="96">
        <f t="shared" si="58"/>
        <v>0</v>
      </c>
      <c r="I231" s="109">
        <f t="shared" si="59"/>
        <v>0</v>
      </c>
      <c r="J231" s="110">
        <f t="shared" si="60"/>
        <v>0</v>
      </c>
      <c r="K231" s="111">
        <f t="shared" si="61"/>
        <v>0</v>
      </c>
      <c r="L231" s="121">
        <f t="shared" si="62"/>
        <v>0</v>
      </c>
      <c r="M231" s="122">
        <f t="shared" si="63"/>
        <v>0</v>
      </c>
      <c r="N231" s="122">
        <f t="shared" si="64"/>
        <v>0</v>
      </c>
      <c r="O231" s="137">
        <f>IF(A231=0,0,VLOOKUP(A231,'Pwr CrvFtch'!$A$4:$B$363,2))</f>
        <v>0</v>
      </c>
      <c r="P231" s="138">
        <f t="shared" si="65"/>
        <v>0</v>
      </c>
      <c r="Q231" s="63">
        <f t="shared" si="66"/>
        <v>0</v>
      </c>
      <c r="R231" s="63">
        <f t="shared" si="67"/>
        <v>0</v>
      </c>
      <c r="S231" s="63">
        <f t="shared" si="68"/>
        <v>0</v>
      </c>
      <c r="AC231" s="62">
        <v>43466</v>
      </c>
      <c r="AD231" s="59">
        <v>22</v>
      </c>
      <c r="AE231" s="59">
        <v>4</v>
      </c>
      <c r="AF231" s="59">
        <v>5</v>
      </c>
      <c r="AG231" s="59">
        <v>1</v>
      </c>
      <c r="AH231" s="59">
        <v>31</v>
      </c>
    </row>
    <row r="232" spans="1:34" x14ac:dyDescent="0.25">
      <c r="A232" s="125">
        <f t="shared" si="69"/>
        <v>0</v>
      </c>
      <c r="B232" s="132">
        <f t="shared" si="70"/>
        <v>0</v>
      </c>
      <c r="C232" s="94">
        <f t="shared" si="71"/>
        <v>0</v>
      </c>
      <c r="D232" s="95">
        <f t="shared" si="72"/>
        <v>0</v>
      </c>
      <c r="E232" s="95">
        <f t="shared" si="73"/>
        <v>0</v>
      </c>
      <c r="F232" s="95">
        <f t="shared" si="56"/>
        <v>0</v>
      </c>
      <c r="G232" s="95">
        <f t="shared" si="57"/>
        <v>0</v>
      </c>
      <c r="H232" s="96">
        <f t="shared" si="58"/>
        <v>0</v>
      </c>
      <c r="I232" s="109">
        <f t="shared" si="59"/>
        <v>0</v>
      </c>
      <c r="J232" s="110">
        <f t="shared" si="60"/>
        <v>0</v>
      </c>
      <c r="K232" s="111">
        <f t="shared" si="61"/>
        <v>0</v>
      </c>
      <c r="L232" s="121">
        <f t="shared" si="62"/>
        <v>0</v>
      </c>
      <c r="M232" s="122">
        <f t="shared" si="63"/>
        <v>0</v>
      </c>
      <c r="N232" s="122">
        <f t="shared" si="64"/>
        <v>0</v>
      </c>
      <c r="O232" s="137">
        <f>IF(A232=0,0,VLOOKUP(A232,'Pwr CrvFtch'!$A$4:$B$363,2))</f>
        <v>0</v>
      </c>
      <c r="P232" s="138">
        <f t="shared" si="65"/>
        <v>0</v>
      </c>
      <c r="Q232" s="63">
        <f t="shared" si="66"/>
        <v>0</v>
      </c>
      <c r="R232" s="63">
        <f t="shared" si="67"/>
        <v>0</v>
      </c>
      <c r="S232" s="63">
        <f t="shared" si="68"/>
        <v>0</v>
      </c>
      <c r="AC232" s="62">
        <v>43497</v>
      </c>
      <c r="AD232" s="59">
        <v>20</v>
      </c>
      <c r="AE232" s="59">
        <v>4</v>
      </c>
      <c r="AF232" s="59">
        <v>4</v>
      </c>
      <c r="AG232" s="59">
        <v>0</v>
      </c>
      <c r="AH232" s="59">
        <v>28</v>
      </c>
    </row>
    <row r="233" spans="1:34" x14ac:dyDescent="0.25">
      <c r="A233" s="125">
        <f t="shared" si="69"/>
        <v>0</v>
      </c>
      <c r="B233" s="132">
        <f t="shared" si="70"/>
        <v>0</v>
      </c>
      <c r="C233" s="94">
        <f t="shared" si="71"/>
        <v>0</v>
      </c>
      <c r="D233" s="95">
        <f t="shared" si="72"/>
        <v>0</v>
      </c>
      <c r="E233" s="95">
        <f t="shared" si="73"/>
        <v>0</v>
      </c>
      <c r="F233" s="95">
        <f t="shared" si="56"/>
        <v>0</v>
      </c>
      <c r="G233" s="95">
        <f t="shared" si="57"/>
        <v>0</v>
      </c>
      <c r="H233" s="96">
        <f t="shared" si="58"/>
        <v>0</v>
      </c>
      <c r="I233" s="109">
        <f t="shared" si="59"/>
        <v>0</v>
      </c>
      <c r="J233" s="110">
        <f t="shared" si="60"/>
        <v>0</v>
      </c>
      <c r="K233" s="111">
        <f t="shared" si="61"/>
        <v>0</v>
      </c>
      <c r="L233" s="121">
        <f t="shared" si="62"/>
        <v>0</v>
      </c>
      <c r="M233" s="122">
        <f t="shared" si="63"/>
        <v>0</v>
      </c>
      <c r="N233" s="122">
        <f t="shared" si="64"/>
        <v>0</v>
      </c>
      <c r="O233" s="137">
        <f>IF(A233=0,0,VLOOKUP(A233,'Pwr CrvFtch'!$A$4:$B$363,2))</f>
        <v>0</v>
      </c>
      <c r="P233" s="138">
        <f t="shared" si="65"/>
        <v>0</v>
      </c>
      <c r="Q233" s="63">
        <f t="shared" si="66"/>
        <v>0</v>
      </c>
      <c r="R233" s="63">
        <f t="shared" si="67"/>
        <v>0</v>
      </c>
      <c r="S233" s="63">
        <f t="shared" si="68"/>
        <v>0</v>
      </c>
      <c r="AC233" s="62">
        <v>43525</v>
      </c>
      <c r="AD233" s="59">
        <v>21</v>
      </c>
      <c r="AE233" s="59">
        <v>5</v>
      </c>
      <c r="AF233" s="59">
        <v>5</v>
      </c>
      <c r="AG233" s="59">
        <v>0</v>
      </c>
      <c r="AH233" s="59">
        <v>31</v>
      </c>
    </row>
    <row r="234" spans="1:34" x14ac:dyDescent="0.25">
      <c r="A234" s="125">
        <f t="shared" si="69"/>
        <v>0</v>
      </c>
      <c r="B234" s="132">
        <f t="shared" si="70"/>
        <v>0</v>
      </c>
      <c r="C234" s="94">
        <f t="shared" si="71"/>
        <v>0</v>
      </c>
      <c r="D234" s="95">
        <f t="shared" si="72"/>
        <v>0</v>
      </c>
      <c r="E234" s="95">
        <f t="shared" si="73"/>
        <v>0</v>
      </c>
      <c r="F234" s="95">
        <f t="shared" si="56"/>
        <v>0</v>
      </c>
      <c r="G234" s="95">
        <f t="shared" si="57"/>
        <v>0</v>
      </c>
      <c r="H234" s="96">
        <f t="shared" si="58"/>
        <v>0</v>
      </c>
      <c r="I234" s="109">
        <f t="shared" si="59"/>
        <v>0</v>
      </c>
      <c r="J234" s="110">
        <f t="shared" si="60"/>
        <v>0</v>
      </c>
      <c r="K234" s="111">
        <f t="shared" si="61"/>
        <v>0</v>
      </c>
      <c r="L234" s="121">
        <f t="shared" si="62"/>
        <v>0</v>
      </c>
      <c r="M234" s="122">
        <f t="shared" si="63"/>
        <v>0</v>
      </c>
      <c r="N234" s="122">
        <f t="shared" si="64"/>
        <v>0</v>
      </c>
      <c r="O234" s="137">
        <f>IF(A234=0,0,VLOOKUP(A234,'Pwr CrvFtch'!$A$4:$B$363,2))</f>
        <v>0</v>
      </c>
      <c r="P234" s="138">
        <f t="shared" si="65"/>
        <v>0</v>
      </c>
      <c r="Q234" s="63">
        <f t="shared" si="66"/>
        <v>0</v>
      </c>
      <c r="R234" s="63">
        <f t="shared" si="67"/>
        <v>0</v>
      </c>
      <c r="S234" s="63">
        <f t="shared" si="68"/>
        <v>0</v>
      </c>
      <c r="AC234" s="62">
        <v>43556</v>
      </c>
      <c r="AD234" s="59">
        <v>22</v>
      </c>
      <c r="AE234" s="59">
        <v>4</v>
      </c>
      <c r="AF234" s="59">
        <v>4</v>
      </c>
      <c r="AG234" s="59">
        <v>0</v>
      </c>
      <c r="AH234" s="59">
        <v>30</v>
      </c>
    </row>
    <row r="235" spans="1:34" x14ac:dyDescent="0.25">
      <c r="A235" s="125">
        <f t="shared" si="69"/>
        <v>0</v>
      </c>
      <c r="B235" s="132">
        <f t="shared" si="70"/>
        <v>0</v>
      </c>
      <c r="C235" s="94">
        <f t="shared" si="71"/>
        <v>0</v>
      </c>
      <c r="D235" s="95">
        <f t="shared" si="72"/>
        <v>0</v>
      </c>
      <c r="E235" s="95">
        <f t="shared" si="73"/>
        <v>0</v>
      </c>
      <c r="F235" s="95">
        <f t="shared" si="56"/>
        <v>0</v>
      </c>
      <c r="G235" s="95">
        <f t="shared" si="57"/>
        <v>0</v>
      </c>
      <c r="H235" s="96">
        <f t="shared" si="58"/>
        <v>0</v>
      </c>
      <c r="I235" s="109">
        <f t="shared" si="59"/>
        <v>0</v>
      </c>
      <c r="J235" s="110">
        <f t="shared" si="60"/>
        <v>0</v>
      </c>
      <c r="K235" s="111">
        <f t="shared" si="61"/>
        <v>0</v>
      </c>
      <c r="L235" s="121">
        <f t="shared" si="62"/>
        <v>0</v>
      </c>
      <c r="M235" s="122">
        <f t="shared" si="63"/>
        <v>0</v>
      </c>
      <c r="N235" s="122">
        <f t="shared" si="64"/>
        <v>0</v>
      </c>
      <c r="O235" s="137">
        <f>IF(A235=0,0,VLOOKUP(A235,'Pwr CrvFtch'!$A$4:$B$363,2))</f>
        <v>0</v>
      </c>
      <c r="P235" s="138">
        <f t="shared" si="65"/>
        <v>0</v>
      </c>
      <c r="Q235" s="63">
        <f t="shared" si="66"/>
        <v>0</v>
      </c>
      <c r="R235" s="63">
        <f t="shared" si="67"/>
        <v>0</v>
      </c>
      <c r="S235" s="63">
        <f t="shared" si="68"/>
        <v>0</v>
      </c>
      <c r="AC235" s="62">
        <v>43586</v>
      </c>
      <c r="AD235" s="59">
        <v>22</v>
      </c>
      <c r="AE235" s="59">
        <v>4</v>
      </c>
      <c r="AF235" s="59">
        <v>5</v>
      </c>
      <c r="AG235" s="59">
        <v>1</v>
      </c>
      <c r="AH235" s="59">
        <v>31</v>
      </c>
    </row>
    <row r="236" spans="1:34" x14ac:dyDescent="0.25">
      <c r="A236" s="125">
        <f t="shared" si="69"/>
        <v>0</v>
      </c>
      <c r="B236" s="132">
        <f t="shared" si="70"/>
        <v>0</v>
      </c>
      <c r="C236" s="94">
        <f t="shared" si="71"/>
        <v>0</v>
      </c>
      <c r="D236" s="95">
        <f t="shared" si="72"/>
        <v>0</v>
      </c>
      <c r="E236" s="95">
        <f t="shared" si="73"/>
        <v>0</v>
      </c>
      <c r="F236" s="95">
        <f t="shared" si="56"/>
        <v>0</v>
      </c>
      <c r="G236" s="95">
        <f t="shared" si="57"/>
        <v>0</v>
      </c>
      <c r="H236" s="96">
        <f t="shared" si="58"/>
        <v>0</v>
      </c>
      <c r="I236" s="109">
        <f t="shared" si="59"/>
        <v>0</v>
      </c>
      <c r="J236" s="110">
        <f t="shared" si="60"/>
        <v>0</v>
      </c>
      <c r="K236" s="111">
        <f t="shared" si="61"/>
        <v>0</v>
      </c>
      <c r="L236" s="121">
        <f t="shared" si="62"/>
        <v>0</v>
      </c>
      <c r="M236" s="122">
        <f t="shared" si="63"/>
        <v>0</v>
      </c>
      <c r="N236" s="122">
        <f t="shared" si="64"/>
        <v>0</v>
      </c>
      <c r="O236" s="137">
        <f>IF(A236=0,0,VLOOKUP(A236,'Pwr CrvFtch'!$A$4:$B$363,2))</f>
        <v>0</v>
      </c>
      <c r="P236" s="138">
        <f t="shared" si="65"/>
        <v>0</v>
      </c>
      <c r="Q236" s="63">
        <f t="shared" si="66"/>
        <v>0</v>
      </c>
      <c r="R236" s="63">
        <f t="shared" si="67"/>
        <v>0</v>
      </c>
      <c r="S236" s="63">
        <f t="shared" si="68"/>
        <v>0</v>
      </c>
      <c r="AC236" s="62">
        <v>43617</v>
      </c>
      <c r="AD236" s="59">
        <v>20</v>
      </c>
      <c r="AE236" s="59">
        <v>5</v>
      </c>
      <c r="AF236" s="59">
        <v>5</v>
      </c>
      <c r="AG236" s="59">
        <v>0</v>
      </c>
      <c r="AH236" s="59">
        <v>30</v>
      </c>
    </row>
    <row r="237" spans="1:34" x14ac:dyDescent="0.25">
      <c r="A237" s="125">
        <f t="shared" si="69"/>
        <v>0</v>
      </c>
      <c r="B237" s="132">
        <f t="shared" si="70"/>
        <v>0</v>
      </c>
      <c r="C237" s="94">
        <f t="shared" si="71"/>
        <v>0</v>
      </c>
      <c r="D237" s="95">
        <f t="shared" si="72"/>
        <v>0</v>
      </c>
      <c r="E237" s="95">
        <f t="shared" si="73"/>
        <v>0</v>
      </c>
      <c r="F237" s="95">
        <f t="shared" si="56"/>
        <v>0</v>
      </c>
      <c r="G237" s="95">
        <f t="shared" si="57"/>
        <v>0</v>
      </c>
      <c r="H237" s="96">
        <f t="shared" si="58"/>
        <v>0</v>
      </c>
      <c r="I237" s="109">
        <f t="shared" si="59"/>
        <v>0</v>
      </c>
      <c r="J237" s="110">
        <f t="shared" si="60"/>
        <v>0</v>
      </c>
      <c r="K237" s="111">
        <f t="shared" si="61"/>
        <v>0</v>
      </c>
      <c r="L237" s="121">
        <f t="shared" si="62"/>
        <v>0</v>
      </c>
      <c r="M237" s="122">
        <f t="shared" si="63"/>
        <v>0</v>
      </c>
      <c r="N237" s="122">
        <f t="shared" si="64"/>
        <v>0</v>
      </c>
      <c r="O237" s="137">
        <f>IF(A237=0,0,VLOOKUP(A237,'Pwr CrvFtch'!$A$4:$B$363,2))</f>
        <v>0</v>
      </c>
      <c r="P237" s="138">
        <f t="shared" si="65"/>
        <v>0</v>
      </c>
      <c r="Q237" s="63">
        <f t="shared" si="66"/>
        <v>0</v>
      </c>
      <c r="R237" s="63">
        <f t="shared" si="67"/>
        <v>0</v>
      </c>
      <c r="S237" s="63">
        <f t="shared" si="68"/>
        <v>0</v>
      </c>
      <c r="AC237" s="62">
        <v>43647</v>
      </c>
      <c r="AD237" s="59">
        <v>22</v>
      </c>
      <c r="AE237" s="59">
        <v>4</v>
      </c>
      <c r="AF237" s="59">
        <v>5</v>
      </c>
      <c r="AG237" s="59">
        <v>1</v>
      </c>
      <c r="AH237" s="59">
        <v>31</v>
      </c>
    </row>
    <row r="238" spans="1:34" x14ac:dyDescent="0.25">
      <c r="A238" s="125">
        <f t="shared" si="69"/>
        <v>0</v>
      </c>
      <c r="B238" s="132">
        <f t="shared" si="70"/>
        <v>0</v>
      </c>
      <c r="C238" s="94">
        <f t="shared" si="71"/>
        <v>0</v>
      </c>
      <c r="D238" s="95">
        <f t="shared" si="72"/>
        <v>0</v>
      </c>
      <c r="E238" s="95">
        <f t="shared" si="73"/>
        <v>0</v>
      </c>
      <c r="F238" s="95">
        <f t="shared" si="56"/>
        <v>0</v>
      </c>
      <c r="G238" s="95">
        <f t="shared" si="57"/>
        <v>0</v>
      </c>
      <c r="H238" s="96">
        <f t="shared" si="58"/>
        <v>0</v>
      </c>
      <c r="I238" s="109">
        <f t="shared" si="59"/>
        <v>0</v>
      </c>
      <c r="J238" s="110">
        <f t="shared" si="60"/>
        <v>0</v>
      </c>
      <c r="K238" s="111">
        <f t="shared" si="61"/>
        <v>0</v>
      </c>
      <c r="L238" s="121">
        <f t="shared" si="62"/>
        <v>0</v>
      </c>
      <c r="M238" s="122">
        <f t="shared" si="63"/>
        <v>0</v>
      </c>
      <c r="N238" s="122">
        <f t="shared" si="64"/>
        <v>0</v>
      </c>
      <c r="O238" s="137">
        <f>IF(A238=0,0,VLOOKUP(A238,'Pwr CrvFtch'!$A$4:$B$363,2))</f>
        <v>0</v>
      </c>
      <c r="P238" s="138">
        <f t="shared" si="65"/>
        <v>0</v>
      </c>
      <c r="Q238" s="63">
        <f t="shared" si="66"/>
        <v>0</v>
      </c>
      <c r="R238" s="63">
        <f t="shared" si="67"/>
        <v>0</v>
      </c>
      <c r="S238" s="63">
        <f t="shared" si="68"/>
        <v>0</v>
      </c>
      <c r="AC238" s="62">
        <v>43678</v>
      </c>
      <c r="AD238" s="59">
        <v>22</v>
      </c>
      <c r="AE238" s="59">
        <v>5</v>
      </c>
      <c r="AF238" s="59">
        <v>4</v>
      </c>
      <c r="AG238" s="59">
        <v>0</v>
      </c>
      <c r="AH238" s="59">
        <v>31</v>
      </c>
    </row>
    <row r="239" spans="1:34" x14ac:dyDescent="0.25">
      <c r="A239" s="125">
        <f t="shared" si="69"/>
        <v>0</v>
      </c>
      <c r="B239" s="132">
        <f t="shared" si="70"/>
        <v>0</v>
      </c>
      <c r="C239" s="94">
        <f t="shared" si="71"/>
        <v>0</v>
      </c>
      <c r="D239" s="95">
        <f t="shared" si="72"/>
        <v>0</v>
      </c>
      <c r="E239" s="95">
        <f t="shared" si="73"/>
        <v>0</v>
      </c>
      <c r="F239" s="95">
        <f t="shared" si="56"/>
        <v>0</v>
      </c>
      <c r="G239" s="95">
        <f t="shared" si="57"/>
        <v>0</v>
      </c>
      <c r="H239" s="96">
        <f t="shared" si="58"/>
        <v>0</v>
      </c>
      <c r="I239" s="109">
        <f t="shared" si="59"/>
        <v>0</v>
      </c>
      <c r="J239" s="110">
        <f t="shared" si="60"/>
        <v>0</v>
      </c>
      <c r="K239" s="111">
        <f t="shared" si="61"/>
        <v>0</v>
      </c>
      <c r="L239" s="121">
        <f t="shared" si="62"/>
        <v>0</v>
      </c>
      <c r="M239" s="122">
        <f t="shared" si="63"/>
        <v>0</v>
      </c>
      <c r="N239" s="122">
        <f t="shared" si="64"/>
        <v>0</v>
      </c>
      <c r="O239" s="137">
        <f>IF(A239=0,0,VLOOKUP(A239,'Pwr CrvFtch'!$A$4:$B$363,2))</f>
        <v>0</v>
      </c>
      <c r="P239" s="138">
        <f t="shared" si="65"/>
        <v>0</v>
      </c>
      <c r="Q239" s="63">
        <f t="shared" si="66"/>
        <v>0</v>
      </c>
      <c r="R239" s="63">
        <f t="shared" si="67"/>
        <v>0</v>
      </c>
      <c r="S239" s="63">
        <f t="shared" si="68"/>
        <v>0</v>
      </c>
      <c r="AC239" s="62">
        <v>43709</v>
      </c>
      <c r="AD239" s="59">
        <v>20</v>
      </c>
      <c r="AE239" s="59">
        <v>4</v>
      </c>
      <c r="AF239" s="59">
        <v>6</v>
      </c>
      <c r="AG239" s="59">
        <v>1</v>
      </c>
      <c r="AH239" s="59">
        <v>30</v>
      </c>
    </row>
    <row r="240" spans="1:34" x14ac:dyDescent="0.25">
      <c r="A240" s="125">
        <f t="shared" si="69"/>
        <v>0</v>
      </c>
      <c r="B240" s="132">
        <f t="shared" si="70"/>
        <v>0</v>
      </c>
      <c r="C240" s="94">
        <f t="shared" si="71"/>
        <v>0</v>
      </c>
      <c r="D240" s="95">
        <f t="shared" si="72"/>
        <v>0</v>
      </c>
      <c r="E240" s="95">
        <f t="shared" si="73"/>
        <v>0</v>
      </c>
      <c r="F240" s="95">
        <f t="shared" si="56"/>
        <v>0</v>
      </c>
      <c r="G240" s="95">
        <f t="shared" si="57"/>
        <v>0</v>
      </c>
      <c r="H240" s="96">
        <f t="shared" si="58"/>
        <v>0</v>
      </c>
      <c r="I240" s="109">
        <f t="shared" si="59"/>
        <v>0</v>
      </c>
      <c r="J240" s="110">
        <f t="shared" si="60"/>
        <v>0</v>
      </c>
      <c r="K240" s="111">
        <f t="shared" si="61"/>
        <v>0</v>
      </c>
      <c r="L240" s="121">
        <f t="shared" si="62"/>
        <v>0</v>
      </c>
      <c r="M240" s="122">
        <f t="shared" si="63"/>
        <v>0</v>
      </c>
      <c r="N240" s="122">
        <f t="shared" si="64"/>
        <v>0</v>
      </c>
      <c r="O240" s="137">
        <f>IF(A240=0,0,VLOOKUP(A240,'Pwr CrvFtch'!$A$4:$B$363,2))</f>
        <v>0</v>
      </c>
      <c r="P240" s="138">
        <f t="shared" si="65"/>
        <v>0</v>
      </c>
      <c r="Q240" s="63">
        <f t="shared" si="66"/>
        <v>0</v>
      </c>
      <c r="R240" s="63">
        <f t="shared" si="67"/>
        <v>0</v>
      </c>
      <c r="S240" s="63">
        <f t="shared" si="68"/>
        <v>0</v>
      </c>
      <c r="AC240" s="62">
        <v>43739</v>
      </c>
      <c r="AD240" s="59">
        <v>23</v>
      </c>
      <c r="AE240" s="59">
        <v>4</v>
      </c>
      <c r="AF240" s="59">
        <v>4</v>
      </c>
      <c r="AG240" s="59">
        <v>0</v>
      </c>
      <c r="AH240" s="59">
        <v>31</v>
      </c>
    </row>
    <row r="241" spans="1:34" x14ac:dyDescent="0.25">
      <c r="A241" s="125">
        <f t="shared" si="69"/>
        <v>0</v>
      </c>
      <c r="B241" s="132">
        <f t="shared" si="70"/>
        <v>0</v>
      </c>
      <c r="C241" s="94">
        <f t="shared" si="71"/>
        <v>0</v>
      </c>
      <c r="D241" s="95">
        <f t="shared" si="72"/>
        <v>0</v>
      </c>
      <c r="E241" s="95">
        <f t="shared" si="73"/>
        <v>0</v>
      </c>
      <c r="F241" s="95">
        <f t="shared" si="56"/>
        <v>0</v>
      </c>
      <c r="G241" s="95">
        <f t="shared" si="57"/>
        <v>0</v>
      </c>
      <c r="H241" s="96">
        <f t="shared" si="58"/>
        <v>0</v>
      </c>
      <c r="I241" s="109">
        <f t="shared" si="59"/>
        <v>0</v>
      </c>
      <c r="J241" s="110">
        <f t="shared" si="60"/>
        <v>0</v>
      </c>
      <c r="K241" s="111">
        <f t="shared" si="61"/>
        <v>0</v>
      </c>
      <c r="L241" s="121">
        <f t="shared" si="62"/>
        <v>0</v>
      </c>
      <c r="M241" s="122">
        <f t="shared" si="63"/>
        <v>0</v>
      </c>
      <c r="N241" s="122">
        <f t="shared" si="64"/>
        <v>0</v>
      </c>
      <c r="O241" s="137">
        <f>IF(A241=0,0,VLOOKUP(A241,'Pwr CrvFtch'!$A$4:$B$363,2))</f>
        <v>0</v>
      </c>
      <c r="P241" s="138">
        <f t="shared" si="65"/>
        <v>0</v>
      </c>
      <c r="Q241" s="63">
        <f t="shared" si="66"/>
        <v>0</v>
      </c>
      <c r="R241" s="63">
        <f t="shared" si="67"/>
        <v>0</v>
      </c>
      <c r="S241" s="63">
        <f t="shared" si="68"/>
        <v>0</v>
      </c>
      <c r="AC241" s="62">
        <v>43770</v>
      </c>
      <c r="AD241" s="59">
        <v>20</v>
      </c>
      <c r="AE241" s="59">
        <v>5</v>
      </c>
      <c r="AF241" s="59">
        <v>5</v>
      </c>
      <c r="AG241" s="59">
        <v>1</v>
      </c>
      <c r="AH241" s="59">
        <v>30</v>
      </c>
    </row>
    <row r="242" spans="1:34" x14ac:dyDescent="0.25">
      <c r="A242" s="125">
        <f t="shared" si="69"/>
        <v>0</v>
      </c>
      <c r="B242" s="132">
        <f t="shared" si="70"/>
        <v>0</v>
      </c>
      <c r="C242" s="94">
        <f t="shared" si="71"/>
        <v>0</v>
      </c>
      <c r="D242" s="95">
        <f t="shared" si="72"/>
        <v>0</v>
      </c>
      <c r="E242" s="95">
        <f t="shared" si="73"/>
        <v>0</v>
      </c>
      <c r="F242" s="95">
        <f t="shared" si="56"/>
        <v>0</v>
      </c>
      <c r="G242" s="95">
        <f t="shared" si="57"/>
        <v>0</v>
      </c>
      <c r="H242" s="96">
        <f t="shared" si="58"/>
        <v>0</v>
      </c>
      <c r="I242" s="109">
        <f t="shared" si="59"/>
        <v>0</v>
      </c>
      <c r="J242" s="110">
        <f t="shared" si="60"/>
        <v>0</v>
      </c>
      <c r="K242" s="111">
        <f t="shared" si="61"/>
        <v>0</v>
      </c>
      <c r="L242" s="121">
        <f t="shared" si="62"/>
        <v>0</v>
      </c>
      <c r="M242" s="122">
        <f t="shared" si="63"/>
        <v>0</v>
      </c>
      <c r="N242" s="122">
        <f t="shared" si="64"/>
        <v>0</v>
      </c>
      <c r="O242" s="137">
        <f>IF(A242=0,0,VLOOKUP(A242,'Pwr CrvFtch'!$A$4:$B$363,2))</f>
        <v>0</v>
      </c>
      <c r="P242" s="138">
        <f t="shared" si="65"/>
        <v>0</v>
      </c>
      <c r="Q242" s="63">
        <f t="shared" si="66"/>
        <v>0</v>
      </c>
      <c r="R242" s="63">
        <f t="shared" si="67"/>
        <v>0</v>
      </c>
      <c r="S242" s="63">
        <f t="shared" si="68"/>
        <v>0</v>
      </c>
      <c r="AC242" s="62">
        <v>43800</v>
      </c>
      <c r="AD242" s="59">
        <v>21</v>
      </c>
      <c r="AE242" s="59">
        <v>4</v>
      </c>
      <c r="AF242" s="59">
        <v>6</v>
      </c>
      <c r="AG242" s="59">
        <v>1</v>
      </c>
      <c r="AH242" s="59">
        <v>31</v>
      </c>
    </row>
    <row r="243" spans="1:34" x14ac:dyDescent="0.25">
      <c r="A243" s="125">
        <f t="shared" si="69"/>
        <v>0</v>
      </c>
      <c r="B243" s="132">
        <f t="shared" si="70"/>
        <v>0</v>
      </c>
      <c r="C243" s="94">
        <f t="shared" si="71"/>
        <v>0</v>
      </c>
      <c r="D243" s="95">
        <f t="shared" si="72"/>
        <v>0</v>
      </c>
      <c r="E243" s="95">
        <f t="shared" si="73"/>
        <v>0</v>
      </c>
      <c r="F243" s="95">
        <f t="shared" si="56"/>
        <v>0</v>
      </c>
      <c r="G243" s="95">
        <f t="shared" si="57"/>
        <v>0</v>
      </c>
      <c r="H243" s="96">
        <f t="shared" si="58"/>
        <v>0</v>
      </c>
      <c r="I243" s="109">
        <f t="shared" si="59"/>
        <v>0</v>
      </c>
      <c r="J243" s="110">
        <f t="shared" si="60"/>
        <v>0</v>
      </c>
      <c r="K243" s="111">
        <f t="shared" si="61"/>
        <v>0</v>
      </c>
      <c r="L243" s="121">
        <f t="shared" si="62"/>
        <v>0</v>
      </c>
      <c r="M243" s="122">
        <f t="shared" si="63"/>
        <v>0</v>
      </c>
      <c r="N243" s="122">
        <f t="shared" si="64"/>
        <v>0</v>
      </c>
      <c r="O243" s="137">
        <f>IF(A243=0,0,VLOOKUP(A243,'Pwr CrvFtch'!$A$4:$B$363,2))</f>
        <v>0</v>
      </c>
      <c r="P243" s="138">
        <f t="shared" si="65"/>
        <v>0</v>
      </c>
      <c r="Q243" s="63">
        <f t="shared" si="66"/>
        <v>0</v>
      </c>
      <c r="R243" s="63">
        <f t="shared" si="67"/>
        <v>0</v>
      </c>
      <c r="S243" s="63">
        <f t="shared" si="68"/>
        <v>0</v>
      </c>
      <c r="AC243" s="62">
        <v>43831</v>
      </c>
      <c r="AD243" s="59">
        <v>22</v>
      </c>
      <c r="AE243" s="59">
        <v>4</v>
      </c>
      <c r="AF243" s="59">
        <v>5</v>
      </c>
      <c r="AG243" s="59">
        <v>1</v>
      </c>
      <c r="AH243" s="59">
        <v>31</v>
      </c>
    </row>
    <row r="244" spans="1:34" x14ac:dyDescent="0.25">
      <c r="A244" s="125">
        <f t="shared" si="69"/>
        <v>0</v>
      </c>
      <c r="B244" s="132">
        <f t="shared" si="70"/>
        <v>0</v>
      </c>
      <c r="C244" s="94">
        <f t="shared" si="71"/>
        <v>0</v>
      </c>
      <c r="D244" s="95">
        <f t="shared" si="72"/>
        <v>0</v>
      </c>
      <c r="E244" s="95">
        <f t="shared" si="73"/>
        <v>0</v>
      </c>
      <c r="F244" s="95">
        <f t="shared" si="56"/>
        <v>0</v>
      </c>
      <c r="G244" s="95">
        <f t="shared" si="57"/>
        <v>0</v>
      </c>
      <c r="H244" s="96">
        <f t="shared" si="58"/>
        <v>0</v>
      </c>
      <c r="I244" s="109">
        <f t="shared" si="59"/>
        <v>0</v>
      </c>
      <c r="J244" s="110">
        <f t="shared" si="60"/>
        <v>0</v>
      </c>
      <c r="K244" s="111">
        <f t="shared" si="61"/>
        <v>0</v>
      </c>
      <c r="L244" s="121">
        <f t="shared" si="62"/>
        <v>0</v>
      </c>
      <c r="M244" s="122">
        <f t="shared" si="63"/>
        <v>0</v>
      </c>
      <c r="N244" s="122">
        <f t="shared" si="64"/>
        <v>0</v>
      </c>
      <c r="O244" s="137">
        <f>IF(A244=0,0,VLOOKUP(A244,'Pwr CrvFtch'!$A$4:$B$363,2))</f>
        <v>0</v>
      </c>
      <c r="P244" s="138">
        <f t="shared" si="65"/>
        <v>0</v>
      </c>
      <c r="Q244" s="63">
        <f t="shared" si="66"/>
        <v>0</v>
      </c>
      <c r="R244" s="63">
        <f t="shared" si="67"/>
        <v>0</v>
      </c>
      <c r="S244" s="63">
        <f t="shared" si="68"/>
        <v>0</v>
      </c>
      <c r="AC244" s="62">
        <v>43862</v>
      </c>
      <c r="AD244" s="59">
        <v>20</v>
      </c>
      <c r="AE244" s="59">
        <v>5</v>
      </c>
      <c r="AF244" s="59">
        <v>4</v>
      </c>
      <c r="AG244" s="59">
        <v>0</v>
      </c>
      <c r="AH244" s="59">
        <v>29</v>
      </c>
    </row>
    <row r="245" spans="1:34" x14ac:dyDescent="0.25">
      <c r="A245" s="125">
        <f t="shared" si="69"/>
        <v>0</v>
      </c>
      <c r="B245" s="132">
        <f t="shared" si="70"/>
        <v>0</v>
      </c>
      <c r="C245" s="94">
        <f t="shared" si="71"/>
        <v>0</v>
      </c>
      <c r="D245" s="95">
        <f t="shared" si="72"/>
        <v>0</v>
      </c>
      <c r="E245" s="95">
        <f t="shared" si="73"/>
        <v>0</v>
      </c>
      <c r="F245" s="95">
        <f t="shared" si="56"/>
        <v>0</v>
      </c>
      <c r="G245" s="95">
        <f t="shared" si="57"/>
        <v>0</v>
      </c>
      <c r="H245" s="96">
        <f t="shared" si="58"/>
        <v>0</v>
      </c>
      <c r="I245" s="109">
        <f t="shared" si="59"/>
        <v>0</v>
      </c>
      <c r="J245" s="110">
        <f t="shared" si="60"/>
        <v>0</v>
      </c>
      <c r="K245" s="111">
        <f t="shared" si="61"/>
        <v>0</v>
      </c>
      <c r="L245" s="121">
        <f t="shared" si="62"/>
        <v>0</v>
      </c>
      <c r="M245" s="122">
        <f t="shared" si="63"/>
        <v>0</v>
      </c>
      <c r="N245" s="122">
        <f t="shared" si="64"/>
        <v>0</v>
      </c>
      <c r="O245" s="137">
        <f>IF(A245=0,0,VLOOKUP(A245,'Pwr CrvFtch'!$A$4:$B$363,2))</f>
        <v>0</v>
      </c>
      <c r="P245" s="138">
        <f t="shared" si="65"/>
        <v>0</v>
      </c>
      <c r="Q245" s="63">
        <f t="shared" si="66"/>
        <v>0</v>
      </c>
      <c r="R245" s="63">
        <f t="shared" si="67"/>
        <v>0</v>
      </c>
      <c r="S245" s="63">
        <f t="shared" si="68"/>
        <v>0</v>
      </c>
      <c r="AC245" s="62">
        <v>43891</v>
      </c>
      <c r="AD245" s="59">
        <v>22</v>
      </c>
      <c r="AE245" s="59">
        <v>4</v>
      </c>
      <c r="AF245" s="59">
        <v>5</v>
      </c>
      <c r="AG245" s="59">
        <v>0</v>
      </c>
      <c r="AH245" s="59">
        <v>31</v>
      </c>
    </row>
    <row r="246" spans="1:34" x14ac:dyDescent="0.25">
      <c r="A246" s="125">
        <f t="shared" si="69"/>
        <v>0</v>
      </c>
      <c r="B246" s="132">
        <f t="shared" si="70"/>
        <v>0</v>
      </c>
      <c r="C246" s="94">
        <f t="shared" si="71"/>
        <v>0</v>
      </c>
      <c r="D246" s="95">
        <f t="shared" si="72"/>
        <v>0</v>
      </c>
      <c r="E246" s="95">
        <f t="shared" si="73"/>
        <v>0</v>
      </c>
      <c r="F246" s="95">
        <f t="shared" si="56"/>
        <v>0</v>
      </c>
      <c r="G246" s="95">
        <f t="shared" si="57"/>
        <v>0</v>
      </c>
      <c r="H246" s="96">
        <f t="shared" si="58"/>
        <v>0</v>
      </c>
      <c r="I246" s="109">
        <f t="shared" si="59"/>
        <v>0</v>
      </c>
      <c r="J246" s="110">
        <f t="shared" si="60"/>
        <v>0</v>
      </c>
      <c r="K246" s="111">
        <f t="shared" si="61"/>
        <v>0</v>
      </c>
      <c r="L246" s="121">
        <f t="shared" si="62"/>
        <v>0</v>
      </c>
      <c r="M246" s="122">
        <f t="shared" si="63"/>
        <v>0</v>
      </c>
      <c r="N246" s="122">
        <f t="shared" si="64"/>
        <v>0</v>
      </c>
      <c r="O246" s="137">
        <f>IF(A246=0,0,VLOOKUP(A246,'Pwr CrvFtch'!$A$4:$B$363,2))</f>
        <v>0</v>
      </c>
      <c r="P246" s="138">
        <f t="shared" si="65"/>
        <v>0</v>
      </c>
      <c r="Q246" s="63">
        <f t="shared" si="66"/>
        <v>0</v>
      </c>
      <c r="R246" s="63">
        <f t="shared" si="67"/>
        <v>0</v>
      </c>
      <c r="S246" s="63">
        <f t="shared" si="68"/>
        <v>0</v>
      </c>
      <c r="AC246" s="62">
        <v>43922</v>
      </c>
      <c r="AD246" s="59">
        <v>22</v>
      </c>
      <c r="AE246" s="59">
        <v>4</v>
      </c>
      <c r="AF246" s="59">
        <v>4</v>
      </c>
      <c r="AG246" s="59">
        <v>0</v>
      </c>
      <c r="AH246" s="59">
        <v>30</v>
      </c>
    </row>
    <row r="247" spans="1:34" x14ac:dyDescent="0.25">
      <c r="A247" s="125">
        <f t="shared" si="69"/>
        <v>0</v>
      </c>
      <c r="B247" s="132">
        <f t="shared" si="70"/>
        <v>0</v>
      </c>
      <c r="C247" s="94">
        <f t="shared" si="71"/>
        <v>0</v>
      </c>
      <c r="D247" s="95">
        <f t="shared" si="72"/>
        <v>0</v>
      </c>
      <c r="E247" s="95">
        <f t="shared" si="73"/>
        <v>0</v>
      </c>
      <c r="F247" s="95">
        <f t="shared" si="56"/>
        <v>0</v>
      </c>
      <c r="G247" s="95">
        <f t="shared" si="57"/>
        <v>0</v>
      </c>
      <c r="H247" s="96">
        <f t="shared" si="58"/>
        <v>0</v>
      </c>
      <c r="I247" s="109">
        <f t="shared" si="59"/>
        <v>0</v>
      </c>
      <c r="J247" s="110">
        <f t="shared" si="60"/>
        <v>0</v>
      </c>
      <c r="K247" s="111">
        <f t="shared" si="61"/>
        <v>0</v>
      </c>
      <c r="L247" s="121">
        <f t="shared" si="62"/>
        <v>0</v>
      </c>
      <c r="M247" s="122">
        <f t="shared" si="63"/>
        <v>0</v>
      </c>
      <c r="N247" s="122">
        <f t="shared" si="64"/>
        <v>0</v>
      </c>
      <c r="O247" s="137">
        <f>IF(A247=0,0,VLOOKUP(A247,'Pwr CrvFtch'!$A$4:$B$363,2))</f>
        <v>0</v>
      </c>
      <c r="P247" s="138">
        <f t="shared" si="65"/>
        <v>0</v>
      </c>
      <c r="Q247" s="63">
        <f t="shared" si="66"/>
        <v>0</v>
      </c>
      <c r="R247" s="63">
        <f t="shared" si="67"/>
        <v>0</v>
      </c>
      <c r="S247" s="63">
        <f t="shared" si="68"/>
        <v>0</v>
      </c>
      <c r="AC247" s="62">
        <v>43952</v>
      </c>
      <c r="AD247" s="59">
        <v>20</v>
      </c>
      <c r="AE247" s="59">
        <v>5</v>
      </c>
      <c r="AF247" s="59">
        <v>6</v>
      </c>
      <c r="AG247" s="59">
        <v>1</v>
      </c>
      <c r="AH247" s="59">
        <v>31</v>
      </c>
    </row>
    <row r="248" spans="1:34" x14ac:dyDescent="0.25">
      <c r="A248" s="125">
        <f t="shared" si="69"/>
        <v>0</v>
      </c>
      <c r="B248" s="132">
        <f t="shared" si="70"/>
        <v>0</v>
      </c>
      <c r="C248" s="94">
        <f t="shared" si="71"/>
        <v>0</v>
      </c>
      <c r="D248" s="95">
        <f t="shared" si="72"/>
        <v>0</v>
      </c>
      <c r="E248" s="95">
        <f t="shared" si="73"/>
        <v>0</v>
      </c>
      <c r="F248" s="95">
        <f t="shared" si="56"/>
        <v>0</v>
      </c>
      <c r="G248" s="95">
        <f t="shared" si="57"/>
        <v>0</v>
      </c>
      <c r="H248" s="96">
        <f t="shared" si="58"/>
        <v>0</v>
      </c>
      <c r="I248" s="109">
        <f t="shared" si="59"/>
        <v>0</v>
      </c>
      <c r="J248" s="110">
        <f t="shared" si="60"/>
        <v>0</v>
      </c>
      <c r="K248" s="111">
        <f t="shared" si="61"/>
        <v>0</v>
      </c>
      <c r="L248" s="121">
        <f t="shared" si="62"/>
        <v>0</v>
      </c>
      <c r="M248" s="122">
        <f t="shared" si="63"/>
        <v>0</v>
      </c>
      <c r="N248" s="122">
        <f t="shared" si="64"/>
        <v>0</v>
      </c>
      <c r="O248" s="137">
        <f>IF(A248=0,0,VLOOKUP(A248,'Pwr CrvFtch'!$A$4:$B$363,2))</f>
        <v>0</v>
      </c>
      <c r="P248" s="138">
        <f t="shared" si="65"/>
        <v>0</v>
      </c>
      <c r="Q248" s="63">
        <f t="shared" si="66"/>
        <v>0</v>
      </c>
      <c r="R248" s="63">
        <f t="shared" si="67"/>
        <v>0</v>
      </c>
      <c r="S248" s="63">
        <f t="shared" si="68"/>
        <v>0</v>
      </c>
      <c r="AC248" s="62">
        <v>43983</v>
      </c>
      <c r="AD248" s="59">
        <v>22</v>
      </c>
      <c r="AE248" s="59">
        <v>4</v>
      </c>
      <c r="AF248" s="59">
        <v>4</v>
      </c>
      <c r="AG248" s="59">
        <v>0</v>
      </c>
      <c r="AH248" s="59">
        <v>30</v>
      </c>
    </row>
    <row r="249" spans="1:34" x14ac:dyDescent="0.25">
      <c r="A249" s="125">
        <f t="shared" si="69"/>
        <v>0</v>
      </c>
      <c r="B249" s="132">
        <f t="shared" si="70"/>
        <v>0</v>
      </c>
      <c r="C249" s="94">
        <f t="shared" si="71"/>
        <v>0</v>
      </c>
      <c r="D249" s="95">
        <f t="shared" si="72"/>
        <v>0</v>
      </c>
      <c r="E249" s="95">
        <f t="shared" si="73"/>
        <v>0</v>
      </c>
      <c r="F249" s="95">
        <f t="shared" si="56"/>
        <v>0</v>
      </c>
      <c r="G249" s="95">
        <f t="shared" si="57"/>
        <v>0</v>
      </c>
      <c r="H249" s="96">
        <f t="shared" si="58"/>
        <v>0</v>
      </c>
      <c r="I249" s="109">
        <f t="shared" si="59"/>
        <v>0</v>
      </c>
      <c r="J249" s="110">
        <f t="shared" si="60"/>
        <v>0</v>
      </c>
      <c r="K249" s="111">
        <f t="shared" si="61"/>
        <v>0</v>
      </c>
      <c r="L249" s="121">
        <f t="shared" si="62"/>
        <v>0</v>
      </c>
      <c r="M249" s="122">
        <f t="shared" si="63"/>
        <v>0</v>
      </c>
      <c r="N249" s="122">
        <f t="shared" si="64"/>
        <v>0</v>
      </c>
      <c r="O249" s="137">
        <f>IF(A249=0,0,VLOOKUP(A249,'Pwr CrvFtch'!$A$4:$B$363,2))</f>
        <v>0</v>
      </c>
      <c r="P249" s="138">
        <f t="shared" si="65"/>
        <v>0</v>
      </c>
      <c r="Q249" s="63">
        <f t="shared" si="66"/>
        <v>0</v>
      </c>
      <c r="R249" s="63">
        <f t="shared" si="67"/>
        <v>0</v>
      </c>
      <c r="S249" s="63">
        <f t="shared" si="68"/>
        <v>0</v>
      </c>
      <c r="AC249" s="62">
        <v>44013</v>
      </c>
      <c r="AD249" s="59">
        <v>23</v>
      </c>
      <c r="AE249" s="59">
        <v>3</v>
      </c>
      <c r="AF249" s="59">
        <v>5</v>
      </c>
      <c r="AG249" s="59">
        <v>1</v>
      </c>
      <c r="AH249" s="59">
        <v>31</v>
      </c>
    </row>
    <row r="250" spans="1:34" x14ac:dyDescent="0.25">
      <c r="A250" s="125">
        <f t="shared" si="69"/>
        <v>0</v>
      </c>
      <c r="B250" s="132">
        <f t="shared" si="70"/>
        <v>0</v>
      </c>
      <c r="C250" s="94">
        <f t="shared" si="71"/>
        <v>0</v>
      </c>
      <c r="D250" s="95">
        <f t="shared" si="72"/>
        <v>0</v>
      </c>
      <c r="E250" s="95">
        <f t="shared" si="73"/>
        <v>0</v>
      </c>
      <c r="F250" s="95">
        <f t="shared" si="56"/>
        <v>0</v>
      </c>
      <c r="G250" s="95">
        <f t="shared" si="57"/>
        <v>0</v>
      </c>
      <c r="H250" s="96">
        <f t="shared" si="58"/>
        <v>0</v>
      </c>
      <c r="I250" s="109">
        <f t="shared" si="59"/>
        <v>0</v>
      </c>
      <c r="J250" s="110">
        <f t="shared" si="60"/>
        <v>0</v>
      </c>
      <c r="K250" s="111">
        <f t="shared" si="61"/>
        <v>0</v>
      </c>
      <c r="L250" s="121">
        <f t="shared" si="62"/>
        <v>0</v>
      </c>
      <c r="M250" s="122">
        <f t="shared" si="63"/>
        <v>0</v>
      </c>
      <c r="N250" s="122">
        <f t="shared" si="64"/>
        <v>0</v>
      </c>
      <c r="O250" s="137">
        <f>IF(A250=0,0,VLOOKUP(A250,'Pwr CrvFtch'!$A$4:$B$363,2))</f>
        <v>0</v>
      </c>
      <c r="P250" s="138">
        <f t="shared" si="65"/>
        <v>0</v>
      </c>
      <c r="Q250" s="63">
        <f t="shared" si="66"/>
        <v>0</v>
      </c>
      <c r="R250" s="63">
        <f t="shared" si="67"/>
        <v>0</v>
      </c>
      <c r="S250" s="63">
        <f t="shared" si="68"/>
        <v>0</v>
      </c>
      <c r="AC250" s="62">
        <v>44044</v>
      </c>
      <c r="AD250" s="59">
        <v>21</v>
      </c>
      <c r="AE250" s="59">
        <v>5</v>
      </c>
      <c r="AF250" s="59">
        <v>5</v>
      </c>
      <c r="AG250" s="59">
        <v>0</v>
      </c>
      <c r="AH250" s="59">
        <v>31</v>
      </c>
    </row>
    <row r="251" spans="1:34" x14ac:dyDescent="0.25">
      <c r="A251" s="125">
        <f t="shared" si="69"/>
        <v>0</v>
      </c>
      <c r="B251" s="132">
        <f t="shared" si="70"/>
        <v>0</v>
      </c>
      <c r="C251" s="94">
        <f t="shared" si="71"/>
        <v>0</v>
      </c>
      <c r="D251" s="95">
        <f t="shared" si="72"/>
        <v>0</v>
      </c>
      <c r="E251" s="95">
        <f t="shared" si="73"/>
        <v>0</v>
      </c>
      <c r="F251" s="95">
        <f t="shared" si="56"/>
        <v>0</v>
      </c>
      <c r="G251" s="95">
        <f t="shared" si="57"/>
        <v>0</v>
      </c>
      <c r="H251" s="96">
        <f t="shared" si="58"/>
        <v>0</v>
      </c>
      <c r="I251" s="109">
        <f t="shared" si="59"/>
        <v>0</v>
      </c>
      <c r="J251" s="110">
        <f t="shared" si="60"/>
        <v>0</v>
      </c>
      <c r="K251" s="111">
        <f t="shared" si="61"/>
        <v>0</v>
      </c>
      <c r="L251" s="121">
        <f t="shared" si="62"/>
        <v>0</v>
      </c>
      <c r="M251" s="122">
        <f t="shared" si="63"/>
        <v>0</v>
      </c>
      <c r="N251" s="122">
        <f t="shared" si="64"/>
        <v>0</v>
      </c>
      <c r="O251" s="137">
        <f>IF(A251=0,0,VLOOKUP(A251,'Pwr CrvFtch'!$A$4:$B$363,2))</f>
        <v>0</v>
      </c>
      <c r="P251" s="138">
        <f t="shared" si="65"/>
        <v>0</v>
      </c>
      <c r="Q251" s="63">
        <f t="shared" si="66"/>
        <v>0</v>
      </c>
      <c r="R251" s="63">
        <f t="shared" si="67"/>
        <v>0</v>
      </c>
      <c r="S251" s="63">
        <f t="shared" si="68"/>
        <v>0</v>
      </c>
      <c r="AC251" s="62">
        <v>44075</v>
      </c>
      <c r="AD251" s="59">
        <v>21</v>
      </c>
      <c r="AE251" s="59">
        <v>4</v>
      </c>
      <c r="AF251" s="59">
        <v>5</v>
      </c>
      <c r="AG251" s="59">
        <v>1</v>
      </c>
      <c r="AH251" s="59">
        <v>30</v>
      </c>
    </row>
    <row r="252" spans="1:34" x14ac:dyDescent="0.25">
      <c r="A252" s="125">
        <f t="shared" si="69"/>
        <v>0</v>
      </c>
      <c r="B252" s="132">
        <f t="shared" si="70"/>
        <v>0</v>
      </c>
      <c r="C252" s="94">
        <f t="shared" si="71"/>
        <v>0</v>
      </c>
      <c r="D252" s="95">
        <f t="shared" si="72"/>
        <v>0</v>
      </c>
      <c r="E252" s="95">
        <f t="shared" si="73"/>
        <v>0</v>
      </c>
      <c r="F252" s="95">
        <f t="shared" si="56"/>
        <v>0</v>
      </c>
      <c r="G252" s="95">
        <f t="shared" si="57"/>
        <v>0</v>
      </c>
      <c r="H252" s="96">
        <f t="shared" si="58"/>
        <v>0</v>
      </c>
      <c r="I252" s="109">
        <f t="shared" si="59"/>
        <v>0</v>
      </c>
      <c r="J252" s="110">
        <f t="shared" si="60"/>
        <v>0</v>
      </c>
      <c r="K252" s="111">
        <f t="shared" si="61"/>
        <v>0</v>
      </c>
      <c r="L252" s="121">
        <f t="shared" si="62"/>
        <v>0</v>
      </c>
      <c r="M252" s="122">
        <f t="shared" si="63"/>
        <v>0</v>
      </c>
      <c r="N252" s="122">
        <f t="shared" si="64"/>
        <v>0</v>
      </c>
      <c r="O252" s="137">
        <f>IF(A252=0,0,VLOOKUP(A252,'Pwr CrvFtch'!$A$4:$B$363,2))</f>
        <v>0</v>
      </c>
      <c r="P252" s="138">
        <f t="shared" si="65"/>
        <v>0</v>
      </c>
      <c r="Q252" s="63">
        <f t="shared" si="66"/>
        <v>0</v>
      </c>
      <c r="R252" s="63">
        <f t="shared" si="67"/>
        <v>0</v>
      </c>
      <c r="S252" s="63">
        <f t="shared" si="68"/>
        <v>0</v>
      </c>
      <c r="AC252" s="62">
        <v>44105</v>
      </c>
      <c r="AD252" s="59">
        <v>22</v>
      </c>
      <c r="AE252" s="59">
        <v>5</v>
      </c>
      <c r="AF252" s="59">
        <v>4</v>
      </c>
      <c r="AG252" s="59">
        <v>0</v>
      </c>
      <c r="AH252" s="59">
        <v>31</v>
      </c>
    </row>
    <row r="253" spans="1:34" x14ac:dyDescent="0.25">
      <c r="A253" s="125">
        <f t="shared" si="69"/>
        <v>0</v>
      </c>
      <c r="B253" s="132">
        <f t="shared" si="70"/>
        <v>0</v>
      </c>
      <c r="C253" s="94">
        <f t="shared" si="71"/>
        <v>0</v>
      </c>
      <c r="D253" s="95">
        <f t="shared" si="72"/>
        <v>0</v>
      </c>
      <c r="E253" s="95">
        <f t="shared" si="73"/>
        <v>0</v>
      </c>
      <c r="F253" s="95">
        <f t="shared" si="56"/>
        <v>0</v>
      </c>
      <c r="G253" s="95">
        <f t="shared" si="57"/>
        <v>0</v>
      </c>
      <c r="H253" s="96">
        <f t="shared" si="58"/>
        <v>0</v>
      </c>
      <c r="I253" s="109">
        <f t="shared" si="59"/>
        <v>0</v>
      </c>
      <c r="J253" s="110">
        <f t="shared" si="60"/>
        <v>0</v>
      </c>
      <c r="K253" s="111">
        <f t="shared" si="61"/>
        <v>0</v>
      </c>
      <c r="L253" s="121">
        <f t="shared" si="62"/>
        <v>0</v>
      </c>
      <c r="M253" s="122">
        <f t="shared" si="63"/>
        <v>0</v>
      </c>
      <c r="N253" s="122">
        <f t="shared" si="64"/>
        <v>0</v>
      </c>
      <c r="O253" s="137">
        <f>IF(A253=0,0,VLOOKUP(A253,'Pwr CrvFtch'!$A$4:$B$363,2))</f>
        <v>0</v>
      </c>
      <c r="P253" s="138">
        <f t="shared" si="65"/>
        <v>0</v>
      </c>
      <c r="Q253" s="63">
        <f t="shared" si="66"/>
        <v>0</v>
      </c>
      <c r="R253" s="63">
        <f t="shared" si="67"/>
        <v>0</v>
      </c>
      <c r="S253" s="63">
        <f t="shared" si="68"/>
        <v>0</v>
      </c>
      <c r="AC253" s="62">
        <v>44136</v>
      </c>
      <c r="AD253" s="59">
        <v>20</v>
      </c>
      <c r="AE253" s="59">
        <v>4</v>
      </c>
      <c r="AF253" s="59">
        <v>6</v>
      </c>
      <c r="AG253" s="59">
        <v>1</v>
      </c>
      <c r="AH253" s="59">
        <v>30</v>
      </c>
    </row>
    <row r="254" spans="1:34" x14ac:dyDescent="0.25">
      <c r="A254" s="125">
        <f t="shared" si="69"/>
        <v>0</v>
      </c>
      <c r="B254" s="132">
        <f t="shared" si="70"/>
        <v>0</v>
      </c>
      <c r="C254" s="94">
        <f t="shared" si="71"/>
        <v>0</v>
      </c>
      <c r="D254" s="95">
        <f t="shared" si="72"/>
        <v>0</v>
      </c>
      <c r="E254" s="95">
        <f t="shared" si="73"/>
        <v>0</v>
      </c>
      <c r="F254" s="95">
        <f t="shared" si="56"/>
        <v>0</v>
      </c>
      <c r="G254" s="95">
        <f t="shared" si="57"/>
        <v>0</v>
      </c>
      <c r="H254" s="96">
        <f t="shared" si="58"/>
        <v>0</v>
      </c>
      <c r="I254" s="109">
        <f t="shared" si="59"/>
        <v>0</v>
      </c>
      <c r="J254" s="110">
        <f t="shared" si="60"/>
        <v>0</v>
      </c>
      <c r="K254" s="111">
        <f t="shared" si="61"/>
        <v>0</v>
      </c>
      <c r="L254" s="121">
        <f t="shared" si="62"/>
        <v>0</v>
      </c>
      <c r="M254" s="122">
        <f t="shared" si="63"/>
        <v>0</v>
      </c>
      <c r="N254" s="122">
        <f t="shared" si="64"/>
        <v>0</v>
      </c>
      <c r="O254" s="137">
        <f>IF(A254=0,0,VLOOKUP(A254,'Pwr CrvFtch'!$A$4:$B$363,2))</f>
        <v>0</v>
      </c>
      <c r="P254" s="138">
        <f t="shared" si="65"/>
        <v>0</v>
      </c>
      <c r="Q254" s="63">
        <f t="shared" si="66"/>
        <v>0</v>
      </c>
      <c r="R254" s="63">
        <f t="shared" si="67"/>
        <v>0</v>
      </c>
      <c r="S254" s="63">
        <f t="shared" si="68"/>
        <v>0</v>
      </c>
      <c r="AC254" s="62">
        <v>44166</v>
      </c>
      <c r="AD254" s="59">
        <v>22</v>
      </c>
      <c r="AE254" s="59">
        <v>4</v>
      </c>
      <c r="AF254" s="59">
        <v>5</v>
      </c>
      <c r="AG254" s="59">
        <v>1</v>
      </c>
      <c r="AH254" s="59">
        <v>31</v>
      </c>
    </row>
    <row r="255" spans="1:34" x14ac:dyDescent="0.25">
      <c r="A255" s="125">
        <f t="shared" si="69"/>
        <v>0</v>
      </c>
      <c r="B255" s="132">
        <f t="shared" si="70"/>
        <v>0</v>
      </c>
      <c r="C255" s="94">
        <f t="shared" si="71"/>
        <v>0</v>
      </c>
      <c r="D255" s="95">
        <f t="shared" si="72"/>
        <v>0</v>
      </c>
      <c r="E255" s="95">
        <f t="shared" si="73"/>
        <v>0</v>
      </c>
      <c r="F255" s="95">
        <f t="shared" si="56"/>
        <v>0</v>
      </c>
      <c r="G255" s="95">
        <f t="shared" si="57"/>
        <v>0</v>
      </c>
      <c r="H255" s="96">
        <f t="shared" si="58"/>
        <v>0</v>
      </c>
      <c r="I255" s="109">
        <f t="shared" si="59"/>
        <v>0</v>
      </c>
      <c r="J255" s="110">
        <f t="shared" si="60"/>
        <v>0</v>
      </c>
      <c r="K255" s="111">
        <f t="shared" si="61"/>
        <v>0</v>
      </c>
      <c r="L255" s="121">
        <f t="shared" si="62"/>
        <v>0</v>
      </c>
      <c r="M255" s="122">
        <f t="shared" si="63"/>
        <v>0</v>
      </c>
      <c r="N255" s="122">
        <f t="shared" si="64"/>
        <v>0</v>
      </c>
      <c r="O255" s="137">
        <f>IF(A255=0,0,VLOOKUP(A255,'Pwr CrvFtch'!$A$4:$B$363,2))</f>
        <v>0</v>
      </c>
      <c r="P255" s="138">
        <f t="shared" si="65"/>
        <v>0</v>
      </c>
      <c r="Q255" s="63">
        <f t="shared" si="66"/>
        <v>0</v>
      </c>
      <c r="R255" s="63">
        <f t="shared" si="67"/>
        <v>0</v>
      </c>
      <c r="S255" s="63">
        <f t="shared" si="68"/>
        <v>0</v>
      </c>
      <c r="AC255" s="62">
        <f t="shared" ref="AC255:AC286" si="74">EOMONTH(AC254,0)+1</f>
        <v>44197</v>
      </c>
      <c r="AD255" s="59">
        <v>22</v>
      </c>
      <c r="AE255" s="59">
        <v>4</v>
      </c>
      <c r="AF255" s="59">
        <v>5</v>
      </c>
      <c r="AG255" s="59">
        <v>1</v>
      </c>
      <c r="AH255" s="59">
        <v>31</v>
      </c>
    </row>
    <row r="256" spans="1:34" x14ac:dyDescent="0.25">
      <c r="A256" s="125">
        <f t="shared" si="69"/>
        <v>0</v>
      </c>
      <c r="B256" s="132">
        <f t="shared" si="70"/>
        <v>0</v>
      </c>
      <c r="C256" s="94">
        <f t="shared" si="71"/>
        <v>0</v>
      </c>
      <c r="D256" s="95">
        <f t="shared" si="72"/>
        <v>0</v>
      </c>
      <c r="E256" s="95">
        <f t="shared" si="73"/>
        <v>0</v>
      </c>
      <c r="F256" s="95">
        <f t="shared" si="56"/>
        <v>0</v>
      </c>
      <c r="G256" s="95">
        <f t="shared" si="57"/>
        <v>0</v>
      </c>
      <c r="H256" s="96">
        <f t="shared" si="58"/>
        <v>0</v>
      </c>
      <c r="I256" s="109">
        <f t="shared" si="59"/>
        <v>0</v>
      </c>
      <c r="J256" s="110">
        <f t="shared" si="60"/>
        <v>0</v>
      </c>
      <c r="K256" s="111">
        <f t="shared" si="61"/>
        <v>0</v>
      </c>
      <c r="L256" s="121">
        <f t="shared" si="62"/>
        <v>0</v>
      </c>
      <c r="M256" s="122">
        <f t="shared" si="63"/>
        <v>0</v>
      </c>
      <c r="N256" s="122">
        <f t="shared" si="64"/>
        <v>0</v>
      </c>
      <c r="O256" s="137">
        <f>IF(A256=0,0,VLOOKUP(A256,'Pwr CrvFtch'!$A$4:$B$363,2))</f>
        <v>0</v>
      </c>
      <c r="P256" s="138">
        <f t="shared" si="65"/>
        <v>0</v>
      </c>
      <c r="Q256" s="63">
        <f t="shared" si="66"/>
        <v>0</v>
      </c>
      <c r="R256" s="63">
        <f t="shared" si="67"/>
        <v>0</v>
      </c>
      <c r="S256" s="63">
        <f t="shared" si="68"/>
        <v>0</v>
      </c>
      <c r="AC256" s="62">
        <f t="shared" si="74"/>
        <v>44228</v>
      </c>
      <c r="AD256" s="59">
        <v>20</v>
      </c>
      <c r="AE256" s="59">
        <v>4</v>
      </c>
      <c r="AF256" s="59">
        <v>4</v>
      </c>
      <c r="AG256" s="59">
        <v>0</v>
      </c>
      <c r="AH256" s="59">
        <v>28</v>
      </c>
    </row>
    <row r="257" spans="1:34" x14ac:dyDescent="0.25">
      <c r="A257" s="125">
        <f t="shared" si="69"/>
        <v>0</v>
      </c>
      <c r="B257" s="132">
        <f t="shared" si="70"/>
        <v>0</v>
      </c>
      <c r="C257" s="94">
        <f t="shared" si="71"/>
        <v>0</v>
      </c>
      <c r="D257" s="95">
        <f t="shared" si="72"/>
        <v>0</v>
      </c>
      <c r="E257" s="95">
        <f t="shared" si="73"/>
        <v>0</v>
      </c>
      <c r="F257" s="95">
        <f t="shared" si="56"/>
        <v>0</v>
      </c>
      <c r="G257" s="95">
        <f t="shared" si="57"/>
        <v>0</v>
      </c>
      <c r="H257" s="96">
        <f t="shared" si="58"/>
        <v>0</v>
      </c>
      <c r="I257" s="109">
        <f t="shared" si="59"/>
        <v>0</v>
      </c>
      <c r="J257" s="110">
        <f t="shared" si="60"/>
        <v>0</v>
      </c>
      <c r="K257" s="111">
        <f t="shared" si="61"/>
        <v>0</v>
      </c>
      <c r="L257" s="121">
        <f t="shared" si="62"/>
        <v>0</v>
      </c>
      <c r="M257" s="122">
        <f t="shared" si="63"/>
        <v>0</v>
      </c>
      <c r="N257" s="122">
        <f t="shared" si="64"/>
        <v>0</v>
      </c>
      <c r="O257" s="137">
        <f>IF(A257=0,0,VLOOKUP(A257,'Pwr CrvFtch'!$A$4:$B$363,2))</f>
        <v>0</v>
      </c>
      <c r="P257" s="138">
        <f t="shared" si="65"/>
        <v>0</v>
      </c>
      <c r="Q257" s="63">
        <f t="shared" si="66"/>
        <v>0</v>
      </c>
      <c r="R257" s="63">
        <f t="shared" si="67"/>
        <v>0</v>
      </c>
      <c r="S257" s="63">
        <f t="shared" si="68"/>
        <v>0</v>
      </c>
      <c r="AC257" s="62">
        <f t="shared" si="74"/>
        <v>44256</v>
      </c>
      <c r="AD257" s="59">
        <v>21</v>
      </c>
      <c r="AE257" s="59">
        <v>5</v>
      </c>
      <c r="AF257" s="59">
        <v>5</v>
      </c>
      <c r="AG257" s="59">
        <v>0</v>
      </c>
      <c r="AH257" s="59">
        <v>31</v>
      </c>
    </row>
    <row r="258" spans="1:34" x14ac:dyDescent="0.25">
      <c r="A258" s="125">
        <f t="shared" si="69"/>
        <v>0</v>
      </c>
      <c r="B258" s="132">
        <f t="shared" si="70"/>
        <v>0</v>
      </c>
      <c r="C258" s="94">
        <f t="shared" si="71"/>
        <v>0</v>
      </c>
      <c r="D258" s="95">
        <f t="shared" si="72"/>
        <v>0</v>
      </c>
      <c r="E258" s="95">
        <f t="shared" si="73"/>
        <v>0</v>
      </c>
      <c r="F258" s="95">
        <f t="shared" si="56"/>
        <v>0</v>
      </c>
      <c r="G258" s="95">
        <f t="shared" si="57"/>
        <v>0</v>
      </c>
      <c r="H258" s="96">
        <f t="shared" si="58"/>
        <v>0</v>
      </c>
      <c r="I258" s="109">
        <f t="shared" si="59"/>
        <v>0</v>
      </c>
      <c r="J258" s="110">
        <f t="shared" si="60"/>
        <v>0</v>
      </c>
      <c r="K258" s="111">
        <f t="shared" si="61"/>
        <v>0</v>
      </c>
      <c r="L258" s="121">
        <f t="shared" si="62"/>
        <v>0</v>
      </c>
      <c r="M258" s="122">
        <f t="shared" si="63"/>
        <v>0</v>
      </c>
      <c r="N258" s="122">
        <f t="shared" si="64"/>
        <v>0</v>
      </c>
      <c r="O258" s="137">
        <f>IF(A258=0,0,VLOOKUP(A258,'Pwr CrvFtch'!$A$4:$B$363,2))</f>
        <v>0</v>
      </c>
      <c r="P258" s="138">
        <f t="shared" si="65"/>
        <v>0</v>
      </c>
      <c r="Q258" s="63">
        <f t="shared" si="66"/>
        <v>0</v>
      </c>
      <c r="R258" s="63">
        <f t="shared" si="67"/>
        <v>0</v>
      </c>
      <c r="S258" s="63">
        <f t="shared" si="68"/>
        <v>0</v>
      </c>
      <c r="AC258" s="62">
        <f t="shared" si="74"/>
        <v>44287</v>
      </c>
      <c r="AD258" s="59">
        <v>22</v>
      </c>
      <c r="AE258" s="59">
        <v>4</v>
      </c>
      <c r="AF258" s="59">
        <v>4</v>
      </c>
      <c r="AG258" s="59">
        <v>0</v>
      </c>
      <c r="AH258" s="59">
        <v>30</v>
      </c>
    </row>
    <row r="259" spans="1:34" x14ac:dyDescent="0.25">
      <c r="A259" s="125">
        <f t="shared" si="69"/>
        <v>0</v>
      </c>
      <c r="B259" s="132">
        <f t="shared" si="70"/>
        <v>0</v>
      </c>
      <c r="C259" s="94">
        <f t="shared" si="71"/>
        <v>0</v>
      </c>
      <c r="D259" s="95">
        <f t="shared" si="72"/>
        <v>0</v>
      </c>
      <c r="E259" s="95">
        <f t="shared" si="73"/>
        <v>0</v>
      </c>
      <c r="F259" s="95">
        <f t="shared" si="56"/>
        <v>0</v>
      </c>
      <c r="G259" s="95">
        <f t="shared" si="57"/>
        <v>0</v>
      </c>
      <c r="H259" s="96">
        <f t="shared" si="58"/>
        <v>0</v>
      </c>
      <c r="I259" s="109">
        <f t="shared" si="59"/>
        <v>0</v>
      </c>
      <c r="J259" s="110">
        <f t="shared" si="60"/>
        <v>0</v>
      </c>
      <c r="K259" s="111">
        <f t="shared" si="61"/>
        <v>0</v>
      </c>
      <c r="L259" s="121">
        <f t="shared" si="62"/>
        <v>0</v>
      </c>
      <c r="M259" s="122">
        <f t="shared" si="63"/>
        <v>0</v>
      </c>
      <c r="N259" s="122">
        <f t="shared" si="64"/>
        <v>0</v>
      </c>
      <c r="O259" s="137">
        <f>IF(A259=0,0,VLOOKUP(A259,'Pwr CrvFtch'!$A$4:$B$363,2))</f>
        <v>0</v>
      </c>
      <c r="P259" s="138">
        <f t="shared" si="65"/>
        <v>0</v>
      </c>
      <c r="Q259" s="63">
        <f t="shared" si="66"/>
        <v>0</v>
      </c>
      <c r="R259" s="63">
        <f t="shared" si="67"/>
        <v>0</v>
      </c>
      <c r="S259" s="63">
        <f t="shared" si="68"/>
        <v>0</v>
      </c>
      <c r="AC259" s="62">
        <f t="shared" si="74"/>
        <v>44317</v>
      </c>
      <c r="AD259" s="59">
        <v>22</v>
      </c>
      <c r="AE259" s="59">
        <v>4</v>
      </c>
      <c r="AF259" s="59">
        <v>5</v>
      </c>
      <c r="AG259" s="59">
        <v>1</v>
      </c>
      <c r="AH259" s="59">
        <v>31</v>
      </c>
    </row>
    <row r="260" spans="1:34" x14ac:dyDescent="0.25">
      <c r="A260" s="125">
        <f t="shared" si="69"/>
        <v>0</v>
      </c>
      <c r="B260" s="132">
        <f t="shared" si="70"/>
        <v>0</v>
      </c>
      <c r="C260" s="94">
        <f t="shared" si="71"/>
        <v>0</v>
      </c>
      <c r="D260" s="95">
        <f t="shared" si="72"/>
        <v>0</v>
      </c>
      <c r="E260" s="95">
        <f t="shared" si="73"/>
        <v>0</v>
      </c>
      <c r="F260" s="95">
        <f t="shared" si="56"/>
        <v>0</v>
      </c>
      <c r="G260" s="95">
        <f t="shared" si="57"/>
        <v>0</v>
      </c>
      <c r="H260" s="96">
        <f t="shared" si="58"/>
        <v>0</v>
      </c>
      <c r="I260" s="109">
        <f t="shared" si="59"/>
        <v>0</v>
      </c>
      <c r="J260" s="110">
        <f t="shared" si="60"/>
        <v>0</v>
      </c>
      <c r="K260" s="111">
        <f t="shared" si="61"/>
        <v>0</v>
      </c>
      <c r="L260" s="121">
        <f t="shared" si="62"/>
        <v>0</v>
      </c>
      <c r="M260" s="122">
        <f t="shared" si="63"/>
        <v>0</v>
      </c>
      <c r="N260" s="122">
        <f t="shared" si="64"/>
        <v>0</v>
      </c>
      <c r="O260" s="137">
        <f>IF(A260=0,0,VLOOKUP(A260,'Pwr CrvFtch'!$A$4:$B$363,2))</f>
        <v>0</v>
      </c>
      <c r="P260" s="138">
        <f t="shared" si="65"/>
        <v>0</v>
      </c>
      <c r="Q260" s="63">
        <f t="shared" si="66"/>
        <v>0</v>
      </c>
      <c r="R260" s="63">
        <f t="shared" si="67"/>
        <v>0</v>
      </c>
      <c r="S260" s="63">
        <f t="shared" si="68"/>
        <v>0</v>
      </c>
      <c r="AC260" s="62">
        <f t="shared" si="74"/>
        <v>44348</v>
      </c>
      <c r="AD260" s="59">
        <v>20</v>
      </c>
      <c r="AE260" s="59">
        <v>5</v>
      </c>
      <c r="AF260" s="59">
        <v>5</v>
      </c>
      <c r="AG260" s="59">
        <v>0</v>
      </c>
      <c r="AH260" s="59">
        <v>30</v>
      </c>
    </row>
    <row r="261" spans="1:34" x14ac:dyDescent="0.25">
      <c r="A261" s="125">
        <f t="shared" si="69"/>
        <v>0</v>
      </c>
      <c r="B261" s="132">
        <f t="shared" si="70"/>
        <v>0</v>
      </c>
      <c r="C261" s="94">
        <f t="shared" si="71"/>
        <v>0</v>
      </c>
      <c r="D261" s="95">
        <f t="shared" si="72"/>
        <v>0</v>
      </c>
      <c r="E261" s="95">
        <f t="shared" si="73"/>
        <v>0</v>
      </c>
      <c r="F261" s="95">
        <f t="shared" si="56"/>
        <v>0</v>
      </c>
      <c r="G261" s="95">
        <f t="shared" si="57"/>
        <v>0</v>
      </c>
      <c r="H261" s="96">
        <f t="shared" si="58"/>
        <v>0</v>
      </c>
      <c r="I261" s="109">
        <f t="shared" si="59"/>
        <v>0</v>
      </c>
      <c r="J261" s="110">
        <f t="shared" si="60"/>
        <v>0</v>
      </c>
      <c r="K261" s="111">
        <f t="shared" si="61"/>
        <v>0</v>
      </c>
      <c r="L261" s="121">
        <f t="shared" si="62"/>
        <v>0</v>
      </c>
      <c r="M261" s="122">
        <f t="shared" si="63"/>
        <v>0</v>
      </c>
      <c r="N261" s="122">
        <f t="shared" si="64"/>
        <v>0</v>
      </c>
      <c r="O261" s="137">
        <f>IF(A261=0,0,VLOOKUP(A261,'Pwr CrvFtch'!$A$4:$B$363,2))</f>
        <v>0</v>
      </c>
      <c r="P261" s="138">
        <f t="shared" si="65"/>
        <v>0</v>
      </c>
      <c r="Q261" s="63">
        <f t="shared" si="66"/>
        <v>0</v>
      </c>
      <c r="R261" s="63">
        <f t="shared" si="67"/>
        <v>0</v>
      </c>
      <c r="S261" s="63">
        <f t="shared" si="68"/>
        <v>0</v>
      </c>
      <c r="AC261" s="62">
        <f t="shared" si="74"/>
        <v>44378</v>
      </c>
      <c r="AD261" s="59">
        <v>22</v>
      </c>
      <c r="AE261" s="59">
        <v>4</v>
      </c>
      <c r="AF261" s="59">
        <v>5</v>
      </c>
      <c r="AG261" s="59">
        <v>1</v>
      </c>
      <c r="AH261" s="59">
        <v>31</v>
      </c>
    </row>
    <row r="262" spans="1:34" x14ac:dyDescent="0.25">
      <c r="A262" s="125">
        <f t="shared" si="69"/>
        <v>0</v>
      </c>
      <c r="B262" s="132">
        <f t="shared" si="70"/>
        <v>0</v>
      </c>
      <c r="C262" s="94">
        <f t="shared" si="71"/>
        <v>0</v>
      </c>
      <c r="D262" s="95">
        <f t="shared" si="72"/>
        <v>0</v>
      </c>
      <c r="E262" s="95">
        <f t="shared" si="73"/>
        <v>0</v>
      </c>
      <c r="F262" s="95">
        <f t="shared" si="56"/>
        <v>0</v>
      </c>
      <c r="G262" s="95">
        <f t="shared" si="57"/>
        <v>0</v>
      </c>
      <c r="H262" s="96">
        <f t="shared" si="58"/>
        <v>0</v>
      </c>
      <c r="I262" s="109">
        <f t="shared" si="59"/>
        <v>0</v>
      </c>
      <c r="J262" s="110">
        <f t="shared" si="60"/>
        <v>0</v>
      </c>
      <c r="K262" s="111">
        <f t="shared" si="61"/>
        <v>0</v>
      </c>
      <c r="L262" s="121">
        <f t="shared" si="62"/>
        <v>0</v>
      </c>
      <c r="M262" s="122">
        <f t="shared" si="63"/>
        <v>0</v>
      </c>
      <c r="N262" s="122">
        <f t="shared" si="64"/>
        <v>0</v>
      </c>
      <c r="O262" s="137">
        <f>IF(A262=0,0,VLOOKUP(A262,'Pwr CrvFtch'!$A$4:$B$363,2))</f>
        <v>0</v>
      </c>
      <c r="P262" s="138">
        <f t="shared" si="65"/>
        <v>0</v>
      </c>
      <c r="Q262" s="63">
        <f t="shared" si="66"/>
        <v>0</v>
      </c>
      <c r="R262" s="63">
        <f t="shared" si="67"/>
        <v>0</v>
      </c>
      <c r="S262" s="63">
        <f t="shared" si="68"/>
        <v>0</v>
      </c>
      <c r="AC262" s="62">
        <f t="shared" si="74"/>
        <v>44409</v>
      </c>
      <c r="AD262" s="59">
        <v>22</v>
      </c>
      <c r="AE262" s="59">
        <v>5</v>
      </c>
      <c r="AF262" s="59">
        <v>4</v>
      </c>
      <c r="AG262" s="59">
        <v>0</v>
      </c>
      <c r="AH262" s="59">
        <v>31</v>
      </c>
    </row>
    <row r="263" spans="1:34" x14ac:dyDescent="0.25">
      <c r="A263" s="125">
        <f t="shared" si="69"/>
        <v>0</v>
      </c>
      <c r="B263" s="132">
        <f t="shared" si="70"/>
        <v>0</v>
      </c>
      <c r="C263" s="94">
        <f t="shared" si="71"/>
        <v>0</v>
      </c>
      <c r="D263" s="95">
        <f t="shared" si="72"/>
        <v>0</v>
      </c>
      <c r="E263" s="95">
        <f t="shared" si="73"/>
        <v>0</v>
      </c>
      <c r="F263" s="95">
        <f t="shared" si="56"/>
        <v>0</v>
      </c>
      <c r="G263" s="95">
        <f t="shared" si="57"/>
        <v>0</v>
      </c>
      <c r="H263" s="96">
        <f t="shared" si="58"/>
        <v>0</v>
      </c>
      <c r="I263" s="109">
        <f t="shared" si="59"/>
        <v>0</v>
      </c>
      <c r="J263" s="110">
        <f t="shared" si="60"/>
        <v>0</v>
      </c>
      <c r="K263" s="111">
        <f t="shared" si="61"/>
        <v>0</v>
      </c>
      <c r="L263" s="121">
        <f t="shared" si="62"/>
        <v>0</v>
      </c>
      <c r="M263" s="122">
        <f t="shared" si="63"/>
        <v>0</v>
      </c>
      <c r="N263" s="122">
        <f t="shared" si="64"/>
        <v>0</v>
      </c>
      <c r="O263" s="137">
        <f>IF(A263=0,0,VLOOKUP(A263,'Pwr CrvFtch'!$A$4:$B$363,2))</f>
        <v>0</v>
      </c>
      <c r="P263" s="138">
        <f t="shared" si="65"/>
        <v>0</v>
      </c>
      <c r="Q263" s="63">
        <f t="shared" si="66"/>
        <v>0</v>
      </c>
      <c r="R263" s="63">
        <f t="shared" si="67"/>
        <v>0</v>
      </c>
      <c r="S263" s="63">
        <f t="shared" si="68"/>
        <v>0</v>
      </c>
      <c r="AC263" s="62">
        <f t="shared" si="74"/>
        <v>44440</v>
      </c>
      <c r="AD263" s="59">
        <v>20</v>
      </c>
      <c r="AE263" s="59">
        <v>4</v>
      </c>
      <c r="AF263" s="59">
        <v>6</v>
      </c>
      <c r="AG263" s="59">
        <v>1</v>
      </c>
      <c r="AH263" s="59">
        <v>30</v>
      </c>
    </row>
    <row r="264" spans="1:34" x14ac:dyDescent="0.25">
      <c r="A264" s="125">
        <f t="shared" si="69"/>
        <v>0</v>
      </c>
      <c r="B264" s="132">
        <f t="shared" si="70"/>
        <v>0</v>
      </c>
      <c r="C264" s="94">
        <f t="shared" si="71"/>
        <v>0</v>
      </c>
      <c r="D264" s="95">
        <f t="shared" si="72"/>
        <v>0</v>
      </c>
      <c r="E264" s="95">
        <f t="shared" si="73"/>
        <v>0</v>
      </c>
      <c r="F264" s="95">
        <f t="shared" si="56"/>
        <v>0</v>
      </c>
      <c r="G264" s="95">
        <f t="shared" si="57"/>
        <v>0</v>
      </c>
      <c r="H264" s="96">
        <f t="shared" si="58"/>
        <v>0</v>
      </c>
      <c r="I264" s="109">
        <f t="shared" si="59"/>
        <v>0</v>
      </c>
      <c r="J264" s="110">
        <f t="shared" si="60"/>
        <v>0</v>
      </c>
      <c r="K264" s="111">
        <f t="shared" si="61"/>
        <v>0</v>
      </c>
      <c r="L264" s="121">
        <f t="shared" si="62"/>
        <v>0</v>
      </c>
      <c r="M264" s="122">
        <f t="shared" si="63"/>
        <v>0</v>
      </c>
      <c r="N264" s="122">
        <f t="shared" si="64"/>
        <v>0</v>
      </c>
      <c r="O264" s="137">
        <f>IF(A264=0,0,VLOOKUP(A264,'Pwr CrvFtch'!$A$4:$B$363,2))</f>
        <v>0</v>
      </c>
      <c r="P264" s="138">
        <f t="shared" si="65"/>
        <v>0</v>
      </c>
      <c r="Q264" s="63">
        <f t="shared" si="66"/>
        <v>0</v>
      </c>
      <c r="R264" s="63">
        <f t="shared" si="67"/>
        <v>0</v>
      </c>
      <c r="S264" s="63">
        <f t="shared" si="68"/>
        <v>0</v>
      </c>
      <c r="AC264" s="62">
        <f t="shared" si="74"/>
        <v>44470</v>
      </c>
      <c r="AD264" s="59">
        <v>23</v>
      </c>
      <c r="AE264" s="59">
        <v>4</v>
      </c>
      <c r="AF264" s="59">
        <v>4</v>
      </c>
      <c r="AG264" s="59">
        <v>0</v>
      </c>
      <c r="AH264" s="59">
        <v>31</v>
      </c>
    </row>
    <row r="265" spans="1:34" x14ac:dyDescent="0.25">
      <c r="A265" s="125">
        <f t="shared" si="69"/>
        <v>0</v>
      </c>
      <c r="B265" s="132">
        <f t="shared" si="70"/>
        <v>0</v>
      </c>
      <c r="C265" s="94">
        <f t="shared" si="71"/>
        <v>0</v>
      </c>
      <c r="D265" s="95">
        <f t="shared" si="72"/>
        <v>0</v>
      </c>
      <c r="E265" s="95">
        <f t="shared" si="73"/>
        <v>0</v>
      </c>
      <c r="F265" s="95">
        <f t="shared" si="56"/>
        <v>0</v>
      </c>
      <c r="G265" s="95">
        <f t="shared" si="57"/>
        <v>0</v>
      </c>
      <c r="H265" s="96">
        <f t="shared" si="58"/>
        <v>0</v>
      </c>
      <c r="I265" s="109">
        <f t="shared" si="59"/>
        <v>0</v>
      </c>
      <c r="J265" s="110">
        <f t="shared" si="60"/>
        <v>0</v>
      </c>
      <c r="K265" s="111">
        <f t="shared" si="61"/>
        <v>0</v>
      </c>
      <c r="L265" s="121">
        <f t="shared" si="62"/>
        <v>0</v>
      </c>
      <c r="M265" s="122">
        <f t="shared" si="63"/>
        <v>0</v>
      </c>
      <c r="N265" s="122">
        <f t="shared" si="64"/>
        <v>0</v>
      </c>
      <c r="O265" s="137">
        <f>IF(A265=0,0,VLOOKUP(A265,'Pwr CrvFtch'!$A$4:$B$363,2))</f>
        <v>0</v>
      </c>
      <c r="P265" s="138">
        <f t="shared" si="65"/>
        <v>0</v>
      </c>
      <c r="Q265" s="63">
        <f t="shared" si="66"/>
        <v>0</v>
      </c>
      <c r="R265" s="63">
        <f t="shared" si="67"/>
        <v>0</v>
      </c>
      <c r="S265" s="63">
        <f t="shared" si="68"/>
        <v>0</v>
      </c>
      <c r="AC265" s="62">
        <f t="shared" si="74"/>
        <v>44501</v>
      </c>
      <c r="AD265" s="59">
        <v>20</v>
      </c>
      <c r="AE265" s="59">
        <v>5</v>
      </c>
      <c r="AF265" s="59">
        <v>5</v>
      </c>
      <c r="AG265" s="59">
        <v>1</v>
      </c>
      <c r="AH265" s="59">
        <v>30</v>
      </c>
    </row>
    <row r="266" spans="1:34" x14ac:dyDescent="0.25">
      <c r="A266" s="125">
        <f t="shared" si="69"/>
        <v>0</v>
      </c>
      <c r="B266" s="132">
        <f t="shared" si="70"/>
        <v>0</v>
      </c>
      <c r="C266" s="94">
        <f t="shared" si="71"/>
        <v>0</v>
      </c>
      <c r="D266" s="95">
        <f t="shared" si="72"/>
        <v>0</v>
      </c>
      <c r="E266" s="95">
        <f t="shared" si="73"/>
        <v>0</v>
      </c>
      <c r="F266" s="95">
        <f t="shared" si="56"/>
        <v>0</v>
      </c>
      <c r="G266" s="95">
        <f t="shared" si="57"/>
        <v>0</v>
      </c>
      <c r="H266" s="96">
        <f t="shared" si="58"/>
        <v>0</v>
      </c>
      <c r="I266" s="109">
        <f t="shared" si="59"/>
        <v>0</v>
      </c>
      <c r="J266" s="110">
        <f t="shared" si="60"/>
        <v>0</v>
      </c>
      <c r="K266" s="111">
        <f t="shared" si="61"/>
        <v>0</v>
      </c>
      <c r="L266" s="121">
        <f t="shared" si="62"/>
        <v>0</v>
      </c>
      <c r="M266" s="122">
        <f t="shared" si="63"/>
        <v>0</v>
      </c>
      <c r="N266" s="122">
        <f t="shared" si="64"/>
        <v>0</v>
      </c>
      <c r="O266" s="137">
        <f>IF(A266=0,0,VLOOKUP(A266,'Pwr CrvFtch'!$A$4:$B$363,2))</f>
        <v>0</v>
      </c>
      <c r="P266" s="138">
        <f t="shared" si="65"/>
        <v>0</v>
      </c>
      <c r="Q266" s="63">
        <f t="shared" si="66"/>
        <v>0</v>
      </c>
      <c r="R266" s="63">
        <f t="shared" si="67"/>
        <v>0</v>
      </c>
      <c r="S266" s="63">
        <f t="shared" si="68"/>
        <v>0</v>
      </c>
      <c r="AC266" s="62">
        <f t="shared" si="74"/>
        <v>44531</v>
      </c>
      <c r="AD266" s="59">
        <v>21</v>
      </c>
      <c r="AE266" s="59">
        <v>4</v>
      </c>
      <c r="AF266" s="59">
        <v>6</v>
      </c>
      <c r="AG266" s="59">
        <v>1</v>
      </c>
      <c r="AH266" s="59">
        <v>31</v>
      </c>
    </row>
    <row r="267" spans="1:34" x14ac:dyDescent="0.25">
      <c r="A267" s="125">
        <f t="shared" si="69"/>
        <v>0</v>
      </c>
      <c r="B267" s="132">
        <f t="shared" si="70"/>
        <v>0</v>
      </c>
      <c r="C267" s="94">
        <f t="shared" si="71"/>
        <v>0</v>
      </c>
      <c r="D267" s="95">
        <f t="shared" si="72"/>
        <v>0</v>
      </c>
      <c r="E267" s="95">
        <f t="shared" si="73"/>
        <v>0</v>
      </c>
      <c r="F267" s="95">
        <f t="shared" si="56"/>
        <v>0</v>
      </c>
      <c r="G267" s="95">
        <f t="shared" si="57"/>
        <v>0</v>
      </c>
      <c r="H267" s="96">
        <f t="shared" si="58"/>
        <v>0</v>
      </c>
      <c r="I267" s="109">
        <f t="shared" si="59"/>
        <v>0</v>
      </c>
      <c r="J267" s="110">
        <f t="shared" si="60"/>
        <v>0</v>
      </c>
      <c r="K267" s="111">
        <f t="shared" si="61"/>
        <v>0</v>
      </c>
      <c r="L267" s="121">
        <f t="shared" si="62"/>
        <v>0</v>
      </c>
      <c r="M267" s="122">
        <f t="shared" si="63"/>
        <v>0</v>
      </c>
      <c r="N267" s="122">
        <f t="shared" si="64"/>
        <v>0</v>
      </c>
      <c r="O267" s="137">
        <f>IF(A267=0,0,VLOOKUP(A267,'Pwr CrvFtch'!$A$4:$B$363,2))</f>
        <v>0</v>
      </c>
      <c r="P267" s="138">
        <f t="shared" si="65"/>
        <v>0</v>
      </c>
      <c r="Q267" s="63">
        <f t="shared" si="66"/>
        <v>0</v>
      </c>
      <c r="R267" s="63">
        <f t="shared" si="67"/>
        <v>0</v>
      </c>
      <c r="S267" s="63">
        <f t="shared" si="68"/>
        <v>0</v>
      </c>
      <c r="AC267" s="62">
        <f t="shared" si="74"/>
        <v>44562</v>
      </c>
      <c r="AD267" s="59">
        <v>22</v>
      </c>
      <c r="AE267" s="59">
        <v>4</v>
      </c>
      <c r="AF267" s="59">
        <v>5</v>
      </c>
      <c r="AG267" s="59">
        <v>1</v>
      </c>
      <c r="AH267" s="59">
        <v>31</v>
      </c>
    </row>
    <row r="268" spans="1:34" x14ac:dyDescent="0.25">
      <c r="A268" s="125">
        <f t="shared" si="69"/>
        <v>0</v>
      </c>
      <c r="B268" s="132">
        <f t="shared" si="70"/>
        <v>0</v>
      </c>
      <c r="C268" s="94">
        <f t="shared" si="71"/>
        <v>0</v>
      </c>
      <c r="D268" s="95">
        <f t="shared" si="72"/>
        <v>0</v>
      </c>
      <c r="E268" s="95">
        <f t="shared" si="73"/>
        <v>0</v>
      </c>
      <c r="F268" s="95">
        <f t="shared" si="56"/>
        <v>0</v>
      </c>
      <c r="G268" s="95">
        <f t="shared" si="57"/>
        <v>0</v>
      </c>
      <c r="H268" s="96">
        <f t="shared" si="58"/>
        <v>0</v>
      </c>
      <c r="I268" s="109">
        <f t="shared" si="59"/>
        <v>0</v>
      </c>
      <c r="J268" s="110">
        <f t="shared" si="60"/>
        <v>0</v>
      </c>
      <c r="K268" s="111">
        <f t="shared" si="61"/>
        <v>0</v>
      </c>
      <c r="L268" s="121">
        <f t="shared" si="62"/>
        <v>0</v>
      </c>
      <c r="M268" s="122">
        <f t="shared" si="63"/>
        <v>0</v>
      </c>
      <c r="N268" s="122">
        <f t="shared" si="64"/>
        <v>0</v>
      </c>
      <c r="O268" s="137">
        <f>IF(A268=0,0,VLOOKUP(A268,'Pwr CrvFtch'!$A$4:$B$363,2))</f>
        <v>0</v>
      </c>
      <c r="P268" s="138">
        <f t="shared" si="65"/>
        <v>0</v>
      </c>
      <c r="Q268" s="63">
        <f t="shared" si="66"/>
        <v>0</v>
      </c>
      <c r="R268" s="63">
        <f t="shared" si="67"/>
        <v>0</v>
      </c>
      <c r="S268" s="63">
        <f t="shared" si="68"/>
        <v>0</v>
      </c>
      <c r="AC268" s="62">
        <f t="shared" si="74"/>
        <v>44593</v>
      </c>
      <c r="AD268" s="59">
        <v>20</v>
      </c>
      <c r="AE268" s="59">
        <v>4</v>
      </c>
      <c r="AF268" s="59">
        <v>4</v>
      </c>
      <c r="AG268" s="59">
        <v>0</v>
      </c>
      <c r="AH268" s="59">
        <v>28</v>
      </c>
    </row>
    <row r="269" spans="1:34" x14ac:dyDescent="0.25">
      <c r="A269" s="125">
        <f t="shared" si="69"/>
        <v>0</v>
      </c>
      <c r="B269" s="132">
        <f t="shared" si="70"/>
        <v>0</v>
      </c>
      <c r="C269" s="94">
        <f t="shared" si="71"/>
        <v>0</v>
      </c>
      <c r="D269" s="95">
        <f t="shared" si="72"/>
        <v>0</v>
      </c>
      <c r="E269" s="95">
        <f t="shared" si="73"/>
        <v>0</v>
      </c>
      <c r="F269" s="95">
        <f t="shared" si="56"/>
        <v>0</v>
      </c>
      <c r="G269" s="95">
        <f t="shared" si="57"/>
        <v>0</v>
      </c>
      <c r="H269" s="96">
        <f t="shared" si="58"/>
        <v>0</v>
      </c>
      <c r="I269" s="109">
        <f t="shared" si="59"/>
        <v>0</v>
      </c>
      <c r="J269" s="110">
        <f t="shared" si="60"/>
        <v>0</v>
      </c>
      <c r="K269" s="111">
        <f t="shared" si="61"/>
        <v>0</v>
      </c>
      <c r="L269" s="121">
        <f t="shared" si="62"/>
        <v>0</v>
      </c>
      <c r="M269" s="122">
        <f t="shared" si="63"/>
        <v>0</v>
      </c>
      <c r="N269" s="122">
        <f t="shared" si="64"/>
        <v>0</v>
      </c>
      <c r="O269" s="137">
        <f>IF(A269=0,0,VLOOKUP(A269,'Pwr CrvFtch'!$A$4:$B$363,2))</f>
        <v>0</v>
      </c>
      <c r="P269" s="138">
        <f t="shared" si="65"/>
        <v>0</v>
      </c>
      <c r="Q269" s="63">
        <f t="shared" si="66"/>
        <v>0</v>
      </c>
      <c r="R269" s="63">
        <f t="shared" si="67"/>
        <v>0</v>
      </c>
      <c r="S269" s="63">
        <f t="shared" si="68"/>
        <v>0</v>
      </c>
      <c r="AC269" s="62">
        <f t="shared" si="74"/>
        <v>44621</v>
      </c>
      <c r="AD269" s="59">
        <v>21</v>
      </c>
      <c r="AE269" s="59">
        <v>5</v>
      </c>
      <c r="AF269" s="59">
        <v>5</v>
      </c>
      <c r="AG269" s="59">
        <v>0</v>
      </c>
      <c r="AH269" s="59">
        <v>31</v>
      </c>
    </row>
    <row r="270" spans="1:34" x14ac:dyDescent="0.25">
      <c r="A270" s="125">
        <f t="shared" si="69"/>
        <v>0</v>
      </c>
      <c r="B270" s="132">
        <f t="shared" si="70"/>
        <v>0</v>
      </c>
      <c r="C270" s="94">
        <f t="shared" si="71"/>
        <v>0</v>
      </c>
      <c r="D270" s="95">
        <f t="shared" si="72"/>
        <v>0</v>
      </c>
      <c r="E270" s="95">
        <f t="shared" si="73"/>
        <v>0</v>
      </c>
      <c r="F270" s="95">
        <f t="shared" si="56"/>
        <v>0</v>
      </c>
      <c r="G270" s="95">
        <f t="shared" si="57"/>
        <v>0</v>
      </c>
      <c r="H270" s="96">
        <f t="shared" si="58"/>
        <v>0</v>
      </c>
      <c r="I270" s="109">
        <f t="shared" si="59"/>
        <v>0</v>
      </c>
      <c r="J270" s="110">
        <f t="shared" si="60"/>
        <v>0</v>
      </c>
      <c r="K270" s="111">
        <f t="shared" si="61"/>
        <v>0</v>
      </c>
      <c r="L270" s="121">
        <f t="shared" si="62"/>
        <v>0</v>
      </c>
      <c r="M270" s="122">
        <f t="shared" si="63"/>
        <v>0</v>
      </c>
      <c r="N270" s="122">
        <f t="shared" si="64"/>
        <v>0</v>
      </c>
      <c r="O270" s="137">
        <f>IF(A270=0,0,VLOOKUP(A270,'Pwr CrvFtch'!$A$4:$B$363,2))</f>
        <v>0</v>
      </c>
      <c r="P270" s="138">
        <f t="shared" si="65"/>
        <v>0</v>
      </c>
      <c r="Q270" s="63">
        <f t="shared" si="66"/>
        <v>0</v>
      </c>
      <c r="R270" s="63">
        <f t="shared" si="67"/>
        <v>0</v>
      </c>
      <c r="S270" s="63">
        <f t="shared" si="68"/>
        <v>0</v>
      </c>
      <c r="AC270" s="62">
        <f t="shared" si="74"/>
        <v>44652</v>
      </c>
      <c r="AD270" s="59">
        <v>22</v>
      </c>
      <c r="AE270" s="59">
        <v>4</v>
      </c>
      <c r="AF270" s="59">
        <v>4</v>
      </c>
      <c r="AG270" s="59">
        <v>0</v>
      </c>
      <c r="AH270" s="59">
        <v>30</v>
      </c>
    </row>
    <row r="271" spans="1:34" x14ac:dyDescent="0.25">
      <c r="A271" s="125">
        <f t="shared" si="69"/>
        <v>0</v>
      </c>
      <c r="B271" s="132">
        <f t="shared" si="70"/>
        <v>0</v>
      </c>
      <c r="C271" s="94">
        <f t="shared" si="71"/>
        <v>0</v>
      </c>
      <c r="D271" s="95">
        <f t="shared" si="72"/>
        <v>0</v>
      </c>
      <c r="E271" s="95">
        <f t="shared" si="73"/>
        <v>0</v>
      </c>
      <c r="F271" s="95">
        <f t="shared" si="56"/>
        <v>0</v>
      </c>
      <c r="G271" s="95">
        <f t="shared" si="57"/>
        <v>0</v>
      </c>
      <c r="H271" s="96">
        <f t="shared" si="58"/>
        <v>0</v>
      </c>
      <c r="I271" s="109">
        <f t="shared" si="59"/>
        <v>0</v>
      </c>
      <c r="J271" s="110">
        <f t="shared" si="60"/>
        <v>0</v>
      </c>
      <c r="K271" s="111">
        <f t="shared" si="61"/>
        <v>0</v>
      </c>
      <c r="L271" s="121">
        <f t="shared" si="62"/>
        <v>0</v>
      </c>
      <c r="M271" s="122">
        <f t="shared" si="63"/>
        <v>0</v>
      </c>
      <c r="N271" s="122">
        <f t="shared" si="64"/>
        <v>0</v>
      </c>
      <c r="O271" s="137">
        <f>IF(A271=0,0,VLOOKUP(A271,'Pwr CrvFtch'!$A$4:$B$363,2))</f>
        <v>0</v>
      </c>
      <c r="P271" s="138">
        <f t="shared" si="65"/>
        <v>0</v>
      </c>
      <c r="Q271" s="63">
        <f t="shared" si="66"/>
        <v>0</v>
      </c>
      <c r="R271" s="63">
        <f t="shared" si="67"/>
        <v>0</v>
      </c>
      <c r="S271" s="63">
        <f t="shared" si="68"/>
        <v>0</v>
      </c>
      <c r="AC271" s="62">
        <f t="shared" si="74"/>
        <v>44682</v>
      </c>
      <c r="AD271" s="59">
        <v>22</v>
      </c>
      <c r="AE271" s="59">
        <v>4</v>
      </c>
      <c r="AF271" s="59">
        <v>5</v>
      </c>
      <c r="AG271" s="59">
        <v>1</v>
      </c>
      <c r="AH271" s="59">
        <v>31</v>
      </c>
    </row>
    <row r="272" spans="1:34" x14ac:dyDescent="0.25">
      <c r="A272" s="125">
        <f t="shared" si="69"/>
        <v>0</v>
      </c>
      <c r="B272" s="132">
        <f t="shared" si="70"/>
        <v>0</v>
      </c>
      <c r="C272" s="94">
        <f t="shared" si="71"/>
        <v>0</v>
      </c>
      <c r="D272" s="95">
        <f t="shared" si="72"/>
        <v>0</v>
      </c>
      <c r="E272" s="95">
        <f t="shared" si="73"/>
        <v>0</v>
      </c>
      <c r="F272" s="95">
        <f t="shared" si="56"/>
        <v>0</v>
      </c>
      <c r="G272" s="95">
        <f t="shared" si="57"/>
        <v>0</v>
      </c>
      <c r="H272" s="96">
        <f t="shared" si="58"/>
        <v>0</v>
      </c>
      <c r="I272" s="109">
        <f t="shared" si="59"/>
        <v>0</v>
      </c>
      <c r="J272" s="110">
        <f t="shared" si="60"/>
        <v>0</v>
      </c>
      <c r="K272" s="111">
        <f t="shared" si="61"/>
        <v>0</v>
      </c>
      <c r="L272" s="121">
        <f t="shared" si="62"/>
        <v>0</v>
      </c>
      <c r="M272" s="122">
        <f t="shared" si="63"/>
        <v>0</v>
      </c>
      <c r="N272" s="122">
        <f t="shared" si="64"/>
        <v>0</v>
      </c>
      <c r="O272" s="137">
        <f>IF(A272=0,0,VLOOKUP(A272,'Pwr CrvFtch'!$A$4:$B$363,2))</f>
        <v>0</v>
      </c>
      <c r="P272" s="138">
        <f t="shared" si="65"/>
        <v>0</v>
      </c>
      <c r="Q272" s="63">
        <f t="shared" si="66"/>
        <v>0</v>
      </c>
      <c r="R272" s="63">
        <f t="shared" si="67"/>
        <v>0</v>
      </c>
      <c r="S272" s="63">
        <f t="shared" si="68"/>
        <v>0</v>
      </c>
      <c r="AC272" s="62">
        <f t="shared" si="74"/>
        <v>44713</v>
      </c>
      <c r="AD272" s="59">
        <v>20</v>
      </c>
      <c r="AE272" s="59">
        <v>5</v>
      </c>
      <c r="AF272" s="59">
        <v>5</v>
      </c>
      <c r="AG272" s="59">
        <v>0</v>
      </c>
      <c r="AH272" s="59">
        <v>30</v>
      </c>
    </row>
    <row r="273" spans="1:34" x14ac:dyDescent="0.25">
      <c r="A273" s="125">
        <f t="shared" si="69"/>
        <v>0</v>
      </c>
      <c r="B273" s="132">
        <f t="shared" si="70"/>
        <v>0</v>
      </c>
      <c r="C273" s="94">
        <f t="shared" si="71"/>
        <v>0</v>
      </c>
      <c r="D273" s="95">
        <f t="shared" si="72"/>
        <v>0</v>
      </c>
      <c r="E273" s="95">
        <f t="shared" si="73"/>
        <v>0</v>
      </c>
      <c r="F273" s="95">
        <f t="shared" si="56"/>
        <v>0</v>
      </c>
      <c r="G273" s="95">
        <f t="shared" si="57"/>
        <v>0</v>
      </c>
      <c r="H273" s="96">
        <f t="shared" si="58"/>
        <v>0</v>
      </c>
      <c r="I273" s="109">
        <f t="shared" si="59"/>
        <v>0</v>
      </c>
      <c r="J273" s="110">
        <f t="shared" si="60"/>
        <v>0</v>
      </c>
      <c r="K273" s="111">
        <f t="shared" si="61"/>
        <v>0</v>
      </c>
      <c r="L273" s="121">
        <f t="shared" si="62"/>
        <v>0</v>
      </c>
      <c r="M273" s="122">
        <f t="shared" si="63"/>
        <v>0</v>
      </c>
      <c r="N273" s="122">
        <f t="shared" si="64"/>
        <v>0</v>
      </c>
      <c r="O273" s="137">
        <f>IF(A273=0,0,VLOOKUP(A273,'Pwr CrvFtch'!$A$4:$B$363,2))</f>
        <v>0</v>
      </c>
      <c r="P273" s="138">
        <f t="shared" si="65"/>
        <v>0</v>
      </c>
      <c r="Q273" s="63">
        <f t="shared" si="66"/>
        <v>0</v>
      </c>
      <c r="R273" s="63">
        <f t="shared" si="67"/>
        <v>0</v>
      </c>
      <c r="S273" s="63">
        <f t="shared" si="68"/>
        <v>0</v>
      </c>
      <c r="AC273" s="62">
        <f t="shared" si="74"/>
        <v>44743</v>
      </c>
      <c r="AD273" s="59">
        <v>22</v>
      </c>
      <c r="AE273" s="59">
        <v>4</v>
      </c>
      <c r="AF273" s="59">
        <v>5</v>
      </c>
      <c r="AG273" s="59">
        <v>1</v>
      </c>
      <c r="AH273" s="59">
        <v>31</v>
      </c>
    </row>
    <row r="274" spans="1:34" x14ac:dyDescent="0.25">
      <c r="A274" s="125">
        <f t="shared" si="69"/>
        <v>0</v>
      </c>
      <c r="B274" s="132">
        <f t="shared" si="70"/>
        <v>0</v>
      </c>
      <c r="C274" s="94">
        <f t="shared" si="71"/>
        <v>0</v>
      </c>
      <c r="D274" s="95">
        <f t="shared" si="72"/>
        <v>0</v>
      </c>
      <c r="E274" s="95">
        <f t="shared" si="73"/>
        <v>0</v>
      </c>
      <c r="F274" s="95">
        <f t="shared" si="56"/>
        <v>0</v>
      </c>
      <c r="G274" s="95">
        <f t="shared" si="57"/>
        <v>0</v>
      </c>
      <c r="H274" s="96">
        <f t="shared" si="58"/>
        <v>0</v>
      </c>
      <c r="I274" s="109">
        <f t="shared" si="59"/>
        <v>0</v>
      </c>
      <c r="J274" s="110">
        <f t="shared" si="60"/>
        <v>0</v>
      </c>
      <c r="K274" s="111">
        <f t="shared" si="61"/>
        <v>0</v>
      </c>
      <c r="L274" s="121">
        <f t="shared" si="62"/>
        <v>0</v>
      </c>
      <c r="M274" s="122">
        <f t="shared" si="63"/>
        <v>0</v>
      </c>
      <c r="N274" s="122">
        <f t="shared" si="64"/>
        <v>0</v>
      </c>
      <c r="O274" s="137">
        <f>IF(A274=0,0,VLOOKUP(A274,'Pwr CrvFtch'!$A$4:$B$363,2))</f>
        <v>0</v>
      </c>
      <c r="P274" s="138">
        <f t="shared" si="65"/>
        <v>0</v>
      </c>
      <c r="Q274" s="63">
        <f t="shared" si="66"/>
        <v>0</v>
      </c>
      <c r="R274" s="63">
        <f t="shared" si="67"/>
        <v>0</v>
      </c>
      <c r="S274" s="63">
        <f t="shared" si="68"/>
        <v>0</v>
      </c>
      <c r="AC274" s="62">
        <f t="shared" si="74"/>
        <v>44774</v>
      </c>
      <c r="AD274" s="59">
        <v>22</v>
      </c>
      <c r="AE274" s="59">
        <v>5</v>
      </c>
      <c r="AF274" s="59">
        <v>4</v>
      </c>
      <c r="AG274" s="59">
        <v>0</v>
      </c>
      <c r="AH274" s="59">
        <v>31</v>
      </c>
    </row>
    <row r="275" spans="1:34" x14ac:dyDescent="0.25">
      <c r="A275" s="125">
        <f t="shared" si="69"/>
        <v>0</v>
      </c>
      <c r="B275" s="132">
        <f t="shared" si="70"/>
        <v>0</v>
      </c>
      <c r="C275" s="94">
        <f t="shared" si="71"/>
        <v>0</v>
      </c>
      <c r="D275" s="95">
        <f t="shared" si="72"/>
        <v>0</v>
      </c>
      <c r="E275" s="95">
        <f t="shared" si="73"/>
        <v>0</v>
      </c>
      <c r="F275" s="95">
        <f t="shared" si="56"/>
        <v>0</v>
      </c>
      <c r="G275" s="95">
        <f t="shared" si="57"/>
        <v>0</v>
      </c>
      <c r="H275" s="96">
        <f t="shared" si="58"/>
        <v>0</v>
      </c>
      <c r="I275" s="109">
        <f t="shared" si="59"/>
        <v>0</v>
      </c>
      <c r="J275" s="110">
        <f t="shared" si="60"/>
        <v>0</v>
      </c>
      <c r="K275" s="111">
        <f t="shared" si="61"/>
        <v>0</v>
      </c>
      <c r="L275" s="121">
        <f t="shared" si="62"/>
        <v>0</v>
      </c>
      <c r="M275" s="122">
        <f t="shared" si="63"/>
        <v>0</v>
      </c>
      <c r="N275" s="122">
        <f t="shared" si="64"/>
        <v>0</v>
      </c>
      <c r="O275" s="137">
        <f>IF(A275=0,0,VLOOKUP(A275,'Pwr CrvFtch'!$A$4:$B$363,2))</f>
        <v>0</v>
      </c>
      <c r="P275" s="138">
        <f t="shared" si="65"/>
        <v>0</v>
      </c>
      <c r="Q275" s="63">
        <f t="shared" si="66"/>
        <v>0</v>
      </c>
      <c r="R275" s="63">
        <f t="shared" si="67"/>
        <v>0</v>
      </c>
      <c r="S275" s="63">
        <f t="shared" si="68"/>
        <v>0</v>
      </c>
      <c r="AC275" s="62">
        <f t="shared" si="74"/>
        <v>44805</v>
      </c>
      <c r="AD275" s="59">
        <v>20</v>
      </c>
      <c r="AE275" s="59">
        <v>4</v>
      </c>
      <c r="AF275" s="59">
        <v>6</v>
      </c>
      <c r="AG275" s="59">
        <v>1</v>
      </c>
      <c r="AH275" s="59">
        <v>30</v>
      </c>
    </row>
    <row r="276" spans="1:34" x14ac:dyDescent="0.25">
      <c r="A276" s="125">
        <f t="shared" si="69"/>
        <v>0</v>
      </c>
      <c r="B276" s="132">
        <f t="shared" si="70"/>
        <v>0</v>
      </c>
      <c r="C276" s="94">
        <f t="shared" si="71"/>
        <v>0</v>
      </c>
      <c r="D276" s="95">
        <f t="shared" si="72"/>
        <v>0</v>
      </c>
      <c r="E276" s="95">
        <f t="shared" si="73"/>
        <v>0</v>
      </c>
      <c r="F276" s="95">
        <f t="shared" si="56"/>
        <v>0</v>
      </c>
      <c r="G276" s="95">
        <f t="shared" si="57"/>
        <v>0</v>
      </c>
      <c r="H276" s="96">
        <f t="shared" si="58"/>
        <v>0</v>
      </c>
      <c r="I276" s="109">
        <f t="shared" si="59"/>
        <v>0</v>
      </c>
      <c r="J276" s="110">
        <f t="shared" si="60"/>
        <v>0</v>
      </c>
      <c r="K276" s="111">
        <f t="shared" si="61"/>
        <v>0</v>
      </c>
      <c r="L276" s="121">
        <f t="shared" si="62"/>
        <v>0</v>
      </c>
      <c r="M276" s="122">
        <f t="shared" si="63"/>
        <v>0</v>
      </c>
      <c r="N276" s="122">
        <f t="shared" si="64"/>
        <v>0</v>
      </c>
      <c r="O276" s="137">
        <f>IF(A276=0,0,VLOOKUP(A276,'Pwr CrvFtch'!$A$4:$B$363,2))</f>
        <v>0</v>
      </c>
      <c r="P276" s="138">
        <f t="shared" si="65"/>
        <v>0</v>
      </c>
      <c r="Q276" s="63">
        <f t="shared" si="66"/>
        <v>0</v>
      </c>
      <c r="R276" s="63">
        <f t="shared" si="67"/>
        <v>0</v>
      </c>
      <c r="S276" s="63">
        <f t="shared" si="68"/>
        <v>0</v>
      </c>
      <c r="AC276" s="62">
        <f t="shared" si="74"/>
        <v>44835</v>
      </c>
      <c r="AD276" s="59">
        <v>23</v>
      </c>
      <c r="AE276" s="59">
        <v>4</v>
      </c>
      <c r="AF276" s="59">
        <v>4</v>
      </c>
      <c r="AG276" s="59">
        <v>0</v>
      </c>
      <c r="AH276" s="59">
        <v>31</v>
      </c>
    </row>
    <row r="277" spans="1:34" x14ac:dyDescent="0.25">
      <c r="A277" s="125">
        <f t="shared" si="69"/>
        <v>0</v>
      </c>
      <c r="B277" s="132">
        <f t="shared" si="70"/>
        <v>0</v>
      </c>
      <c r="C277" s="94">
        <f t="shared" si="71"/>
        <v>0</v>
      </c>
      <c r="D277" s="95">
        <f t="shared" si="72"/>
        <v>0</v>
      </c>
      <c r="E277" s="95">
        <f t="shared" si="73"/>
        <v>0</v>
      </c>
      <c r="F277" s="95">
        <f t="shared" si="56"/>
        <v>0</v>
      </c>
      <c r="G277" s="95">
        <f t="shared" si="57"/>
        <v>0</v>
      </c>
      <c r="H277" s="96">
        <f t="shared" si="58"/>
        <v>0</v>
      </c>
      <c r="I277" s="109">
        <f t="shared" si="59"/>
        <v>0</v>
      </c>
      <c r="J277" s="110">
        <f t="shared" si="60"/>
        <v>0</v>
      </c>
      <c r="K277" s="111">
        <f t="shared" si="61"/>
        <v>0</v>
      </c>
      <c r="L277" s="121">
        <f t="shared" si="62"/>
        <v>0</v>
      </c>
      <c r="M277" s="122">
        <f t="shared" si="63"/>
        <v>0</v>
      </c>
      <c r="N277" s="122">
        <f t="shared" si="64"/>
        <v>0</v>
      </c>
      <c r="O277" s="137">
        <f>IF(A277=0,0,VLOOKUP(A277,'Pwr CrvFtch'!$A$4:$B$363,2))</f>
        <v>0</v>
      </c>
      <c r="P277" s="138">
        <f t="shared" si="65"/>
        <v>0</v>
      </c>
      <c r="Q277" s="63">
        <f t="shared" si="66"/>
        <v>0</v>
      </c>
      <c r="R277" s="63">
        <f t="shared" si="67"/>
        <v>0</v>
      </c>
      <c r="S277" s="63">
        <f t="shared" si="68"/>
        <v>0</v>
      </c>
      <c r="AC277" s="62">
        <f t="shared" si="74"/>
        <v>44866</v>
      </c>
      <c r="AD277" s="59">
        <v>20</v>
      </c>
      <c r="AE277" s="59">
        <v>5</v>
      </c>
      <c r="AF277" s="59">
        <v>5</v>
      </c>
      <c r="AG277" s="59">
        <v>1</v>
      </c>
      <c r="AH277" s="59">
        <v>30</v>
      </c>
    </row>
    <row r="278" spans="1:34" x14ac:dyDescent="0.25">
      <c r="A278" s="125">
        <f t="shared" si="69"/>
        <v>0</v>
      </c>
      <c r="B278" s="132">
        <f t="shared" si="70"/>
        <v>0</v>
      </c>
      <c r="C278" s="94">
        <f t="shared" si="71"/>
        <v>0</v>
      </c>
      <c r="D278" s="95">
        <f t="shared" si="72"/>
        <v>0</v>
      </c>
      <c r="E278" s="95">
        <f t="shared" si="73"/>
        <v>0</v>
      </c>
      <c r="F278" s="95">
        <f t="shared" si="56"/>
        <v>0</v>
      </c>
      <c r="G278" s="95">
        <f t="shared" si="57"/>
        <v>0</v>
      </c>
      <c r="H278" s="96">
        <f t="shared" si="58"/>
        <v>0</v>
      </c>
      <c r="I278" s="109">
        <f t="shared" si="59"/>
        <v>0</v>
      </c>
      <c r="J278" s="110">
        <f t="shared" si="60"/>
        <v>0</v>
      </c>
      <c r="K278" s="111">
        <f t="shared" si="61"/>
        <v>0</v>
      </c>
      <c r="L278" s="121">
        <f t="shared" si="62"/>
        <v>0</v>
      </c>
      <c r="M278" s="122">
        <f t="shared" si="63"/>
        <v>0</v>
      </c>
      <c r="N278" s="122">
        <f t="shared" si="64"/>
        <v>0</v>
      </c>
      <c r="O278" s="137">
        <f>IF(A278=0,0,VLOOKUP(A278,'Pwr CrvFtch'!$A$4:$B$363,2))</f>
        <v>0</v>
      </c>
      <c r="P278" s="138">
        <f t="shared" si="65"/>
        <v>0</v>
      </c>
      <c r="Q278" s="63">
        <f t="shared" si="66"/>
        <v>0</v>
      </c>
      <c r="R278" s="63">
        <f t="shared" si="67"/>
        <v>0</v>
      </c>
      <c r="S278" s="63">
        <f t="shared" si="68"/>
        <v>0</v>
      </c>
      <c r="AC278" s="62">
        <f t="shared" si="74"/>
        <v>44896</v>
      </c>
      <c r="AD278" s="59">
        <v>21</v>
      </c>
      <c r="AE278" s="59">
        <v>4</v>
      </c>
      <c r="AF278" s="59">
        <v>6</v>
      </c>
      <c r="AG278" s="59">
        <v>1</v>
      </c>
      <c r="AH278" s="59">
        <v>31</v>
      </c>
    </row>
    <row r="279" spans="1:34" x14ac:dyDescent="0.25">
      <c r="A279" s="125">
        <f t="shared" si="69"/>
        <v>0</v>
      </c>
      <c r="B279" s="132">
        <f t="shared" si="70"/>
        <v>0</v>
      </c>
      <c r="C279" s="94">
        <f t="shared" si="71"/>
        <v>0</v>
      </c>
      <c r="D279" s="95">
        <f t="shared" si="72"/>
        <v>0</v>
      </c>
      <c r="E279" s="95">
        <f t="shared" si="73"/>
        <v>0</v>
      </c>
      <c r="F279" s="95">
        <f t="shared" ref="F279:F342" si="75">IF(A279=0,0,VLOOKUP($A279,OffPrices,F$4+4,FALSE))</f>
        <v>0</v>
      </c>
      <c r="G279" s="95">
        <f t="shared" ref="G279:G342" si="76">+IF(A279=0,0,(D279*R279*16+E279*S279*16+F279*SUM(Q279:S279)*8)/(R279*16+S279*16+SUM(Q279:S279)*8))</f>
        <v>0</v>
      </c>
      <c r="H279" s="96">
        <f t="shared" ref="H279:H342" si="77">IF(A279=0,0,(C279*Q279*16+D279*R279*16+E279*S279*16+F279*SUM(Q279:S279)*8)/(SUM(Q279:S279)*24))</f>
        <v>0</v>
      </c>
      <c r="I279" s="109">
        <f t="shared" ref="I279:I342" si="78">IF(A279=0,0,VLOOKUP($A279,PeakVols,I$4+12,FALSE))</f>
        <v>0</v>
      </c>
      <c r="J279" s="110">
        <f t="shared" ref="J279:J342" si="79">IF(A279=0,0,VLOOKUP($A279,OffVols,J$4+16,FALSE))</f>
        <v>0</v>
      </c>
      <c r="K279" s="111">
        <f t="shared" ref="K279:K342" si="80">IF(A279=0,0,(I279*Q279*16+J279*SUM(R279:S279)*16+J279*SUM(Q279:S279)*8)/(SUM(Q279:S279)*24))</f>
        <v>0</v>
      </c>
      <c r="L279" s="121">
        <f t="shared" ref="L279:L342" si="81">IF(A279=0,0,VLOOKUP($A279,PeakIntraVols,L$4,FALSE))</f>
        <v>0</v>
      </c>
      <c r="M279" s="122">
        <f t="shared" ref="M279:M342" si="82">IF(A279=0,0,VLOOKUP($A279,OffIntraVols,M$4+4,FALSE))</f>
        <v>0</v>
      </c>
      <c r="N279" s="122">
        <f t="shared" ref="N279:N342" si="83">IF(A279=0,0,(L279*Q279*16+M279*SUM(R279:S279)*16+M279*SUM(Q279:S279)*8)/(SUM(Q279:S279)*24))</f>
        <v>0</v>
      </c>
      <c r="O279" s="137">
        <f>IF(A279=0,0,VLOOKUP(A279,'Pwr CrvFtch'!$A$4:$B$363,2))</f>
        <v>0</v>
      </c>
      <c r="P279" s="138">
        <f t="shared" ref="P279:P342" si="84">IF(A279=0,0,(1+O279/2)^(-2*((EOMONTH(A279,0)+20)-$C$12)/365.25))</f>
        <v>0</v>
      </c>
      <c r="Q279" s="63">
        <f t="shared" ref="Q279:Q342" si="85">IF(A279=0,0,VLOOKUP($A279,$AC$4:$AF$446,2))</f>
        <v>0</v>
      </c>
      <c r="R279" s="63">
        <f t="shared" ref="R279:R342" si="86">IF(A279=0,0,VLOOKUP($A279,$AC$4:$AF$446,3))</f>
        <v>0</v>
      </c>
      <c r="S279" s="63">
        <f t="shared" ref="S279:S342" si="87">IF(A279=0,0,VLOOKUP($A279,$AC$4:$AF$446,4))</f>
        <v>0</v>
      </c>
      <c r="AC279" s="62">
        <f t="shared" si="74"/>
        <v>44927</v>
      </c>
      <c r="AD279" s="59">
        <v>22</v>
      </c>
      <c r="AE279" s="59">
        <v>4</v>
      </c>
      <c r="AF279" s="59">
        <v>5</v>
      </c>
      <c r="AG279" s="59">
        <v>1</v>
      </c>
      <c r="AH279" s="59">
        <v>31</v>
      </c>
    </row>
    <row r="280" spans="1:34" x14ac:dyDescent="0.25">
      <c r="A280" s="125">
        <f t="shared" ref="A280:A343" si="88">IF(EOMONTH(A279,0)+1&gt;$C$17,0,IF(A279=0,0,EOMONTH(A279,0)+1))</f>
        <v>0</v>
      </c>
      <c r="B280" s="132">
        <f t="shared" ref="B280:B343" si="89">IF(A280=0,0,YEAR(A280))</f>
        <v>0</v>
      </c>
      <c r="C280" s="94">
        <f t="shared" ref="C280:C343" si="90">IF(A280=0,0,VLOOKUP($A280,PeakPrices,C$4,FALSE))</f>
        <v>0</v>
      </c>
      <c r="D280" s="95">
        <f t="shared" ref="D280:D343" si="91">IF(A280=0,0,VLOOKUP($A280,SatPrices,D$4,FALSE))</f>
        <v>0</v>
      </c>
      <c r="E280" s="95">
        <f t="shared" ref="E280:E343" si="92">IF(A280=0,0,VLOOKUP($A280,SunPrices,E$4+4,FALSE))</f>
        <v>0</v>
      </c>
      <c r="F280" s="95">
        <f t="shared" si="75"/>
        <v>0</v>
      </c>
      <c r="G280" s="95">
        <f t="shared" si="76"/>
        <v>0</v>
      </c>
      <c r="H280" s="96">
        <f t="shared" si="77"/>
        <v>0</v>
      </c>
      <c r="I280" s="109">
        <f t="shared" si="78"/>
        <v>0</v>
      </c>
      <c r="J280" s="110">
        <f t="shared" si="79"/>
        <v>0</v>
      </c>
      <c r="K280" s="111">
        <f t="shared" si="80"/>
        <v>0</v>
      </c>
      <c r="L280" s="121">
        <f t="shared" si="81"/>
        <v>0</v>
      </c>
      <c r="M280" s="122">
        <f t="shared" si="82"/>
        <v>0</v>
      </c>
      <c r="N280" s="122">
        <f t="shared" si="83"/>
        <v>0</v>
      </c>
      <c r="O280" s="137">
        <f>IF(A280=0,0,VLOOKUP(A280,'Pwr CrvFtch'!$A$4:$B$363,2))</f>
        <v>0</v>
      </c>
      <c r="P280" s="138">
        <f t="shared" si="84"/>
        <v>0</v>
      </c>
      <c r="Q280" s="63">
        <f t="shared" si="85"/>
        <v>0</v>
      </c>
      <c r="R280" s="63">
        <f t="shared" si="86"/>
        <v>0</v>
      </c>
      <c r="S280" s="63">
        <f t="shared" si="87"/>
        <v>0</v>
      </c>
      <c r="AC280" s="62">
        <f t="shared" si="74"/>
        <v>44958</v>
      </c>
      <c r="AD280" s="59">
        <v>20</v>
      </c>
      <c r="AE280" s="59">
        <v>4</v>
      </c>
      <c r="AF280" s="59">
        <v>4</v>
      </c>
      <c r="AG280" s="59">
        <v>0</v>
      </c>
      <c r="AH280" s="59">
        <v>28</v>
      </c>
    </row>
    <row r="281" spans="1:34" x14ac:dyDescent="0.25">
      <c r="A281" s="125">
        <f t="shared" si="88"/>
        <v>0</v>
      </c>
      <c r="B281" s="132">
        <f t="shared" si="89"/>
        <v>0</v>
      </c>
      <c r="C281" s="94">
        <f t="shared" si="90"/>
        <v>0</v>
      </c>
      <c r="D281" s="95">
        <f t="shared" si="91"/>
        <v>0</v>
      </c>
      <c r="E281" s="95">
        <f t="shared" si="92"/>
        <v>0</v>
      </c>
      <c r="F281" s="95">
        <f t="shared" si="75"/>
        <v>0</v>
      </c>
      <c r="G281" s="95">
        <f t="shared" si="76"/>
        <v>0</v>
      </c>
      <c r="H281" s="96">
        <f t="shared" si="77"/>
        <v>0</v>
      </c>
      <c r="I281" s="109">
        <f t="shared" si="78"/>
        <v>0</v>
      </c>
      <c r="J281" s="110">
        <f t="shared" si="79"/>
        <v>0</v>
      </c>
      <c r="K281" s="111">
        <f t="shared" si="80"/>
        <v>0</v>
      </c>
      <c r="L281" s="121">
        <f t="shared" si="81"/>
        <v>0</v>
      </c>
      <c r="M281" s="122">
        <f t="shared" si="82"/>
        <v>0</v>
      </c>
      <c r="N281" s="122">
        <f t="shared" si="83"/>
        <v>0</v>
      </c>
      <c r="O281" s="137">
        <f>IF(A281=0,0,VLOOKUP(A281,'Pwr CrvFtch'!$A$4:$B$363,2))</f>
        <v>0</v>
      </c>
      <c r="P281" s="138">
        <f t="shared" si="84"/>
        <v>0</v>
      </c>
      <c r="Q281" s="63">
        <f t="shared" si="85"/>
        <v>0</v>
      </c>
      <c r="R281" s="63">
        <f t="shared" si="86"/>
        <v>0</v>
      </c>
      <c r="S281" s="63">
        <f t="shared" si="87"/>
        <v>0</v>
      </c>
      <c r="AC281" s="62">
        <f t="shared" si="74"/>
        <v>44986</v>
      </c>
      <c r="AD281" s="59">
        <v>21</v>
      </c>
      <c r="AE281" s="59">
        <v>5</v>
      </c>
      <c r="AF281" s="59">
        <v>5</v>
      </c>
      <c r="AG281" s="59">
        <v>0</v>
      </c>
      <c r="AH281" s="59">
        <v>31</v>
      </c>
    </row>
    <row r="282" spans="1:34" x14ac:dyDescent="0.25">
      <c r="A282" s="125">
        <f t="shared" si="88"/>
        <v>0</v>
      </c>
      <c r="B282" s="132">
        <f t="shared" si="89"/>
        <v>0</v>
      </c>
      <c r="C282" s="94">
        <f t="shared" si="90"/>
        <v>0</v>
      </c>
      <c r="D282" s="95">
        <f t="shared" si="91"/>
        <v>0</v>
      </c>
      <c r="E282" s="95">
        <f t="shared" si="92"/>
        <v>0</v>
      </c>
      <c r="F282" s="95">
        <f t="shared" si="75"/>
        <v>0</v>
      </c>
      <c r="G282" s="95">
        <f t="shared" si="76"/>
        <v>0</v>
      </c>
      <c r="H282" s="96">
        <f t="shared" si="77"/>
        <v>0</v>
      </c>
      <c r="I282" s="109">
        <f t="shared" si="78"/>
        <v>0</v>
      </c>
      <c r="J282" s="110">
        <f t="shared" si="79"/>
        <v>0</v>
      </c>
      <c r="K282" s="111">
        <f t="shared" si="80"/>
        <v>0</v>
      </c>
      <c r="L282" s="121">
        <f t="shared" si="81"/>
        <v>0</v>
      </c>
      <c r="M282" s="122">
        <f t="shared" si="82"/>
        <v>0</v>
      </c>
      <c r="N282" s="122">
        <f t="shared" si="83"/>
        <v>0</v>
      </c>
      <c r="O282" s="137">
        <f>IF(A282=0,0,VLOOKUP(A282,'Pwr CrvFtch'!$A$4:$B$363,2))</f>
        <v>0</v>
      </c>
      <c r="P282" s="138">
        <f t="shared" si="84"/>
        <v>0</v>
      </c>
      <c r="Q282" s="63">
        <f t="shared" si="85"/>
        <v>0</v>
      </c>
      <c r="R282" s="63">
        <f t="shared" si="86"/>
        <v>0</v>
      </c>
      <c r="S282" s="63">
        <f t="shared" si="87"/>
        <v>0</v>
      </c>
      <c r="AC282" s="62">
        <f t="shared" si="74"/>
        <v>45017</v>
      </c>
      <c r="AD282" s="59">
        <v>22</v>
      </c>
      <c r="AE282" s="59">
        <v>4</v>
      </c>
      <c r="AF282" s="59">
        <v>4</v>
      </c>
      <c r="AG282" s="59">
        <v>0</v>
      </c>
      <c r="AH282" s="59">
        <v>30</v>
      </c>
    </row>
    <row r="283" spans="1:34" x14ac:dyDescent="0.25">
      <c r="A283" s="125">
        <f t="shared" si="88"/>
        <v>0</v>
      </c>
      <c r="B283" s="132">
        <f t="shared" si="89"/>
        <v>0</v>
      </c>
      <c r="C283" s="94">
        <f t="shared" si="90"/>
        <v>0</v>
      </c>
      <c r="D283" s="95">
        <f t="shared" si="91"/>
        <v>0</v>
      </c>
      <c r="E283" s="95">
        <f t="shared" si="92"/>
        <v>0</v>
      </c>
      <c r="F283" s="95">
        <f t="shared" si="75"/>
        <v>0</v>
      </c>
      <c r="G283" s="95">
        <f t="shared" si="76"/>
        <v>0</v>
      </c>
      <c r="H283" s="96">
        <f t="shared" si="77"/>
        <v>0</v>
      </c>
      <c r="I283" s="109">
        <f t="shared" si="78"/>
        <v>0</v>
      </c>
      <c r="J283" s="110">
        <f t="shared" si="79"/>
        <v>0</v>
      </c>
      <c r="K283" s="111">
        <f t="shared" si="80"/>
        <v>0</v>
      </c>
      <c r="L283" s="121">
        <f t="shared" si="81"/>
        <v>0</v>
      </c>
      <c r="M283" s="122">
        <f t="shared" si="82"/>
        <v>0</v>
      </c>
      <c r="N283" s="122">
        <f t="shared" si="83"/>
        <v>0</v>
      </c>
      <c r="O283" s="137">
        <f>IF(A283=0,0,VLOOKUP(A283,'Pwr CrvFtch'!$A$4:$B$363,2))</f>
        <v>0</v>
      </c>
      <c r="P283" s="138">
        <f t="shared" si="84"/>
        <v>0</v>
      </c>
      <c r="Q283" s="63">
        <f t="shared" si="85"/>
        <v>0</v>
      </c>
      <c r="R283" s="63">
        <f t="shared" si="86"/>
        <v>0</v>
      </c>
      <c r="S283" s="63">
        <f t="shared" si="87"/>
        <v>0</v>
      </c>
      <c r="AC283" s="62">
        <f t="shared" si="74"/>
        <v>45047</v>
      </c>
      <c r="AD283" s="59">
        <v>22</v>
      </c>
      <c r="AE283" s="59">
        <v>4</v>
      </c>
      <c r="AF283" s="59">
        <v>5</v>
      </c>
      <c r="AG283" s="59">
        <v>1</v>
      </c>
      <c r="AH283" s="59">
        <v>31</v>
      </c>
    </row>
    <row r="284" spans="1:34" x14ac:dyDescent="0.25">
      <c r="A284" s="125">
        <f t="shared" si="88"/>
        <v>0</v>
      </c>
      <c r="B284" s="132">
        <f t="shared" si="89"/>
        <v>0</v>
      </c>
      <c r="C284" s="94">
        <f t="shared" si="90"/>
        <v>0</v>
      </c>
      <c r="D284" s="95">
        <f t="shared" si="91"/>
        <v>0</v>
      </c>
      <c r="E284" s="95">
        <f t="shared" si="92"/>
        <v>0</v>
      </c>
      <c r="F284" s="95">
        <f t="shared" si="75"/>
        <v>0</v>
      </c>
      <c r="G284" s="95">
        <f t="shared" si="76"/>
        <v>0</v>
      </c>
      <c r="H284" s="96">
        <f t="shared" si="77"/>
        <v>0</v>
      </c>
      <c r="I284" s="109">
        <f t="shared" si="78"/>
        <v>0</v>
      </c>
      <c r="J284" s="110">
        <f t="shared" si="79"/>
        <v>0</v>
      </c>
      <c r="K284" s="111">
        <f t="shared" si="80"/>
        <v>0</v>
      </c>
      <c r="L284" s="121">
        <f t="shared" si="81"/>
        <v>0</v>
      </c>
      <c r="M284" s="122">
        <f t="shared" si="82"/>
        <v>0</v>
      </c>
      <c r="N284" s="122">
        <f t="shared" si="83"/>
        <v>0</v>
      </c>
      <c r="O284" s="137">
        <f>IF(A284=0,0,VLOOKUP(A284,'Pwr CrvFtch'!$A$4:$B$363,2))</f>
        <v>0</v>
      </c>
      <c r="P284" s="138">
        <f t="shared" si="84"/>
        <v>0</v>
      </c>
      <c r="Q284" s="63">
        <f t="shared" si="85"/>
        <v>0</v>
      </c>
      <c r="R284" s="63">
        <f t="shared" si="86"/>
        <v>0</v>
      </c>
      <c r="S284" s="63">
        <f t="shared" si="87"/>
        <v>0</v>
      </c>
      <c r="AC284" s="62">
        <f t="shared" si="74"/>
        <v>45078</v>
      </c>
      <c r="AD284" s="59">
        <v>20</v>
      </c>
      <c r="AE284" s="59">
        <v>5</v>
      </c>
      <c r="AF284" s="59">
        <v>5</v>
      </c>
      <c r="AG284" s="59">
        <v>0</v>
      </c>
      <c r="AH284" s="59">
        <v>30</v>
      </c>
    </row>
    <row r="285" spans="1:34" x14ac:dyDescent="0.25">
      <c r="A285" s="125">
        <f t="shared" si="88"/>
        <v>0</v>
      </c>
      <c r="B285" s="132">
        <f t="shared" si="89"/>
        <v>0</v>
      </c>
      <c r="C285" s="94">
        <f t="shared" si="90"/>
        <v>0</v>
      </c>
      <c r="D285" s="95">
        <f t="shared" si="91"/>
        <v>0</v>
      </c>
      <c r="E285" s="95">
        <f t="shared" si="92"/>
        <v>0</v>
      </c>
      <c r="F285" s="95">
        <f t="shared" si="75"/>
        <v>0</v>
      </c>
      <c r="G285" s="95">
        <f t="shared" si="76"/>
        <v>0</v>
      </c>
      <c r="H285" s="96">
        <f t="shared" si="77"/>
        <v>0</v>
      </c>
      <c r="I285" s="109">
        <f t="shared" si="78"/>
        <v>0</v>
      </c>
      <c r="J285" s="110">
        <f t="shared" si="79"/>
        <v>0</v>
      </c>
      <c r="K285" s="111">
        <f t="shared" si="80"/>
        <v>0</v>
      </c>
      <c r="L285" s="121">
        <f t="shared" si="81"/>
        <v>0</v>
      </c>
      <c r="M285" s="122">
        <f t="shared" si="82"/>
        <v>0</v>
      </c>
      <c r="N285" s="122">
        <f t="shared" si="83"/>
        <v>0</v>
      </c>
      <c r="O285" s="137">
        <f>IF(A285=0,0,VLOOKUP(A285,'Pwr CrvFtch'!$A$4:$B$363,2))</f>
        <v>0</v>
      </c>
      <c r="P285" s="138">
        <f t="shared" si="84"/>
        <v>0</v>
      </c>
      <c r="Q285" s="63">
        <f t="shared" si="85"/>
        <v>0</v>
      </c>
      <c r="R285" s="63">
        <f t="shared" si="86"/>
        <v>0</v>
      </c>
      <c r="S285" s="63">
        <f t="shared" si="87"/>
        <v>0</v>
      </c>
      <c r="AC285" s="62">
        <f t="shared" si="74"/>
        <v>45108</v>
      </c>
      <c r="AD285" s="59">
        <v>22</v>
      </c>
      <c r="AE285" s="59">
        <v>4</v>
      </c>
      <c r="AF285" s="59">
        <v>5</v>
      </c>
      <c r="AG285" s="59">
        <v>1</v>
      </c>
      <c r="AH285" s="59">
        <v>31</v>
      </c>
    </row>
    <row r="286" spans="1:34" x14ac:dyDescent="0.25">
      <c r="A286" s="125">
        <f t="shared" si="88"/>
        <v>0</v>
      </c>
      <c r="B286" s="132">
        <f t="shared" si="89"/>
        <v>0</v>
      </c>
      <c r="C286" s="94">
        <f t="shared" si="90"/>
        <v>0</v>
      </c>
      <c r="D286" s="95">
        <f t="shared" si="91"/>
        <v>0</v>
      </c>
      <c r="E286" s="95">
        <f t="shared" si="92"/>
        <v>0</v>
      </c>
      <c r="F286" s="95">
        <f t="shared" si="75"/>
        <v>0</v>
      </c>
      <c r="G286" s="95">
        <f t="shared" si="76"/>
        <v>0</v>
      </c>
      <c r="H286" s="96">
        <f t="shared" si="77"/>
        <v>0</v>
      </c>
      <c r="I286" s="109">
        <f t="shared" si="78"/>
        <v>0</v>
      </c>
      <c r="J286" s="110">
        <f t="shared" si="79"/>
        <v>0</v>
      </c>
      <c r="K286" s="111">
        <f t="shared" si="80"/>
        <v>0</v>
      </c>
      <c r="L286" s="121">
        <f t="shared" si="81"/>
        <v>0</v>
      </c>
      <c r="M286" s="122">
        <f t="shared" si="82"/>
        <v>0</v>
      </c>
      <c r="N286" s="122">
        <f t="shared" si="83"/>
        <v>0</v>
      </c>
      <c r="O286" s="137">
        <f>IF(A286=0,0,VLOOKUP(A286,'Pwr CrvFtch'!$A$4:$B$363,2))</f>
        <v>0</v>
      </c>
      <c r="P286" s="138">
        <f t="shared" si="84"/>
        <v>0</v>
      </c>
      <c r="Q286" s="63">
        <f t="shared" si="85"/>
        <v>0</v>
      </c>
      <c r="R286" s="63">
        <f t="shared" si="86"/>
        <v>0</v>
      </c>
      <c r="S286" s="63">
        <f t="shared" si="87"/>
        <v>0</v>
      </c>
      <c r="AC286" s="62">
        <f t="shared" si="74"/>
        <v>45139</v>
      </c>
      <c r="AD286" s="59">
        <v>22</v>
      </c>
      <c r="AE286" s="59">
        <v>5</v>
      </c>
      <c r="AF286" s="59">
        <v>4</v>
      </c>
      <c r="AG286" s="59">
        <v>0</v>
      </c>
      <c r="AH286" s="59">
        <v>31</v>
      </c>
    </row>
    <row r="287" spans="1:34" x14ac:dyDescent="0.25">
      <c r="A287" s="125">
        <f t="shared" si="88"/>
        <v>0</v>
      </c>
      <c r="B287" s="132">
        <f t="shared" si="89"/>
        <v>0</v>
      </c>
      <c r="C287" s="94">
        <f t="shared" si="90"/>
        <v>0</v>
      </c>
      <c r="D287" s="95">
        <f t="shared" si="91"/>
        <v>0</v>
      </c>
      <c r="E287" s="95">
        <f t="shared" si="92"/>
        <v>0</v>
      </c>
      <c r="F287" s="95">
        <f t="shared" si="75"/>
        <v>0</v>
      </c>
      <c r="G287" s="95">
        <f t="shared" si="76"/>
        <v>0</v>
      </c>
      <c r="H287" s="96">
        <f t="shared" si="77"/>
        <v>0</v>
      </c>
      <c r="I287" s="109">
        <f t="shared" si="78"/>
        <v>0</v>
      </c>
      <c r="J287" s="110">
        <f t="shared" si="79"/>
        <v>0</v>
      </c>
      <c r="K287" s="111">
        <f t="shared" si="80"/>
        <v>0</v>
      </c>
      <c r="L287" s="121">
        <f t="shared" si="81"/>
        <v>0</v>
      </c>
      <c r="M287" s="122">
        <f t="shared" si="82"/>
        <v>0</v>
      </c>
      <c r="N287" s="122">
        <f t="shared" si="83"/>
        <v>0</v>
      </c>
      <c r="O287" s="137">
        <f>IF(A287=0,0,VLOOKUP(A287,'Pwr CrvFtch'!$A$4:$B$363,2))</f>
        <v>0</v>
      </c>
      <c r="P287" s="138">
        <f t="shared" si="84"/>
        <v>0</v>
      </c>
      <c r="Q287" s="63">
        <f t="shared" si="85"/>
        <v>0</v>
      </c>
      <c r="R287" s="63">
        <f t="shared" si="86"/>
        <v>0</v>
      </c>
      <c r="S287" s="63">
        <f t="shared" si="87"/>
        <v>0</v>
      </c>
      <c r="AC287" s="62">
        <f t="shared" ref="AC287:AC318" si="93">EOMONTH(AC286,0)+1</f>
        <v>45170</v>
      </c>
      <c r="AD287" s="59">
        <v>20</v>
      </c>
      <c r="AE287" s="59">
        <v>4</v>
      </c>
      <c r="AF287" s="59">
        <v>6</v>
      </c>
      <c r="AG287" s="59">
        <v>1</v>
      </c>
      <c r="AH287" s="59">
        <v>30</v>
      </c>
    </row>
    <row r="288" spans="1:34" x14ac:dyDescent="0.25">
      <c r="A288" s="125">
        <f t="shared" si="88"/>
        <v>0</v>
      </c>
      <c r="B288" s="132">
        <f t="shared" si="89"/>
        <v>0</v>
      </c>
      <c r="C288" s="94">
        <f t="shared" si="90"/>
        <v>0</v>
      </c>
      <c r="D288" s="95">
        <f t="shared" si="91"/>
        <v>0</v>
      </c>
      <c r="E288" s="95">
        <f t="shared" si="92"/>
        <v>0</v>
      </c>
      <c r="F288" s="95">
        <f t="shared" si="75"/>
        <v>0</v>
      </c>
      <c r="G288" s="95">
        <f t="shared" si="76"/>
        <v>0</v>
      </c>
      <c r="H288" s="96">
        <f t="shared" si="77"/>
        <v>0</v>
      </c>
      <c r="I288" s="109">
        <f t="shared" si="78"/>
        <v>0</v>
      </c>
      <c r="J288" s="110">
        <f t="shared" si="79"/>
        <v>0</v>
      </c>
      <c r="K288" s="111">
        <f t="shared" si="80"/>
        <v>0</v>
      </c>
      <c r="L288" s="121">
        <f t="shared" si="81"/>
        <v>0</v>
      </c>
      <c r="M288" s="122">
        <f t="shared" si="82"/>
        <v>0</v>
      </c>
      <c r="N288" s="122">
        <f t="shared" si="83"/>
        <v>0</v>
      </c>
      <c r="O288" s="137">
        <f>IF(A288=0,0,VLOOKUP(A288,'Pwr CrvFtch'!$A$4:$B$363,2))</f>
        <v>0</v>
      </c>
      <c r="P288" s="138">
        <f t="shared" si="84"/>
        <v>0</v>
      </c>
      <c r="Q288" s="63">
        <f t="shared" si="85"/>
        <v>0</v>
      </c>
      <c r="R288" s="63">
        <f t="shared" si="86"/>
        <v>0</v>
      </c>
      <c r="S288" s="63">
        <f t="shared" si="87"/>
        <v>0</v>
      </c>
      <c r="AC288" s="62">
        <f t="shared" si="93"/>
        <v>45200</v>
      </c>
      <c r="AD288" s="59">
        <v>23</v>
      </c>
      <c r="AE288" s="59">
        <v>4</v>
      </c>
      <c r="AF288" s="59">
        <v>4</v>
      </c>
      <c r="AG288" s="59">
        <v>0</v>
      </c>
      <c r="AH288" s="59">
        <v>31</v>
      </c>
    </row>
    <row r="289" spans="1:34" x14ac:dyDescent="0.25">
      <c r="A289" s="125">
        <f t="shared" si="88"/>
        <v>0</v>
      </c>
      <c r="B289" s="132">
        <f t="shared" si="89"/>
        <v>0</v>
      </c>
      <c r="C289" s="94">
        <f t="shared" si="90"/>
        <v>0</v>
      </c>
      <c r="D289" s="95">
        <f t="shared" si="91"/>
        <v>0</v>
      </c>
      <c r="E289" s="95">
        <f t="shared" si="92"/>
        <v>0</v>
      </c>
      <c r="F289" s="95">
        <f t="shared" si="75"/>
        <v>0</v>
      </c>
      <c r="G289" s="95">
        <f t="shared" si="76"/>
        <v>0</v>
      </c>
      <c r="H289" s="96">
        <f t="shared" si="77"/>
        <v>0</v>
      </c>
      <c r="I289" s="109">
        <f t="shared" si="78"/>
        <v>0</v>
      </c>
      <c r="J289" s="110">
        <f t="shared" si="79"/>
        <v>0</v>
      </c>
      <c r="K289" s="111">
        <f t="shared" si="80"/>
        <v>0</v>
      </c>
      <c r="L289" s="121">
        <f t="shared" si="81"/>
        <v>0</v>
      </c>
      <c r="M289" s="122">
        <f t="shared" si="82"/>
        <v>0</v>
      </c>
      <c r="N289" s="122">
        <f t="shared" si="83"/>
        <v>0</v>
      </c>
      <c r="O289" s="137">
        <f>IF(A289=0,0,VLOOKUP(A289,'Pwr CrvFtch'!$A$4:$B$363,2))</f>
        <v>0</v>
      </c>
      <c r="P289" s="138">
        <f t="shared" si="84"/>
        <v>0</v>
      </c>
      <c r="Q289" s="63">
        <f t="shared" si="85"/>
        <v>0</v>
      </c>
      <c r="R289" s="63">
        <f t="shared" si="86"/>
        <v>0</v>
      </c>
      <c r="S289" s="63">
        <f t="shared" si="87"/>
        <v>0</v>
      </c>
      <c r="AC289" s="62">
        <f t="shared" si="93"/>
        <v>45231</v>
      </c>
      <c r="AD289" s="59">
        <v>20</v>
      </c>
      <c r="AE289" s="59">
        <v>5</v>
      </c>
      <c r="AF289" s="59">
        <v>5</v>
      </c>
      <c r="AG289" s="59">
        <v>1</v>
      </c>
      <c r="AH289" s="59">
        <v>30</v>
      </c>
    </row>
    <row r="290" spans="1:34" x14ac:dyDescent="0.25">
      <c r="A290" s="125">
        <f t="shared" si="88"/>
        <v>0</v>
      </c>
      <c r="B290" s="132">
        <f t="shared" si="89"/>
        <v>0</v>
      </c>
      <c r="C290" s="94">
        <f t="shared" si="90"/>
        <v>0</v>
      </c>
      <c r="D290" s="95">
        <f t="shared" si="91"/>
        <v>0</v>
      </c>
      <c r="E290" s="95">
        <f t="shared" si="92"/>
        <v>0</v>
      </c>
      <c r="F290" s="95">
        <f t="shared" si="75"/>
        <v>0</v>
      </c>
      <c r="G290" s="95">
        <f t="shared" si="76"/>
        <v>0</v>
      </c>
      <c r="H290" s="96">
        <f t="shared" si="77"/>
        <v>0</v>
      </c>
      <c r="I290" s="109">
        <f t="shared" si="78"/>
        <v>0</v>
      </c>
      <c r="J290" s="110">
        <f t="shared" si="79"/>
        <v>0</v>
      </c>
      <c r="K290" s="111">
        <f t="shared" si="80"/>
        <v>0</v>
      </c>
      <c r="L290" s="121">
        <f t="shared" si="81"/>
        <v>0</v>
      </c>
      <c r="M290" s="122">
        <f t="shared" si="82"/>
        <v>0</v>
      </c>
      <c r="N290" s="122">
        <f t="shared" si="83"/>
        <v>0</v>
      </c>
      <c r="O290" s="137">
        <f>IF(A290=0,0,VLOOKUP(A290,'Pwr CrvFtch'!$A$4:$B$363,2))</f>
        <v>0</v>
      </c>
      <c r="P290" s="138">
        <f t="shared" si="84"/>
        <v>0</v>
      </c>
      <c r="Q290" s="63">
        <f t="shared" si="85"/>
        <v>0</v>
      </c>
      <c r="R290" s="63">
        <f t="shared" si="86"/>
        <v>0</v>
      </c>
      <c r="S290" s="63">
        <f t="shared" si="87"/>
        <v>0</v>
      </c>
      <c r="AC290" s="62">
        <f t="shared" si="93"/>
        <v>45261</v>
      </c>
      <c r="AD290" s="59">
        <v>21</v>
      </c>
      <c r="AE290" s="59">
        <v>4</v>
      </c>
      <c r="AF290" s="59">
        <v>6</v>
      </c>
      <c r="AG290" s="59">
        <v>1</v>
      </c>
      <c r="AH290" s="59">
        <v>31</v>
      </c>
    </row>
    <row r="291" spans="1:34" x14ac:dyDescent="0.25">
      <c r="A291" s="125">
        <f t="shared" si="88"/>
        <v>0</v>
      </c>
      <c r="B291" s="132">
        <f t="shared" si="89"/>
        <v>0</v>
      </c>
      <c r="C291" s="94">
        <f t="shared" si="90"/>
        <v>0</v>
      </c>
      <c r="D291" s="95">
        <f t="shared" si="91"/>
        <v>0</v>
      </c>
      <c r="E291" s="95">
        <f t="shared" si="92"/>
        <v>0</v>
      </c>
      <c r="F291" s="95">
        <f t="shared" si="75"/>
        <v>0</v>
      </c>
      <c r="G291" s="95">
        <f t="shared" si="76"/>
        <v>0</v>
      </c>
      <c r="H291" s="96">
        <f t="shared" si="77"/>
        <v>0</v>
      </c>
      <c r="I291" s="109">
        <f t="shared" si="78"/>
        <v>0</v>
      </c>
      <c r="J291" s="110">
        <f t="shared" si="79"/>
        <v>0</v>
      </c>
      <c r="K291" s="111">
        <f t="shared" si="80"/>
        <v>0</v>
      </c>
      <c r="L291" s="121">
        <f t="shared" si="81"/>
        <v>0</v>
      </c>
      <c r="M291" s="122">
        <f t="shared" si="82"/>
        <v>0</v>
      </c>
      <c r="N291" s="122">
        <f t="shared" si="83"/>
        <v>0</v>
      </c>
      <c r="O291" s="137">
        <f>IF(A291=0,0,VLOOKUP(A291,'Pwr CrvFtch'!$A$4:$B$363,2))</f>
        <v>0</v>
      </c>
      <c r="P291" s="138">
        <f t="shared" si="84"/>
        <v>0</v>
      </c>
      <c r="Q291" s="63">
        <f t="shared" si="85"/>
        <v>0</v>
      </c>
      <c r="R291" s="63">
        <f t="shared" si="86"/>
        <v>0</v>
      </c>
      <c r="S291" s="63">
        <f t="shared" si="87"/>
        <v>0</v>
      </c>
      <c r="AC291" s="62">
        <f t="shared" si="93"/>
        <v>45292</v>
      </c>
      <c r="AD291" s="59">
        <v>22</v>
      </c>
      <c r="AE291" s="59">
        <v>4</v>
      </c>
      <c r="AF291" s="59">
        <v>5</v>
      </c>
      <c r="AG291" s="59">
        <v>1</v>
      </c>
      <c r="AH291" s="59">
        <v>31</v>
      </c>
    </row>
    <row r="292" spans="1:34" x14ac:dyDescent="0.25">
      <c r="A292" s="125">
        <f t="shared" si="88"/>
        <v>0</v>
      </c>
      <c r="B292" s="132">
        <f t="shared" si="89"/>
        <v>0</v>
      </c>
      <c r="C292" s="94">
        <f t="shared" si="90"/>
        <v>0</v>
      </c>
      <c r="D292" s="95">
        <f t="shared" si="91"/>
        <v>0</v>
      </c>
      <c r="E292" s="95">
        <f t="shared" si="92"/>
        <v>0</v>
      </c>
      <c r="F292" s="95">
        <f t="shared" si="75"/>
        <v>0</v>
      </c>
      <c r="G292" s="95">
        <f t="shared" si="76"/>
        <v>0</v>
      </c>
      <c r="H292" s="96">
        <f t="shared" si="77"/>
        <v>0</v>
      </c>
      <c r="I292" s="109">
        <f t="shared" si="78"/>
        <v>0</v>
      </c>
      <c r="J292" s="110">
        <f t="shared" si="79"/>
        <v>0</v>
      </c>
      <c r="K292" s="111">
        <f t="shared" si="80"/>
        <v>0</v>
      </c>
      <c r="L292" s="121">
        <f t="shared" si="81"/>
        <v>0</v>
      </c>
      <c r="M292" s="122">
        <f t="shared" si="82"/>
        <v>0</v>
      </c>
      <c r="N292" s="122">
        <f t="shared" si="83"/>
        <v>0</v>
      </c>
      <c r="O292" s="137">
        <f>IF(A292=0,0,VLOOKUP(A292,'Pwr CrvFtch'!$A$4:$B$363,2))</f>
        <v>0</v>
      </c>
      <c r="P292" s="138">
        <f t="shared" si="84"/>
        <v>0</v>
      </c>
      <c r="Q292" s="63">
        <f t="shared" si="85"/>
        <v>0</v>
      </c>
      <c r="R292" s="63">
        <f t="shared" si="86"/>
        <v>0</v>
      </c>
      <c r="S292" s="63">
        <f t="shared" si="87"/>
        <v>0</v>
      </c>
      <c r="AC292" s="62">
        <f t="shared" si="93"/>
        <v>45323</v>
      </c>
      <c r="AD292" s="59">
        <v>20</v>
      </c>
      <c r="AE292" s="59">
        <v>5</v>
      </c>
      <c r="AF292" s="59">
        <v>4</v>
      </c>
      <c r="AG292" s="59">
        <v>0</v>
      </c>
      <c r="AH292" s="59">
        <v>29</v>
      </c>
    </row>
    <row r="293" spans="1:34" x14ac:dyDescent="0.25">
      <c r="A293" s="125">
        <f t="shared" si="88"/>
        <v>0</v>
      </c>
      <c r="B293" s="132">
        <f t="shared" si="89"/>
        <v>0</v>
      </c>
      <c r="C293" s="94">
        <f t="shared" si="90"/>
        <v>0</v>
      </c>
      <c r="D293" s="95">
        <f t="shared" si="91"/>
        <v>0</v>
      </c>
      <c r="E293" s="95">
        <f t="shared" si="92"/>
        <v>0</v>
      </c>
      <c r="F293" s="95">
        <f t="shared" si="75"/>
        <v>0</v>
      </c>
      <c r="G293" s="95">
        <f t="shared" si="76"/>
        <v>0</v>
      </c>
      <c r="H293" s="96">
        <f t="shared" si="77"/>
        <v>0</v>
      </c>
      <c r="I293" s="109">
        <f t="shared" si="78"/>
        <v>0</v>
      </c>
      <c r="J293" s="110">
        <f t="shared" si="79"/>
        <v>0</v>
      </c>
      <c r="K293" s="111">
        <f t="shared" si="80"/>
        <v>0</v>
      </c>
      <c r="L293" s="121">
        <f t="shared" si="81"/>
        <v>0</v>
      </c>
      <c r="M293" s="122">
        <f t="shared" si="82"/>
        <v>0</v>
      </c>
      <c r="N293" s="122">
        <f t="shared" si="83"/>
        <v>0</v>
      </c>
      <c r="O293" s="137">
        <f>IF(A293=0,0,VLOOKUP(A293,'Pwr CrvFtch'!$A$4:$B$363,2))</f>
        <v>0</v>
      </c>
      <c r="P293" s="138">
        <f t="shared" si="84"/>
        <v>0</v>
      </c>
      <c r="Q293" s="63">
        <f t="shared" si="85"/>
        <v>0</v>
      </c>
      <c r="R293" s="63">
        <f t="shared" si="86"/>
        <v>0</v>
      </c>
      <c r="S293" s="63">
        <f t="shared" si="87"/>
        <v>0</v>
      </c>
      <c r="AC293" s="62">
        <f t="shared" si="93"/>
        <v>45352</v>
      </c>
      <c r="AD293" s="59">
        <v>22</v>
      </c>
      <c r="AE293" s="59">
        <v>4</v>
      </c>
      <c r="AF293" s="59">
        <v>5</v>
      </c>
      <c r="AG293" s="59">
        <v>0</v>
      </c>
      <c r="AH293" s="59">
        <v>31</v>
      </c>
    </row>
    <row r="294" spans="1:34" x14ac:dyDescent="0.25">
      <c r="A294" s="125">
        <f t="shared" si="88"/>
        <v>0</v>
      </c>
      <c r="B294" s="132">
        <f t="shared" si="89"/>
        <v>0</v>
      </c>
      <c r="C294" s="94">
        <f t="shared" si="90"/>
        <v>0</v>
      </c>
      <c r="D294" s="95">
        <f t="shared" si="91"/>
        <v>0</v>
      </c>
      <c r="E294" s="95">
        <f t="shared" si="92"/>
        <v>0</v>
      </c>
      <c r="F294" s="95">
        <f t="shared" si="75"/>
        <v>0</v>
      </c>
      <c r="G294" s="95">
        <f t="shared" si="76"/>
        <v>0</v>
      </c>
      <c r="H294" s="96">
        <f t="shared" si="77"/>
        <v>0</v>
      </c>
      <c r="I294" s="109">
        <f t="shared" si="78"/>
        <v>0</v>
      </c>
      <c r="J294" s="110">
        <f t="shared" si="79"/>
        <v>0</v>
      </c>
      <c r="K294" s="111">
        <f t="shared" si="80"/>
        <v>0</v>
      </c>
      <c r="L294" s="121">
        <f t="shared" si="81"/>
        <v>0</v>
      </c>
      <c r="M294" s="122">
        <f t="shared" si="82"/>
        <v>0</v>
      </c>
      <c r="N294" s="122">
        <f t="shared" si="83"/>
        <v>0</v>
      </c>
      <c r="O294" s="137">
        <f>IF(A294=0,0,VLOOKUP(A294,'Pwr CrvFtch'!$A$4:$B$363,2))</f>
        <v>0</v>
      </c>
      <c r="P294" s="138">
        <f t="shared" si="84"/>
        <v>0</v>
      </c>
      <c r="Q294" s="63">
        <f t="shared" si="85"/>
        <v>0</v>
      </c>
      <c r="R294" s="63">
        <f t="shared" si="86"/>
        <v>0</v>
      </c>
      <c r="S294" s="63">
        <f t="shared" si="87"/>
        <v>0</v>
      </c>
      <c r="AC294" s="62">
        <f t="shared" si="93"/>
        <v>45383</v>
      </c>
      <c r="AD294" s="59">
        <v>22</v>
      </c>
      <c r="AE294" s="59">
        <v>4</v>
      </c>
      <c r="AF294" s="59">
        <v>4</v>
      </c>
      <c r="AG294" s="59">
        <v>0</v>
      </c>
      <c r="AH294" s="59">
        <v>30</v>
      </c>
    </row>
    <row r="295" spans="1:34" x14ac:dyDescent="0.25">
      <c r="A295" s="125">
        <f t="shared" si="88"/>
        <v>0</v>
      </c>
      <c r="B295" s="132">
        <f t="shared" si="89"/>
        <v>0</v>
      </c>
      <c r="C295" s="94">
        <f t="shared" si="90"/>
        <v>0</v>
      </c>
      <c r="D295" s="95">
        <f t="shared" si="91"/>
        <v>0</v>
      </c>
      <c r="E295" s="95">
        <f t="shared" si="92"/>
        <v>0</v>
      </c>
      <c r="F295" s="95">
        <f t="shared" si="75"/>
        <v>0</v>
      </c>
      <c r="G295" s="95">
        <f t="shared" si="76"/>
        <v>0</v>
      </c>
      <c r="H295" s="96">
        <f t="shared" si="77"/>
        <v>0</v>
      </c>
      <c r="I295" s="109">
        <f t="shared" si="78"/>
        <v>0</v>
      </c>
      <c r="J295" s="110">
        <f t="shared" si="79"/>
        <v>0</v>
      </c>
      <c r="K295" s="111">
        <f t="shared" si="80"/>
        <v>0</v>
      </c>
      <c r="L295" s="121">
        <f t="shared" si="81"/>
        <v>0</v>
      </c>
      <c r="M295" s="122">
        <f t="shared" si="82"/>
        <v>0</v>
      </c>
      <c r="N295" s="122">
        <f t="shared" si="83"/>
        <v>0</v>
      </c>
      <c r="O295" s="137">
        <f>IF(A295=0,0,VLOOKUP(A295,'Pwr CrvFtch'!$A$4:$B$363,2))</f>
        <v>0</v>
      </c>
      <c r="P295" s="138">
        <f t="shared" si="84"/>
        <v>0</v>
      </c>
      <c r="Q295" s="63">
        <f t="shared" si="85"/>
        <v>0</v>
      </c>
      <c r="R295" s="63">
        <f t="shared" si="86"/>
        <v>0</v>
      </c>
      <c r="S295" s="63">
        <f t="shared" si="87"/>
        <v>0</v>
      </c>
      <c r="AC295" s="62">
        <f t="shared" si="93"/>
        <v>45413</v>
      </c>
      <c r="AD295" s="59">
        <v>20</v>
      </c>
      <c r="AE295" s="59">
        <v>5</v>
      </c>
      <c r="AF295" s="59">
        <v>6</v>
      </c>
      <c r="AG295" s="59">
        <v>1</v>
      </c>
      <c r="AH295" s="59">
        <v>31</v>
      </c>
    </row>
    <row r="296" spans="1:34" x14ac:dyDescent="0.25">
      <c r="A296" s="125">
        <f t="shared" si="88"/>
        <v>0</v>
      </c>
      <c r="B296" s="132">
        <f t="shared" si="89"/>
        <v>0</v>
      </c>
      <c r="C296" s="94">
        <f t="shared" si="90"/>
        <v>0</v>
      </c>
      <c r="D296" s="95">
        <f t="shared" si="91"/>
        <v>0</v>
      </c>
      <c r="E296" s="95">
        <f t="shared" si="92"/>
        <v>0</v>
      </c>
      <c r="F296" s="95">
        <f t="shared" si="75"/>
        <v>0</v>
      </c>
      <c r="G296" s="95">
        <f t="shared" si="76"/>
        <v>0</v>
      </c>
      <c r="H296" s="96">
        <f t="shared" si="77"/>
        <v>0</v>
      </c>
      <c r="I296" s="109">
        <f t="shared" si="78"/>
        <v>0</v>
      </c>
      <c r="J296" s="110">
        <f t="shared" si="79"/>
        <v>0</v>
      </c>
      <c r="K296" s="111">
        <f t="shared" si="80"/>
        <v>0</v>
      </c>
      <c r="L296" s="121">
        <f t="shared" si="81"/>
        <v>0</v>
      </c>
      <c r="M296" s="122">
        <f t="shared" si="82"/>
        <v>0</v>
      </c>
      <c r="N296" s="122">
        <f t="shared" si="83"/>
        <v>0</v>
      </c>
      <c r="O296" s="137">
        <f>IF(A296=0,0,VLOOKUP(A296,'Pwr CrvFtch'!$A$4:$B$363,2))</f>
        <v>0</v>
      </c>
      <c r="P296" s="138">
        <f t="shared" si="84"/>
        <v>0</v>
      </c>
      <c r="Q296" s="63">
        <f t="shared" si="85"/>
        <v>0</v>
      </c>
      <c r="R296" s="63">
        <f t="shared" si="86"/>
        <v>0</v>
      </c>
      <c r="S296" s="63">
        <f t="shared" si="87"/>
        <v>0</v>
      </c>
      <c r="AC296" s="62">
        <f t="shared" si="93"/>
        <v>45444</v>
      </c>
      <c r="AD296" s="59">
        <v>22</v>
      </c>
      <c r="AE296" s="59">
        <v>4</v>
      </c>
      <c r="AF296" s="59">
        <v>4</v>
      </c>
      <c r="AG296" s="59">
        <v>0</v>
      </c>
      <c r="AH296" s="59">
        <v>30</v>
      </c>
    </row>
    <row r="297" spans="1:34" x14ac:dyDescent="0.25">
      <c r="A297" s="125">
        <f t="shared" si="88"/>
        <v>0</v>
      </c>
      <c r="B297" s="132">
        <f t="shared" si="89"/>
        <v>0</v>
      </c>
      <c r="C297" s="94">
        <f t="shared" si="90"/>
        <v>0</v>
      </c>
      <c r="D297" s="95">
        <f t="shared" si="91"/>
        <v>0</v>
      </c>
      <c r="E297" s="95">
        <f t="shared" si="92"/>
        <v>0</v>
      </c>
      <c r="F297" s="95">
        <f t="shared" si="75"/>
        <v>0</v>
      </c>
      <c r="G297" s="95">
        <f t="shared" si="76"/>
        <v>0</v>
      </c>
      <c r="H297" s="96">
        <f t="shared" si="77"/>
        <v>0</v>
      </c>
      <c r="I297" s="109">
        <f t="shared" si="78"/>
        <v>0</v>
      </c>
      <c r="J297" s="110">
        <f t="shared" si="79"/>
        <v>0</v>
      </c>
      <c r="K297" s="111">
        <f t="shared" si="80"/>
        <v>0</v>
      </c>
      <c r="L297" s="121">
        <f t="shared" si="81"/>
        <v>0</v>
      </c>
      <c r="M297" s="122">
        <f t="shared" si="82"/>
        <v>0</v>
      </c>
      <c r="N297" s="122">
        <f t="shared" si="83"/>
        <v>0</v>
      </c>
      <c r="O297" s="137">
        <f>IF(A297=0,0,VLOOKUP(A297,'Pwr CrvFtch'!$A$4:$B$363,2))</f>
        <v>0</v>
      </c>
      <c r="P297" s="138">
        <f t="shared" si="84"/>
        <v>0</v>
      </c>
      <c r="Q297" s="63">
        <f t="shared" si="85"/>
        <v>0</v>
      </c>
      <c r="R297" s="63">
        <f t="shared" si="86"/>
        <v>0</v>
      </c>
      <c r="S297" s="63">
        <f t="shared" si="87"/>
        <v>0</v>
      </c>
      <c r="AC297" s="62">
        <f t="shared" si="93"/>
        <v>45474</v>
      </c>
      <c r="AD297" s="59">
        <v>23</v>
      </c>
      <c r="AE297" s="59">
        <v>3</v>
      </c>
      <c r="AF297" s="59">
        <v>5</v>
      </c>
      <c r="AG297" s="59">
        <v>1</v>
      </c>
      <c r="AH297" s="59">
        <v>31</v>
      </c>
    </row>
    <row r="298" spans="1:34" x14ac:dyDescent="0.25">
      <c r="A298" s="125">
        <f t="shared" si="88"/>
        <v>0</v>
      </c>
      <c r="B298" s="132">
        <f t="shared" si="89"/>
        <v>0</v>
      </c>
      <c r="C298" s="94">
        <f t="shared" si="90"/>
        <v>0</v>
      </c>
      <c r="D298" s="95">
        <f t="shared" si="91"/>
        <v>0</v>
      </c>
      <c r="E298" s="95">
        <f t="shared" si="92"/>
        <v>0</v>
      </c>
      <c r="F298" s="95">
        <f t="shared" si="75"/>
        <v>0</v>
      </c>
      <c r="G298" s="95">
        <f t="shared" si="76"/>
        <v>0</v>
      </c>
      <c r="H298" s="96">
        <f t="shared" si="77"/>
        <v>0</v>
      </c>
      <c r="I298" s="109">
        <f t="shared" si="78"/>
        <v>0</v>
      </c>
      <c r="J298" s="110">
        <f t="shared" si="79"/>
        <v>0</v>
      </c>
      <c r="K298" s="111">
        <f t="shared" si="80"/>
        <v>0</v>
      </c>
      <c r="L298" s="121">
        <f t="shared" si="81"/>
        <v>0</v>
      </c>
      <c r="M298" s="122">
        <f t="shared" si="82"/>
        <v>0</v>
      </c>
      <c r="N298" s="122">
        <f t="shared" si="83"/>
        <v>0</v>
      </c>
      <c r="O298" s="137">
        <f>IF(A298=0,0,VLOOKUP(A298,'Pwr CrvFtch'!$A$4:$B$363,2))</f>
        <v>0</v>
      </c>
      <c r="P298" s="138">
        <f t="shared" si="84"/>
        <v>0</v>
      </c>
      <c r="Q298" s="63">
        <f t="shared" si="85"/>
        <v>0</v>
      </c>
      <c r="R298" s="63">
        <f t="shared" si="86"/>
        <v>0</v>
      </c>
      <c r="S298" s="63">
        <f t="shared" si="87"/>
        <v>0</v>
      </c>
      <c r="AC298" s="62">
        <f t="shared" si="93"/>
        <v>45505</v>
      </c>
      <c r="AD298" s="59">
        <v>21</v>
      </c>
      <c r="AE298" s="59">
        <v>5</v>
      </c>
      <c r="AF298" s="59">
        <v>5</v>
      </c>
      <c r="AG298" s="59">
        <v>0</v>
      </c>
      <c r="AH298" s="59">
        <v>31</v>
      </c>
    </row>
    <row r="299" spans="1:34" x14ac:dyDescent="0.25">
      <c r="A299" s="125">
        <f t="shared" si="88"/>
        <v>0</v>
      </c>
      <c r="B299" s="132">
        <f t="shared" si="89"/>
        <v>0</v>
      </c>
      <c r="C299" s="94">
        <f t="shared" si="90"/>
        <v>0</v>
      </c>
      <c r="D299" s="95">
        <f t="shared" si="91"/>
        <v>0</v>
      </c>
      <c r="E299" s="95">
        <f t="shared" si="92"/>
        <v>0</v>
      </c>
      <c r="F299" s="95">
        <f t="shared" si="75"/>
        <v>0</v>
      </c>
      <c r="G299" s="95">
        <f t="shared" si="76"/>
        <v>0</v>
      </c>
      <c r="H299" s="96">
        <f t="shared" si="77"/>
        <v>0</v>
      </c>
      <c r="I299" s="109">
        <f t="shared" si="78"/>
        <v>0</v>
      </c>
      <c r="J299" s="110">
        <f t="shared" si="79"/>
        <v>0</v>
      </c>
      <c r="K299" s="111">
        <f t="shared" si="80"/>
        <v>0</v>
      </c>
      <c r="L299" s="121">
        <f t="shared" si="81"/>
        <v>0</v>
      </c>
      <c r="M299" s="122">
        <f t="shared" si="82"/>
        <v>0</v>
      </c>
      <c r="N299" s="122">
        <f t="shared" si="83"/>
        <v>0</v>
      </c>
      <c r="O299" s="137">
        <f>IF(A299=0,0,VLOOKUP(A299,'Pwr CrvFtch'!$A$4:$B$363,2))</f>
        <v>0</v>
      </c>
      <c r="P299" s="138">
        <f t="shared" si="84"/>
        <v>0</v>
      </c>
      <c r="Q299" s="63">
        <f t="shared" si="85"/>
        <v>0</v>
      </c>
      <c r="R299" s="63">
        <f t="shared" si="86"/>
        <v>0</v>
      </c>
      <c r="S299" s="63">
        <f t="shared" si="87"/>
        <v>0</v>
      </c>
      <c r="AC299" s="62">
        <f t="shared" si="93"/>
        <v>45536</v>
      </c>
      <c r="AD299" s="59">
        <v>21</v>
      </c>
      <c r="AE299" s="59">
        <v>4</v>
      </c>
      <c r="AF299" s="59">
        <v>5</v>
      </c>
      <c r="AG299" s="59">
        <v>1</v>
      </c>
      <c r="AH299" s="59">
        <v>30</v>
      </c>
    </row>
    <row r="300" spans="1:34" x14ac:dyDescent="0.25">
      <c r="A300" s="125">
        <f t="shared" si="88"/>
        <v>0</v>
      </c>
      <c r="B300" s="132">
        <f t="shared" si="89"/>
        <v>0</v>
      </c>
      <c r="C300" s="94">
        <f t="shared" si="90"/>
        <v>0</v>
      </c>
      <c r="D300" s="95">
        <f t="shared" si="91"/>
        <v>0</v>
      </c>
      <c r="E300" s="95">
        <f t="shared" si="92"/>
        <v>0</v>
      </c>
      <c r="F300" s="95">
        <f t="shared" si="75"/>
        <v>0</v>
      </c>
      <c r="G300" s="95">
        <f t="shared" si="76"/>
        <v>0</v>
      </c>
      <c r="H300" s="96">
        <f t="shared" si="77"/>
        <v>0</v>
      </c>
      <c r="I300" s="109">
        <f t="shared" si="78"/>
        <v>0</v>
      </c>
      <c r="J300" s="110">
        <f t="shared" si="79"/>
        <v>0</v>
      </c>
      <c r="K300" s="111">
        <f t="shared" si="80"/>
        <v>0</v>
      </c>
      <c r="L300" s="121">
        <f t="shared" si="81"/>
        <v>0</v>
      </c>
      <c r="M300" s="122">
        <f t="shared" si="82"/>
        <v>0</v>
      </c>
      <c r="N300" s="122">
        <f t="shared" si="83"/>
        <v>0</v>
      </c>
      <c r="O300" s="137">
        <f>IF(A300=0,0,VLOOKUP(A300,'Pwr CrvFtch'!$A$4:$B$363,2))</f>
        <v>0</v>
      </c>
      <c r="P300" s="138">
        <f t="shared" si="84"/>
        <v>0</v>
      </c>
      <c r="Q300" s="63">
        <f t="shared" si="85"/>
        <v>0</v>
      </c>
      <c r="R300" s="63">
        <f t="shared" si="86"/>
        <v>0</v>
      </c>
      <c r="S300" s="63">
        <f t="shared" si="87"/>
        <v>0</v>
      </c>
      <c r="AC300" s="62">
        <f t="shared" si="93"/>
        <v>45566</v>
      </c>
      <c r="AD300" s="59">
        <v>22</v>
      </c>
      <c r="AE300" s="59">
        <v>5</v>
      </c>
      <c r="AF300" s="59">
        <v>4</v>
      </c>
      <c r="AG300" s="59">
        <v>0</v>
      </c>
      <c r="AH300" s="59">
        <v>31</v>
      </c>
    </row>
    <row r="301" spans="1:34" x14ac:dyDescent="0.25">
      <c r="A301" s="125">
        <f t="shared" si="88"/>
        <v>0</v>
      </c>
      <c r="B301" s="132">
        <f t="shared" si="89"/>
        <v>0</v>
      </c>
      <c r="C301" s="94">
        <f t="shared" si="90"/>
        <v>0</v>
      </c>
      <c r="D301" s="95">
        <f t="shared" si="91"/>
        <v>0</v>
      </c>
      <c r="E301" s="95">
        <f t="shared" si="92"/>
        <v>0</v>
      </c>
      <c r="F301" s="95">
        <f t="shared" si="75"/>
        <v>0</v>
      </c>
      <c r="G301" s="95">
        <f t="shared" si="76"/>
        <v>0</v>
      </c>
      <c r="H301" s="96">
        <f t="shared" si="77"/>
        <v>0</v>
      </c>
      <c r="I301" s="109">
        <f t="shared" si="78"/>
        <v>0</v>
      </c>
      <c r="J301" s="110">
        <f t="shared" si="79"/>
        <v>0</v>
      </c>
      <c r="K301" s="111">
        <f t="shared" si="80"/>
        <v>0</v>
      </c>
      <c r="L301" s="121">
        <f t="shared" si="81"/>
        <v>0</v>
      </c>
      <c r="M301" s="122">
        <f t="shared" si="82"/>
        <v>0</v>
      </c>
      <c r="N301" s="122">
        <f t="shared" si="83"/>
        <v>0</v>
      </c>
      <c r="O301" s="137">
        <f>IF(A301=0,0,VLOOKUP(A301,'Pwr CrvFtch'!$A$4:$B$363,2))</f>
        <v>0</v>
      </c>
      <c r="P301" s="138">
        <f t="shared" si="84"/>
        <v>0</v>
      </c>
      <c r="Q301" s="63">
        <f t="shared" si="85"/>
        <v>0</v>
      </c>
      <c r="R301" s="63">
        <f t="shared" si="86"/>
        <v>0</v>
      </c>
      <c r="S301" s="63">
        <f t="shared" si="87"/>
        <v>0</v>
      </c>
      <c r="AC301" s="62">
        <f t="shared" si="93"/>
        <v>45597</v>
      </c>
      <c r="AD301" s="59">
        <v>20</v>
      </c>
      <c r="AE301" s="59">
        <v>4</v>
      </c>
      <c r="AF301" s="59">
        <v>6</v>
      </c>
      <c r="AG301" s="59">
        <v>1</v>
      </c>
      <c r="AH301" s="59">
        <v>30</v>
      </c>
    </row>
    <row r="302" spans="1:34" x14ac:dyDescent="0.25">
      <c r="A302" s="125">
        <f t="shared" si="88"/>
        <v>0</v>
      </c>
      <c r="B302" s="132">
        <f t="shared" si="89"/>
        <v>0</v>
      </c>
      <c r="C302" s="94">
        <f t="shared" si="90"/>
        <v>0</v>
      </c>
      <c r="D302" s="95">
        <f t="shared" si="91"/>
        <v>0</v>
      </c>
      <c r="E302" s="95">
        <f t="shared" si="92"/>
        <v>0</v>
      </c>
      <c r="F302" s="95">
        <f t="shared" si="75"/>
        <v>0</v>
      </c>
      <c r="G302" s="95">
        <f t="shared" si="76"/>
        <v>0</v>
      </c>
      <c r="H302" s="96">
        <f t="shared" si="77"/>
        <v>0</v>
      </c>
      <c r="I302" s="109">
        <f t="shared" si="78"/>
        <v>0</v>
      </c>
      <c r="J302" s="110">
        <f t="shared" si="79"/>
        <v>0</v>
      </c>
      <c r="K302" s="111">
        <f t="shared" si="80"/>
        <v>0</v>
      </c>
      <c r="L302" s="121">
        <f t="shared" si="81"/>
        <v>0</v>
      </c>
      <c r="M302" s="122">
        <f t="shared" si="82"/>
        <v>0</v>
      </c>
      <c r="N302" s="122">
        <f t="shared" si="83"/>
        <v>0</v>
      </c>
      <c r="O302" s="137">
        <f>IF(A302=0,0,VLOOKUP(A302,'Pwr CrvFtch'!$A$4:$B$363,2))</f>
        <v>0</v>
      </c>
      <c r="P302" s="138">
        <f t="shared" si="84"/>
        <v>0</v>
      </c>
      <c r="Q302" s="63">
        <f t="shared" si="85"/>
        <v>0</v>
      </c>
      <c r="R302" s="63">
        <f t="shared" si="86"/>
        <v>0</v>
      </c>
      <c r="S302" s="63">
        <f t="shared" si="87"/>
        <v>0</v>
      </c>
      <c r="AC302" s="62">
        <f t="shared" si="93"/>
        <v>45627</v>
      </c>
      <c r="AD302" s="59">
        <v>22</v>
      </c>
      <c r="AE302" s="59">
        <v>4</v>
      </c>
      <c r="AF302" s="59">
        <v>5</v>
      </c>
      <c r="AG302" s="59">
        <v>1</v>
      </c>
      <c r="AH302" s="59">
        <v>31</v>
      </c>
    </row>
    <row r="303" spans="1:34" x14ac:dyDescent="0.25">
      <c r="A303" s="125">
        <f t="shared" si="88"/>
        <v>0</v>
      </c>
      <c r="B303" s="132">
        <f t="shared" si="89"/>
        <v>0</v>
      </c>
      <c r="C303" s="94">
        <f t="shared" si="90"/>
        <v>0</v>
      </c>
      <c r="D303" s="95">
        <f t="shared" si="91"/>
        <v>0</v>
      </c>
      <c r="E303" s="95">
        <f t="shared" si="92"/>
        <v>0</v>
      </c>
      <c r="F303" s="95">
        <f t="shared" si="75"/>
        <v>0</v>
      </c>
      <c r="G303" s="95">
        <f t="shared" si="76"/>
        <v>0</v>
      </c>
      <c r="H303" s="96">
        <f t="shared" si="77"/>
        <v>0</v>
      </c>
      <c r="I303" s="109">
        <f t="shared" si="78"/>
        <v>0</v>
      </c>
      <c r="J303" s="110">
        <f t="shared" si="79"/>
        <v>0</v>
      </c>
      <c r="K303" s="111">
        <f t="shared" si="80"/>
        <v>0</v>
      </c>
      <c r="L303" s="121">
        <f t="shared" si="81"/>
        <v>0</v>
      </c>
      <c r="M303" s="122">
        <f t="shared" si="82"/>
        <v>0</v>
      </c>
      <c r="N303" s="122">
        <f t="shared" si="83"/>
        <v>0</v>
      </c>
      <c r="O303" s="137">
        <f>IF(A303=0,0,VLOOKUP(A303,'Pwr CrvFtch'!$A$4:$B$363,2))</f>
        <v>0</v>
      </c>
      <c r="P303" s="138">
        <f t="shared" si="84"/>
        <v>0</v>
      </c>
      <c r="Q303" s="63">
        <f t="shared" si="85"/>
        <v>0</v>
      </c>
      <c r="R303" s="63">
        <f t="shared" si="86"/>
        <v>0</v>
      </c>
      <c r="S303" s="63">
        <f t="shared" si="87"/>
        <v>0</v>
      </c>
      <c r="AC303" s="62">
        <f t="shared" si="93"/>
        <v>45658</v>
      </c>
      <c r="AD303" s="59">
        <v>22</v>
      </c>
      <c r="AE303" s="59">
        <v>4</v>
      </c>
      <c r="AF303" s="59">
        <v>5</v>
      </c>
      <c r="AG303" s="59">
        <v>1</v>
      </c>
      <c r="AH303" s="59">
        <v>31</v>
      </c>
    </row>
    <row r="304" spans="1:34" x14ac:dyDescent="0.25">
      <c r="A304" s="125">
        <f t="shared" si="88"/>
        <v>0</v>
      </c>
      <c r="B304" s="132">
        <f t="shared" si="89"/>
        <v>0</v>
      </c>
      <c r="C304" s="94">
        <f t="shared" si="90"/>
        <v>0</v>
      </c>
      <c r="D304" s="95">
        <f t="shared" si="91"/>
        <v>0</v>
      </c>
      <c r="E304" s="95">
        <f t="shared" si="92"/>
        <v>0</v>
      </c>
      <c r="F304" s="95">
        <f t="shared" si="75"/>
        <v>0</v>
      </c>
      <c r="G304" s="95">
        <f t="shared" si="76"/>
        <v>0</v>
      </c>
      <c r="H304" s="96">
        <f t="shared" si="77"/>
        <v>0</v>
      </c>
      <c r="I304" s="109">
        <f t="shared" si="78"/>
        <v>0</v>
      </c>
      <c r="J304" s="110">
        <f t="shared" si="79"/>
        <v>0</v>
      </c>
      <c r="K304" s="111">
        <f t="shared" si="80"/>
        <v>0</v>
      </c>
      <c r="L304" s="121">
        <f t="shared" si="81"/>
        <v>0</v>
      </c>
      <c r="M304" s="122">
        <f t="shared" si="82"/>
        <v>0</v>
      </c>
      <c r="N304" s="122">
        <f t="shared" si="83"/>
        <v>0</v>
      </c>
      <c r="O304" s="137">
        <f>IF(A304=0,0,VLOOKUP(A304,'Pwr CrvFtch'!$A$4:$B$363,2))</f>
        <v>0</v>
      </c>
      <c r="P304" s="138">
        <f t="shared" si="84"/>
        <v>0</v>
      </c>
      <c r="Q304" s="63">
        <f t="shared" si="85"/>
        <v>0</v>
      </c>
      <c r="R304" s="63">
        <f t="shared" si="86"/>
        <v>0</v>
      </c>
      <c r="S304" s="63">
        <f t="shared" si="87"/>
        <v>0</v>
      </c>
      <c r="AC304" s="62">
        <f t="shared" si="93"/>
        <v>45689</v>
      </c>
      <c r="AD304" s="59">
        <v>20</v>
      </c>
      <c r="AE304" s="59">
        <v>4</v>
      </c>
      <c r="AF304" s="59">
        <v>4</v>
      </c>
      <c r="AG304" s="59">
        <v>0</v>
      </c>
      <c r="AH304" s="59">
        <v>28</v>
      </c>
    </row>
    <row r="305" spans="1:34" x14ac:dyDescent="0.25">
      <c r="A305" s="125">
        <f t="shared" si="88"/>
        <v>0</v>
      </c>
      <c r="B305" s="132">
        <f t="shared" si="89"/>
        <v>0</v>
      </c>
      <c r="C305" s="94">
        <f t="shared" si="90"/>
        <v>0</v>
      </c>
      <c r="D305" s="95">
        <f t="shared" si="91"/>
        <v>0</v>
      </c>
      <c r="E305" s="95">
        <f t="shared" si="92"/>
        <v>0</v>
      </c>
      <c r="F305" s="95">
        <f t="shared" si="75"/>
        <v>0</v>
      </c>
      <c r="G305" s="95">
        <f t="shared" si="76"/>
        <v>0</v>
      </c>
      <c r="H305" s="96">
        <f t="shared" si="77"/>
        <v>0</v>
      </c>
      <c r="I305" s="109">
        <f t="shared" si="78"/>
        <v>0</v>
      </c>
      <c r="J305" s="110">
        <f t="shared" si="79"/>
        <v>0</v>
      </c>
      <c r="K305" s="111">
        <f t="shared" si="80"/>
        <v>0</v>
      </c>
      <c r="L305" s="121">
        <f t="shared" si="81"/>
        <v>0</v>
      </c>
      <c r="M305" s="122">
        <f t="shared" si="82"/>
        <v>0</v>
      </c>
      <c r="N305" s="122">
        <f t="shared" si="83"/>
        <v>0</v>
      </c>
      <c r="O305" s="137">
        <f>IF(A305=0,0,VLOOKUP(A305,'Pwr CrvFtch'!$A$4:$B$363,2))</f>
        <v>0</v>
      </c>
      <c r="P305" s="138">
        <f t="shared" si="84"/>
        <v>0</v>
      </c>
      <c r="Q305" s="63">
        <f t="shared" si="85"/>
        <v>0</v>
      </c>
      <c r="R305" s="63">
        <f t="shared" si="86"/>
        <v>0</v>
      </c>
      <c r="S305" s="63">
        <f t="shared" si="87"/>
        <v>0</v>
      </c>
      <c r="AC305" s="62">
        <f t="shared" si="93"/>
        <v>45717</v>
      </c>
      <c r="AD305" s="59">
        <v>21</v>
      </c>
      <c r="AE305" s="59">
        <v>5</v>
      </c>
      <c r="AF305" s="59">
        <v>5</v>
      </c>
      <c r="AG305" s="59">
        <v>0</v>
      </c>
      <c r="AH305" s="59">
        <v>31</v>
      </c>
    </row>
    <row r="306" spans="1:34" x14ac:dyDescent="0.25">
      <c r="A306" s="125">
        <f t="shared" si="88"/>
        <v>0</v>
      </c>
      <c r="B306" s="132">
        <f t="shared" si="89"/>
        <v>0</v>
      </c>
      <c r="C306" s="94">
        <f t="shared" si="90"/>
        <v>0</v>
      </c>
      <c r="D306" s="95">
        <f t="shared" si="91"/>
        <v>0</v>
      </c>
      <c r="E306" s="95">
        <f t="shared" si="92"/>
        <v>0</v>
      </c>
      <c r="F306" s="95">
        <f t="shared" si="75"/>
        <v>0</v>
      </c>
      <c r="G306" s="95">
        <f t="shared" si="76"/>
        <v>0</v>
      </c>
      <c r="H306" s="96">
        <f t="shared" si="77"/>
        <v>0</v>
      </c>
      <c r="I306" s="109">
        <f t="shared" si="78"/>
        <v>0</v>
      </c>
      <c r="J306" s="110">
        <f t="shared" si="79"/>
        <v>0</v>
      </c>
      <c r="K306" s="111">
        <f t="shared" si="80"/>
        <v>0</v>
      </c>
      <c r="L306" s="121">
        <f t="shared" si="81"/>
        <v>0</v>
      </c>
      <c r="M306" s="122">
        <f t="shared" si="82"/>
        <v>0</v>
      </c>
      <c r="N306" s="122">
        <f t="shared" si="83"/>
        <v>0</v>
      </c>
      <c r="O306" s="137">
        <f>IF(A306=0,0,VLOOKUP(A306,'Pwr CrvFtch'!$A$4:$B$363,2))</f>
        <v>0</v>
      </c>
      <c r="P306" s="138">
        <f t="shared" si="84"/>
        <v>0</v>
      </c>
      <c r="Q306" s="63">
        <f t="shared" si="85"/>
        <v>0</v>
      </c>
      <c r="R306" s="63">
        <f t="shared" si="86"/>
        <v>0</v>
      </c>
      <c r="S306" s="63">
        <f t="shared" si="87"/>
        <v>0</v>
      </c>
      <c r="AC306" s="62">
        <f t="shared" si="93"/>
        <v>45748</v>
      </c>
      <c r="AD306" s="59">
        <v>22</v>
      </c>
      <c r="AE306" s="59">
        <v>4</v>
      </c>
      <c r="AF306" s="59">
        <v>4</v>
      </c>
      <c r="AG306" s="59">
        <v>0</v>
      </c>
      <c r="AH306" s="59">
        <v>30</v>
      </c>
    </row>
    <row r="307" spans="1:34" x14ac:dyDescent="0.25">
      <c r="A307" s="125">
        <f t="shared" si="88"/>
        <v>0</v>
      </c>
      <c r="B307" s="132">
        <f t="shared" si="89"/>
        <v>0</v>
      </c>
      <c r="C307" s="94">
        <f t="shared" si="90"/>
        <v>0</v>
      </c>
      <c r="D307" s="95">
        <f t="shared" si="91"/>
        <v>0</v>
      </c>
      <c r="E307" s="95">
        <f t="shared" si="92"/>
        <v>0</v>
      </c>
      <c r="F307" s="95">
        <f t="shared" si="75"/>
        <v>0</v>
      </c>
      <c r="G307" s="95">
        <f t="shared" si="76"/>
        <v>0</v>
      </c>
      <c r="H307" s="96">
        <f t="shared" si="77"/>
        <v>0</v>
      </c>
      <c r="I307" s="109">
        <f t="shared" si="78"/>
        <v>0</v>
      </c>
      <c r="J307" s="110">
        <f t="shared" si="79"/>
        <v>0</v>
      </c>
      <c r="K307" s="111">
        <f t="shared" si="80"/>
        <v>0</v>
      </c>
      <c r="L307" s="121">
        <f t="shared" si="81"/>
        <v>0</v>
      </c>
      <c r="M307" s="122">
        <f t="shared" si="82"/>
        <v>0</v>
      </c>
      <c r="N307" s="122">
        <f t="shared" si="83"/>
        <v>0</v>
      </c>
      <c r="O307" s="137">
        <f>IF(A307=0,0,VLOOKUP(A307,'Pwr CrvFtch'!$A$4:$B$363,2))</f>
        <v>0</v>
      </c>
      <c r="P307" s="138">
        <f t="shared" si="84"/>
        <v>0</v>
      </c>
      <c r="Q307" s="63">
        <f t="shared" si="85"/>
        <v>0</v>
      </c>
      <c r="R307" s="63">
        <f t="shared" si="86"/>
        <v>0</v>
      </c>
      <c r="S307" s="63">
        <f t="shared" si="87"/>
        <v>0</v>
      </c>
      <c r="AC307" s="62">
        <f t="shared" si="93"/>
        <v>45778</v>
      </c>
      <c r="AD307" s="59">
        <v>22</v>
      </c>
      <c r="AE307" s="59">
        <v>4</v>
      </c>
      <c r="AF307" s="59">
        <v>5</v>
      </c>
      <c r="AG307" s="59">
        <v>1</v>
      </c>
      <c r="AH307" s="59">
        <v>31</v>
      </c>
    </row>
    <row r="308" spans="1:34" x14ac:dyDescent="0.25">
      <c r="A308" s="125">
        <f t="shared" si="88"/>
        <v>0</v>
      </c>
      <c r="B308" s="132">
        <f t="shared" si="89"/>
        <v>0</v>
      </c>
      <c r="C308" s="94">
        <f t="shared" si="90"/>
        <v>0</v>
      </c>
      <c r="D308" s="95">
        <f t="shared" si="91"/>
        <v>0</v>
      </c>
      <c r="E308" s="95">
        <f t="shared" si="92"/>
        <v>0</v>
      </c>
      <c r="F308" s="95">
        <f t="shared" si="75"/>
        <v>0</v>
      </c>
      <c r="G308" s="95">
        <f t="shared" si="76"/>
        <v>0</v>
      </c>
      <c r="H308" s="96">
        <f t="shared" si="77"/>
        <v>0</v>
      </c>
      <c r="I308" s="109">
        <f t="shared" si="78"/>
        <v>0</v>
      </c>
      <c r="J308" s="110">
        <f t="shared" si="79"/>
        <v>0</v>
      </c>
      <c r="K308" s="111">
        <f t="shared" si="80"/>
        <v>0</v>
      </c>
      <c r="L308" s="121">
        <f t="shared" si="81"/>
        <v>0</v>
      </c>
      <c r="M308" s="122">
        <f t="shared" si="82"/>
        <v>0</v>
      </c>
      <c r="N308" s="122">
        <f t="shared" si="83"/>
        <v>0</v>
      </c>
      <c r="O308" s="137">
        <f>IF(A308=0,0,VLOOKUP(A308,'Pwr CrvFtch'!$A$4:$B$363,2))</f>
        <v>0</v>
      </c>
      <c r="P308" s="138">
        <f t="shared" si="84"/>
        <v>0</v>
      </c>
      <c r="Q308" s="63">
        <f t="shared" si="85"/>
        <v>0</v>
      </c>
      <c r="R308" s="63">
        <f t="shared" si="86"/>
        <v>0</v>
      </c>
      <c r="S308" s="63">
        <f t="shared" si="87"/>
        <v>0</v>
      </c>
      <c r="AC308" s="62">
        <f t="shared" si="93"/>
        <v>45809</v>
      </c>
      <c r="AD308" s="59">
        <v>20</v>
      </c>
      <c r="AE308" s="59">
        <v>5</v>
      </c>
      <c r="AF308" s="59">
        <v>5</v>
      </c>
      <c r="AG308" s="59">
        <v>0</v>
      </c>
      <c r="AH308" s="59">
        <v>30</v>
      </c>
    </row>
    <row r="309" spans="1:34" x14ac:dyDescent="0.25">
      <c r="A309" s="125">
        <f t="shared" si="88"/>
        <v>0</v>
      </c>
      <c r="B309" s="132">
        <f t="shared" si="89"/>
        <v>0</v>
      </c>
      <c r="C309" s="94">
        <f t="shared" si="90"/>
        <v>0</v>
      </c>
      <c r="D309" s="95">
        <f t="shared" si="91"/>
        <v>0</v>
      </c>
      <c r="E309" s="95">
        <f t="shared" si="92"/>
        <v>0</v>
      </c>
      <c r="F309" s="95">
        <f t="shared" si="75"/>
        <v>0</v>
      </c>
      <c r="G309" s="95">
        <f t="shared" si="76"/>
        <v>0</v>
      </c>
      <c r="H309" s="96">
        <f t="shared" si="77"/>
        <v>0</v>
      </c>
      <c r="I309" s="109">
        <f t="shared" si="78"/>
        <v>0</v>
      </c>
      <c r="J309" s="110">
        <f t="shared" si="79"/>
        <v>0</v>
      </c>
      <c r="K309" s="111">
        <f t="shared" si="80"/>
        <v>0</v>
      </c>
      <c r="L309" s="121">
        <f t="shared" si="81"/>
        <v>0</v>
      </c>
      <c r="M309" s="122">
        <f t="shared" si="82"/>
        <v>0</v>
      </c>
      <c r="N309" s="122">
        <f t="shared" si="83"/>
        <v>0</v>
      </c>
      <c r="O309" s="137">
        <f>IF(A309=0,0,VLOOKUP(A309,'Pwr CrvFtch'!$A$4:$B$363,2))</f>
        <v>0</v>
      </c>
      <c r="P309" s="138">
        <f t="shared" si="84"/>
        <v>0</v>
      </c>
      <c r="Q309" s="63">
        <f t="shared" si="85"/>
        <v>0</v>
      </c>
      <c r="R309" s="63">
        <f t="shared" si="86"/>
        <v>0</v>
      </c>
      <c r="S309" s="63">
        <f t="shared" si="87"/>
        <v>0</v>
      </c>
      <c r="AC309" s="62">
        <f t="shared" si="93"/>
        <v>45839</v>
      </c>
      <c r="AD309" s="59">
        <v>22</v>
      </c>
      <c r="AE309" s="59">
        <v>4</v>
      </c>
      <c r="AF309" s="59">
        <v>5</v>
      </c>
      <c r="AG309" s="59">
        <v>1</v>
      </c>
      <c r="AH309" s="59">
        <v>31</v>
      </c>
    </row>
    <row r="310" spans="1:34" x14ac:dyDescent="0.25">
      <c r="A310" s="125">
        <f t="shared" si="88"/>
        <v>0</v>
      </c>
      <c r="B310" s="132">
        <f t="shared" si="89"/>
        <v>0</v>
      </c>
      <c r="C310" s="94">
        <f t="shared" si="90"/>
        <v>0</v>
      </c>
      <c r="D310" s="95">
        <f t="shared" si="91"/>
        <v>0</v>
      </c>
      <c r="E310" s="95">
        <f t="shared" si="92"/>
        <v>0</v>
      </c>
      <c r="F310" s="95">
        <f t="shared" si="75"/>
        <v>0</v>
      </c>
      <c r="G310" s="95">
        <f t="shared" si="76"/>
        <v>0</v>
      </c>
      <c r="H310" s="96">
        <f t="shared" si="77"/>
        <v>0</v>
      </c>
      <c r="I310" s="109">
        <f t="shared" si="78"/>
        <v>0</v>
      </c>
      <c r="J310" s="110">
        <f t="shared" si="79"/>
        <v>0</v>
      </c>
      <c r="K310" s="111">
        <f t="shared" si="80"/>
        <v>0</v>
      </c>
      <c r="L310" s="121">
        <f t="shared" si="81"/>
        <v>0</v>
      </c>
      <c r="M310" s="122">
        <f t="shared" si="82"/>
        <v>0</v>
      </c>
      <c r="N310" s="122">
        <f t="shared" si="83"/>
        <v>0</v>
      </c>
      <c r="O310" s="137">
        <f>IF(A310=0,0,VLOOKUP(A310,'Pwr CrvFtch'!$A$4:$B$363,2))</f>
        <v>0</v>
      </c>
      <c r="P310" s="138">
        <f t="shared" si="84"/>
        <v>0</v>
      </c>
      <c r="Q310" s="63">
        <f t="shared" si="85"/>
        <v>0</v>
      </c>
      <c r="R310" s="63">
        <f t="shared" si="86"/>
        <v>0</v>
      </c>
      <c r="S310" s="63">
        <f t="shared" si="87"/>
        <v>0</v>
      </c>
      <c r="AC310" s="62">
        <f t="shared" si="93"/>
        <v>45870</v>
      </c>
      <c r="AD310" s="59">
        <v>22</v>
      </c>
      <c r="AE310" s="59">
        <v>5</v>
      </c>
      <c r="AF310" s="59">
        <v>4</v>
      </c>
      <c r="AG310" s="59">
        <v>0</v>
      </c>
      <c r="AH310" s="59">
        <v>31</v>
      </c>
    </row>
    <row r="311" spans="1:34" x14ac:dyDescent="0.25">
      <c r="A311" s="125">
        <f t="shared" si="88"/>
        <v>0</v>
      </c>
      <c r="B311" s="132">
        <f t="shared" si="89"/>
        <v>0</v>
      </c>
      <c r="C311" s="94">
        <f t="shared" si="90"/>
        <v>0</v>
      </c>
      <c r="D311" s="95">
        <f t="shared" si="91"/>
        <v>0</v>
      </c>
      <c r="E311" s="95">
        <f t="shared" si="92"/>
        <v>0</v>
      </c>
      <c r="F311" s="95">
        <f t="shared" si="75"/>
        <v>0</v>
      </c>
      <c r="G311" s="95">
        <f t="shared" si="76"/>
        <v>0</v>
      </c>
      <c r="H311" s="96">
        <f t="shared" si="77"/>
        <v>0</v>
      </c>
      <c r="I311" s="109">
        <f t="shared" si="78"/>
        <v>0</v>
      </c>
      <c r="J311" s="110">
        <f t="shared" si="79"/>
        <v>0</v>
      </c>
      <c r="K311" s="111">
        <f t="shared" si="80"/>
        <v>0</v>
      </c>
      <c r="L311" s="121">
        <f t="shared" si="81"/>
        <v>0</v>
      </c>
      <c r="M311" s="122">
        <f t="shared" si="82"/>
        <v>0</v>
      </c>
      <c r="N311" s="122">
        <f t="shared" si="83"/>
        <v>0</v>
      </c>
      <c r="O311" s="137">
        <f>IF(A311=0,0,VLOOKUP(A311,'Pwr CrvFtch'!$A$4:$B$363,2))</f>
        <v>0</v>
      </c>
      <c r="P311" s="138">
        <f t="shared" si="84"/>
        <v>0</v>
      </c>
      <c r="Q311" s="63">
        <f t="shared" si="85"/>
        <v>0</v>
      </c>
      <c r="R311" s="63">
        <f t="shared" si="86"/>
        <v>0</v>
      </c>
      <c r="S311" s="63">
        <f t="shared" si="87"/>
        <v>0</v>
      </c>
      <c r="AC311" s="62">
        <f t="shared" si="93"/>
        <v>45901</v>
      </c>
      <c r="AD311" s="59">
        <v>20</v>
      </c>
      <c r="AE311" s="59">
        <v>4</v>
      </c>
      <c r="AF311" s="59">
        <v>6</v>
      </c>
      <c r="AG311" s="59">
        <v>1</v>
      </c>
      <c r="AH311" s="59">
        <v>30</v>
      </c>
    </row>
    <row r="312" spans="1:34" x14ac:dyDescent="0.25">
      <c r="A312" s="125">
        <f t="shared" si="88"/>
        <v>0</v>
      </c>
      <c r="B312" s="132">
        <f t="shared" si="89"/>
        <v>0</v>
      </c>
      <c r="C312" s="94">
        <f t="shared" si="90"/>
        <v>0</v>
      </c>
      <c r="D312" s="95">
        <f t="shared" si="91"/>
        <v>0</v>
      </c>
      <c r="E312" s="95">
        <f t="shared" si="92"/>
        <v>0</v>
      </c>
      <c r="F312" s="95">
        <f t="shared" si="75"/>
        <v>0</v>
      </c>
      <c r="G312" s="95">
        <f t="shared" si="76"/>
        <v>0</v>
      </c>
      <c r="H312" s="96">
        <f t="shared" si="77"/>
        <v>0</v>
      </c>
      <c r="I312" s="109">
        <f t="shared" si="78"/>
        <v>0</v>
      </c>
      <c r="J312" s="110">
        <f t="shared" si="79"/>
        <v>0</v>
      </c>
      <c r="K312" s="111">
        <f t="shared" si="80"/>
        <v>0</v>
      </c>
      <c r="L312" s="121">
        <f t="shared" si="81"/>
        <v>0</v>
      </c>
      <c r="M312" s="122">
        <f t="shared" si="82"/>
        <v>0</v>
      </c>
      <c r="N312" s="122">
        <f t="shared" si="83"/>
        <v>0</v>
      </c>
      <c r="O312" s="137">
        <f>IF(A312=0,0,VLOOKUP(A312,'Pwr CrvFtch'!$A$4:$B$363,2))</f>
        <v>0</v>
      </c>
      <c r="P312" s="138">
        <f t="shared" si="84"/>
        <v>0</v>
      </c>
      <c r="Q312" s="63">
        <f t="shared" si="85"/>
        <v>0</v>
      </c>
      <c r="R312" s="63">
        <f t="shared" si="86"/>
        <v>0</v>
      </c>
      <c r="S312" s="63">
        <f t="shared" si="87"/>
        <v>0</v>
      </c>
      <c r="AC312" s="62">
        <f t="shared" si="93"/>
        <v>45931</v>
      </c>
      <c r="AD312" s="59">
        <v>23</v>
      </c>
      <c r="AE312" s="59">
        <v>4</v>
      </c>
      <c r="AF312" s="59">
        <v>4</v>
      </c>
      <c r="AG312" s="59">
        <v>0</v>
      </c>
      <c r="AH312" s="59">
        <v>31</v>
      </c>
    </row>
    <row r="313" spans="1:34" x14ac:dyDescent="0.25">
      <c r="A313" s="125">
        <f t="shared" si="88"/>
        <v>0</v>
      </c>
      <c r="B313" s="132">
        <f t="shared" si="89"/>
        <v>0</v>
      </c>
      <c r="C313" s="94">
        <f t="shared" si="90"/>
        <v>0</v>
      </c>
      <c r="D313" s="95">
        <f t="shared" si="91"/>
        <v>0</v>
      </c>
      <c r="E313" s="95">
        <f t="shared" si="92"/>
        <v>0</v>
      </c>
      <c r="F313" s="95">
        <f t="shared" si="75"/>
        <v>0</v>
      </c>
      <c r="G313" s="95">
        <f t="shared" si="76"/>
        <v>0</v>
      </c>
      <c r="H313" s="96">
        <f t="shared" si="77"/>
        <v>0</v>
      </c>
      <c r="I313" s="109">
        <f t="shared" si="78"/>
        <v>0</v>
      </c>
      <c r="J313" s="110">
        <f t="shared" si="79"/>
        <v>0</v>
      </c>
      <c r="K313" s="111">
        <f t="shared" si="80"/>
        <v>0</v>
      </c>
      <c r="L313" s="121">
        <f t="shared" si="81"/>
        <v>0</v>
      </c>
      <c r="M313" s="122">
        <f t="shared" si="82"/>
        <v>0</v>
      </c>
      <c r="N313" s="122">
        <f t="shared" si="83"/>
        <v>0</v>
      </c>
      <c r="O313" s="137">
        <f>IF(A313=0,0,VLOOKUP(A313,'Pwr CrvFtch'!$A$4:$B$363,2))</f>
        <v>0</v>
      </c>
      <c r="P313" s="138">
        <f t="shared" si="84"/>
        <v>0</v>
      </c>
      <c r="Q313" s="63">
        <f t="shared" si="85"/>
        <v>0</v>
      </c>
      <c r="R313" s="63">
        <f t="shared" si="86"/>
        <v>0</v>
      </c>
      <c r="S313" s="63">
        <f t="shared" si="87"/>
        <v>0</v>
      </c>
      <c r="AC313" s="62">
        <f t="shared" si="93"/>
        <v>45962</v>
      </c>
      <c r="AD313" s="59">
        <v>20</v>
      </c>
      <c r="AE313" s="59">
        <v>5</v>
      </c>
      <c r="AF313" s="59">
        <v>5</v>
      </c>
      <c r="AG313" s="59">
        <v>1</v>
      </c>
      <c r="AH313" s="59">
        <v>30</v>
      </c>
    </row>
    <row r="314" spans="1:34" x14ac:dyDescent="0.25">
      <c r="A314" s="125">
        <f t="shared" si="88"/>
        <v>0</v>
      </c>
      <c r="B314" s="132">
        <f t="shared" si="89"/>
        <v>0</v>
      </c>
      <c r="C314" s="94">
        <f t="shared" si="90"/>
        <v>0</v>
      </c>
      <c r="D314" s="95">
        <f t="shared" si="91"/>
        <v>0</v>
      </c>
      <c r="E314" s="95">
        <f t="shared" si="92"/>
        <v>0</v>
      </c>
      <c r="F314" s="95">
        <f t="shared" si="75"/>
        <v>0</v>
      </c>
      <c r="G314" s="95">
        <f t="shared" si="76"/>
        <v>0</v>
      </c>
      <c r="H314" s="96">
        <f t="shared" si="77"/>
        <v>0</v>
      </c>
      <c r="I314" s="109">
        <f t="shared" si="78"/>
        <v>0</v>
      </c>
      <c r="J314" s="110">
        <f t="shared" si="79"/>
        <v>0</v>
      </c>
      <c r="K314" s="111">
        <f t="shared" si="80"/>
        <v>0</v>
      </c>
      <c r="L314" s="121">
        <f t="shared" si="81"/>
        <v>0</v>
      </c>
      <c r="M314" s="122">
        <f t="shared" si="82"/>
        <v>0</v>
      </c>
      <c r="N314" s="122">
        <f t="shared" si="83"/>
        <v>0</v>
      </c>
      <c r="O314" s="137">
        <f>IF(A314=0,0,VLOOKUP(A314,'Pwr CrvFtch'!$A$4:$B$363,2))</f>
        <v>0</v>
      </c>
      <c r="P314" s="138">
        <f t="shared" si="84"/>
        <v>0</v>
      </c>
      <c r="Q314" s="63">
        <f t="shared" si="85"/>
        <v>0</v>
      </c>
      <c r="R314" s="63">
        <f t="shared" si="86"/>
        <v>0</v>
      </c>
      <c r="S314" s="63">
        <f t="shared" si="87"/>
        <v>0</v>
      </c>
      <c r="AC314" s="62">
        <f t="shared" si="93"/>
        <v>45992</v>
      </c>
      <c r="AD314" s="59">
        <v>21</v>
      </c>
      <c r="AE314" s="59">
        <v>4</v>
      </c>
      <c r="AF314" s="59">
        <v>6</v>
      </c>
      <c r="AG314" s="59">
        <v>1</v>
      </c>
      <c r="AH314" s="59">
        <v>31</v>
      </c>
    </row>
    <row r="315" spans="1:34" x14ac:dyDescent="0.25">
      <c r="A315" s="125">
        <f t="shared" si="88"/>
        <v>0</v>
      </c>
      <c r="B315" s="132">
        <f t="shared" si="89"/>
        <v>0</v>
      </c>
      <c r="C315" s="94">
        <f t="shared" si="90"/>
        <v>0</v>
      </c>
      <c r="D315" s="95">
        <f t="shared" si="91"/>
        <v>0</v>
      </c>
      <c r="E315" s="95">
        <f t="shared" si="92"/>
        <v>0</v>
      </c>
      <c r="F315" s="95">
        <f t="shared" si="75"/>
        <v>0</v>
      </c>
      <c r="G315" s="95">
        <f t="shared" si="76"/>
        <v>0</v>
      </c>
      <c r="H315" s="96">
        <f t="shared" si="77"/>
        <v>0</v>
      </c>
      <c r="I315" s="109">
        <f t="shared" si="78"/>
        <v>0</v>
      </c>
      <c r="J315" s="110">
        <f t="shared" si="79"/>
        <v>0</v>
      </c>
      <c r="K315" s="111">
        <f t="shared" si="80"/>
        <v>0</v>
      </c>
      <c r="L315" s="121">
        <f t="shared" si="81"/>
        <v>0</v>
      </c>
      <c r="M315" s="122">
        <f t="shared" si="82"/>
        <v>0</v>
      </c>
      <c r="N315" s="122">
        <f t="shared" si="83"/>
        <v>0</v>
      </c>
      <c r="O315" s="137">
        <f>IF(A315=0,0,VLOOKUP(A315,'Pwr CrvFtch'!$A$4:$B$363,2))</f>
        <v>0</v>
      </c>
      <c r="P315" s="138">
        <f t="shared" si="84"/>
        <v>0</v>
      </c>
      <c r="Q315" s="63">
        <f t="shared" si="85"/>
        <v>0</v>
      </c>
      <c r="R315" s="63">
        <f t="shared" si="86"/>
        <v>0</v>
      </c>
      <c r="S315" s="63">
        <f t="shared" si="87"/>
        <v>0</v>
      </c>
      <c r="AC315" s="62">
        <f t="shared" si="93"/>
        <v>46023</v>
      </c>
      <c r="AD315" s="59">
        <v>22</v>
      </c>
      <c r="AE315" s="59">
        <v>4</v>
      </c>
      <c r="AF315" s="59">
        <v>5</v>
      </c>
      <c r="AG315" s="59">
        <v>1</v>
      </c>
      <c r="AH315" s="59">
        <v>31</v>
      </c>
    </row>
    <row r="316" spans="1:34" x14ac:dyDescent="0.25">
      <c r="A316" s="125">
        <f t="shared" si="88"/>
        <v>0</v>
      </c>
      <c r="B316" s="132">
        <f t="shared" si="89"/>
        <v>0</v>
      </c>
      <c r="C316" s="94">
        <f t="shared" si="90"/>
        <v>0</v>
      </c>
      <c r="D316" s="95">
        <f t="shared" si="91"/>
        <v>0</v>
      </c>
      <c r="E316" s="95">
        <f t="shared" si="92"/>
        <v>0</v>
      </c>
      <c r="F316" s="95">
        <f t="shared" si="75"/>
        <v>0</v>
      </c>
      <c r="G316" s="95">
        <f t="shared" si="76"/>
        <v>0</v>
      </c>
      <c r="H316" s="96">
        <f t="shared" si="77"/>
        <v>0</v>
      </c>
      <c r="I316" s="109">
        <f t="shared" si="78"/>
        <v>0</v>
      </c>
      <c r="J316" s="110">
        <f t="shared" si="79"/>
        <v>0</v>
      </c>
      <c r="K316" s="111">
        <f t="shared" si="80"/>
        <v>0</v>
      </c>
      <c r="L316" s="121">
        <f t="shared" si="81"/>
        <v>0</v>
      </c>
      <c r="M316" s="122">
        <f t="shared" si="82"/>
        <v>0</v>
      </c>
      <c r="N316" s="122">
        <f t="shared" si="83"/>
        <v>0</v>
      </c>
      <c r="O316" s="137">
        <f>IF(A316=0,0,VLOOKUP(A316,'Pwr CrvFtch'!$A$4:$B$363,2))</f>
        <v>0</v>
      </c>
      <c r="P316" s="138">
        <f t="shared" si="84"/>
        <v>0</v>
      </c>
      <c r="Q316" s="63">
        <f t="shared" si="85"/>
        <v>0</v>
      </c>
      <c r="R316" s="63">
        <f t="shared" si="86"/>
        <v>0</v>
      </c>
      <c r="S316" s="63">
        <f t="shared" si="87"/>
        <v>0</v>
      </c>
      <c r="AC316" s="62">
        <f t="shared" si="93"/>
        <v>46054</v>
      </c>
      <c r="AD316" s="59">
        <v>20</v>
      </c>
      <c r="AE316" s="59">
        <v>4</v>
      </c>
      <c r="AF316" s="59">
        <v>4</v>
      </c>
      <c r="AG316" s="59">
        <v>0</v>
      </c>
      <c r="AH316" s="59">
        <v>28</v>
      </c>
    </row>
    <row r="317" spans="1:34" x14ac:dyDescent="0.25">
      <c r="A317" s="125">
        <f t="shared" si="88"/>
        <v>0</v>
      </c>
      <c r="B317" s="132">
        <f t="shared" si="89"/>
        <v>0</v>
      </c>
      <c r="C317" s="94">
        <f t="shared" si="90"/>
        <v>0</v>
      </c>
      <c r="D317" s="95">
        <f t="shared" si="91"/>
        <v>0</v>
      </c>
      <c r="E317" s="95">
        <f t="shared" si="92"/>
        <v>0</v>
      </c>
      <c r="F317" s="95">
        <f t="shared" si="75"/>
        <v>0</v>
      </c>
      <c r="G317" s="95">
        <f t="shared" si="76"/>
        <v>0</v>
      </c>
      <c r="H317" s="96">
        <f t="shared" si="77"/>
        <v>0</v>
      </c>
      <c r="I317" s="109">
        <f t="shared" si="78"/>
        <v>0</v>
      </c>
      <c r="J317" s="110">
        <f t="shared" si="79"/>
        <v>0</v>
      </c>
      <c r="K317" s="111">
        <f t="shared" si="80"/>
        <v>0</v>
      </c>
      <c r="L317" s="121">
        <f t="shared" si="81"/>
        <v>0</v>
      </c>
      <c r="M317" s="122">
        <f t="shared" si="82"/>
        <v>0</v>
      </c>
      <c r="N317" s="122">
        <f t="shared" si="83"/>
        <v>0</v>
      </c>
      <c r="O317" s="137">
        <f>IF(A317=0,0,VLOOKUP(A317,'Pwr CrvFtch'!$A$4:$B$363,2))</f>
        <v>0</v>
      </c>
      <c r="P317" s="138">
        <f t="shared" si="84"/>
        <v>0</v>
      </c>
      <c r="Q317" s="63">
        <f t="shared" si="85"/>
        <v>0</v>
      </c>
      <c r="R317" s="63">
        <f t="shared" si="86"/>
        <v>0</v>
      </c>
      <c r="S317" s="63">
        <f t="shared" si="87"/>
        <v>0</v>
      </c>
      <c r="AC317" s="62">
        <f t="shared" si="93"/>
        <v>46082</v>
      </c>
      <c r="AD317" s="59">
        <v>21</v>
      </c>
      <c r="AE317" s="59">
        <v>5</v>
      </c>
      <c r="AF317" s="59">
        <v>5</v>
      </c>
      <c r="AG317" s="59">
        <v>0</v>
      </c>
      <c r="AH317" s="59">
        <v>31</v>
      </c>
    </row>
    <row r="318" spans="1:34" x14ac:dyDescent="0.25">
      <c r="A318" s="125">
        <f t="shared" si="88"/>
        <v>0</v>
      </c>
      <c r="B318" s="132">
        <f t="shared" si="89"/>
        <v>0</v>
      </c>
      <c r="C318" s="94">
        <f t="shared" si="90"/>
        <v>0</v>
      </c>
      <c r="D318" s="95">
        <f t="shared" si="91"/>
        <v>0</v>
      </c>
      <c r="E318" s="95">
        <f t="shared" si="92"/>
        <v>0</v>
      </c>
      <c r="F318" s="95">
        <f t="shared" si="75"/>
        <v>0</v>
      </c>
      <c r="G318" s="95">
        <f t="shared" si="76"/>
        <v>0</v>
      </c>
      <c r="H318" s="96">
        <f t="shared" si="77"/>
        <v>0</v>
      </c>
      <c r="I318" s="109">
        <f t="shared" si="78"/>
        <v>0</v>
      </c>
      <c r="J318" s="110">
        <f t="shared" si="79"/>
        <v>0</v>
      </c>
      <c r="K318" s="111">
        <f t="shared" si="80"/>
        <v>0</v>
      </c>
      <c r="L318" s="121">
        <f t="shared" si="81"/>
        <v>0</v>
      </c>
      <c r="M318" s="122">
        <f t="shared" si="82"/>
        <v>0</v>
      </c>
      <c r="N318" s="122">
        <f t="shared" si="83"/>
        <v>0</v>
      </c>
      <c r="O318" s="137">
        <f>IF(A318=0,0,VLOOKUP(A318,'Pwr CrvFtch'!$A$4:$B$363,2))</f>
        <v>0</v>
      </c>
      <c r="P318" s="138">
        <f t="shared" si="84"/>
        <v>0</v>
      </c>
      <c r="Q318" s="63">
        <f t="shared" si="85"/>
        <v>0</v>
      </c>
      <c r="R318" s="63">
        <f t="shared" si="86"/>
        <v>0</v>
      </c>
      <c r="S318" s="63">
        <f t="shared" si="87"/>
        <v>0</v>
      </c>
      <c r="AC318" s="62">
        <f t="shared" si="93"/>
        <v>46113</v>
      </c>
      <c r="AD318" s="59">
        <v>22</v>
      </c>
      <c r="AE318" s="59">
        <v>4</v>
      </c>
      <c r="AF318" s="59">
        <v>4</v>
      </c>
      <c r="AG318" s="59">
        <v>0</v>
      </c>
      <c r="AH318" s="59">
        <v>30</v>
      </c>
    </row>
    <row r="319" spans="1:34" x14ac:dyDescent="0.25">
      <c r="A319" s="125">
        <f t="shared" si="88"/>
        <v>0</v>
      </c>
      <c r="B319" s="132">
        <f t="shared" si="89"/>
        <v>0</v>
      </c>
      <c r="C319" s="94">
        <f t="shared" si="90"/>
        <v>0</v>
      </c>
      <c r="D319" s="95">
        <f t="shared" si="91"/>
        <v>0</v>
      </c>
      <c r="E319" s="95">
        <f t="shared" si="92"/>
        <v>0</v>
      </c>
      <c r="F319" s="95">
        <f t="shared" si="75"/>
        <v>0</v>
      </c>
      <c r="G319" s="95">
        <f t="shared" si="76"/>
        <v>0</v>
      </c>
      <c r="H319" s="96">
        <f t="shared" si="77"/>
        <v>0</v>
      </c>
      <c r="I319" s="109">
        <f t="shared" si="78"/>
        <v>0</v>
      </c>
      <c r="J319" s="110">
        <f t="shared" si="79"/>
        <v>0</v>
      </c>
      <c r="K319" s="111">
        <f t="shared" si="80"/>
        <v>0</v>
      </c>
      <c r="L319" s="121">
        <f t="shared" si="81"/>
        <v>0</v>
      </c>
      <c r="M319" s="122">
        <f t="shared" si="82"/>
        <v>0</v>
      </c>
      <c r="N319" s="122">
        <f t="shared" si="83"/>
        <v>0</v>
      </c>
      <c r="O319" s="137">
        <f>IF(A319=0,0,VLOOKUP(A319,'Pwr CrvFtch'!$A$4:$B$363,2))</f>
        <v>0</v>
      </c>
      <c r="P319" s="138">
        <f t="shared" si="84"/>
        <v>0</v>
      </c>
      <c r="Q319" s="63">
        <f t="shared" si="85"/>
        <v>0</v>
      </c>
      <c r="R319" s="63">
        <f t="shared" si="86"/>
        <v>0</v>
      </c>
      <c r="S319" s="63">
        <f t="shared" si="87"/>
        <v>0</v>
      </c>
      <c r="AC319" s="62">
        <f t="shared" ref="AC319:AC350" si="94">EOMONTH(AC318,0)+1</f>
        <v>46143</v>
      </c>
      <c r="AD319" s="59">
        <v>22</v>
      </c>
      <c r="AE319" s="59">
        <v>4</v>
      </c>
      <c r="AF319" s="59">
        <v>5</v>
      </c>
      <c r="AG319" s="59">
        <v>1</v>
      </c>
      <c r="AH319" s="59">
        <v>31</v>
      </c>
    </row>
    <row r="320" spans="1:34" x14ac:dyDescent="0.25">
      <c r="A320" s="125">
        <f t="shared" si="88"/>
        <v>0</v>
      </c>
      <c r="B320" s="132">
        <f t="shared" si="89"/>
        <v>0</v>
      </c>
      <c r="C320" s="94">
        <f t="shared" si="90"/>
        <v>0</v>
      </c>
      <c r="D320" s="95">
        <f t="shared" si="91"/>
        <v>0</v>
      </c>
      <c r="E320" s="95">
        <f t="shared" si="92"/>
        <v>0</v>
      </c>
      <c r="F320" s="95">
        <f t="shared" si="75"/>
        <v>0</v>
      </c>
      <c r="G320" s="95">
        <f t="shared" si="76"/>
        <v>0</v>
      </c>
      <c r="H320" s="96">
        <f t="shared" si="77"/>
        <v>0</v>
      </c>
      <c r="I320" s="109">
        <f t="shared" si="78"/>
        <v>0</v>
      </c>
      <c r="J320" s="110">
        <f t="shared" si="79"/>
        <v>0</v>
      </c>
      <c r="K320" s="111">
        <f t="shared" si="80"/>
        <v>0</v>
      </c>
      <c r="L320" s="121">
        <f t="shared" si="81"/>
        <v>0</v>
      </c>
      <c r="M320" s="122">
        <f t="shared" si="82"/>
        <v>0</v>
      </c>
      <c r="N320" s="122">
        <f t="shared" si="83"/>
        <v>0</v>
      </c>
      <c r="O320" s="137">
        <f>IF(A320=0,0,VLOOKUP(A320,'Pwr CrvFtch'!$A$4:$B$363,2))</f>
        <v>0</v>
      </c>
      <c r="P320" s="138">
        <f t="shared" si="84"/>
        <v>0</v>
      </c>
      <c r="Q320" s="63">
        <f t="shared" si="85"/>
        <v>0</v>
      </c>
      <c r="R320" s="63">
        <f t="shared" si="86"/>
        <v>0</v>
      </c>
      <c r="S320" s="63">
        <f t="shared" si="87"/>
        <v>0</v>
      </c>
      <c r="AC320" s="62">
        <f t="shared" si="94"/>
        <v>46174</v>
      </c>
      <c r="AD320" s="59">
        <v>20</v>
      </c>
      <c r="AE320" s="59">
        <v>5</v>
      </c>
      <c r="AF320" s="59">
        <v>5</v>
      </c>
      <c r="AG320" s="59">
        <v>0</v>
      </c>
      <c r="AH320" s="59">
        <v>30</v>
      </c>
    </row>
    <row r="321" spans="1:34" x14ac:dyDescent="0.25">
      <c r="A321" s="125">
        <f t="shared" si="88"/>
        <v>0</v>
      </c>
      <c r="B321" s="132">
        <f t="shared" si="89"/>
        <v>0</v>
      </c>
      <c r="C321" s="94">
        <f t="shared" si="90"/>
        <v>0</v>
      </c>
      <c r="D321" s="95">
        <f t="shared" si="91"/>
        <v>0</v>
      </c>
      <c r="E321" s="95">
        <f t="shared" si="92"/>
        <v>0</v>
      </c>
      <c r="F321" s="95">
        <f t="shared" si="75"/>
        <v>0</v>
      </c>
      <c r="G321" s="95">
        <f t="shared" si="76"/>
        <v>0</v>
      </c>
      <c r="H321" s="96">
        <f t="shared" si="77"/>
        <v>0</v>
      </c>
      <c r="I321" s="109">
        <f t="shared" si="78"/>
        <v>0</v>
      </c>
      <c r="J321" s="110">
        <f t="shared" si="79"/>
        <v>0</v>
      </c>
      <c r="K321" s="111">
        <f t="shared" si="80"/>
        <v>0</v>
      </c>
      <c r="L321" s="121">
        <f t="shared" si="81"/>
        <v>0</v>
      </c>
      <c r="M321" s="122">
        <f t="shared" si="82"/>
        <v>0</v>
      </c>
      <c r="N321" s="122">
        <f t="shared" si="83"/>
        <v>0</v>
      </c>
      <c r="O321" s="137">
        <f>IF(A321=0,0,VLOOKUP(A321,'Pwr CrvFtch'!$A$4:$B$363,2))</f>
        <v>0</v>
      </c>
      <c r="P321" s="138">
        <f t="shared" si="84"/>
        <v>0</v>
      </c>
      <c r="Q321" s="63">
        <f t="shared" si="85"/>
        <v>0</v>
      </c>
      <c r="R321" s="63">
        <f t="shared" si="86"/>
        <v>0</v>
      </c>
      <c r="S321" s="63">
        <f t="shared" si="87"/>
        <v>0</v>
      </c>
      <c r="AC321" s="62">
        <f t="shared" si="94"/>
        <v>46204</v>
      </c>
      <c r="AD321" s="59">
        <v>22</v>
      </c>
      <c r="AE321" s="59">
        <v>4</v>
      </c>
      <c r="AF321" s="59">
        <v>5</v>
      </c>
      <c r="AG321" s="59">
        <v>1</v>
      </c>
      <c r="AH321" s="59">
        <v>31</v>
      </c>
    </row>
    <row r="322" spans="1:34" x14ac:dyDescent="0.25">
      <c r="A322" s="125">
        <f t="shared" si="88"/>
        <v>0</v>
      </c>
      <c r="B322" s="132">
        <f t="shared" si="89"/>
        <v>0</v>
      </c>
      <c r="C322" s="94">
        <f t="shared" si="90"/>
        <v>0</v>
      </c>
      <c r="D322" s="95">
        <f t="shared" si="91"/>
        <v>0</v>
      </c>
      <c r="E322" s="95">
        <f t="shared" si="92"/>
        <v>0</v>
      </c>
      <c r="F322" s="95">
        <f t="shared" si="75"/>
        <v>0</v>
      </c>
      <c r="G322" s="95">
        <f t="shared" si="76"/>
        <v>0</v>
      </c>
      <c r="H322" s="96">
        <f t="shared" si="77"/>
        <v>0</v>
      </c>
      <c r="I322" s="109">
        <f t="shared" si="78"/>
        <v>0</v>
      </c>
      <c r="J322" s="110">
        <f t="shared" si="79"/>
        <v>0</v>
      </c>
      <c r="K322" s="111">
        <f t="shared" si="80"/>
        <v>0</v>
      </c>
      <c r="L322" s="121">
        <f t="shared" si="81"/>
        <v>0</v>
      </c>
      <c r="M322" s="122">
        <f t="shared" si="82"/>
        <v>0</v>
      </c>
      <c r="N322" s="122">
        <f t="shared" si="83"/>
        <v>0</v>
      </c>
      <c r="O322" s="137">
        <f>IF(A322=0,0,VLOOKUP(A322,'Pwr CrvFtch'!$A$4:$B$363,2))</f>
        <v>0</v>
      </c>
      <c r="P322" s="138">
        <f t="shared" si="84"/>
        <v>0</v>
      </c>
      <c r="Q322" s="63">
        <f t="shared" si="85"/>
        <v>0</v>
      </c>
      <c r="R322" s="63">
        <f t="shared" si="86"/>
        <v>0</v>
      </c>
      <c r="S322" s="63">
        <f t="shared" si="87"/>
        <v>0</v>
      </c>
      <c r="AC322" s="62">
        <f t="shared" si="94"/>
        <v>46235</v>
      </c>
      <c r="AD322" s="59">
        <v>22</v>
      </c>
      <c r="AE322" s="59">
        <v>5</v>
      </c>
      <c r="AF322" s="59">
        <v>4</v>
      </c>
      <c r="AG322" s="59">
        <v>0</v>
      </c>
      <c r="AH322" s="59">
        <v>31</v>
      </c>
    </row>
    <row r="323" spans="1:34" x14ac:dyDescent="0.25">
      <c r="A323" s="125">
        <f t="shared" si="88"/>
        <v>0</v>
      </c>
      <c r="B323" s="132">
        <f t="shared" si="89"/>
        <v>0</v>
      </c>
      <c r="C323" s="94">
        <f t="shared" si="90"/>
        <v>0</v>
      </c>
      <c r="D323" s="95">
        <f t="shared" si="91"/>
        <v>0</v>
      </c>
      <c r="E323" s="95">
        <f t="shared" si="92"/>
        <v>0</v>
      </c>
      <c r="F323" s="95">
        <f t="shared" si="75"/>
        <v>0</v>
      </c>
      <c r="G323" s="95">
        <f t="shared" si="76"/>
        <v>0</v>
      </c>
      <c r="H323" s="96">
        <f t="shared" si="77"/>
        <v>0</v>
      </c>
      <c r="I323" s="109">
        <f t="shared" si="78"/>
        <v>0</v>
      </c>
      <c r="J323" s="110">
        <f t="shared" si="79"/>
        <v>0</v>
      </c>
      <c r="K323" s="111">
        <f t="shared" si="80"/>
        <v>0</v>
      </c>
      <c r="L323" s="121">
        <f t="shared" si="81"/>
        <v>0</v>
      </c>
      <c r="M323" s="122">
        <f t="shared" si="82"/>
        <v>0</v>
      </c>
      <c r="N323" s="122">
        <f t="shared" si="83"/>
        <v>0</v>
      </c>
      <c r="O323" s="137">
        <f>IF(A323=0,0,VLOOKUP(A323,'Pwr CrvFtch'!$A$4:$B$363,2))</f>
        <v>0</v>
      </c>
      <c r="P323" s="138">
        <f t="shared" si="84"/>
        <v>0</v>
      </c>
      <c r="Q323" s="63">
        <f t="shared" si="85"/>
        <v>0</v>
      </c>
      <c r="R323" s="63">
        <f t="shared" si="86"/>
        <v>0</v>
      </c>
      <c r="S323" s="63">
        <f t="shared" si="87"/>
        <v>0</v>
      </c>
      <c r="AC323" s="62">
        <f t="shared" si="94"/>
        <v>46266</v>
      </c>
      <c r="AD323" s="59">
        <v>20</v>
      </c>
      <c r="AE323" s="59">
        <v>4</v>
      </c>
      <c r="AF323" s="59">
        <v>6</v>
      </c>
      <c r="AG323" s="59">
        <v>1</v>
      </c>
      <c r="AH323" s="59">
        <v>30</v>
      </c>
    </row>
    <row r="324" spans="1:34" x14ac:dyDescent="0.25">
      <c r="A324" s="125">
        <f t="shared" si="88"/>
        <v>0</v>
      </c>
      <c r="B324" s="132">
        <f t="shared" si="89"/>
        <v>0</v>
      </c>
      <c r="C324" s="94">
        <f t="shared" si="90"/>
        <v>0</v>
      </c>
      <c r="D324" s="95">
        <f t="shared" si="91"/>
        <v>0</v>
      </c>
      <c r="E324" s="95">
        <f t="shared" si="92"/>
        <v>0</v>
      </c>
      <c r="F324" s="95">
        <f t="shared" si="75"/>
        <v>0</v>
      </c>
      <c r="G324" s="95">
        <f t="shared" si="76"/>
        <v>0</v>
      </c>
      <c r="H324" s="96">
        <f t="shared" si="77"/>
        <v>0</v>
      </c>
      <c r="I324" s="109">
        <f t="shared" si="78"/>
        <v>0</v>
      </c>
      <c r="J324" s="110">
        <f t="shared" si="79"/>
        <v>0</v>
      </c>
      <c r="K324" s="111">
        <f t="shared" si="80"/>
        <v>0</v>
      </c>
      <c r="L324" s="121">
        <f t="shared" si="81"/>
        <v>0</v>
      </c>
      <c r="M324" s="122">
        <f t="shared" si="82"/>
        <v>0</v>
      </c>
      <c r="N324" s="122">
        <f t="shared" si="83"/>
        <v>0</v>
      </c>
      <c r="O324" s="137">
        <f>IF(A324=0,0,VLOOKUP(A324,'Pwr CrvFtch'!$A$4:$B$363,2))</f>
        <v>0</v>
      </c>
      <c r="P324" s="138">
        <f t="shared" si="84"/>
        <v>0</v>
      </c>
      <c r="Q324" s="63">
        <f t="shared" si="85"/>
        <v>0</v>
      </c>
      <c r="R324" s="63">
        <f t="shared" si="86"/>
        <v>0</v>
      </c>
      <c r="S324" s="63">
        <f t="shared" si="87"/>
        <v>0</v>
      </c>
      <c r="AC324" s="62">
        <f t="shared" si="94"/>
        <v>46296</v>
      </c>
      <c r="AD324" s="59">
        <v>23</v>
      </c>
      <c r="AE324" s="59">
        <v>4</v>
      </c>
      <c r="AF324" s="59">
        <v>4</v>
      </c>
      <c r="AG324" s="59">
        <v>0</v>
      </c>
      <c r="AH324" s="59">
        <v>31</v>
      </c>
    </row>
    <row r="325" spans="1:34" x14ac:dyDescent="0.25">
      <c r="A325" s="125">
        <f t="shared" si="88"/>
        <v>0</v>
      </c>
      <c r="B325" s="132">
        <f t="shared" si="89"/>
        <v>0</v>
      </c>
      <c r="C325" s="94">
        <f t="shared" si="90"/>
        <v>0</v>
      </c>
      <c r="D325" s="95">
        <f t="shared" si="91"/>
        <v>0</v>
      </c>
      <c r="E325" s="95">
        <f t="shared" si="92"/>
        <v>0</v>
      </c>
      <c r="F325" s="95">
        <f t="shared" si="75"/>
        <v>0</v>
      </c>
      <c r="G325" s="95">
        <f t="shared" si="76"/>
        <v>0</v>
      </c>
      <c r="H325" s="96">
        <f t="shared" si="77"/>
        <v>0</v>
      </c>
      <c r="I325" s="109">
        <f t="shared" si="78"/>
        <v>0</v>
      </c>
      <c r="J325" s="110">
        <f t="shared" si="79"/>
        <v>0</v>
      </c>
      <c r="K325" s="111">
        <f t="shared" si="80"/>
        <v>0</v>
      </c>
      <c r="L325" s="121">
        <f t="shared" si="81"/>
        <v>0</v>
      </c>
      <c r="M325" s="122">
        <f t="shared" si="82"/>
        <v>0</v>
      </c>
      <c r="N325" s="122">
        <f t="shared" si="83"/>
        <v>0</v>
      </c>
      <c r="O325" s="137">
        <f>IF(A325=0,0,VLOOKUP(A325,'Pwr CrvFtch'!$A$4:$B$363,2))</f>
        <v>0</v>
      </c>
      <c r="P325" s="138">
        <f t="shared" si="84"/>
        <v>0</v>
      </c>
      <c r="Q325" s="63">
        <f t="shared" si="85"/>
        <v>0</v>
      </c>
      <c r="R325" s="63">
        <f t="shared" si="86"/>
        <v>0</v>
      </c>
      <c r="S325" s="63">
        <f t="shared" si="87"/>
        <v>0</v>
      </c>
      <c r="AC325" s="62">
        <f t="shared" si="94"/>
        <v>46327</v>
      </c>
      <c r="AD325" s="59">
        <v>20</v>
      </c>
      <c r="AE325" s="59">
        <v>5</v>
      </c>
      <c r="AF325" s="59">
        <v>5</v>
      </c>
      <c r="AG325" s="59">
        <v>1</v>
      </c>
      <c r="AH325" s="59">
        <v>30</v>
      </c>
    </row>
    <row r="326" spans="1:34" x14ac:dyDescent="0.25">
      <c r="A326" s="125">
        <f t="shared" si="88"/>
        <v>0</v>
      </c>
      <c r="B326" s="132">
        <f t="shared" si="89"/>
        <v>0</v>
      </c>
      <c r="C326" s="94">
        <f t="shared" si="90"/>
        <v>0</v>
      </c>
      <c r="D326" s="95">
        <f t="shared" si="91"/>
        <v>0</v>
      </c>
      <c r="E326" s="95">
        <f t="shared" si="92"/>
        <v>0</v>
      </c>
      <c r="F326" s="95">
        <f t="shared" si="75"/>
        <v>0</v>
      </c>
      <c r="G326" s="95">
        <f t="shared" si="76"/>
        <v>0</v>
      </c>
      <c r="H326" s="96">
        <f t="shared" si="77"/>
        <v>0</v>
      </c>
      <c r="I326" s="109">
        <f t="shared" si="78"/>
        <v>0</v>
      </c>
      <c r="J326" s="110">
        <f t="shared" si="79"/>
        <v>0</v>
      </c>
      <c r="K326" s="111">
        <f t="shared" si="80"/>
        <v>0</v>
      </c>
      <c r="L326" s="121">
        <f t="shared" si="81"/>
        <v>0</v>
      </c>
      <c r="M326" s="122">
        <f t="shared" si="82"/>
        <v>0</v>
      </c>
      <c r="N326" s="122">
        <f t="shared" si="83"/>
        <v>0</v>
      </c>
      <c r="O326" s="137">
        <f>IF(A326=0,0,VLOOKUP(A326,'Pwr CrvFtch'!$A$4:$B$363,2))</f>
        <v>0</v>
      </c>
      <c r="P326" s="138">
        <f t="shared" si="84"/>
        <v>0</v>
      </c>
      <c r="Q326" s="63">
        <f t="shared" si="85"/>
        <v>0</v>
      </c>
      <c r="R326" s="63">
        <f t="shared" si="86"/>
        <v>0</v>
      </c>
      <c r="S326" s="63">
        <f t="shared" si="87"/>
        <v>0</v>
      </c>
      <c r="AC326" s="62">
        <f t="shared" si="94"/>
        <v>46357</v>
      </c>
      <c r="AD326" s="59">
        <v>21</v>
      </c>
      <c r="AE326" s="59">
        <v>4</v>
      </c>
      <c r="AF326" s="59">
        <v>6</v>
      </c>
      <c r="AG326" s="59">
        <v>1</v>
      </c>
      <c r="AH326" s="59">
        <v>31</v>
      </c>
    </row>
    <row r="327" spans="1:34" x14ac:dyDescent="0.25">
      <c r="A327" s="125">
        <f t="shared" si="88"/>
        <v>0</v>
      </c>
      <c r="B327" s="132">
        <f t="shared" si="89"/>
        <v>0</v>
      </c>
      <c r="C327" s="94">
        <f t="shared" si="90"/>
        <v>0</v>
      </c>
      <c r="D327" s="95">
        <f t="shared" si="91"/>
        <v>0</v>
      </c>
      <c r="E327" s="95">
        <f t="shared" si="92"/>
        <v>0</v>
      </c>
      <c r="F327" s="95">
        <f t="shared" si="75"/>
        <v>0</v>
      </c>
      <c r="G327" s="95">
        <f t="shared" si="76"/>
        <v>0</v>
      </c>
      <c r="H327" s="96">
        <f t="shared" si="77"/>
        <v>0</v>
      </c>
      <c r="I327" s="109">
        <f t="shared" si="78"/>
        <v>0</v>
      </c>
      <c r="J327" s="110">
        <f t="shared" si="79"/>
        <v>0</v>
      </c>
      <c r="K327" s="111">
        <f t="shared" si="80"/>
        <v>0</v>
      </c>
      <c r="L327" s="121">
        <f t="shared" si="81"/>
        <v>0</v>
      </c>
      <c r="M327" s="122">
        <f t="shared" si="82"/>
        <v>0</v>
      </c>
      <c r="N327" s="122">
        <f t="shared" si="83"/>
        <v>0</v>
      </c>
      <c r="O327" s="137">
        <f>IF(A327=0,0,VLOOKUP(A327,'Pwr CrvFtch'!$A$4:$B$363,2))</f>
        <v>0</v>
      </c>
      <c r="P327" s="138">
        <f t="shared" si="84"/>
        <v>0</v>
      </c>
      <c r="Q327" s="63">
        <f t="shared" si="85"/>
        <v>0</v>
      </c>
      <c r="R327" s="63">
        <f t="shared" si="86"/>
        <v>0</v>
      </c>
      <c r="S327" s="63">
        <f t="shared" si="87"/>
        <v>0</v>
      </c>
      <c r="AC327" s="62">
        <f t="shared" si="94"/>
        <v>46388</v>
      </c>
      <c r="AD327" s="59">
        <v>22</v>
      </c>
      <c r="AE327" s="59">
        <v>4</v>
      </c>
      <c r="AF327" s="59">
        <v>5</v>
      </c>
      <c r="AG327" s="59">
        <v>1</v>
      </c>
      <c r="AH327" s="59">
        <v>31</v>
      </c>
    </row>
    <row r="328" spans="1:34" x14ac:dyDescent="0.25">
      <c r="A328" s="125">
        <f t="shared" si="88"/>
        <v>0</v>
      </c>
      <c r="B328" s="132">
        <f t="shared" si="89"/>
        <v>0</v>
      </c>
      <c r="C328" s="94">
        <f t="shared" si="90"/>
        <v>0</v>
      </c>
      <c r="D328" s="95">
        <f t="shared" si="91"/>
        <v>0</v>
      </c>
      <c r="E328" s="95">
        <f t="shared" si="92"/>
        <v>0</v>
      </c>
      <c r="F328" s="95">
        <f t="shared" si="75"/>
        <v>0</v>
      </c>
      <c r="G328" s="95">
        <f t="shared" si="76"/>
        <v>0</v>
      </c>
      <c r="H328" s="96">
        <f t="shared" si="77"/>
        <v>0</v>
      </c>
      <c r="I328" s="109">
        <f t="shared" si="78"/>
        <v>0</v>
      </c>
      <c r="J328" s="110">
        <f t="shared" si="79"/>
        <v>0</v>
      </c>
      <c r="K328" s="111">
        <f t="shared" si="80"/>
        <v>0</v>
      </c>
      <c r="L328" s="121">
        <f t="shared" si="81"/>
        <v>0</v>
      </c>
      <c r="M328" s="122">
        <f t="shared" si="82"/>
        <v>0</v>
      </c>
      <c r="N328" s="122">
        <f t="shared" si="83"/>
        <v>0</v>
      </c>
      <c r="O328" s="137">
        <f>IF(A328=0,0,VLOOKUP(A328,'Pwr CrvFtch'!$A$4:$B$363,2))</f>
        <v>0</v>
      </c>
      <c r="P328" s="138">
        <f t="shared" si="84"/>
        <v>0</v>
      </c>
      <c r="Q328" s="63">
        <f t="shared" si="85"/>
        <v>0</v>
      </c>
      <c r="R328" s="63">
        <f t="shared" si="86"/>
        <v>0</v>
      </c>
      <c r="S328" s="63">
        <f t="shared" si="87"/>
        <v>0</v>
      </c>
      <c r="AC328" s="62">
        <f t="shared" si="94"/>
        <v>46419</v>
      </c>
      <c r="AD328" s="59">
        <v>20</v>
      </c>
      <c r="AE328" s="59">
        <v>4</v>
      </c>
      <c r="AF328" s="59">
        <v>4</v>
      </c>
      <c r="AG328" s="59">
        <v>0</v>
      </c>
      <c r="AH328" s="59">
        <v>28</v>
      </c>
    </row>
    <row r="329" spans="1:34" x14ac:dyDescent="0.25">
      <c r="A329" s="125">
        <f t="shared" si="88"/>
        <v>0</v>
      </c>
      <c r="B329" s="132">
        <f t="shared" si="89"/>
        <v>0</v>
      </c>
      <c r="C329" s="94">
        <f t="shared" si="90"/>
        <v>0</v>
      </c>
      <c r="D329" s="95">
        <f t="shared" si="91"/>
        <v>0</v>
      </c>
      <c r="E329" s="95">
        <f t="shared" si="92"/>
        <v>0</v>
      </c>
      <c r="F329" s="95">
        <f t="shared" si="75"/>
        <v>0</v>
      </c>
      <c r="G329" s="95">
        <f t="shared" si="76"/>
        <v>0</v>
      </c>
      <c r="H329" s="96">
        <f t="shared" si="77"/>
        <v>0</v>
      </c>
      <c r="I329" s="109">
        <f t="shared" si="78"/>
        <v>0</v>
      </c>
      <c r="J329" s="110">
        <f t="shared" si="79"/>
        <v>0</v>
      </c>
      <c r="K329" s="111">
        <f t="shared" si="80"/>
        <v>0</v>
      </c>
      <c r="L329" s="121">
        <f t="shared" si="81"/>
        <v>0</v>
      </c>
      <c r="M329" s="122">
        <f t="shared" si="82"/>
        <v>0</v>
      </c>
      <c r="N329" s="122">
        <f t="shared" si="83"/>
        <v>0</v>
      </c>
      <c r="O329" s="137">
        <f>IF(A329=0,0,VLOOKUP(A329,'Pwr CrvFtch'!$A$4:$B$363,2))</f>
        <v>0</v>
      </c>
      <c r="P329" s="138">
        <f t="shared" si="84"/>
        <v>0</v>
      </c>
      <c r="Q329" s="63">
        <f t="shared" si="85"/>
        <v>0</v>
      </c>
      <c r="R329" s="63">
        <f t="shared" si="86"/>
        <v>0</v>
      </c>
      <c r="S329" s="63">
        <f t="shared" si="87"/>
        <v>0</v>
      </c>
      <c r="AC329" s="62">
        <f t="shared" si="94"/>
        <v>46447</v>
      </c>
      <c r="AD329" s="59">
        <v>21</v>
      </c>
      <c r="AE329" s="59">
        <v>5</v>
      </c>
      <c r="AF329" s="59">
        <v>5</v>
      </c>
      <c r="AG329" s="59">
        <v>0</v>
      </c>
      <c r="AH329" s="59">
        <v>31</v>
      </c>
    </row>
    <row r="330" spans="1:34" x14ac:dyDescent="0.25">
      <c r="A330" s="125">
        <f t="shared" si="88"/>
        <v>0</v>
      </c>
      <c r="B330" s="132">
        <f t="shared" si="89"/>
        <v>0</v>
      </c>
      <c r="C330" s="94">
        <f t="shared" si="90"/>
        <v>0</v>
      </c>
      <c r="D330" s="95">
        <f t="shared" si="91"/>
        <v>0</v>
      </c>
      <c r="E330" s="95">
        <f t="shared" si="92"/>
        <v>0</v>
      </c>
      <c r="F330" s="95">
        <f t="shared" si="75"/>
        <v>0</v>
      </c>
      <c r="G330" s="95">
        <f t="shared" si="76"/>
        <v>0</v>
      </c>
      <c r="H330" s="96">
        <f t="shared" si="77"/>
        <v>0</v>
      </c>
      <c r="I330" s="109">
        <f t="shared" si="78"/>
        <v>0</v>
      </c>
      <c r="J330" s="110">
        <f t="shared" si="79"/>
        <v>0</v>
      </c>
      <c r="K330" s="111">
        <f t="shared" si="80"/>
        <v>0</v>
      </c>
      <c r="L330" s="121">
        <f t="shared" si="81"/>
        <v>0</v>
      </c>
      <c r="M330" s="122">
        <f t="shared" si="82"/>
        <v>0</v>
      </c>
      <c r="N330" s="122">
        <f t="shared" si="83"/>
        <v>0</v>
      </c>
      <c r="O330" s="137">
        <f>IF(A330=0,0,VLOOKUP(A330,'Pwr CrvFtch'!$A$4:$B$363,2))</f>
        <v>0</v>
      </c>
      <c r="P330" s="138">
        <f t="shared" si="84"/>
        <v>0</v>
      </c>
      <c r="Q330" s="63">
        <f t="shared" si="85"/>
        <v>0</v>
      </c>
      <c r="R330" s="63">
        <f t="shared" si="86"/>
        <v>0</v>
      </c>
      <c r="S330" s="63">
        <f t="shared" si="87"/>
        <v>0</v>
      </c>
      <c r="AC330" s="62">
        <f t="shared" si="94"/>
        <v>46478</v>
      </c>
      <c r="AD330" s="59">
        <v>22</v>
      </c>
      <c r="AE330" s="59">
        <v>4</v>
      </c>
      <c r="AF330" s="59">
        <v>4</v>
      </c>
      <c r="AG330" s="59">
        <v>0</v>
      </c>
      <c r="AH330" s="59">
        <v>30</v>
      </c>
    </row>
    <row r="331" spans="1:34" x14ac:dyDescent="0.25">
      <c r="A331" s="125">
        <f t="shared" si="88"/>
        <v>0</v>
      </c>
      <c r="B331" s="132">
        <f t="shared" si="89"/>
        <v>0</v>
      </c>
      <c r="C331" s="94">
        <f t="shared" si="90"/>
        <v>0</v>
      </c>
      <c r="D331" s="95">
        <f t="shared" si="91"/>
        <v>0</v>
      </c>
      <c r="E331" s="95">
        <f t="shared" si="92"/>
        <v>0</v>
      </c>
      <c r="F331" s="95">
        <f t="shared" si="75"/>
        <v>0</v>
      </c>
      <c r="G331" s="95">
        <f t="shared" si="76"/>
        <v>0</v>
      </c>
      <c r="H331" s="96">
        <f t="shared" si="77"/>
        <v>0</v>
      </c>
      <c r="I331" s="109">
        <f t="shared" si="78"/>
        <v>0</v>
      </c>
      <c r="J331" s="110">
        <f t="shared" si="79"/>
        <v>0</v>
      </c>
      <c r="K331" s="111">
        <f t="shared" si="80"/>
        <v>0</v>
      </c>
      <c r="L331" s="121">
        <f t="shared" si="81"/>
        <v>0</v>
      </c>
      <c r="M331" s="122">
        <f t="shared" si="82"/>
        <v>0</v>
      </c>
      <c r="N331" s="122">
        <f t="shared" si="83"/>
        <v>0</v>
      </c>
      <c r="O331" s="137">
        <f>IF(A331=0,0,VLOOKUP(A331,'Pwr CrvFtch'!$A$4:$B$363,2))</f>
        <v>0</v>
      </c>
      <c r="P331" s="138">
        <f t="shared" si="84"/>
        <v>0</v>
      </c>
      <c r="Q331" s="63">
        <f t="shared" si="85"/>
        <v>0</v>
      </c>
      <c r="R331" s="63">
        <f t="shared" si="86"/>
        <v>0</v>
      </c>
      <c r="S331" s="63">
        <f t="shared" si="87"/>
        <v>0</v>
      </c>
      <c r="AC331" s="62">
        <f t="shared" si="94"/>
        <v>46508</v>
      </c>
      <c r="AD331" s="59">
        <v>22</v>
      </c>
      <c r="AE331" s="59">
        <v>4</v>
      </c>
      <c r="AF331" s="59">
        <v>5</v>
      </c>
      <c r="AG331" s="59">
        <v>1</v>
      </c>
      <c r="AH331" s="59">
        <v>31</v>
      </c>
    </row>
    <row r="332" spans="1:34" x14ac:dyDescent="0.25">
      <c r="A332" s="125">
        <f t="shared" si="88"/>
        <v>0</v>
      </c>
      <c r="B332" s="132">
        <f t="shared" si="89"/>
        <v>0</v>
      </c>
      <c r="C332" s="94">
        <f t="shared" si="90"/>
        <v>0</v>
      </c>
      <c r="D332" s="95">
        <f t="shared" si="91"/>
        <v>0</v>
      </c>
      <c r="E332" s="95">
        <f t="shared" si="92"/>
        <v>0</v>
      </c>
      <c r="F332" s="95">
        <f t="shared" si="75"/>
        <v>0</v>
      </c>
      <c r="G332" s="95">
        <f t="shared" si="76"/>
        <v>0</v>
      </c>
      <c r="H332" s="96">
        <f t="shared" si="77"/>
        <v>0</v>
      </c>
      <c r="I332" s="109">
        <f t="shared" si="78"/>
        <v>0</v>
      </c>
      <c r="J332" s="110">
        <f t="shared" si="79"/>
        <v>0</v>
      </c>
      <c r="K332" s="111">
        <f t="shared" si="80"/>
        <v>0</v>
      </c>
      <c r="L332" s="121">
        <f t="shared" si="81"/>
        <v>0</v>
      </c>
      <c r="M332" s="122">
        <f t="shared" si="82"/>
        <v>0</v>
      </c>
      <c r="N332" s="122">
        <f t="shared" si="83"/>
        <v>0</v>
      </c>
      <c r="O332" s="137">
        <f>IF(A332=0,0,VLOOKUP(A332,'Pwr CrvFtch'!$A$4:$B$363,2))</f>
        <v>0</v>
      </c>
      <c r="P332" s="138">
        <f t="shared" si="84"/>
        <v>0</v>
      </c>
      <c r="Q332" s="63">
        <f t="shared" si="85"/>
        <v>0</v>
      </c>
      <c r="R332" s="63">
        <f t="shared" si="86"/>
        <v>0</v>
      </c>
      <c r="S332" s="63">
        <f t="shared" si="87"/>
        <v>0</v>
      </c>
      <c r="AC332" s="62">
        <f t="shared" si="94"/>
        <v>46539</v>
      </c>
      <c r="AD332" s="59">
        <v>20</v>
      </c>
      <c r="AE332" s="59">
        <v>5</v>
      </c>
      <c r="AF332" s="59">
        <v>5</v>
      </c>
      <c r="AG332" s="59">
        <v>0</v>
      </c>
      <c r="AH332" s="59">
        <v>30</v>
      </c>
    </row>
    <row r="333" spans="1:34" x14ac:dyDescent="0.25">
      <c r="A333" s="125">
        <f t="shared" si="88"/>
        <v>0</v>
      </c>
      <c r="B333" s="132">
        <f t="shared" si="89"/>
        <v>0</v>
      </c>
      <c r="C333" s="94">
        <f t="shared" si="90"/>
        <v>0</v>
      </c>
      <c r="D333" s="95">
        <f t="shared" si="91"/>
        <v>0</v>
      </c>
      <c r="E333" s="95">
        <f t="shared" si="92"/>
        <v>0</v>
      </c>
      <c r="F333" s="95">
        <f t="shared" si="75"/>
        <v>0</v>
      </c>
      <c r="G333" s="95">
        <f t="shared" si="76"/>
        <v>0</v>
      </c>
      <c r="H333" s="96">
        <f t="shared" si="77"/>
        <v>0</v>
      </c>
      <c r="I333" s="109">
        <f t="shared" si="78"/>
        <v>0</v>
      </c>
      <c r="J333" s="110">
        <f t="shared" si="79"/>
        <v>0</v>
      </c>
      <c r="K333" s="111">
        <f t="shared" si="80"/>
        <v>0</v>
      </c>
      <c r="L333" s="121">
        <f t="shared" si="81"/>
        <v>0</v>
      </c>
      <c r="M333" s="122">
        <f t="shared" si="82"/>
        <v>0</v>
      </c>
      <c r="N333" s="122">
        <f t="shared" si="83"/>
        <v>0</v>
      </c>
      <c r="O333" s="137">
        <f>IF(A333=0,0,VLOOKUP(A333,'Pwr CrvFtch'!$A$4:$B$363,2))</f>
        <v>0</v>
      </c>
      <c r="P333" s="138">
        <f t="shared" si="84"/>
        <v>0</v>
      </c>
      <c r="Q333" s="63">
        <f t="shared" si="85"/>
        <v>0</v>
      </c>
      <c r="R333" s="63">
        <f t="shared" si="86"/>
        <v>0</v>
      </c>
      <c r="S333" s="63">
        <f t="shared" si="87"/>
        <v>0</v>
      </c>
      <c r="AC333" s="62">
        <f t="shared" si="94"/>
        <v>46569</v>
      </c>
      <c r="AD333" s="59">
        <v>22</v>
      </c>
      <c r="AE333" s="59">
        <v>4</v>
      </c>
      <c r="AF333" s="59">
        <v>5</v>
      </c>
      <c r="AG333" s="59">
        <v>1</v>
      </c>
      <c r="AH333" s="59">
        <v>31</v>
      </c>
    </row>
    <row r="334" spans="1:34" x14ac:dyDescent="0.25">
      <c r="A334" s="125">
        <f t="shared" si="88"/>
        <v>0</v>
      </c>
      <c r="B334" s="132">
        <f t="shared" si="89"/>
        <v>0</v>
      </c>
      <c r="C334" s="94">
        <f t="shared" si="90"/>
        <v>0</v>
      </c>
      <c r="D334" s="95">
        <f t="shared" si="91"/>
        <v>0</v>
      </c>
      <c r="E334" s="95">
        <f t="shared" si="92"/>
        <v>0</v>
      </c>
      <c r="F334" s="95">
        <f t="shared" si="75"/>
        <v>0</v>
      </c>
      <c r="G334" s="95">
        <f t="shared" si="76"/>
        <v>0</v>
      </c>
      <c r="H334" s="96">
        <f t="shared" si="77"/>
        <v>0</v>
      </c>
      <c r="I334" s="109">
        <f t="shared" si="78"/>
        <v>0</v>
      </c>
      <c r="J334" s="110">
        <f t="shared" si="79"/>
        <v>0</v>
      </c>
      <c r="K334" s="111">
        <f t="shared" si="80"/>
        <v>0</v>
      </c>
      <c r="L334" s="121">
        <f t="shared" si="81"/>
        <v>0</v>
      </c>
      <c r="M334" s="122">
        <f t="shared" si="82"/>
        <v>0</v>
      </c>
      <c r="N334" s="122">
        <f t="shared" si="83"/>
        <v>0</v>
      </c>
      <c r="O334" s="137">
        <f>IF(A334=0,0,VLOOKUP(A334,'Pwr CrvFtch'!$A$4:$B$363,2))</f>
        <v>0</v>
      </c>
      <c r="P334" s="138">
        <f t="shared" si="84"/>
        <v>0</v>
      </c>
      <c r="Q334" s="63">
        <f t="shared" si="85"/>
        <v>0</v>
      </c>
      <c r="R334" s="63">
        <f t="shared" si="86"/>
        <v>0</v>
      </c>
      <c r="S334" s="63">
        <f t="shared" si="87"/>
        <v>0</v>
      </c>
      <c r="AC334" s="62">
        <f t="shared" si="94"/>
        <v>46600</v>
      </c>
      <c r="AD334" s="59">
        <v>22</v>
      </c>
      <c r="AE334" s="59">
        <v>5</v>
      </c>
      <c r="AF334" s="59">
        <v>4</v>
      </c>
      <c r="AG334" s="59">
        <v>0</v>
      </c>
      <c r="AH334" s="59">
        <v>31</v>
      </c>
    </row>
    <row r="335" spans="1:34" x14ac:dyDescent="0.25">
      <c r="A335" s="125">
        <f t="shared" si="88"/>
        <v>0</v>
      </c>
      <c r="B335" s="132">
        <f t="shared" si="89"/>
        <v>0</v>
      </c>
      <c r="C335" s="94">
        <f t="shared" si="90"/>
        <v>0</v>
      </c>
      <c r="D335" s="95">
        <f t="shared" si="91"/>
        <v>0</v>
      </c>
      <c r="E335" s="95">
        <f t="shared" si="92"/>
        <v>0</v>
      </c>
      <c r="F335" s="95">
        <f t="shared" si="75"/>
        <v>0</v>
      </c>
      <c r="G335" s="95">
        <f t="shared" si="76"/>
        <v>0</v>
      </c>
      <c r="H335" s="96">
        <f t="shared" si="77"/>
        <v>0</v>
      </c>
      <c r="I335" s="109">
        <f t="shared" si="78"/>
        <v>0</v>
      </c>
      <c r="J335" s="110">
        <f t="shared" si="79"/>
        <v>0</v>
      </c>
      <c r="K335" s="111">
        <f t="shared" si="80"/>
        <v>0</v>
      </c>
      <c r="L335" s="121">
        <f t="shared" si="81"/>
        <v>0</v>
      </c>
      <c r="M335" s="122">
        <f t="shared" si="82"/>
        <v>0</v>
      </c>
      <c r="N335" s="122">
        <f t="shared" si="83"/>
        <v>0</v>
      </c>
      <c r="O335" s="137">
        <f>IF(A335=0,0,VLOOKUP(A335,'Pwr CrvFtch'!$A$4:$B$363,2))</f>
        <v>0</v>
      </c>
      <c r="P335" s="138">
        <f t="shared" si="84"/>
        <v>0</v>
      </c>
      <c r="Q335" s="63">
        <f t="shared" si="85"/>
        <v>0</v>
      </c>
      <c r="R335" s="63">
        <f t="shared" si="86"/>
        <v>0</v>
      </c>
      <c r="S335" s="63">
        <f t="shared" si="87"/>
        <v>0</v>
      </c>
      <c r="AC335" s="62">
        <f t="shared" si="94"/>
        <v>46631</v>
      </c>
      <c r="AD335" s="59">
        <v>20</v>
      </c>
      <c r="AE335" s="59">
        <v>4</v>
      </c>
      <c r="AF335" s="59">
        <v>6</v>
      </c>
      <c r="AG335" s="59">
        <v>1</v>
      </c>
      <c r="AH335" s="59">
        <v>30</v>
      </c>
    </row>
    <row r="336" spans="1:34" x14ac:dyDescent="0.25">
      <c r="A336" s="125">
        <f t="shared" si="88"/>
        <v>0</v>
      </c>
      <c r="B336" s="132">
        <f t="shared" si="89"/>
        <v>0</v>
      </c>
      <c r="C336" s="94">
        <f t="shared" si="90"/>
        <v>0</v>
      </c>
      <c r="D336" s="95">
        <f t="shared" si="91"/>
        <v>0</v>
      </c>
      <c r="E336" s="95">
        <f t="shared" si="92"/>
        <v>0</v>
      </c>
      <c r="F336" s="95">
        <f t="shared" si="75"/>
        <v>0</v>
      </c>
      <c r="G336" s="95">
        <f t="shared" si="76"/>
        <v>0</v>
      </c>
      <c r="H336" s="96">
        <f t="shared" si="77"/>
        <v>0</v>
      </c>
      <c r="I336" s="109">
        <f t="shared" si="78"/>
        <v>0</v>
      </c>
      <c r="J336" s="110">
        <f t="shared" si="79"/>
        <v>0</v>
      </c>
      <c r="K336" s="111">
        <f t="shared" si="80"/>
        <v>0</v>
      </c>
      <c r="L336" s="121">
        <f t="shared" si="81"/>
        <v>0</v>
      </c>
      <c r="M336" s="122">
        <f t="shared" si="82"/>
        <v>0</v>
      </c>
      <c r="N336" s="122">
        <f t="shared" si="83"/>
        <v>0</v>
      </c>
      <c r="O336" s="137">
        <f>IF(A336=0,0,VLOOKUP(A336,'Pwr CrvFtch'!$A$4:$B$363,2))</f>
        <v>0</v>
      </c>
      <c r="P336" s="138">
        <f t="shared" si="84"/>
        <v>0</v>
      </c>
      <c r="Q336" s="63">
        <f t="shared" si="85"/>
        <v>0</v>
      </c>
      <c r="R336" s="63">
        <f t="shared" si="86"/>
        <v>0</v>
      </c>
      <c r="S336" s="63">
        <f t="shared" si="87"/>
        <v>0</v>
      </c>
      <c r="AC336" s="62">
        <f t="shared" si="94"/>
        <v>46661</v>
      </c>
      <c r="AD336" s="59">
        <v>23</v>
      </c>
      <c r="AE336" s="59">
        <v>4</v>
      </c>
      <c r="AF336" s="59">
        <v>4</v>
      </c>
      <c r="AG336" s="59">
        <v>0</v>
      </c>
      <c r="AH336" s="59">
        <v>31</v>
      </c>
    </row>
    <row r="337" spans="1:34" x14ac:dyDescent="0.25">
      <c r="A337" s="125">
        <f t="shared" si="88"/>
        <v>0</v>
      </c>
      <c r="B337" s="132">
        <f t="shared" si="89"/>
        <v>0</v>
      </c>
      <c r="C337" s="94">
        <f t="shared" si="90"/>
        <v>0</v>
      </c>
      <c r="D337" s="95">
        <f t="shared" si="91"/>
        <v>0</v>
      </c>
      <c r="E337" s="95">
        <f t="shared" si="92"/>
        <v>0</v>
      </c>
      <c r="F337" s="95">
        <f t="shared" si="75"/>
        <v>0</v>
      </c>
      <c r="G337" s="95">
        <f t="shared" si="76"/>
        <v>0</v>
      </c>
      <c r="H337" s="96">
        <f t="shared" si="77"/>
        <v>0</v>
      </c>
      <c r="I337" s="109">
        <f t="shared" si="78"/>
        <v>0</v>
      </c>
      <c r="J337" s="110">
        <f t="shared" si="79"/>
        <v>0</v>
      </c>
      <c r="K337" s="111">
        <f t="shared" si="80"/>
        <v>0</v>
      </c>
      <c r="L337" s="121">
        <f t="shared" si="81"/>
        <v>0</v>
      </c>
      <c r="M337" s="122">
        <f t="shared" si="82"/>
        <v>0</v>
      </c>
      <c r="N337" s="122">
        <f t="shared" si="83"/>
        <v>0</v>
      </c>
      <c r="O337" s="137">
        <f>IF(A337=0,0,VLOOKUP(A337,'Pwr CrvFtch'!$A$4:$B$363,2))</f>
        <v>0</v>
      </c>
      <c r="P337" s="138">
        <f t="shared" si="84"/>
        <v>0</v>
      </c>
      <c r="Q337" s="63">
        <f t="shared" si="85"/>
        <v>0</v>
      </c>
      <c r="R337" s="63">
        <f t="shared" si="86"/>
        <v>0</v>
      </c>
      <c r="S337" s="63">
        <f t="shared" si="87"/>
        <v>0</v>
      </c>
      <c r="AC337" s="62">
        <f t="shared" si="94"/>
        <v>46692</v>
      </c>
      <c r="AD337" s="59">
        <v>20</v>
      </c>
      <c r="AE337" s="59">
        <v>5</v>
      </c>
      <c r="AF337" s="59">
        <v>5</v>
      </c>
      <c r="AG337" s="59">
        <v>1</v>
      </c>
      <c r="AH337" s="59">
        <v>30</v>
      </c>
    </row>
    <row r="338" spans="1:34" x14ac:dyDescent="0.25">
      <c r="A338" s="125">
        <f t="shared" si="88"/>
        <v>0</v>
      </c>
      <c r="B338" s="132">
        <f t="shared" si="89"/>
        <v>0</v>
      </c>
      <c r="C338" s="94">
        <f t="shared" si="90"/>
        <v>0</v>
      </c>
      <c r="D338" s="95">
        <f t="shared" si="91"/>
        <v>0</v>
      </c>
      <c r="E338" s="95">
        <f t="shared" si="92"/>
        <v>0</v>
      </c>
      <c r="F338" s="95">
        <f t="shared" si="75"/>
        <v>0</v>
      </c>
      <c r="G338" s="95">
        <f t="shared" si="76"/>
        <v>0</v>
      </c>
      <c r="H338" s="96">
        <f t="shared" si="77"/>
        <v>0</v>
      </c>
      <c r="I338" s="109">
        <f t="shared" si="78"/>
        <v>0</v>
      </c>
      <c r="J338" s="110">
        <f t="shared" si="79"/>
        <v>0</v>
      </c>
      <c r="K338" s="111">
        <f t="shared" si="80"/>
        <v>0</v>
      </c>
      <c r="L338" s="121">
        <f t="shared" si="81"/>
        <v>0</v>
      </c>
      <c r="M338" s="122">
        <f t="shared" si="82"/>
        <v>0</v>
      </c>
      <c r="N338" s="122">
        <f t="shared" si="83"/>
        <v>0</v>
      </c>
      <c r="O338" s="137">
        <f>IF(A338=0,0,VLOOKUP(A338,'Pwr CrvFtch'!$A$4:$B$363,2))</f>
        <v>0</v>
      </c>
      <c r="P338" s="138">
        <f t="shared" si="84"/>
        <v>0</v>
      </c>
      <c r="Q338" s="63">
        <f t="shared" si="85"/>
        <v>0</v>
      </c>
      <c r="R338" s="63">
        <f t="shared" si="86"/>
        <v>0</v>
      </c>
      <c r="S338" s="63">
        <f t="shared" si="87"/>
        <v>0</v>
      </c>
      <c r="AC338" s="62">
        <f t="shared" si="94"/>
        <v>46722</v>
      </c>
      <c r="AD338" s="59">
        <v>21</v>
      </c>
      <c r="AE338" s="59">
        <v>4</v>
      </c>
      <c r="AF338" s="59">
        <v>6</v>
      </c>
      <c r="AG338" s="59">
        <v>1</v>
      </c>
      <c r="AH338" s="59">
        <v>31</v>
      </c>
    </row>
    <row r="339" spans="1:34" x14ac:dyDescent="0.25">
      <c r="A339" s="125">
        <f t="shared" si="88"/>
        <v>0</v>
      </c>
      <c r="B339" s="132">
        <f t="shared" si="89"/>
        <v>0</v>
      </c>
      <c r="C339" s="94">
        <f t="shared" si="90"/>
        <v>0</v>
      </c>
      <c r="D339" s="95">
        <f t="shared" si="91"/>
        <v>0</v>
      </c>
      <c r="E339" s="95">
        <f t="shared" si="92"/>
        <v>0</v>
      </c>
      <c r="F339" s="95">
        <f t="shared" si="75"/>
        <v>0</v>
      </c>
      <c r="G339" s="95">
        <f t="shared" si="76"/>
        <v>0</v>
      </c>
      <c r="H339" s="96">
        <f t="shared" si="77"/>
        <v>0</v>
      </c>
      <c r="I339" s="109">
        <f t="shared" si="78"/>
        <v>0</v>
      </c>
      <c r="J339" s="110">
        <f t="shared" si="79"/>
        <v>0</v>
      </c>
      <c r="K339" s="111">
        <f t="shared" si="80"/>
        <v>0</v>
      </c>
      <c r="L339" s="121">
        <f t="shared" si="81"/>
        <v>0</v>
      </c>
      <c r="M339" s="122">
        <f t="shared" si="82"/>
        <v>0</v>
      </c>
      <c r="N339" s="122">
        <f t="shared" si="83"/>
        <v>0</v>
      </c>
      <c r="O339" s="137">
        <f>IF(A339=0,0,VLOOKUP(A339,'Pwr CrvFtch'!$A$4:$B$363,2))</f>
        <v>0</v>
      </c>
      <c r="P339" s="138">
        <f t="shared" si="84"/>
        <v>0</v>
      </c>
      <c r="Q339" s="63">
        <f t="shared" si="85"/>
        <v>0</v>
      </c>
      <c r="R339" s="63">
        <f t="shared" si="86"/>
        <v>0</v>
      </c>
      <c r="S339" s="63">
        <f t="shared" si="87"/>
        <v>0</v>
      </c>
      <c r="AC339" s="62">
        <f t="shared" si="94"/>
        <v>46753</v>
      </c>
      <c r="AD339" s="59">
        <v>22</v>
      </c>
      <c r="AE339" s="59">
        <v>4</v>
      </c>
      <c r="AF339" s="59">
        <v>5</v>
      </c>
      <c r="AG339" s="59">
        <v>1</v>
      </c>
      <c r="AH339" s="59">
        <v>31</v>
      </c>
    </row>
    <row r="340" spans="1:34" x14ac:dyDescent="0.25">
      <c r="A340" s="125">
        <f t="shared" si="88"/>
        <v>0</v>
      </c>
      <c r="B340" s="132">
        <f t="shared" si="89"/>
        <v>0</v>
      </c>
      <c r="C340" s="94">
        <f t="shared" si="90"/>
        <v>0</v>
      </c>
      <c r="D340" s="95">
        <f t="shared" si="91"/>
        <v>0</v>
      </c>
      <c r="E340" s="95">
        <f t="shared" si="92"/>
        <v>0</v>
      </c>
      <c r="F340" s="95">
        <f t="shared" si="75"/>
        <v>0</v>
      </c>
      <c r="G340" s="95">
        <f t="shared" si="76"/>
        <v>0</v>
      </c>
      <c r="H340" s="96">
        <f t="shared" si="77"/>
        <v>0</v>
      </c>
      <c r="I340" s="109">
        <f t="shared" si="78"/>
        <v>0</v>
      </c>
      <c r="J340" s="110">
        <f t="shared" si="79"/>
        <v>0</v>
      </c>
      <c r="K340" s="111">
        <f t="shared" si="80"/>
        <v>0</v>
      </c>
      <c r="L340" s="121">
        <f t="shared" si="81"/>
        <v>0</v>
      </c>
      <c r="M340" s="122">
        <f t="shared" si="82"/>
        <v>0</v>
      </c>
      <c r="N340" s="122">
        <f t="shared" si="83"/>
        <v>0</v>
      </c>
      <c r="O340" s="137">
        <f>IF(A340=0,0,VLOOKUP(A340,'Pwr CrvFtch'!$A$4:$B$363,2))</f>
        <v>0</v>
      </c>
      <c r="P340" s="138">
        <f t="shared" si="84"/>
        <v>0</v>
      </c>
      <c r="Q340" s="63">
        <f t="shared" si="85"/>
        <v>0</v>
      </c>
      <c r="R340" s="63">
        <f t="shared" si="86"/>
        <v>0</v>
      </c>
      <c r="S340" s="63">
        <f t="shared" si="87"/>
        <v>0</v>
      </c>
      <c r="AC340" s="62">
        <f t="shared" si="94"/>
        <v>46784</v>
      </c>
      <c r="AD340" s="59">
        <v>20</v>
      </c>
      <c r="AE340" s="59">
        <v>5</v>
      </c>
      <c r="AF340" s="59">
        <v>4</v>
      </c>
      <c r="AG340" s="59">
        <v>0</v>
      </c>
      <c r="AH340" s="59">
        <v>29</v>
      </c>
    </row>
    <row r="341" spans="1:34" x14ac:dyDescent="0.25">
      <c r="A341" s="125">
        <f t="shared" si="88"/>
        <v>0</v>
      </c>
      <c r="B341" s="132">
        <f t="shared" si="89"/>
        <v>0</v>
      </c>
      <c r="C341" s="94">
        <f t="shared" si="90"/>
        <v>0</v>
      </c>
      <c r="D341" s="95">
        <f t="shared" si="91"/>
        <v>0</v>
      </c>
      <c r="E341" s="95">
        <f t="shared" si="92"/>
        <v>0</v>
      </c>
      <c r="F341" s="95">
        <f t="shared" si="75"/>
        <v>0</v>
      </c>
      <c r="G341" s="95">
        <f t="shared" si="76"/>
        <v>0</v>
      </c>
      <c r="H341" s="96">
        <f t="shared" si="77"/>
        <v>0</v>
      </c>
      <c r="I341" s="109">
        <f t="shared" si="78"/>
        <v>0</v>
      </c>
      <c r="J341" s="110">
        <f t="shared" si="79"/>
        <v>0</v>
      </c>
      <c r="K341" s="111">
        <f t="shared" si="80"/>
        <v>0</v>
      </c>
      <c r="L341" s="121">
        <f t="shared" si="81"/>
        <v>0</v>
      </c>
      <c r="M341" s="122">
        <f t="shared" si="82"/>
        <v>0</v>
      </c>
      <c r="N341" s="122">
        <f t="shared" si="83"/>
        <v>0</v>
      </c>
      <c r="O341" s="137">
        <f>IF(A341=0,0,VLOOKUP(A341,'Pwr CrvFtch'!$A$4:$B$363,2))</f>
        <v>0</v>
      </c>
      <c r="P341" s="138">
        <f t="shared" si="84"/>
        <v>0</v>
      </c>
      <c r="Q341" s="63">
        <f t="shared" si="85"/>
        <v>0</v>
      </c>
      <c r="R341" s="63">
        <f t="shared" si="86"/>
        <v>0</v>
      </c>
      <c r="S341" s="63">
        <f t="shared" si="87"/>
        <v>0</v>
      </c>
      <c r="AC341" s="62">
        <f t="shared" si="94"/>
        <v>46813</v>
      </c>
      <c r="AD341" s="59">
        <v>22</v>
      </c>
      <c r="AE341" s="59">
        <v>4</v>
      </c>
      <c r="AF341" s="59">
        <v>5</v>
      </c>
      <c r="AG341" s="59">
        <v>0</v>
      </c>
      <c r="AH341" s="59">
        <v>31</v>
      </c>
    </row>
    <row r="342" spans="1:34" x14ac:dyDescent="0.25">
      <c r="A342" s="125">
        <f t="shared" si="88"/>
        <v>0</v>
      </c>
      <c r="B342" s="132">
        <f t="shared" si="89"/>
        <v>0</v>
      </c>
      <c r="C342" s="94">
        <f t="shared" si="90"/>
        <v>0</v>
      </c>
      <c r="D342" s="95">
        <f t="shared" si="91"/>
        <v>0</v>
      </c>
      <c r="E342" s="95">
        <f t="shared" si="92"/>
        <v>0</v>
      </c>
      <c r="F342" s="95">
        <f t="shared" si="75"/>
        <v>0</v>
      </c>
      <c r="G342" s="95">
        <f t="shared" si="76"/>
        <v>0</v>
      </c>
      <c r="H342" s="96">
        <f t="shared" si="77"/>
        <v>0</v>
      </c>
      <c r="I342" s="109">
        <f t="shared" si="78"/>
        <v>0</v>
      </c>
      <c r="J342" s="110">
        <f t="shared" si="79"/>
        <v>0</v>
      </c>
      <c r="K342" s="111">
        <f t="shared" si="80"/>
        <v>0</v>
      </c>
      <c r="L342" s="121">
        <f t="shared" si="81"/>
        <v>0</v>
      </c>
      <c r="M342" s="122">
        <f t="shared" si="82"/>
        <v>0</v>
      </c>
      <c r="N342" s="122">
        <f t="shared" si="83"/>
        <v>0</v>
      </c>
      <c r="O342" s="137">
        <f>IF(A342=0,0,VLOOKUP(A342,'Pwr CrvFtch'!$A$4:$B$363,2))</f>
        <v>0</v>
      </c>
      <c r="P342" s="138">
        <f t="shared" si="84"/>
        <v>0</v>
      </c>
      <c r="Q342" s="63">
        <f t="shared" si="85"/>
        <v>0</v>
      </c>
      <c r="R342" s="63">
        <f t="shared" si="86"/>
        <v>0</v>
      </c>
      <c r="S342" s="63">
        <f t="shared" si="87"/>
        <v>0</v>
      </c>
      <c r="AC342" s="62">
        <f t="shared" si="94"/>
        <v>46844</v>
      </c>
      <c r="AD342" s="59">
        <v>22</v>
      </c>
      <c r="AE342" s="59">
        <v>4</v>
      </c>
      <c r="AF342" s="59">
        <v>4</v>
      </c>
      <c r="AG342" s="59">
        <v>0</v>
      </c>
      <c r="AH342" s="59">
        <v>30</v>
      </c>
    </row>
    <row r="343" spans="1:34" x14ac:dyDescent="0.25">
      <c r="A343" s="125">
        <f t="shared" si="88"/>
        <v>0</v>
      </c>
      <c r="B343" s="132">
        <f t="shared" si="89"/>
        <v>0</v>
      </c>
      <c r="C343" s="94">
        <f t="shared" si="90"/>
        <v>0</v>
      </c>
      <c r="D343" s="95">
        <f t="shared" si="91"/>
        <v>0</v>
      </c>
      <c r="E343" s="95">
        <f t="shared" si="92"/>
        <v>0</v>
      </c>
      <c r="F343" s="95">
        <f t="shared" ref="F343:F375" si="95">IF(A343=0,0,VLOOKUP($A343,OffPrices,F$4+4,FALSE))</f>
        <v>0</v>
      </c>
      <c r="G343" s="95">
        <f t="shared" ref="G343:G375" si="96">+IF(A343=0,0,(D343*R343*16+E343*S343*16+F343*SUM(Q343:S343)*8)/(R343*16+S343*16+SUM(Q343:S343)*8))</f>
        <v>0</v>
      </c>
      <c r="H343" s="96">
        <f t="shared" ref="H343:H375" si="97">IF(A343=0,0,(C343*Q343*16+D343*R343*16+E343*S343*16+F343*SUM(Q343:S343)*8)/(SUM(Q343:S343)*24))</f>
        <v>0</v>
      </c>
      <c r="I343" s="109">
        <f t="shared" ref="I343:I375" si="98">IF(A343=0,0,VLOOKUP($A343,PeakVols,I$4+12,FALSE))</f>
        <v>0</v>
      </c>
      <c r="J343" s="110">
        <f t="shared" ref="J343:J375" si="99">IF(A343=0,0,VLOOKUP($A343,OffVols,J$4+16,FALSE))</f>
        <v>0</v>
      </c>
      <c r="K343" s="111">
        <f t="shared" ref="K343:K375" si="100">IF(A343=0,0,(I343*Q343*16+J343*SUM(R343:S343)*16+J343*SUM(Q343:S343)*8)/(SUM(Q343:S343)*24))</f>
        <v>0</v>
      </c>
      <c r="L343" s="121">
        <f t="shared" ref="L343:L375" si="101">IF(A343=0,0,VLOOKUP($A343,PeakIntraVols,L$4,FALSE))</f>
        <v>0</v>
      </c>
      <c r="M343" s="122">
        <f t="shared" ref="M343:M375" si="102">IF(A343=0,0,VLOOKUP($A343,OffIntraVols,M$4+4,FALSE))</f>
        <v>0</v>
      </c>
      <c r="N343" s="122">
        <f t="shared" ref="N343:N375" si="103">IF(A343=0,0,(L343*Q343*16+M343*SUM(R343:S343)*16+M343*SUM(Q343:S343)*8)/(SUM(Q343:S343)*24))</f>
        <v>0</v>
      </c>
      <c r="O343" s="137">
        <f>IF(A343=0,0,VLOOKUP(A343,'Pwr CrvFtch'!$A$4:$B$363,2))</f>
        <v>0</v>
      </c>
      <c r="P343" s="138">
        <f t="shared" ref="P343:P406" si="104">IF(A343=0,0,(1+O343/2)^(-2*((EOMONTH(A343,0)+20)-$C$12)/365.25))</f>
        <v>0</v>
      </c>
      <c r="Q343" s="63">
        <f t="shared" ref="Q343:Q375" si="105">IF(A343=0,0,VLOOKUP($A343,$AC$4:$AF$446,2))</f>
        <v>0</v>
      </c>
      <c r="R343" s="63">
        <f t="shared" ref="R343:R375" si="106">IF(A343=0,0,VLOOKUP($A343,$AC$4:$AF$446,3))</f>
        <v>0</v>
      </c>
      <c r="S343" s="63">
        <f t="shared" ref="S343:S375" si="107">IF(A343=0,0,VLOOKUP($A343,$AC$4:$AF$446,4))</f>
        <v>0</v>
      </c>
      <c r="AC343" s="62">
        <f t="shared" si="94"/>
        <v>46874</v>
      </c>
      <c r="AD343" s="59">
        <v>20</v>
      </c>
      <c r="AE343" s="59">
        <v>5</v>
      </c>
      <c r="AF343" s="59">
        <v>6</v>
      </c>
      <c r="AG343" s="59">
        <v>1</v>
      </c>
      <c r="AH343" s="59">
        <v>31</v>
      </c>
    </row>
    <row r="344" spans="1:34" x14ac:dyDescent="0.25">
      <c r="A344" s="125">
        <f t="shared" ref="A344:A375" si="108">IF(EOMONTH(A343,0)+1&gt;$C$17,0,IF(A343=0,0,EOMONTH(A343,0)+1))</f>
        <v>0</v>
      </c>
      <c r="B344" s="132">
        <f t="shared" ref="B344:B375" si="109">IF(A344=0,0,YEAR(A344))</f>
        <v>0</v>
      </c>
      <c r="C344" s="94">
        <f t="shared" ref="C344:C375" si="110">IF(A344=0,0,VLOOKUP($A344,PeakPrices,C$4,FALSE))</f>
        <v>0</v>
      </c>
      <c r="D344" s="95">
        <f t="shared" ref="D344:D375" si="111">IF(A344=0,0,VLOOKUP($A344,SatPrices,D$4,FALSE))</f>
        <v>0</v>
      </c>
      <c r="E344" s="95">
        <f t="shared" ref="E344:E375" si="112">IF(A344=0,0,VLOOKUP($A344,SunPrices,E$4+4,FALSE))</f>
        <v>0</v>
      </c>
      <c r="F344" s="95">
        <f t="shared" si="95"/>
        <v>0</v>
      </c>
      <c r="G344" s="95">
        <f t="shared" si="96"/>
        <v>0</v>
      </c>
      <c r="H344" s="96">
        <f t="shared" si="97"/>
        <v>0</v>
      </c>
      <c r="I344" s="109">
        <f t="shared" si="98"/>
        <v>0</v>
      </c>
      <c r="J344" s="110">
        <f t="shared" si="99"/>
        <v>0</v>
      </c>
      <c r="K344" s="111">
        <f t="shared" si="100"/>
        <v>0</v>
      </c>
      <c r="L344" s="121">
        <f t="shared" si="101"/>
        <v>0</v>
      </c>
      <c r="M344" s="122">
        <f t="shared" si="102"/>
        <v>0</v>
      </c>
      <c r="N344" s="122">
        <f t="shared" si="103"/>
        <v>0</v>
      </c>
      <c r="O344" s="137">
        <f>IF(A344=0,0,VLOOKUP(A344,'Pwr CrvFtch'!$A$4:$B$363,2))</f>
        <v>0</v>
      </c>
      <c r="P344" s="138">
        <f t="shared" si="104"/>
        <v>0</v>
      </c>
      <c r="Q344" s="63">
        <f t="shared" si="105"/>
        <v>0</v>
      </c>
      <c r="R344" s="63">
        <f t="shared" si="106"/>
        <v>0</v>
      </c>
      <c r="S344" s="63">
        <f t="shared" si="107"/>
        <v>0</v>
      </c>
      <c r="AC344" s="62">
        <f t="shared" si="94"/>
        <v>46905</v>
      </c>
      <c r="AD344" s="59">
        <v>22</v>
      </c>
      <c r="AE344" s="59">
        <v>4</v>
      </c>
      <c r="AF344" s="59">
        <v>4</v>
      </c>
      <c r="AG344" s="59">
        <v>0</v>
      </c>
      <c r="AH344" s="59">
        <v>30</v>
      </c>
    </row>
    <row r="345" spans="1:34" x14ac:dyDescent="0.25">
      <c r="A345" s="125">
        <f t="shared" si="108"/>
        <v>0</v>
      </c>
      <c r="B345" s="132">
        <f t="shared" si="109"/>
        <v>0</v>
      </c>
      <c r="C345" s="94">
        <f t="shared" si="110"/>
        <v>0</v>
      </c>
      <c r="D345" s="95">
        <f t="shared" si="111"/>
        <v>0</v>
      </c>
      <c r="E345" s="95">
        <f t="shared" si="112"/>
        <v>0</v>
      </c>
      <c r="F345" s="95">
        <f t="shared" si="95"/>
        <v>0</v>
      </c>
      <c r="G345" s="95">
        <f t="shared" si="96"/>
        <v>0</v>
      </c>
      <c r="H345" s="96">
        <f t="shared" si="97"/>
        <v>0</v>
      </c>
      <c r="I345" s="109">
        <f t="shared" si="98"/>
        <v>0</v>
      </c>
      <c r="J345" s="110">
        <f t="shared" si="99"/>
        <v>0</v>
      </c>
      <c r="K345" s="111">
        <f t="shared" si="100"/>
        <v>0</v>
      </c>
      <c r="L345" s="121">
        <f t="shared" si="101"/>
        <v>0</v>
      </c>
      <c r="M345" s="122">
        <f t="shared" si="102"/>
        <v>0</v>
      </c>
      <c r="N345" s="122">
        <f t="shared" si="103"/>
        <v>0</v>
      </c>
      <c r="O345" s="137">
        <f>IF(A345=0,0,VLOOKUP(A345,'Pwr CrvFtch'!$A$4:$B$363,2))</f>
        <v>0</v>
      </c>
      <c r="P345" s="138">
        <f t="shared" si="104"/>
        <v>0</v>
      </c>
      <c r="Q345" s="63">
        <f t="shared" si="105"/>
        <v>0</v>
      </c>
      <c r="R345" s="63">
        <f t="shared" si="106"/>
        <v>0</v>
      </c>
      <c r="S345" s="63">
        <f t="shared" si="107"/>
        <v>0</v>
      </c>
      <c r="AC345" s="62">
        <f t="shared" si="94"/>
        <v>46935</v>
      </c>
      <c r="AD345" s="59">
        <v>23</v>
      </c>
      <c r="AE345" s="59">
        <v>3</v>
      </c>
      <c r="AF345" s="59">
        <v>5</v>
      </c>
      <c r="AG345" s="59">
        <v>1</v>
      </c>
      <c r="AH345" s="59">
        <v>31</v>
      </c>
    </row>
    <row r="346" spans="1:34" x14ac:dyDescent="0.25">
      <c r="A346" s="125">
        <f t="shared" si="108"/>
        <v>0</v>
      </c>
      <c r="B346" s="132">
        <f t="shared" si="109"/>
        <v>0</v>
      </c>
      <c r="C346" s="94">
        <f t="shared" si="110"/>
        <v>0</v>
      </c>
      <c r="D346" s="95">
        <f t="shared" si="111"/>
        <v>0</v>
      </c>
      <c r="E346" s="95">
        <f t="shared" si="112"/>
        <v>0</v>
      </c>
      <c r="F346" s="95">
        <f t="shared" si="95"/>
        <v>0</v>
      </c>
      <c r="G346" s="95">
        <f t="shared" si="96"/>
        <v>0</v>
      </c>
      <c r="H346" s="96">
        <f t="shared" si="97"/>
        <v>0</v>
      </c>
      <c r="I346" s="109">
        <f t="shared" si="98"/>
        <v>0</v>
      </c>
      <c r="J346" s="110">
        <f t="shared" si="99"/>
        <v>0</v>
      </c>
      <c r="K346" s="111">
        <f t="shared" si="100"/>
        <v>0</v>
      </c>
      <c r="L346" s="121">
        <f t="shared" si="101"/>
        <v>0</v>
      </c>
      <c r="M346" s="122">
        <f t="shared" si="102"/>
        <v>0</v>
      </c>
      <c r="N346" s="122">
        <f t="shared" si="103"/>
        <v>0</v>
      </c>
      <c r="O346" s="137">
        <f>IF(A346=0,0,VLOOKUP(A346,'Pwr CrvFtch'!$A$4:$B$363,2))</f>
        <v>0</v>
      </c>
      <c r="P346" s="138">
        <f t="shared" si="104"/>
        <v>0</v>
      </c>
      <c r="Q346" s="63">
        <f t="shared" si="105"/>
        <v>0</v>
      </c>
      <c r="R346" s="63">
        <f t="shared" si="106"/>
        <v>0</v>
      </c>
      <c r="S346" s="63">
        <f t="shared" si="107"/>
        <v>0</v>
      </c>
      <c r="AC346" s="62">
        <f t="shared" si="94"/>
        <v>46966</v>
      </c>
      <c r="AD346" s="59">
        <v>21</v>
      </c>
      <c r="AE346" s="59">
        <v>5</v>
      </c>
      <c r="AF346" s="59">
        <v>5</v>
      </c>
      <c r="AG346" s="59">
        <v>0</v>
      </c>
      <c r="AH346" s="59">
        <v>31</v>
      </c>
    </row>
    <row r="347" spans="1:34" x14ac:dyDescent="0.25">
      <c r="A347" s="125">
        <f t="shared" si="108"/>
        <v>0</v>
      </c>
      <c r="B347" s="132">
        <f t="shared" si="109"/>
        <v>0</v>
      </c>
      <c r="C347" s="94">
        <f t="shared" si="110"/>
        <v>0</v>
      </c>
      <c r="D347" s="95">
        <f t="shared" si="111"/>
        <v>0</v>
      </c>
      <c r="E347" s="95">
        <f t="shared" si="112"/>
        <v>0</v>
      </c>
      <c r="F347" s="95">
        <f t="shared" si="95"/>
        <v>0</v>
      </c>
      <c r="G347" s="95">
        <f t="shared" si="96"/>
        <v>0</v>
      </c>
      <c r="H347" s="96">
        <f t="shared" si="97"/>
        <v>0</v>
      </c>
      <c r="I347" s="109">
        <f t="shared" si="98"/>
        <v>0</v>
      </c>
      <c r="J347" s="110">
        <f t="shared" si="99"/>
        <v>0</v>
      </c>
      <c r="K347" s="111">
        <f t="shared" si="100"/>
        <v>0</v>
      </c>
      <c r="L347" s="121">
        <f t="shared" si="101"/>
        <v>0</v>
      </c>
      <c r="M347" s="122">
        <f t="shared" si="102"/>
        <v>0</v>
      </c>
      <c r="N347" s="122">
        <f t="shared" si="103"/>
        <v>0</v>
      </c>
      <c r="O347" s="137">
        <f>IF(A347=0,0,VLOOKUP(A347,'Pwr CrvFtch'!$A$4:$B$363,2))</f>
        <v>0</v>
      </c>
      <c r="P347" s="138">
        <f t="shared" si="104"/>
        <v>0</v>
      </c>
      <c r="Q347" s="63">
        <f t="shared" si="105"/>
        <v>0</v>
      </c>
      <c r="R347" s="63">
        <f t="shared" si="106"/>
        <v>0</v>
      </c>
      <c r="S347" s="63">
        <f t="shared" si="107"/>
        <v>0</v>
      </c>
      <c r="AC347" s="62">
        <f t="shared" si="94"/>
        <v>46997</v>
      </c>
      <c r="AD347" s="59">
        <v>21</v>
      </c>
      <c r="AE347" s="59">
        <v>4</v>
      </c>
      <c r="AF347" s="59">
        <v>5</v>
      </c>
      <c r="AG347" s="59">
        <v>1</v>
      </c>
      <c r="AH347" s="59">
        <v>30</v>
      </c>
    </row>
    <row r="348" spans="1:34" x14ac:dyDescent="0.25">
      <c r="A348" s="125">
        <f t="shared" si="108"/>
        <v>0</v>
      </c>
      <c r="B348" s="132">
        <f t="shared" si="109"/>
        <v>0</v>
      </c>
      <c r="C348" s="94">
        <f t="shared" si="110"/>
        <v>0</v>
      </c>
      <c r="D348" s="95">
        <f t="shared" si="111"/>
        <v>0</v>
      </c>
      <c r="E348" s="95">
        <f t="shared" si="112"/>
        <v>0</v>
      </c>
      <c r="F348" s="95">
        <f t="shared" si="95"/>
        <v>0</v>
      </c>
      <c r="G348" s="95">
        <f t="shared" si="96"/>
        <v>0</v>
      </c>
      <c r="H348" s="96">
        <f t="shared" si="97"/>
        <v>0</v>
      </c>
      <c r="I348" s="109">
        <f t="shared" si="98"/>
        <v>0</v>
      </c>
      <c r="J348" s="110">
        <f t="shared" si="99"/>
        <v>0</v>
      </c>
      <c r="K348" s="111">
        <f t="shared" si="100"/>
        <v>0</v>
      </c>
      <c r="L348" s="121">
        <f t="shared" si="101"/>
        <v>0</v>
      </c>
      <c r="M348" s="122">
        <f t="shared" si="102"/>
        <v>0</v>
      </c>
      <c r="N348" s="122">
        <f t="shared" si="103"/>
        <v>0</v>
      </c>
      <c r="O348" s="137">
        <f>IF(A348=0,0,VLOOKUP(A348,'Pwr CrvFtch'!$A$4:$B$363,2))</f>
        <v>0</v>
      </c>
      <c r="P348" s="138">
        <f t="shared" si="104"/>
        <v>0</v>
      </c>
      <c r="Q348" s="63">
        <f t="shared" si="105"/>
        <v>0</v>
      </c>
      <c r="R348" s="63">
        <f t="shared" si="106"/>
        <v>0</v>
      </c>
      <c r="S348" s="63">
        <f t="shared" si="107"/>
        <v>0</v>
      </c>
      <c r="AC348" s="62">
        <f t="shared" si="94"/>
        <v>47027</v>
      </c>
      <c r="AD348" s="59">
        <v>22</v>
      </c>
      <c r="AE348" s="59">
        <v>5</v>
      </c>
      <c r="AF348" s="59">
        <v>4</v>
      </c>
      <c r="AG348" s="59">
        <v>0</v>
      </c>
      <c r="AH348" s="59">
        <v>31</v>
      </c>
    </row>
    <row r="349" spans="1:34" x14ac:dyDescent="0.25">
      <c r="A349" s="125">
        <f t="shared" si="108"/>
        <v>0</v>
      </c>
      <c r="B349" s="132">
        <f t="shared" si="109"/>
        <v>0</v>
      </c>
      <c r="C349" s="94">
        <f t="shared" si="110"/>
        <v>0</v>
      </c>
      <c r="D349" s="95">
        <f t="shared" si="111"/>
        <v>0</v>
      </c>
      <c r="E349" s="95">
        <f t="shared" si="112"/>
        <v>0</v>
      </c>
      <c r="F349" s="95">
        <f t="shared" si="95"/>
        <v>0</v>
      </c>
      <c r="G349" s="95">
        <f t="shared" si="96"/>
        <v>0</v>
      </c>
      <c r="H349" s="96">
        <f t="shared" si="97"/>
        <v>0</v>
      </c>
      <c r="I349" s="109">
        <f t="shared" si="98"/>
        <v>0</v>
      </c>
      <c r="J349" s="110">
        <f t="shared" si="99"/>
        <v>0</v>
      </c>
      <c r="K349" s="111">
        <f t="shared" si="100"/>
        <v>0</v>
      </c>
      <c r="L349" s="121">
        <f t="shared" si="101"/>
        <v>0</v>
      </c>
      <c r="M349" s="122">
        <f t="shared" si="102"/>
        <v>0</v>
      </c>
      <c r="N349" s="122">
        <f t="shared" si="103"/>
        <v>0</v>
      </c>
      <c r="O349" s="137">
        <f>IF(A349=0,0,VLOOKUP(A349,'Pwr CrvFtch'!$A$4:$B$363,2))</f>
        <v>0</v>
      </c>
      <c r="P349" s="138">
        <f t="shared" si="104"/>
        <v>0</v>
      </c>
      <c r="Q349" s="63">
        <f t="shared" si="105"/>
        <v>0</v>
      </c>
      <c r="R349" s="63">
        <f t="shared" si="106"/>
        <v>0</v>
      </c>
      <c r="S349" s="63">
        <f t="shared" si="107"/>
        <v>0</v>
      </c>
      <c r="AC349" s="62">
        <f t="shared" si="94"/>
        <v>47058</v>
      </c>
      <c r="AD349" s="59">
        <v>20</v>
      </c>
      <c r="AE349" s="59">
        <v>4</v>
      </c>
      <c r="AF349" s="59">
        <v>6</v>
      </c>
      <c r="AG349" s="59">
        <v>1</v>
      </c>
      <c r="AH349" s="59">
        <v>30</v>
      </c>
    </row>
    <row r="350" spans="1:34" x14ac:dyDescent="0.25">
      <c r="A350" s="125">
        <f t="shared" si="108"/>
        <v>0</v>
      </c>
      <c r="B350" s="132">
        <f t="shared" si="109"/>
        <v>0</v>
      </c>
      <c r="C350" s="94">
        <f t="shared" si="110"/>
        <v>0</v>
      </c>
      <c r="D350" s="95">
        <f t="shared" si="111"/>
        <v>0</v>
      </c>
      <c r="E350" s="95">
        <f t="shared" si="112"/>
        <v>0</v>
      </c>
      <c r="F350" s="95">
        <f t="shared" si="95"/>
        <v>0</v>
      </c>
      <c r="G350" s="95">
        <f t="shared" si="96"/>
        <v>0</v>
      </c>
      <c r="H350" s="96">
        <f t="shared" si="97"/>
        <v>0</v>
      </c>
      <c r="I350" s="109">
        <f t="shared" si="98"/>
        <v>0</v>
      </c>
      <c r="J350" s="110">
        <f t="shared" si="99"/>
        <v>0</v>
      </c>
      <c r="K350" s="111">
        <f t="shared" si="100"/>
        <v>0</v>
      </c>
      <c r="L350" s="121">
        <f t="shared" si="101"/>
        <v>0</v>
      </c>
      <c r="M350" s="122">
        <f t="shared" si="102"/>
        <v>0</v>
      </c>
      <c r="N350" s="122">
        <f t="shared" si="103"/>
        <v>0</v>
      </c>
      <c r="O350" s="137">
        <f>IF(A350=0,0,VLOOKUP(A350,'Pwr CrvFtch'!$A$4:$B$363,2))</f>
        <v>0</v>
      </c>
      <c r="P350" s="138">
        <f t="shared" si="104"/>
        <v>0</v>
      </c>
      <c r="Q350" s="63">
        <f t="shared" si="105"/>
        <v>0</v>
      </c>
      <c r="R350" s="63">
        <f t="shared" si="106"/>
        <v>0</v>
      </c>
      <c r="S350" s="63">
        <f t="shared" si="107"/>
        <v>0</v>
      </c>
      <c r="AC350" s="62">
        <f t="shared" si="94"/>
        <v>47088</v>
      </c>
      <c r="AD350" s="59">
        <v>22</v>
      </c>
      <c r="AE350" s="59">
        <v>4</v>
      </c>
      <c r="AF350" s="59">
        <v>5</v>
      </c>
      <c r="AG350" s="59">
        <v>1</v>
      </c>
      <c r="AH350" s="59">
        <v>31</v>
      </c>
    </row>
    <row r="351" spans="1:34" x14ac:dyDescent="0.25">
      <c r="A351" s="125">
        <f t="shared" si="108"/>
        <v>0</v>
      </c>
      <c r="B351" s="132">
        <f t="shared" si="109"/>
        <v>0</v>
      </c>
      <c r="C351" s="94">
        <f t="shared" si="110"/>
        <v>0</v>
      </c>
      <c r="D351" s="95">
        <f t="shared" si="111"/>
        <v>0</v>
      </c>
      <c r="E351" s="95">
        <f t="shared" si="112"/>
        <v>0</v>
      </c>
      <c r="F351" s="95">
        <f t="shared" si="95"/>
        <v>0</v>
      </c>
      <c r="G351" s="95">
        <f t="shared" si="96"/>
        <v>0</v>
      </c>
      <c r="H351" s="96">
        <f t="shared" si="97"/>
        <v>0</v>
      </c>
      <c r="I351" s="109">
        <f t="shared" si="98"/>
        <v>0</v>
      </c>
      <c r="J351" s="110">
        <f t="shared" si="99"/>
        <v>0</v>
      </c>
      <c r="K351" s="111">
        <f t="shared" si="100"/>
        <v>0</v>
      </c>
      <c r="L351" s="121">
        <f t="shared" si="101"/>
        <v>0</v>
      </c>
      <c r="M351" s="122">
        <f t="shared" si="102"/>
        <v>0</v>
      </c>
      <c r="N351" s="122">
        <f t="shared" si="103"/>
        <v>0</v>
      </c>
      <c r="O351" s="137">
        <f>IF(A351=0,0,VLOOKUP(A351,'Pwr CrvFtch'!$A$4:$B$363,2))</f>
        <v>0</v>
      </c>
      <c r="P351" s="138">
        <f t="shared" si="104"/>
        <v>0</v>
      </c>
      <c r="Q351" s="63">
        <f t="shared" si="105"/>
        <v>0</v>
      </c>
      <c r="R351" s="63">
        <f t="shared" si="106"/>
        <v>0</v>
      </c>
      <c r="S351" s="63">
        <f t="shared" si="107"/>
        <v>0</v>
      </c>
      <c r="AC351" s="62">
        <f t="shared" ref="AC351:AC382" si="113">EOMONTH(AC350,0)+1</f>
        <v>47119</v>
      </c>
      <c r="AD351" s="59">
        <v>22</v>
      </c>
      <c r="AE351" s="59">
        <v>4</v>
      </c>
      <c r="AF351" s="59">
        <v>5</v>
      </c>
      <c r="AG351" s="59">
        <v>1</v>
      </c>
      <c r="AH351" s="59">
        <v>31</v>
      </c>
    </row>
    <row r="352" spans="1:34" x14ac:dyDescent="0.25">
      <c r="A352" s="125">
        <f t="shared" si="108"/>
        <v>0</v>
      </c>
      <c r="B352" s="132">
        <f t="shared" si="109"/>
        <v>0</v>
      </c>
      <c r="C352" s="94">
        <f t="shared" si="110"/>
        <v>0</v>
      </c>
      <c r="D352" s="95">
        <f t="shared" si="111"/>
        <v>0</v>
      </c>
      <c r="E352" s="95">
        <f t="shared" si="112"/>
        <v>0</v>
      </c>
      <c r="F352" s="95">
        <f t="shared" si="95"/>
        <v>0</v>
      </c>
      <c r="G352" s="95">
        <f t="shared" si="96"/>
        <v>0</v>
      </c>
      <c r="H352" s="96">
        <f t="shared" si="97"/>
        <v>0</v>
      </c>
      <c r="I352" s="109">
        <f t="shared" si="98"/>
        <v>0</v>
      </c>
      <c r="J352" s="110">
        <f t="shared" si="99"/>
        <v>0</v>
      </c>
      <c r="K352" s="111">
        <f t="shared" si="100"/>
        <v>0</v>
      </c>
      <c r="L352" s="121">
        <f t="shared" si="101"/>
        <v>0</v>
      </c>
      <c r="M352" s="122">
        <f t="shared" si="102"/>
        <v>0</v>
      </c>
      <c r="N352" s="122">
        <f t="shared" si="103"/>
        <v>0</v>
      </c>
      <c r="O352" s="137">
        <f>IF(A352=0,0,VLOOKUP(A352,'Pwr CrvFtch'!$A$4:$B$363,2))</f>
        <v>0</v>
      </c>
      <c r="P352" s="138">
        <f t="shared" si="104"/>
        <v>0</v>
      </c>
      <c r="Q352" s="63">
        <f t="shared" si="105"/>
        <v>0</v>
      </c>
      <c r="R352" s="63">
        <f t="shared" si="106"/>
        <v>0</v>
      </c>
      <c r="S352" s="63">
        <f t="shared" si="107"/>
        <v>0</v>
      </c>
      <c r="AC352" s="62">
        <f t="shared" si="113"/>
        <v>47150</v>
      </c>
      <c r="AD352" s="59">
        <v>20</v>
      </c>
      <c r="AE352" s="59">
        <v>4</v>
      </c>
      <c r="AF352" s="59">
        <v>4</v>
      </c>
      <c r="AG352" s="59">
        <v>0</v>
      </c>
      <c r="AH352" s="59">
        <v>28</v>
      </c>
    </row>
    <row r="353" spans="1:34" x14ac:dyDescent="0.25">
      <c r="A353" s="125">
        <f t="shared" si="108"/>
        <v>0</v>
      </c>
      <c r="B353" s="132">
        <f t="shared" si="109"/>
        <v>0</v>
      </c>
      <c r="C353" s="94">
        <f t="shared" si="110"/>
        <v>0</v>
      </c>
      <c r="D353" s="95">
        <f t="shared" si="111"/>
        <v>0</v>
      </c>
      <c r="E353" s="95">
        <f t="shared" si="112"/>
        <v>0</v>
      </c>
      <c r="F353" s="95">
        <f t="shared" si="95"/>
        <v>0</v>
      </c>
      <c r="G353" s="95">
        <f t="shared" si="96"/>
        <v>0</v>
      </c>
      <c r="H353" s="96">
        <f t="shared" si="97"/>
        <v>0</v>
      </c>
      <c r="I353" s="109">
        <f t="shared" si="98"/>
        <v>0</v>
      </c>
      <c r="J353" s="110">
        <f t="shared" si="99"/>
        <v>0</v>
      </c>
      <c r="K353" s="111">
        <f t="shared" si="100"/>
        <v>0</v>
      </c>
      <c r="L353" s="121">
        <f t="shared" si="101"/>
        <v>0</v>
      </c>
      <c r="M353" s="122">
        <f t="shared" si="102"/>
        <v>0</v>
      </c>
      <c r="N353" s="122">
        <f t="shared" si="103"/>
        <v>0</v>
      </c>
      <c r="O353" s="137">
        <f>IF(A353=0,0,VLOOKUP(A353,'Pwr CrvFtch'!$A$4:$B$363,2))</f>
        <v>0</v>
      </c>
      <c r="P353" s="138">
        <f t="shared" si="104"/>
        <v>0</v>
      </c>
      <c r="Q353" s="63">
        <f t="shared" si="105"/>
        <v>0</v>
      </c>
      <c r="R353" s="63">
        <f t="shared" si="106"/>
        <v>0</v>
      </c>
      <c r="S353" s="63">
        <f t="shared" si="107"/>
        <v>0</v>
      </c>
      <c r="AC353" s="62">
        <f t="shared" si="113"/>
        <v>47178</v>
      </c>
      <c r="AD353" s="59">
        <v>21</v>
      </c>
      <c r="AE353" s="59">
        <v>5</v>
      </c>
      <c r="AF353" s="59">
        <v>5</v>
      </c>
      <c r="AG353" s="59">
        <v>0</v>
      </c>
      <c r="AH353" s="59">
        <v>31</v>
      </c>
    </row>
    <row r="354" spans="1:34" x14ac:dyDescent="0.25">
      <c r="A354" s="125">
        <f t="shared" si="108"/>
        <v>0</v>
      </c>
      <c r="B354" s="132">
        <f t="shared" si="109"/>
        <v>0</v>
      </c>
      <c r="C354" s="94">
        <f t="shared" si="110"/>
        <v>0</v>
      </c>
      <c r="D354" s="95">
        <f t="shared" si="111"/>
        <v>0</v>
      </c>
      <c r="E354" s="95">
        <f t="shared" si="112"/>
        <v>0</v>
      </c>
      <c r="F354" s="95">
        <f t="shared" si="95"/>
        <v>0</v>
      </c>
      <c r="G354" s="95">
        <f t="shared" si="96"/>
        <v>0</v>
      </c>
      <c r="H354" s="96">
        <f t="shared" si="97"/>
        <v>0</v>
      </c>
      <c r="I354" s="109">
        <f t="shared" si="98"/>
        <v>0</v>
      </c>
      <c r="J354" s="110">
        <f t="shared" si="99"/>
        <v>0</v>
      </c>
      <c r="K354" s="111">
        <f t="shared" si="100"/>
        <v>0</v>
      </c>
      <c r="L354" s="121">
        <f t="shared" si="101"/>
        <v>0</v>
      </c>
      <c r="M354" s="122">
        <f t="shared" si="102"/>
        <v>0</v>
      </c>
      <c r="N354" s="122">
        <f t="shared" si="103"/>
        <v>0</v>
      </c>
      <c r="O354" s="137">
        <f>IF(A354=0,0,VLOOKUP(A354,'Pwr CrvFtch'!$A$4:$B$363,2))</f>
        <v>0</v>
      </c>
      <c r="P354" s="138">
        <f t="shared" si="104"/>
        <v>0</v>
      </c>
      <c r="Q354" s="63">
        <f t="shared" si="105"/>
        <v>0</v>
      </c>
      <c r="R354" s="63">
        <f t="shared" si="106"/>
        <v>0</v>
      </c>
      <c r="S354" s="63">
        <f t="shared" si="107"/>
        <v>0</v>
      </c>
      <c r="AC354" s="62">
        <f t="shared" si="113"/>
        <v>47209</v>
      </c>
      <c r="AD354" s="59">
        <v>22</v>
      </c>
      <c r="AE354" s="59">
        <v>4</v>
      </c>
      <c r="AF354" s="59">
        <v>4</v>
      </c>
      <c r="AG354" s="59">
        <v>0</v>
      </c>
      <c r="AH354" s="59">
        <v>30</v>
      </c>
    </row>
    <row r="355" spans="1:34" x14ac:dyDescent="0.25">
      <c r="A355" s="125">
        <f t="shared" si="108"/>
        <v>0</v>
      </c>
      <c r="B355" s="132">
        <f t="shared" si="109"/>
        <v>0</v>
      </c>
      <c r="C355" s="94">
        <f t="shared" si="110"/>
        <v>0</v>
      </c>
      <c r="D355" s="95">
        <f t="shared" si="111"/>
        <v>0</v>
      </c>
      <c r="E355" s="95">
        <f t="shared" si="112"/>
        <v>0</v>
      </c>
      <c r="F355" s="95">
        <f t="shared" si="95"/>
        <v>0</v>
      </c>
      <c r="G355" s="95">
        <f t="shared" si="96"/>
        <v>0</v>
      </c>
      <c r="H355" s="96">
        <f t="shared" si="97"/>
        <v>0</v>
      </c>
      <c r="I355" s="109">
        <f t="shared" si="98"/>
        <v>0</v>
      </c>
      <c r="J355" s="110">
        <f t="shared" si="99"/>
        <v>0</v>
      </c>
      <c r="K355" s="111">
        <f t="shared" si="100"/>
        <v>0</v>
      </c>
      <c r="L355" s="121">
        <f t="shared" si="101"/>
        <v>0</v>
      </c>
      <c r="M355" s="122">
        <f t="shared" si="102"/>
        <v>0</v>
      </c>
      <c r="N355" s="122">
        <f t="shared" si="103"/>
        <v>0</v>
      </c>
      <c r="O355" s="137">
        <f>IF(A355=0,0,VLOOKUP(A355,'Pwr CrvFtch'!$A$4:$B$363,2))</f>
        <v>0</v>
      </c>
      <c r="P355" s="138">
        <f t="shared" si="104"/>
        <v>0</v>
      </c>
      <c r="Q355" s="63">
        <f t="shared" si="105"/>
        <v>0</v>
      </c>
      <c r="R355" s="63">
        <f t="shared" si="106"/>
        <v>0</v>
      </c>
      <c r="S355" s="63">
        <f t="shared" si="107"/>
        <v>0</v>
      </c>
      <c r="AC355" s="62">
        <f t="shared" si="113"/>
        <v>47239</v>
      </c>
      <c r="AD355" s="59">
        <v>22</v>
      </c>
      <c r="AE355" s="59">
        <v>4</v>
      </c>
      <c r="AF355" s="59">
        <v>5</v>
      </c>
      <c r="AG355" s="59">
        <v>1</v>
      </c>
      <c r="AH355" s="59">
        <v>31</v>
      </c>
    </row>
    <row r="356" spans="1:34" x14ac:dyDescent="0.25">
      <c r="A356" s="125">
        <f t="shared" si="108"/>
        <v>0</v>
      </c>
      <c r="B356" s="132">
        <f t="shared" si="109"/>
        <v>0</v>
      </c>
      <c r="C356" s="94">
        <f t="shared" si="110"/>
        <v>0</v>
      </c>
      <c r="D356" s="95">
        <f t="shared" si="111"/>
        <v>0</v>
      </c>
      <c r="E356" s="95">
        <f t="shared" si="112"/>
        <v>0</v>
      </c>
      <c r="F356" s="95">
        <f t="shared" si="95"/>
        <v>0</v>
      </c>
      <c r="G356" s="95">
        <f t="shared" si="96"/>
        <v>0</v>
      </c>
      <c r="H356" s="96">
        <f t="shared" si="97"/>
        <v>0</v>
      </c>
      <c r="I356" s="109">
        <f t="shared" si="98"/>
        <v>0</v>
      </c>
      <c r="J356" s="110">
        <f t="shared" si="99"/>
        <v>0</v>
      </c>
      <c r="K356" s="111">
        <f t="shared" si="100"/>
        <v>0</v>
      </c>
      <c r="L356" s="121">
        <f t="shared" si="101"/>
        <v>0</v>
      </c>
      <c r="M356" s="122">
        <f t="shared" si="102"/>
        <v>0</v>
      </c>
      <c r="N356" s="122">
        <f t="shared" si="103"/>
        <v>0</v>
      </c>
      <c r="O356" s="137">
        <f>IF(A356=0,0,VLOOKUP(A356,'Pwr CrvFtch'!$A$4:$B$363,2))</f>
        <v>0</v>
      </c>
      <c r="P356" s="138">
        <f t="shared" si="104"/>
        <v>0</v>
      </c>
      <c r="Q356" s="63">
        <f t="shared" si="105"/>
        <v>0</v>
      </c>
      <c r="R356" s="63">
        <f t="shared" si="106"/>
        <v>0</v>
      </c>
      <c r="S356" s="63">
        <f t="shared" si="107"/>
        <v>0</v>
      </c>
      <c r="AC356" s="62">
        <f t="shared" si="113"/>
        <v>47270</v>
      </c>
      <c r="AD356" s="59">
        <v>20</v>
      </c>
      <c r="AE356" s="59">
        <v>5</v>
      </c>
      <c r="AF356" s="59">
        <v>5</v>
      </c>
      <c r="AG356" s="59">
        <v>0</v>
      </c>
      <c r="AH356" s="59">
        <v>30</v>
      </c>
    </row>
    <row r="357" spans="1:34" x14ac:dyDescent="0.25">
      <c r="A357" s="125">
        <f t="shared" si="108"/>
        <v>0</v>
      </c>
      <c r="B357" s="132">
        <f t="shared" si="109"/>
        <v>0</v>
      </c>
      <c r="C357" s="94">
        <f t="shared" si="110"/>
        <v>0</v>
      </c>
      <c r="D357" s="95">
        <f t="shared" si="111"/>
        <v>0</v>
      </c>
      <c r="E357" s="95">
        <f t="shared" si="112"/>
        <v>0</v>
      </c>
      <c r="F357" s="95">
        <f t="shared" si="95"/>
        <v>0</v>
      </c>
      <c r="G357" s="95">
        <f t="shared" si="96"/>
        <v>0</v>
      </c>
      <c r="H357" s="96">
        <f t="shared" si="97"/>
        <v>0</v>
      </c>
      <c r="I357" s="109">
        <f t="shared" si="98"/>
        <v>0</v>
      </c>
      <c r="J357" s="110">
        <f t="shared" si="99"/>
        <v>0</v>
      </c>
      <c r="K357" s="111">
        <f t="shared" si="100"/>
        <v>0</v>
      </c>
      <c r="L357" s="121">
        <f t="shared" si="101"/>
        <v>0</v>
      </c>
      <c r="M357" s="122">
        <f t="shared" si="102"/>
        <v>0</v>
      </c>
      <c r="N357" s="122">
        <f t="shared" si="103"/>
        <v>0</v>
      </c>
      <c r="O357" s="137">
        <f>IF(A357=0,0,VLOOKUP(A357,'Pwr CrvFtch'!$A$4:$B$363,2))</f>
        <v>0</v>
      </c>
      <c r="P357" s="138">
        <f t="shared" si="104"/>
        <v>0</v>
      </c>
      <c r="Q357" s="63">
        <f t="shared" si="105"/>
        <v>0</v>
      </c>
      <c r="R357" s="63">
        <f t="shared" si="106"/>
        <v>0</v>
      </c>
      <c r="S357" s="63">
        <f t="shared" si="107"/>
        <v>0</v>
      </c>
      <c r="AC357" s="62">
        <f t="shared" si="113"/>
        <v>47300</v>
      </c>
      <c r="AD357" s="59">
        <v>22</v>
      </c>
      <c r="AE357" s="59">
        <v>4</v>
      </c>
      <c r="AF357" s="59">
        <v>5</v>
      </c>
      <c r="AG357" s="59">
        <v>1</v>
      </c>
      <c r="AH357" s="59">
        <v>31</v>
      </c>
    </row>
    <row r="358" spans="1:34" x14ac:dyDescent="0.25">
      <c r="A358" s="125">
        <f t="shared" si="108"/>
        <v>0</v>
      </c>
      <c r="B358" s="132">
        <f t="shared" si="109"/>
        <v>0</v>
      </c>
      <c r="C358" s="94">
        <f t="shared" si="110"/>
        <v>0</v>
      </c>
      <c r="D358" s="95">
        <f t="shared" si="111"/>
        <v>0</v>
      </c>
      <c r="E358" s="95">
        <f t="shared" si="112"/>
        <v>0</v>
      </c>
      <c r="F358" s="95">
        <f t="shared" si="95"/>
        <v>0</v>
      </c>
      <c r="G358" s="95">
        <f t="shared" si="96"/>
        <v>0</v>
      </c>
      <c r="H358" s="96">
        <f t="shared" si="97"/>
        <v>0</v>
      </c>
      <c r="I358" s="109">
        <f t="shared" si="98"/>
        <v>0</v>
      </c>
      <c r="J358" s="110">
        <f t="shared" si="99"/>
        <v>0</v>
      </c>
      <c r="K358" s="111">
        <f t="shared" si="100"/>
        <v>0</v>
      </c>
      <c r="L358" s="121">
        <f t="shared" si="101"/>
        <v>0</v>
      </c>
      <c r="M358" s="122">
        <f t="shared" si="102"/>
        <v>0</v>
      </c>
      <c r="N358" s="122">
        <f t="shared" si="103"/>
        <v>0</v>
      </c>
      <c r="O358" s="137">
        <f>IF(A358=0,0,VLOOKUP(A358,'Pwr CrvFtch'!$A$4:$B$363,2))</f>
        <v>0</v>
      </c>
      <c r="P358" s="138">
        <f t="shared" si="104"/>
        <v>0</v>
      </c>
      <c r="Q358" s="63">
        <f t="shared" si="105"/>
        <v>0</v>
      </c>
      <c r="R358" s="63">
        <f t="shared" si="106"/>
        <v>0</v>
      </c>
      <c r="S358" s="63">
        <f t="shared" si="107"/>
        <v>0</v>
      </c>
      <c r="AC358" s="62">
        <f t="shared" si="113"/>
        <v>47331</v>
      </c>
      <c r="AD358" s="59">
        <v>22</v>
      </c>
      <c r="AE358" s="59">
        <v>5</v>
      </c>
      <c r="AF358" s="59">
        <v>4</v>
      </c>
      <c r="AG358" s="59">
        <v>0</v>
      </c>
      <c r="AH358" s="59">
        <v>31</v>
      </c>
    </row>
    <row r="359" spans="1:34" x14ac:dyDescent="0.25">
      <c r="A359" s="125">
        <f t="shared" si="108"/>
        <v>0</v>
      </c>
      <c r="B359" s="132">
        <f t="shared" si="109"/>
        <v>0</v>
      </c>
      <c r="C359" s="94">
        <f t="shared" si="110"/>
        <v>0</v>
      </c>
      <c r="D359" s="95">
        <f t="shared" si="111"/>
        <v>0</v>
      </c>
      <c r="E359" s="95">
        <f t="shared" si="112"/>
        <v>0</v>
      </c>
      <c r="F359" s="95">
        <f t="shared" si="95"/>
        <v>0</v>
      </c>
      <c r="G359" s="95">
        <f t="shared" si="96"/>
        <v>0</v>
      </c>
      <c r="H359" s="96">
        <f t="shared" si="97"/>
        <v>0</v>
      </c>
      <c r="I359" s="109">
        <f t="shared" si="98"/>
        <v>0</v>
      </c>
      <c r="J359" s="110">
        <f t="shared" si="99"/>
        <v>0</v>
      </c>
      <c r="K359" s="111">
        <f t="shared" si="100"/>
        <v>0</v>
      </c>
      <c r="L359" s="121">
        <f t="shared" si="101"/>
        <v>0</v>
      </c>
      <c r="M359" s="122">
        <f t="shared" si="102"/>
        <v>0</v>
      </c>
      <c r="N359" s="122">
        <f t="shared" si="103"/>
        <v>0</v>
      </c>
      <c r="O359" s="137">
        <f>IF(A359=0,0,VLOOKUP(A359,'Pwr CrvFtch'!$A$4:$B$363,2))</f>
        <v>0</v>
      </c>
      <c r="P359" s="138">
        <f t="shared" si="104"/>
        <v>0</v>
      </c>
      <c r="Q359" s="63">
        <f t="shared" si="105"/>
        <v>0</v>
      </c>
      <c r="R359" s="63">
        <f t="shared" si="106"/>
        <v>0</v>
      </c>
      <c r="S359" s="63">
        <f t="shared" si="107"/>
        <v>0</v>
      </c>
      <c r="AC359" s="62">
        <f t="shared" si="113"/>
        <v>47362</v>
      </c>
      <c r="AD359" s="59">
        <v>20</v>
      </c>
      <c r="AE359" s="59">
        <v>4</v>
      </c>
      <c r="AF359" s="59">
        <v>6</v>
      </c>
      <c r="AG359" s="59">
        <v>1</v>
      </c>
      <c r="AH359" s="59">
        <v>30</v>
      </c>
    </row>
    <row r="360" spans="1:34" x14ac:dyDescent="0.25">
      <c r="A360" s="125">
        <f t="shared" si="108"/>
        <v>0</v>
      </c>
      <c r="B360" s="132">
        <f t="shared" si="109"/>
        <v>0</v>
      </c>
      <c r="C360" s="94">
        <f t="shared" si="110"/>
        <v>0</v>
      </c>
      <c r="D360" s="95">
        <f t="shared" si="111"/>
        <v>0</v>
      </c>
      <c r="E360" s="95">
        <f t="shared" si="112"/>
        <v>0</v>
      </c>
      <c r="F360" s="95">
        <f t="shared" si="95"/>
        <v>0</v>
      </c>
      <c r="G360" s="95">
        <f t="shared" si="96"/>
        <v>0</v>
      </c>
      <c r="H360" s="96">
        <f t="shared" si="97"/>
        <v>0</v>
      </c>
      <c r="I360" s="109">
        <f t="shared" si="98"/>
        <v>0</v>
      </c>
      <c r="J360" s="110">
        <f t="shared" si="99"/>
        <v>0</v>
      </c>
      <c r="K360" s="111">
        <f t="shared" si="100"/>
        <v>0</v>
      </c>
      <c r="L360" s="121">
        <f t="shared" si="101"/>
        <v>0</v>
      </c>
      <c r="M360" s="122">
        <f t="shared" si="102"/>
        <v>0</v>
      </c>
      <c r="N360" s="122">
        <f t="shared" si="103"/>
        <v>0</v>
      </c>
      <c r="O360" s="137">
        <f>IF(A360=0,0,VLOOKUP(A360,'Pwr CrvFtch'!$A$4:$B$363,2))</f>
        <v>0</v>
      </c>
      <c r="P360" s="138">
        <f t="shared" si="104"/>
        <v>0</v>
      </c>
      <c r="Q360" s="63">
        <f t="shared" si="105"/>
        <v>0</v>
      </c>
      <c r="R360" s="63">
        <f t="shared" si="106"/>
        <v>0</v>
      </c>
      <c r="S360" s="63">
        <f t="shared" si="107"/>
        <v>0</v>
      </c>
      <c r="AC360" s="62">
        <f t="shared" si="113"/>
        <v>47392</v>
      </c>
      <c r="AD360" s="59">
        <v>23</v>
      </c>
      <c r="AE360" s="59">
        <v>4</v>
      </c>
      <c r="AF360" s="59">
        <v>4</v>
      </c>
      <c r="AG360" s="59">
        <v>0</v>
      </c>
      <c r="AH360" s="59">
        <v>31</v>
      </c>
    </row>
    <row r="361" spans="1:34" x14ac:dyDescent="0.25">
      <c r="A361" s="125">
        <f t="shared" si="108"/>
        <v>0</v>
      </c>
      <c r="B361" s="132">
        <f t="shared" si="109"/>
        <v>0</v>
      </c>
      <c r="C361" s="94">
        <f t="shared" si="110"/>
        <v>0</v>
      </c>
      <c r="D361" s="95">
        <f t="shared" si="111"/>
        <v>0</v>
      </c>
      <c r="E361" s="95">
        <f t="shared" si="112"/>
        <v>0</v>
      </c>
      <c r="F361" s="95">
        <f t="shared" si="95"/>
        <v>0</v>
      </c>
      <c r="G361" s="95">
        <f t="shared" si="96"/>
        <v>0</v>
      </c>
      <c r="H361" s="96">
        <f t="shared" si="97"/>
        <v>0</v>
      </c>
      <c r="I361" s="109">
        <f t="shared" si="98"/>
        <v>0</v>
      </c>
      <c r="J361" s="110">
        <f t="shared" si="99"/>
        <v>0</v>
      </c>
      <c r="K361" s="111">
        <f t="shared" si="100"/>
        <v>0</v>
      </c>
      <c r="L361" s="121">
        <f t="shared" si="101"/>
        <v>0</v>
      </c>
      <c r="M361" s="122">
        <f t="shared" si="102"/>
        <v>0</v>
      </c>
      <c r="N361" s="122">
        <f t="shared" si="103"/>
        <v>0</v>
      </c>
      <c r="O361" s="137">
        <f>IF(A361=0,0,VLOOKUP(A361,'Pwr CrvFtch'!$A$4:$B$363,2))</f>
        <v>0</v>
      </c>
      <c r="P361" s="138">
        <f t="shared" si="104"/>
        <v>0</v>
      </c>
      <c r="Q361" s="63">
        <f t="shared" si="105"/>
        <v>0</v>
      </c>
      <c r="R361" s="63">
        <f t="shared" si="106"/>
        <v>0</v>
      </c>
      <c r="S361" s="63">
        <f t="shared" si="107"/>
        <v>0</v>
      </c>
      <c r="AC361" s="62">
        <f t="shared" si="113"/>
        <v>47423</v>
      </c>
      <c r="AD361" s="59">
        <v>20</v>
      </c>
      <c r="AE361" s="59">
        <v>5</v>
      </c>
      <c r="AF361" s="59">
        <v>5</v>
      </c>
      <c r="AG361" s="59">
        <v>1</v>
      </c>
      <c r="AH361" s="59">
        <v>30</v>
      </c>
    </row>
    <row r="362" spans="1:34" x14ac:dyDescent="0.25">
      <c r="A362" s="125">
        <f t="shared" si="108"/>
        <v>0</v>
      </c>
      <c r="B362" s="132">
        <f t="shared" si="109"/>
        <v>0</v>
      </c>
      <c r="C362" s="94">
        <f t="shared" si="110"/>
        <v>0</v>
      </c>
      <c r="D362" s="95">
        <f t="shared" si="111"/>
        <v>0</v>
      </c>
      <c r="E362" s="95">
        <f t="shared" si="112"/>
        <v>0</v>
      </c>
      <c r="F362" s="95">
        <f t="shared" si="95"/>
        <v>0</v>
      </c>
      <c r="G362" s="95">
        <f t="shared" si="96"/>
        <v>0</v>
      </c>
      <c r="H362" s="96">
        <f t="shared" si="97"/>
        <v>0</v>
      </c>
      <c r="I362" s="109">
        <f t="shared" si="98"/>
        <v>0</v>
      </c>
      <c r="J362" s="110">
        <f t="shared" si="99"/>
        <v>0</v>
      </c>
      <c r="K362" s="111">
        <f t="shared" si="100"/>
        <v>0</v>
      </c>
      <c r="L362" s="121">
        <f t="shared" si="101"/>
        <v>0</v>
      </c>
      <c r="M362" s="122">
        <f t="shared" si="102"/>
        <v>0</v>
      </c>
      <c r="N362" s="122">
        <f t="shared" si="103"/>
        <v>0</v>
      </c>
      <c r="O362" s="137">
        <f>IF(A362=0,0,VLOOKUP(A362,'Pwr CrvFtch'!$A$4:$B$363,2))</f>
        <v>0</v>
      </c>
      <c r="P362" s="138">
        <f t="shared" si="104"/>
        <v>0</v>
      </c>
      <c r="Q362" s="63">
        <f t="shared" si="105"/>
        <v>0</v>
      </c>
      <c r="R362" s="63">
        <f t="shared" si="106"/>
        <v>0</v>
      </c>
      <c r="S362" s="63">
        <f t="shared" si="107"/>
        <v>0</v>
      </c>
      <c r="AC362" s="62">
        <f t="shared" si="113"/>
        <v>47453</v>
      </c>
      <c r="AD362" s="59">
        <v>21</v>
      </c>
      <c r="AE362" s="59">
        <v>4</v>
      </c>
      <c r="AF362" s="59">
        <v>6</v>
      </c>
      <c r="AG362" s="59">
        <v>1</v>
      </c>
      <c r="AH362" s="59">
        <v>31</v>
      </c>
    </row>
    <row r="363" spans="1:34" x14ac:dyDescent="0.25">
      <c r="A363" s="125">
        <f t="shared" si="108"/>
        <v>0</v>
      </c>
      <c r="B363" s="132">
        <f t="shared" si="109"/>
        <v>0</v>
      </c>
      <c r="C363" s="94">
        <f t="shared" si="110"/>
        <v>0</v>
      </c>
      <c r="D363" s="95">
        <f t="shared" si="111"/>
        <v>0</v>
      </c>
      <c r="E363" s="95">
        <f t="shared" si="112"/>
        <v>0</v>
      </c>
      <c r="F363" s="95">
        <f t="shared" si="95"/>
        <v>0</v>
      </c>
      <c r="G363" s="95">
        <f t="shared" si="96"/>
        <v>0</v>
      </c>
      <c r="H363" s="96">
        <f t="shared" si="97"/>
        <v>0</v>
      </c>
      <c r="I363" s="109">
        <f t="shared" si="98"/>
        <v>0</v>
      </c>
      <c r="J363" s="110">
        <f t="shared" si="99"/>
        <v>0</v>
      </c>
      <c r="K363" s="111">
        <f t="shared" si="100"/>
        <v>0</v>
      </c>
      <c r="L363" s="121">
        <f t="shared" si="101"/>
        <v>0</v>
      </c>
      <c r="M363" s="122">
        <f t="shared" si="102"/>
        <v>0</v>
      </c>
      <c r="N363" s="122">
        <f t="shared" si="103"/>
        <v>0</v>
      </c>
      <c r="O363" s="137">
        <f>IF(A363=0,0,VLOOKUP(A363,'Pwr CrvFtch'!$A$4:$B$363,2))</f>
        <v>0</v>
      </c>
      <c r="P363" s="138">
        <f t="shared" si="104"/>
        <v>0</v>
      </c>
      <c r="Q363" s="63">
        <f t="shared" si="105"/>
        <v>0</v>
      </c>
      <c r="R363" s="63">
        <f t="shared" si="106"/>
        <v>0</v>
      </c>
      <c r="S363" s="63">
        <f t="shared" si="107"/>
        <v>0</v>
      </c>
      <c r="AC363" s="62">
        <f t="shared" si="113"/>
        <v>47484</v>
      </c>
      <c r="AD363" s="59">
        <v>22</v>
      </c>
      <c r="AE363" s="59">
        <v>4</v>
      </c>
      <c r="AF363" s="59">
        <v>5</v>
      </c>
      <c r="AG363" s="59">
        <v>1</v>
      </c>
      <c r="AH363" s="59">
        <v>31</v>
      </c>
    </row>
    <row r="364" spans="1:34" x14ac:dyDescent="0.25">
      <c r="A364" s="125">
        <f t="shared" si="108"/>
        <v>0</v>
      </c>
      <c r="B364" s="132">
        <f t="shared" si="109"/>
        <v>0</v>
      </c>
      <c r="C364" s="94">
        <f t="shared" si="110"/>
        <v>0</v>
      </c>
      <c r="D364" s="95">
        <f t="shared" si="111"/>
        <v>0</v>
      </c>
      <c r="E364" s="95">
        <f t="shared" si="112"/>
        <v>0</v>
      </c>
      <c r="F364" s="95">
        <f t="shared" si="95"/>
        <v>0</v>
      </c>
      <c r="G364" s="95">
        <f t="shared" si="96"/>
        <v>0</v>
      </c>
      <c r="H364" s="96">
        <f t="shared" si="97"/>
        <v>0</v>
      </c>
      <c r="I364" s="109">
        <f t="shared" si="98"/>
        <v>0</v>
      </c>
      <c r="J364" s="110">
        <f t="shared" si="99"/>
        <v>0</v>
      </c>
      <c r="K364" s="111">
        <f t="shared" si="100"/>
        <v>0</v>
      </c>
      <c r="L364" s="121">
        <f t="shared" si="101"/>
        <v>0</v>
      </c>
      <c r="M364" s="122">
        <f t="shared" si="102"/>
        <v>0</v>
      </c>
      <c r="N364" s="122">
        <f t="shared" si="103"/>
        <v>0</v>
      </c>
      <c r="O364" s="137">
        <f>IF(A364=0,0,VLOOKUP(A364,'Pwr CrvFtch'!$A$4:$B$363,2))</f>
        <v>0</v>
      </c>
      <c r="P364" s="138">
        <f t="shared" si="104"/>
        <v>0</v>
      </c>
      <c r="Q364" s="63">
        <f t="shared" si="105"/>
        <v>0</v>
      </c>
      <c r="R364" s="63">
        <f t="shared" si="106"/>
        <v>0</v>
      </c>
      <c r="S364" s="63">
        <f t="shared" si="107"/>
        <v>0</v>
      </c>
      <c r="AC364" s="62">
        <f t="shared" si="113"/>
        <v>47515</v>
      </c>
      <c r="AD364" s="59">
        <v>20</v>
      </c>
      <c r="AE364" s="59">
        <v>4</v>
      </c>
      <c r="AF364" s="59">
        <v>4</v>
      </c>
      <c r="AG364" s="59">
        <v>0</v>
      </c>
      <c r="AH364" s="59">
        <v>28</v>
      </c>
    </row>
    <row r="365" spans="1:34" x14ac:dyDescent="0.25">
      <c r="A365" s="125">
        <f t="shared" si="108"/>
        <v>0</v>
      </c>
      <c r="B365" s="132">
        <f t="shared" si="109"/>
        <v>0</v>
      </c>
      <c r="C365" s="94">
        <f t="shared" si="110"/>
        <v>0</v>
      </c>
      <c r="D365" s="95">
        <f t="shared" si="111"/>
        <v>0</v>
      </c>
      <c r="E365" s="95">
        <f t="shared" si="112"/>
        <v>0</v>
      </c>
      <c r="F365" s="95">
        <f t="shared" si="95"/>
        <v>0</v>
      </c>
      <c r="G365" s="95">
        <f t="shared" si="96"/>
        <v>0</v>
      </c>
      <c r="H365" s="96">
        <f t="shared" si="97"/>
        <v>0</v>
      </c>
      <c r="I365" s="109">
        <f t="shared" si="98"/>
        <v>0</v>
      </c>
      <c r="J365" s="110">
        <f t="shared" si="99"/>
        <v>0</v>
      </c>
      <c r="K365" s="111">
        <f t="shared" si="100"/>
        <v>0</v>
      </c>
      <c r="L365" s="121">
        <f t="shared" si="101"/>
        <v>0</v>
      </c>
      <c r="M365" s="122">
        <f t="shared" si="102"/>
        <v>0</v>
      </c>
      <c r="N365" s="122">
        <f t="shared" si="103"/>
        <v>0</v>
      </c>
      <c r="O365" s="137">
        <f>IF(A365=0,0,VLOOKUP(A365,'Pwr CrvFtch'!$A$4:$B$363,2))</f>
        <v>0</v>
      </c>
      <c r="P365" s="138">
        <f t="shared" si="104"/>
        <v>0</v>
      </c>
      <c r="Q365" s="63">
        <f t="shared" si="105"/>
        <v>0</v>
      </c>
      <c r="R365" s="63">
        <f t="shared" si="106"/>
        <v>0</v>
      </c>
      <c r="S365" s="63">
        <f t="shared" si="107"/>
        <v>0</v>
      </c>
      <c r="AC365" s="62">
        <f t="shared" si="113"/>
        <v>47543</v>
      </c>
      <c r="AD365" s="59">
        <v>21</v>
      </c>
      <c r="AE365" s="59">
        <v>5</v>
      </c>
      <c r="AF365" s="59">
        <v>5</v>
      </c>
      <c r="AG365" s="59">
        <v>0</v>
      </c>
      <c r="AH365" s="59">
        <v>31</v>
      </c>
    </row>
    <row r="366" spans="1:34" x14ac:dyDescent="0.25">
      <c r="A366" s="125">
        <f t="shared" si="108"/>
        <v>0</v>
      </c>
      <c r="B366" s="132">
        <f t="shared" si="109"/>
        <v>0</v>
      </c>
      <c r="C366" s="94">
        <f t="shared" si="110"/>
        <v>0</v>
      </c>
      <c r="D366" s="95">
        <f t="shared" si="111"/>
        <v>0</v>
      </c>
      <c r="E366" s="95">
        <f t="shared" si="112"/>
        <v>0</v>
      </c>
      <c r="F366" s="95">
        <f t="shared" si="95"/>
        <v>0</v>
      </c>
      <c r="G366" s="95">
        <f t="shared" si="96"/>
        <v>0</v>
      </c>
      <c r="H366" s="96">
        <f t="shared" si="97"/>
        <v>0</v>
      </c>
      <c r="I366" s="109">
        <f t="shared" si="98"/>
        <v>0</v>
      </c>
      <c r="J366" s="110">
        <f t="shared" si="99"/>
        <v>0</v>
      </c>
      <c r="K366" s="111">
        <f t="shared" si="100"/>
        <v>0</v>
      </c>
      <c r="L366" s="121">
        <f t="shared" si="101"/>
        <v>0</v>
      </c>
      <c r="M366" s="122">
        <f t="shared" si="102"/>
        <v>0</v>
      </c>
      <c r="N366" s="122">
        <f t="shared" si="103"/>
        <v>0</v>
      </c>
      <c r="O366" s="137">
        <f>IF(A366=0,0,VLOOKUP(A366,'Pwr CrvFtch'!$A$4:$B$363,2))</f>
        <v>0</v>
      </c>
      <c r="P366" s="138">
        <f t="shared" si="104"/>
        <v>0</v>
      </c>
      <c r="Q366" s="63">
        <f t="shared" si="105"/>
        <v>0</v>
      </c>
      <c r="R366" s="63">
        <f t="shared" si="106"/>
        <v>0</v>
      </c>
      <c r="S366" s="63">
        <f t="shared" si="107"/>
        <v>0</v>
      </c>
      <c r="AC366" s="62">
        <f t="shared" si="113"/>
        <v>47574</v>
      </c>
      <c r="AD366" s="59">
        <v>22</v>
      </c>
      <c r="AE366" s="59">
        <v>4</v>
      </c>
      <c r="AF366" s="59">
        <v>4</v>
      </c>
      <c r="AG366" s="59">
        <v>0</v>
      </c>
      <c r="AH366" s="59">
        <v>30</v>
      </c>
    </row>
    <row r="367" spans="1:34" x14ac:dyDescent="0.25">
      <c r="A367" s="125">
        <f t="shared" si="108"/>
        <v>0</v>
      </c>
      <c r="B367" s="132">
        <f t="shared" si="109"/>
        <v>0</v>
      </c>
      <c r="C367" s="94">
        <f t="shared" si="110"/>
        <v>0</v>
      </c>
      <c r="D367" s="95">
        <f t="shared" si="111"/>
        <v>0</v>
      </c>
      <c r="E367" s="95">
        <f t="shared" si="112"/>
        <v>0</v>
      </c>
      <c r="F367" s="95">
        <f t="shared" si="95"/>
        <v>0</v>
      </c>
      <c r="G367" s="95">
        <f t="shared" si="96"/>
        <v>0</v>
      </c>
      <c r="H367" s="96">
        <f t="shared" si="97"/>
        <v>0</v>
      </c>
      <c r="I367" s="109">
        <f t="shared" si="98"/>
        <v>0</v>
      </c>
      <c r="J367" s="110">
        <f t="shared" si="99"/>
        <v>0</v>
      </c>
      <c r="K367" s="111">
        <f t="shared" si="100"/>
        <v>0</v>
      </c>
      <c r="L367" s="121">
        <f t="shared" si="101"/>
        <v>0</v>
      </c>
      <c r="M367" s="122">
        <f t="shared" si="102"/>
        <v>0</v>
      </c>
      <c r="N367" s="122">
        <f t="shared" si="103"/>
        <v>0</v>
      </c>
      <c r="O367" s="137">
        <f>IF(A367=0,0,VLOOKUP(A367,'Pwr CrvFtch'!$A$4:$B$363,2))</f>
        <v>0</v>
      </c>
      <c r="P367" s="138">
        <f t="shared" si="104"/>
        <v>0</v>
      </c>
      <c r="Q367" s="63">
        <f t="shared" si="105"/>
        <v>0</v>
      </c>
      <c r="R367" s="63">
        <f t="shared" si="106"/>
        <v>0</v>
      </c>
      <c r="S367" s="63">
        <f t="shared" si="107"/>
        <v>0</v>
      </c>
      <c r="AC367" s="62">
        <f t="shared" si="113"/>
        <v>47604</v>
      </c>
      <c r="AD367" s="59">
        <v>22</v>
      </c>
      <c r="AE367" s="59">
        <v>4</v>
      </c>
      <c r="AF367" s="59">
        <v>5</v>
      </c>
      <c r="AG367" s="59">
        <v>1</v>
      </c>
      <c r="AH367" s="59">
        <v>31</v>
      </c>
    </row>
    <row r="368" spans="1:34" x14ac:dyDescent="0.25">
      <c r="A368" s="125">
        <f t="shared" si="108"/>
        <v>0</v>
      </c>
      <c r="B368" s="132">
        <f t="shared" si="109"/>
        <v>0</v>
      </c>
      <c r="C368" s="94">
        <f t="shared" si="110"/>
        <v>0</v>
      </c>
      <c r="D368" s="95">
        <f t="shared" si="111"/>
        <v>0</v>
      </c>
      <c r="E368" s="95">
        <f t="shared" si="112"/>
        <v>0</v>
      </c>
      <c r="F368" s="95">
        <f t="shared" si="95"/>
        <v>0</v>
      </c>
      <c r="G368" s="95">
        <f t="shared" si="96"/>
        <v>0</v>
      </c>
      <c r="H368" s="96">
        <f t="shared" si="97"/>
        <v>0</v>
      </c>
      <c r="I368" s="109">
        <f t="shared" si="98"/>
        <v>0</v>
      </c>
      <c r="J368" s="110">
        <f t="shared" si="99"/>
        <v>0</v>
      </c>
      <c r="K368" s="111">
        <f t="shared" si="100"/>
        <v>0</v>
      </c>
      <c r="L368" s="121">
        <f t="shared" si="101"/>
        <v>0</v>
      </c>
      <c r="M368" s="122">
        <f t="shared" si="102"/>
        <v>0</v>
      </c>
      <c r="N368" s="122">
        <f t="shared" si="103"/>
        <v>0</v>
      </c>
      <c r="O368" s="137">
        <f>IF(A368=0,0,VLOOKUP(A368,'Pwr CrvFtch'!$A$4:$B$363,2))</f>
        <v>0</v>
      </c>
      <c r="P368" s="138">
        <f t="shared" si="104"/>
        <v>0</v>
      </c>
      <c r="Q368" s="63">
        <f t="shared" si="105"/>
        <v>0</v>
      </c>
      <c r="R368" s="63">
        <f t="shared" si="106"/>
        <v>0</v>
      </c>
      <c r="S368" s="63">
        <f t="shared" si="107"/>
        <v>0</v>
      </c>
      <c r="AC368" s="62">
        <f t="shared" si="113"/>
        <v>47635</v>
      </c>
      <c r="AD368" s="59">
        <v>20</v>
      </c>
      <c r="AE368" s="59">
        <v>5</v>
      </c>
      <c r="AF368" s="59">
        <v>5</v>
      </c>
      <c r="AG368" s="59">
        <v>0</v>
      </c>
      <c r="AH368" s="59">
        <v>30</v>
      </c>
    </row>
    <row r="369" spans="1:34" x14ac:dyDescent="0.25">
      <c r="A369" s="125">
        <f t="shared" si="108"/>
        <v>0</v>
      </c>
      <c r="B369" s="132">
        <f t="shared" si="109"/>
        <v>0</v>
      </c>
      <c r="C369" s="94">
        <f t="shared" si="110"/>
        <v>0</v>
      </c>
      <c r="D369" s="95">
        <f t="shared" si="111"/>
        <v>0</v>
      </c>
      <c r="E369" s="95">
        <f t="shared" si="112"/>
        <v>0</v>
      </c>
      <c r="F369" s="95">
        <f t="shared" si="95"/>
        <v>0</v>
      </c>
      <c r="G369" s="95">
        <f t="shared" si="96"/>
        <v>0</v>
      </c>
      <c r="H369" s="96">
        <f t="shared" si="97"/>
        <v>0</v>
      </c>
      <c r="I369" s="109">
        <f t="shared" si="98"/>
        <v>0</v>
      </c>
      <c r="J369" s="110">
        <f t="shared" si="99"/>
        <v>0</v>
      </c>
      <c r="K369" s="111">
        <f t="shared" si="100"/>
        <v>0</v>
      </c>
      <c r="L369" s="121">
        <f t="shared" si="101"/>
        <v>0</v>
      </c>
      <c r="M369" s="122">
        <f t="shared" si="102"/>
        <v>0</v>
      </c>
      <c r="N369" s="122">
        <f t="shared" si="103"/>
        <v>0</v>
      </c>
      <c r="O369" s="137">
        <f>IF(A369=0,0,VLOOKUP(A369,'Pwr CrvFtch'!$A$4:$B$363,2))</f>
        <v>0</v>
      </c>
      <c r="P369" s="138">
        <f t="shared" si="104"/>
        <v>0</v>
      </c>
      <c r="Q369" s="63">
        <f t="shared" si="105"/>
        <v>0</v>
      </c>
      <c r="R369" s="63">
        <f t="shared" si="106"/>
        <v>0</v>
      </c>
      <c r="S369" s="63">
        <f t="shared" si="107"/>
        <v>0</v>
      </c>
      <c r="AC369" s="62">
        <f t="shared" si="113"/>
        <v>47665</v>
      </c>
      <c r="AD369" s="59">
        <v>22</v>
      </c>
      <c r="AE369" s="59">
        <v>4</v>
      </c>
      <c r="AF369" s="59">
        <v>5</v>
      </c>
      <c r="AG369" s="59">
        <v>1</v>
      </c>
      <c r="AH369" s="59">
        <v>31</v>
      </c>
    </row>
    <row r="370" spans="1:34" x14ac:dyDescent="0.25">
      <c r="A370" s="125">
        <f t="shared" si="108"/>
        <v>0</v>
      </c>
      <c r="B370" s="132">
        <f t="shared" si="109"/>
        <v>0</v>
      </c>
      <c r="C370" s="94">
        <f t="shared" si="110"/>
        <v>0</v>
      </c>
      <c r="D370" s="95">
        <f t="shared" si="111"/>
        <v>0</v>
      </c>
      <c r="E370" s="95">
        <f t="shared" si="112"/>
        <v>0</v>
      </c>
      <c r="F370" s="95">
        <f t="shared" si="95"/>
        <v>0</v>
      </c>
      <c r="G370" s="95">
        <f t="shared" si="96"/>
        <v>0</v>
      </c>
      <c r="H370" s="96">
        <f t="shared" si="97"/>
        <v>0</v>
      </c>
      <c r="I370" s="109">
        <f t="shared" si="98"/>
        <v>0</v>
      </c>
      <c r="J370" s="110">
        <f t="shared" si="99"/>
        <v>0</v>
      </c>
      <c r="K370" s="111">
        <f t="shared" si="100"/>
        <v>0</v>
      </c>
      <c r="L370" s="121">
        <f t="shared" si="101"/>
        <v>0</v>
      </c>
      <c r="M370" s="122">
        <f t="shared" si="102"/>
        <v>0</v>
      </c>
      <c r="N370" s="122">
        <f t="shared" si="103"/>
        <v>0</v>
      </c>
      <c r="O370" s="137">
        <f>IF(A370=0,0,VLOOKUP(A370,'Pwr CrvFtch'!$A$4:$B$363,2))</f>
        <v>0</v>
      </c>
      <c r="P370" s="138">
        <f t="shared" si="104"/>
        <v>0</v>
      </c>
      <c r="Q370" s="63">
        <f t="shared" si="105"/>
        <v>0</v>
      </c>
      <c r="R370" s="63">
        <f t="shared" si="106"/>
        <v>0</v>
      </c>
      <c r="S370" s="63">
        <f t="shared" si="107"/>
        <v>0</v>
      </c>
      <c r="AC370" s="62">
        <f t="shared" si="113"/>
        <v>47696</v>
      </c>
      <c r="AD370" s="59">
        <v>22</v>
      </c>
      <c r="AE370" s="59">
        <v>5</v>
      </c>
      <c r="AF370" s="59">
        <v>4</v>
      </c>
      <c r="AG370" s="59">
        <v>0</v>
      </c>
      <c r="AH370" s="59">
        <v>31</v>
      </c>
    </row>
    <row r="371" spans="1:34" x14ac:dyDescent="0.25">
      <c r="A371" s="125">
        <f t="shared" si="108"/>
        <v>0</v>
      </c>
      <c r="B371" s="132">
        <f t="shared" si="109"/>
        <v>0</v>
      </c>
      <c r="C371" s="94">
        <f t="shared" si="110"/>
        <v>0</v>
      </c>
      <c r="D371" s="95">
        <f t="shared" si="111"/>
        <v>0</v>
      </c>
      <c r="E371" s="95">
        <f t="shared" si="112"/>
        <v>0</v>
      </c>
      <c r="F371" s="95">
        <f t="shared" si="95"/>
        <v>0</v>
      </c>
      <c r="G371" s="95">
        <f t="shared" si="96"/>
        <v>0</v>
      </c>
      <c r="H371" s="96">
        <f t="shared" si="97"/>
        <v>0</v>
      </c>
      <c r="I371" s="109">
        <f t="shared" si="98"/>
        <v>0</v>
      </c>
      <c r="J371" s="110">
        <f t="shared" si="99"/>
        <v>0</v>
      </c>
      <c r="K371" s="111">
        <f t="shared" si="100"/>
        <v>0</v>
      </c>
      <c r="L371" s="121">
        <f t="shared" si="101"/>
        <v>0</v>
      </c>
      <c r="M371" s="122">
        <f t="shared" si="102"/>
        <v>0</v>
      </c>
      <c r="N371" s="122">
        <f t="shared" si="103"/>
        <v>0</v>
      </c>
      <c r="O371" s="137">
        <f>IF(A371=0,0,VLOOKUP(A371,'Pwr CrvFtch'!$A$4:$B$363,2))</f>
        <v>0</v>
      </c>
      <c r="P371" s="138">
        <f t="shared" si="104"/>
        <v>0</v>
      </c>
      <c r="Q371" s="63">
        <f t="shared" si="105"/>
        <v>0</v>
      </c>
      <c r="R371" s="63">
        <f t="shared" si="106"/>
        <v>0</v>
      </c>
      <c r="S371" s="63">
        <f t="shared" si="107"/>
        <v>0</v>
      </c>
      <c r="AC371" s="62">
        <f t="shared" si="113"/>
        <v>47727</v>
      </c>
      <c r="AD371" s="59">
        <v>20</v>
      </c>
      <c r="AE371" s="59">
        <v>4</v>
      </c>
      <c r="AF371" s="59">
        <v>6</v>
      </c>
      <c r="AG371" s="59">
        <v>1</v>
      </c>
      <c r="AH371" s="59">
        <v>30</v>
      </c>
    </row>
    <row r="372" spans="1:34" x14ac:dyDescent="0.25">
      <c r="A372" s="125">
        <f t="shared" si="108"/>
        <v>0</v>
      </c>
      <c r="B372" s="132">
        <f t="shared" si="109"/>
        <v>0</v>
      </c>
      <c r="C372" s="94">
        <f t="shared" si="110"/>
        <v>0</v>
      </c>
      <c r="D372" s="95">
        <f t="shared" si="111"/>
        <v>0</v>
      </c>
      <c r="E372" s="95">
        <f t="shared" si="112"/>
        <v>0</v>
      </c>
      <c r="F372" s="95">
        <f t="shared" si="95"/>
        <v>0</v>
      </c>
      <c r="G372" s="95">
        <f t="shared" si="96"/>
        <v>0</v>
      </c>
      <c r="H372" s="96">
        <f t="shared" si="97"/>
        <v>0</v>
      </c>
      <c r="I372" s="109">
        <f t="shared" si="98"/>
        <v>0</v>
      </c>
      <c r="J372" s="110">
        <f t="shared" si="99"/>
        <v>0</v>
      </c>
      <c r="K372" s="111">
        <f t="shared" si="100"/>
        <v>0</v>
      </c>
      <c r="L372" s="121">
        <f t="shared" si="101"/>
        <v>0</v>
      </c>
      <c r="M372" s="122">
        <f t="shared" si="102"/>
        <v>0</v>
      </c>
      <c r="N372" s="122">
        <f t="shared" si="103"/>
        <v>0</v>
      </c>
      <c r="O372" s="137">
        <f>IF(A372=0,0,VLOOKUP(A372,'Pwr CrvFtch'!$A$4:$B$363,2))</f>
        <v>0</v>
      </c>
      <c r="P372" s="138">
        <f t="shared" si="104"/>
        <v>0</v>
      </c>
      <c r="Q372" s="63">
        <f t="shared" si="105"/>
        <v>0</v>
      </c>
      <c r="R372" s="63">
        <f t="shared" si="106"/>
        <v>0</v>
      </c>
      <c r="S372" s="63">
        <f t="shared" si="107"/>
        <v>0</v>
      </c>
      <c r="AC372" s="62">
        <f t="shared" si="113"/>
        <v>47757</v>
      </c>
      <c r="AD372" s="59">
        <v>23</v>
      </c>
      <c r="AE372" s="59">
        <v>4</v>
      </c>
      <c r="AF372" s="59">
        <v>4</v>
      </c>
      <c r="AG372" s="59">
        <v>0</v>
      </c>
      <c r="AH372" s="59">
        <v>31</v>
      </c>
    </row>
    <row r="373" spans="1:34" x14ac:dyDescent="0.25">
      <c r="A373" s="125">
        <f t="shared" si="108"/>
        <v>0</v>
      </c>
      <c r="B373" s="132">
        <f t="shared" si="109"/>
        <v>0</v>
      </c>
      <c r="C373" s="94">
        <f t="shared" si="110"/>
        <v>0</v>
      </c>
      <c r="D373" s="95">
        <f t="shared" si="111"/>
        <v>0</v>
      </c>
      <c r="E373" s="95">
        <f t="shared" si="112"/>
        <v>0</v>
      </c>
      <c r="F373" s="95">
        <f t="shared" si="95"/>
        <v>0</v>
      </c>
      <c r="G373" s="95">
        <f t="shared" si="96"/>
        <v>0</v>
      </c>
      <c r="H373" s="96">
        <f t="shared" si="97"/>
        <v>0</v>
      </c>
      <c r="I373" s="109">
        <f t="shared" si="98"/>
        <v>0</v>
      </c>
      <c r="J373" s="110">
        <f t="shared" si="99"/>
        <v>0</v>
      </c>
      <c r="K373" s="111">
        <f t="shared" si="100"/>
        <v>0</v>
      </c>
      <c r="L373" s="121">
        <f t="shared" si="101"/>
        <v>0</v>
      </c>
      <c r="M373" s="122">
        <f t="shared" si="102"/>
        <v>0</v>
      </c>
      <c r="N373" s="122">
        <f t="shared" si="103"/>
        <v>0</v>
      </c>
      <c r="O373" s="137">
        <f>IF(A373=0,0,VLOOKUP(A373,'Pwr CrvFtch'!$A$4:$B$363,2))</f>
        <v>0</v>
      </c>
      <c r="P373" s="138">
        <f t="shared" si="104"/>
        <v>0</v>
      </c>
      <c r="Q373" s="63">
        <f t="shared" si="105"/>
        <v>0</v>
      </c>
      <c r="R373" s="63">
        <f t="shared" si="106"/>
        <v>0</v>
      </c>
      <c r="S373" s="63">
        <f t="shared" si="107"/>
        <v>0</v>
      </c>
      <c r="AC373" s="62">
        <f t="shared" si="113"/>
        <v>47788</v>
      </c>
      <c r="AD373" s="59">
        <v>20</v>
      </c>
      <c r="AE373" s="59">
        <v>5</v>
      </c>
      <c r="AF373" s="59">
        <v>5</v>
      </c>
      <c r="AG373" s="59">
        <v>1</v>
      </c>
      <c r="AH373" s="59">
        <v>30</v>
      </c>
    </row>
    <row r="374" spans="1:34" x14ac:dyDescent="0.25">
      <c r="A374" s="125">
        <f t="shared" si="108"/>
        <v>0</v>
      </c>
      <c r="B374" s="132">
        <f t="shared" si="109"/>
        <v>0</v>
      </c>
      <c r="C374" s="94">
        <f t="shared" si="110"/>
        <v>0</v>
      </c>
      <c r="D374" s="95">
        <f t="shared" si="111"/>
        <v>0</v>
      </c>
      <c r="E374" s="95">
        <f t="shared" si="112"/>
        <v>0</v>
      </c>
      <c r="F374" s="95">
        <f t="shared" si="95"/>
        <v>0</v>
      </c>
      <c r="G374" s="95">
        <f t="shared" si="96"/>
        <v>0</v>
      </c>
      <c r="H374" s="96">
        <f t="shared" si="97"/>
        <v>0</v>
      </c>
      <c r="I374" s="109">
        <f t="shared" si="98"/>
        <v>0</v>
      </c>
      <c r="J374" s="110">
        <f t="shared" si="99"/>
        <v>0</v>
      </c>
      <c r="K374" s="111">
        <f t="shared" si="100"/>
        <v>0</v>
      </c>
      <c r="L374" s="121">
        <f t="shared" si="101"/>
        <v>0</v>
      </c>
      <c r="M374" s="122">
        <f t="shared" si="102"/>
        <v>0</v>
      </c>
      <c r="N374" s="122">
        <f t="shared" si="103"/>
        <v>0</v>
      </c>
      <c r="O374" s="137">
        <f>IF(A374=0,0,VLOOKUP(A374,'Pwr CrvFtch'!$A$4:$B$363,2))</f>
        <v>0</v>
      </c>
      <c r="P374" s="138">
        <f t="shared" si="104"/>
        <v>0</v>
      </c>
      <c r="Q374" s="63">
        <f t="shared" si="105"/>
        <v>0</v>
      </c>
      <c r="R374" s="63">
        <f t="shared" si="106"/>
        <v>0</v>
      </c>
      <c r="S374" s="63">
        <f t="shared" si="107"/>
        <v>0</v>
      </c>
      <c r="AC374" s="62">
        <f t="shared" si="113"/>
        <v>47818</v>
      </c>
      <c r="AD374" s="59">
        <v>21</v>
      </c>
      <c r="AE374" s="59">
        <v>4</v>
      </c>
      <c r="AF374" s="59">
        <v>6</v>
      </c>
      <c r="AG374" s="59">
        <v>1</v>
      </c>
      <c r="AH374" s="59">
        <v>31</v>
      </c>
    </row>
    <row r="375" spans="1:34" x14ac:dyDescent="0.25">
      <c r="A375" s="125">
        <f t="shared" si="108"/>
        <v>0</v>
      </c>
      <c r="B375" s="132">
        <f t="shared" si="109"/>
        <v>0</v>
      </c>
      <c r="C375" s="97">
        <f t="shared" si="110"/>
        <v>0</v>
      </c>
      <c r="D375" s="98">
        <f t="shared" si="111"/>
        <v>0</v>
      </c>
      <c r="E375" s="98">
        <f t="shared" si="112"/>
        <v>0</v>
      </c>
      <c r="F375" s="98">
        <f t="shared" si="95"/>
        <v>0</v>
      </c>
      <c r="G375" s="98">
        <f t="shared" si="96"/>
        <v>0</v>
      </c>
      <c r="H375" s="99">
        <f t="shared" si="97"/>
        <v>0</v>
      </c>
      <c r="I375" s="112">
        <f t="shared" si="98"/>
        <v>0</v>
      </c>
      <c r="J375" s="113">
        <f t="shared" si="99"/>
        <v>0</v>
      </c>
      <c r="K375" s="114">
        <f t="shared" si="100"/>
        <v>0</v>
      </c>
      <c r="L375" s="123">
        <f t="shared" si="101"/>
        <v>0</v>
      </c>
      <c r="M375" s="124">
        <f t="shared" si="102"/>
        <v>0</v>
      </c>
      <c r="N375" s="124">
        <f t="shared" si="103"/>
        <v>0</v>
      </c>
      <c r="O375" s="139">
        <f>IF(A375=0,0,VLOOKUP(A375,'Pwr CrvFtch'!$A$4:$B$363,2))</f>
        <v>0</v>
      </c>
      <c r="P375" s="140">
        <f t="shared" si="104"/>
        <v>0</v>
      </c>
      <c r="Q375" s="63">
        <f t="shared" si="105"/>
        <v>0</v>
      </c>
      <c r="R375" s="63">
        <f t="shared" si="106"/>
        <v>0</v>
      </c>
      <c r="S375" s="63">
        <f t="shared" si="107"/>
        <v>0</v>
      </c>
      <c r="AC375" s="62">
        <f t="shared" si="113"/>
        <v>47849</v>
      </c>
      <c r="AD375" s="59">
        <v>22</v>
      </c>
      <c r="AE375" s="59">
        <v>4</v>
      </c>
      <c r="AF375" s="59">
        <v>5</v>
      </c>
      <c r="AG375" s="59">
        <v>1</v>
      </c>
      <c r="AH375" s="59">
        <v>31</v>
      </c>
    </row>
    <row r="376" spans="1:34" x14ac:dyDescent="0.25">
      <c r="A376" s="19"/>
      <c r="B376" s="19"/>
      <c r="AC376" s="62">
        <f t="shared" si="113"/>
        <v>47880</v>
      </c>
      <c r="AD376" s="59">
        <v>20</v>
      </c>
      <c r="AE376" s="59">
        <v>4</v>
      </c>
      <c r="AF376" s="59">
        <v>4</v>
      </c>
      <c r="AG376" s="59">
        <v>0</v>
      </c>
      <c r="AH376" s="59">
        <v>28</v>
      </c>
    </row>
    <row r="377" spans="1:34" x14ac:dyDescent="0.25">
      <c r="A377" s="19"/>
      <c r="B377" s="19"/>
      <c r="AC377" s="62">
        <f t="shared" si="113"/>
        <v>47908</v>
      </c>
      <c r="AD377" s="59">
        <v>21</v>
      </c>
      <c r="AE377" s="59">
        <v>5</v>
      </c>
      <c r="AF377" s="59">
        <v>5</v>
      </c>
      <c r="AG377" s="59">
        <v>0</v>
      </c>
      <c r="AH377" s="59">
        <v>31</v>
      </c>
    </row>
    <row r="378" spans="1:34" x14ac:dyDescent="0.25">
      <c r="A378" s="19"/>
      <c r="B378" s="19"/>
      <c r="AC378" s="62">
        <f t="shared" si="113"/>
        <v>47939</v>
      </c>
      <c r="AD378" s="59">
        <v>22</v>
      </c>
      <c r="AE378" s="59">
        <v>4</v>
      </c>
      <c r="AF378" s="59">
        <v>4</v>
      </c>
      <c r="AG378" s="59">
        <v>0</v>
      </c>
      <c r="AH378" s="59">
        <v>30</v>
      </c>
    </row>
    <row r="379" spans="1:34" x14ac:dyDescent="0.25">
      <c r="A379" s="19"/>
      <c r="B379" s="19"/>
      <c r="AC379" s="62">
        <f t="shared" si="113"/>
        <v>47969</v>
      </c>
      <c r="AD379" s="59">
        <v>22</v>
      </c>
      <c r="AE379" s="59">
        <v>4</v>
      </c>
      <c r="AF379" s="59">
        <v>5</v>
      </c>
      <c r="AG379" s="59">
        <v>1</v>
      </c>
      <c r="AH379" s="59">
        <v>31</v>
      </c>
    </row>
    <row r="380" spans="1:34" x14ac:dyDescent="0.25">
      <c r="A380" s="19"/>
      <c r="B380" s="19"/>
      <c r="AC380" s="62">
        <f t="shared" si="113"/>
        <v>48000</v>
      </c>
      <c r="AD380" s="59">
        <v>20</v>
      </c>
      <c r="AE380" s="59">
        <v>5</v>
      </c>
      <c r="AF380" s="59">
        <v>5</v>
      </c>
      <c r="AG380" s="59">
        <v>0</v>
      </c>
      <c r="AH380" s="59">
        <v>30</v>
      </c>
    </row>
    <row r="381" spans="1:34" x14ac:dyDescent="0.25">
      <c r="A381" s="19"/>
      <c r="B381" s="19"/>
      <c r="AC381" s="62">
        <f t="shared" si="113"/>
        <v>48030</v>
      </c>
      <c r="AD381" s="59">
        <v>22</v>
      </c>
      <c r="AE381" s="59">
        <v>4</v>
      </c>
      <c r="AF381" s="59">
        <v>5</v>
      </c>
      <c r="AG381" s="59">
        <v>1</v>
      </c>
      <c r="AH381" s="59">
        <v>31</v>
      </c>
    </row>
    <row r="382" spans="1:34" x14ac:dyDescent="0.25">
      <c r="A382" s="19"/>
      <c r="B382" s="19"/>
      <c r="AC382" s="62">
        <f t="shared" si="113"/>
        <v>48061</v>
      </c>
      <c r="AD382" s="59">
        <v>22</v>
      </c>
      <c r="AE382" s="59">
        <v>5</v>
      </c>
      <c r="AF382" s="59">
        <v>4</v>
      </c>
      <c r="AG382" s="59">
        <v>0</v>
      </c>
      <c r="AH382" s="59">
        <v>31</v>
      </c>
    </row>
    <row r="383" spans="1:34" x14ac:dyDescent="0.25">
      <c r="A383" s="19"/>
      <c r="B383" s="19"/>
      <c r="AC383" s="62">
        <f t="shared" ref="AC383:AC414" si="114">EOMONTH(AC382,0)+1</f>
        <v>48092</v>
      </c>
      <c r="AD383" s="59">
        <v>20</v>
      </c>
      <c r="AE383" s="59">
        <v>4</v>
      </c>
      <c r="AF383" s="59">
        <v>6</v>
      </c>
      <c r="AG383" s="59">
        <v>1</v>
      </c>
      <c r="AH383" s="59">
        <v>30</v>
      </c>
    </row>
    <row r="384" spans="1:34" x14ac:dyDescent="0.25">
      <c r="A384" s="19"/>
      <c r="B384" s="19"/>
      <c r="AC384" s="62">
        <f t="shared" si="114"/>
        <v>48122</v>
      </c>
      <c r="AD384" s="59">
        <v>23</v>
      </c>
      <c r="AE384" s="59">
        <v>4</v>
      </c>
      <c r="AF384" s="59">
        <v>4</v>
      </c>
      <c r="AG384" s="59">
        <v>0</v>
      </c>
      <c r="AH384" s="59">
        <v>31</v>
      </c>
    </row>
    <row r="385" spans="1:34" x14ac:dyDescent="0.25">
      <c r="A385" s="19"/>
      <c r="B385" s="19"/>
      <c r="AC385" s="62">
        <f t="shared" si="114"/>
        <v>48153</v>
      </c>
      <c r="AD385" s="59">
        <v>20</v>
      </c>
      <c r="AE385" s="59">
        <v>5</v>
      </c>
      <c r="AF385" s="59">
        <v>5</v>
      </c>
      <c r="AG385" s="59">
        <v>1</v>
      </c>
      <c r="AH385" s="59">
        <v>30</v>
      </c>
    </row>
    <row r="386" spans="1:34" x14ac:dyDescent="0.25">
      <c r="A386" s="19"/>
      <c r="B386" s="19"/>
      <c r="AC386" s="62">
        <f t="shared" si="114"/>
        <v>48183</v>
      </c>
      <c r="AD386" s="59">
        <v>21</v>
      </c>
      <c r="AE386" s="59">
        <v>4</v>
      </c>
      <c r="AF386" s="59">
        <v>6</v>
      </c>
      <c r="AG386" s="59">
        <v>1</v>
      </c>
      <c r="AH386" s="59">
        <v>31</v>
      </c>
    </row>
    <row r="387" spans="1:34" x14ac:dyDescent="0.25">
      <c r="A387" s="19"/>
      <c r="B387" s="19"/>
      <c r="AC387" s="62">
        <f t="shared" si="114"/>
        <v>48214</v>
      </c>
      <c r="AD387" s="59">
        <v>22</v>
      </c>
      <c r="AE387" s="59">
        <v>4</v>
      </c>
      <c r="AF387" s="59">
        <v>5</v>
      </c>
      <c r="AG387" s="59">
        <v>1</v>
      </c>
      <c r="AH387" s="59">
        <v>31</v>
      </c>
    </row>
    <row r="388" spans="1:34" x14ac:dyDescent="0.25">
      <c r="A388" s="19"/>
      <c r="B388" s="19"/>
      <c r="AC388" s="62">
        <f t="shared" si="114"/>
        <v>48245</v>
      </c>
      <c r="AD388" s="59">
        <v>20</v>
      </c>
      <c r="AE388" s="59">
        <v>5</v>
      </c>
      <c r="AF388" s="59">
        <v>4</v>
      </c>
      <c r="AG388" s="59">
        <v>0</v>
      </c>
      <c r="AH388" s="59">
        <v>29</v>
      </c>
    </row>
    <row r="389" spans="1:34" x14ac:dyDescent="0.25">
      <c r="A389" s="19"/>
      <c r="B389" s="19"/>
      <c r="AC389" s="62">
        <f t="shared" si="114"/>
        <v>48274</v>
      </c>
      <c r="AD389" s="59">
        <v>22</v>
      </c>
      <c r="AE389" s="59">
        <v>4</v>
      </c>
      <c r="AF389" s="59">
        <v>5</v>
      </c>
      <c r="AG389" s="59">
        <v>0</v>
      </c>
      <c r="AH389" s="59">
        <v>31</v>
      </c>
    </row>
    <row r="390" spans="1:34" x14ac:dyDescent="0.25">
      <c r="A390" s="19"/>
      <c r="B390" s="19"/>
      <c r="AC390" s="62">
        <f t="shared" si="114"/>
        <v>48305</v>
      </c>
      <c r="AD390" s="59">
        <v>22</v>
      </c>
      <c r="AE390" s="59">
        <v>4</v>
      </c>
      <c r="AF390" s="59">
        <v>4</v>
      </c>
      <c r="AG390" s="59">
        <v>0</v>
      </c>
      <c r="AH390" s="59">
        <v>30</v>
      </c>
    </row>
    <row r="391" spans="1:34" x14ac:dyDescent="0.25">
      <c r="A391" s="19"/>
      <c r="B391" s="19"/>
      <c r="AC391" s="62">
        <f t="shared" si="114"/>
        <v>48335</v>
      </c>
      <c r="AD391" s="59">
        <v>20</v>
      </c>
      <c r="AE391" s="59">
        <v>5</v>
      </c>
      <c r="AF391" s="59">
        <v>6</v>
      </c>
      <c r="AG391" s="59">
        <v>1</v>
      </c>
      <c r="AH391" s="59">
        <v>31</v>
      </c>
    </row>
    <row r="392" spans="1:34" x14ac:dyDescent="0.25">
      <c r="AC392" s="62">
        <f t="shared" si="114"/>
        <v>48366</v>
      </c>
      <c r="AD392" s="59">
        <v>22</v>
      </c>
      <c r="AE392" s="59">
        <v>4</v>
      </c>
      <c r="AF392" s="59">
        <v>4</v>
      </c>
      <c r="AG392" s="59">
        <v>0</v>
      </c>
      <c r="AH392" s="59">
        <v>30</v>
      </c>
    </row>
    <row r="393" spans="1:34" x14ac:dyDescent="0.25">
      <c r="AC393" s="62">
        <f t="shared" si="114"/>
        <v>48396</v>
      </c>
      <c r="AD393" s="59">
        <v>23</v>
      </c>
      <c r="AE393" s="59">
        <v>3</v>
      </c>
      <c r="AF393" s="59">
        <v>5</v>
      </c>
      <c r="AG393" s="59">
        <v>1</v>
      </c>
      <c r="AH393" s="59">
        <v>31</v>
      </c>
    </row>
    <row r="394" spans="1:34" x14ac:dyDescent="0.25">
      <c r="AC394" s="62">
        <f t="shared" si="114"/>
        <v>48427</v>
      </c>
      <c r="AD394" s="59">
        <v>21</v>
      </c>
      <c r="AE394" s="59">
        <v>5</v>
      </c>
      <c r="AF394" s="59">
        <v>5</v>
      </c>
      <c r="AG394" s="59">
        <v>0</v>
      </c>
      <c r="AH394" s="59">
        <v>31</v>
      </c>
    </row>
    <row r="395" spans="1:34" x14ac:dyDescent="0.25">
      <c r="AC395" s="62">
        <f t="shared" si="114"/>
        <v>48458</v>
      </c>
      <c r="AD395" s="59">
        <v>21</v>
      </c>
      <c r="AE395" s="59">
        <v>4</v>
      </c>
      <c r="AF395" s="59">
        <v>5</v>
      </c>
      <c r="AG395" s="59">
        <v>1</v>
      </c>
      <c r="AH395" s="59">
        <v>30</v>
      </c>
    </row>
    <row r="396" spans="1:34" x14ac:dyDescent="0.25">
      <c r="AC396" s="62">
        <f t="shared" si="114"/>
        <v>48488</v>
      </c>
      <c r="AD396" s="59">
        <v>22</v>
      </c>
      <c r="AE396" s="59">
        <v>5</v>
      </c>
      <c r="AF396" s="59">
        <v>4</v>
      </c>
      <c r="AG396" s="59">
        <v>0</v>
      </c>
      <c r="AH396" s="59">
        <v>31</v>
      </c>
    </row>
    <row r="397" spans="1:34" x14ac:dyDescent="0.25">
      <c r="AC397" s="62">
        <f t="shared" si="114"/>
        <v>48519</v>
      </c>
      <c r="AD397" s="59">
        <v>20</v>
      </c>
      <c r="AE397" s="59">
        <v>4</v>
      </c>
      <c r="AF397" s="59">
        <v>6</v>
      </c>
      <c r="AG397" s="59">
        <v>1</v>
      </c>
      <c r="AH397" s="59">
        <v>30</v>
      </c>
    </row>
    <row r="398" spans="1:34" x14ac:dyDescent="0.25">
      <c r="AC398" s="62">
        <f t="shared" si="114"/>
        <v>48549</v>
      </c>
      <c r="AD398" s="59">
        <v>22</v>
      </c>
      <c r="AE398" s="59">
        <v>4</v>
      </c>
      <c r="AF398" s="59">
        <v>5</v>
      </c>
      <c r="AG398" s="59">
        <v>1</v>
      </c>
      <c r="AH398" s="59">
        <v>31</v>
      </c>
    </row>
    <row r="399" spans="1:34" x14ac:dyDescent="0.25">
      <c r="AC399" s="62">
        <f t="shared" si="114"/>
        <v>48580</v>
      </c>
      <c r="AD399" s="59">
        <v>22</v>
      </c>
      <c r="AE399" s="59">
        <v>4</v>
      </c>
      <c r="AF399" s="59">
        <v>5</v>
      </c>
      <c r="AG399" s="59">
        <v>1</v>
      </c>
      <c r="AH399" s="59">
        <v>31</v>
      </c>
    </row>
    <row r="400" spans="1:34" x14ac:dyDescent="0.25">
      <c r="AC400" s="62">
        <f t="shared" si="114"/>
        <v>48611</v>
      </c>
      <c r="AD400" s="59">
        <v>20</v>
      </c>
      <c r="AE400" s="59">
        <v>4</v>
      </c>
      <c r="AF400" s="59">
        <v>4</v>
      </c>
      <c r="AG400" s="59">
        <v>0</v>
      </c>
      <c r="AH400" s="59">
        <v>28</v>
      </c>
    </row>
    <row r="401" spans="29:34" x14ac:dyDescent="0.25">
      <c r="AC401" s="62">
        <f t="shared" si="114"/>
        <v>48639</v>
      </c>
      <c r="AD401" s="59">
        <v>21</v>
      </c>
      <c r="AE401" s="59">
        <v>5</v>
      </c>
      <c r="AF401" s="59">
        <v>5</v>
      </c>
      <c r="AG401" s="59">
        <v>0</v>
      </c>
      <c r="AH401" s="59">
        <v>31</v>
      </c>
    </row>
    <row r="402" spans="29:34" x14ac:dyDescent="0.25">
      <c r="AC402" s="62">
        <f t="shared" si="114"/>
        <v>48670</v>
      </c>
      <c r="AD402" s="59">
        <v>22</v>
      </c>
      <c r="AE402" s="59">
        <v>4</v>
      </c>
      <c r="AF402" s="59">
        <v>4</v>
      </c>
      <c r="AG402" s="59">
        <v>0</v>
      </c>
      <c r="AH402" s="59">
        <v>30</v>
      </c>
    </row>
    <row r="403" spans="29:34" x14ac:dyDescent="0.25">
      <c r="AC403" s="62">
        <f t="shared" si="114"/>
        <v>48700</v>
      </c>
      <c r="AD403" s="59">
        <v>22</v>
      </c>
      <c r="AE403" s="59">
        <v>4</v>
      </c>
      <c r="AF403" s="59">
        <v>5</v>
      </c>
      <c r="AG403" s="59">
        <v>1</v>
      </c>
      <c r="AH403" s="59">
        <v>31</v>
      </c>
    </row>
    <row r="404" spans="29:34" x14ac:dyDescent="0.25">
      <c r="AC404" s="62">
        <f t="shared" si="114"/>
        <v>48731</v>
      </c>
      <c r="AD404" s="59">
        <v>20</v>
      </c>
      <c r="AE404" s="59">
        <v>5</v>
      </c>
      <c r="AF404" s="59">
        <v>5</v>
      </c>
      <c r="AG404" s="59">
        <v>0</v>
      </c>
      <c r="AH404" s="59">
        <v>30</v>
      </c>
    </row>
    <row r="405" spans="29:34" x14ac:dyDescent="0.25">
      <c r="AC405" s="62">
        <f t="shared" si="114"/>
        <v>48761</v>
      </c>
      <c r="AD405" s="59">
        <v>22</v>
      </c>
      <c r="AE405" s="59">
        <v>4</v>
      </c>
      <c r="AF405" s="59">
        <v>5</v>
      </c>
      <c r="AG405" s="59">
        <v>1</v>
      </c>
      <c r="AH405" s="59">
        <v>31</v>
      </c>
    </row>
    <row r="406" spans="29:34" x14ac:dyDescent="0.25">
      <c r="AC406" s="62">
        <f t="shared" si="114"/>
        <v>48792</v>
      </c>
      <c r="AD406" s="59">
        <v>22</v>
      </c>
      <c r="AE406" s="59">
        <v>5</v>
      </c>
      <c r="AF406" s="59">
        <v>4</v>
      </c>
      <c r="AG406" s="59">
        <v>0</v>
      </c>
      <c r="AH406" s="59">
        <v>31</v>
      </c>
    </row>
    <row r="407" spans="29:34" x14ac:dyDescent="0.25">
      <c r="AC407" s="62">
        <f t="shared" si="114"/>
        <v>48823</v>
      </c>
      <c r="AD407" s="59">
        <v>20</v>
      </c>
      <c r="AE407" s="59">
        <v>4</v>
      </c>
      <c r="AF407" s="59">
        <v>6</v>
      </c>
      <c r="AG407" s="59">
        <v>1</v>
      </c>
      <c r="AH407" s="59">
        <v>30</v>
      </c>
    </row>
    <row r="408" spans="29:34" x14ac:dyDescent="0.25">
      <c r="AC408" s="62">
        <f t="shared" si="114"/>
        <v>48853</v>
      </c>
      <c r="AD408" s="59">
        <v>23</v>
      </c>
      <c r="AE408" s="59">
        <v>4</v>
      </c>
      <c r="AF408" s="59">
        <v>4</v>
      </c>
      <c r="AG408" s="59">
        <v>0</v>
      </c>
      <c r="AH408" s="59">
        <v>31</v>
      </c>
    </row>
    <row r="409" spans="29:34" x14ac:dyDescent="0.25">
      <c r="AC409" s="62">
        <f t="shared" si="114"/>
        <v>48884</v>
      </c>
      <c r="AD409" s="59">
        <v>20</v>
      </c>
      <c r="AE409" s="59">
        <v>5</v>
      </c>
      <c r="AF409" s="59">
        <v>5</v>
      </c>
      <c r="AG409" s="59">
        <v>1</v>
      </c>
      <c r="AH409" s="59">
        <v>30</v>
      </c>
    </row>
    <row r="410" spans="29:34" x14ac:dyDescent="0.25">
      <c r="AC410" s="62">
        <f t="shared" si="114"/>
        <v>48914</v>
      </c>
      <c r="AD410" s="59">
        <v>21</v>
      </c>
      <c r="AE410" s="59">
        <v>4</v>
      </c>
      <c r="AF410" s="59">
        <v>6</v>
      </c>
      <c r="AG410" s="59">
        <v>1</v>
      </c>
      <c r="AH410" s="59">
        <v>31</v>
      </c>
    </row>
    <row r="411" spans="29:34" x14ac:dyDescent="0.25">
      <c r="AC411" s="62">
        <f t="shared" si="114"/>
        <v>48945</v>
      </c>
      <c r="AD411" s="59">
        <v>22</v>
      </c>
      <c r="AE411" s="59">
        <v>4</v>
      </c>
      <c r="AF411" s="59">
        <v>5</v>
      </c>
      <c r="AG411" s="59">
        <v>1</v>
      </c>
      <c r="AH411" s="59">
        <v>31</v>
      </c>
    </row>
    <row r="412" spans="29:34" x14ac:dyDescent="0.25">
      <c r="AC412" s="62">
        <f t="shared" si="114"/>
        <v>48976</v>
      </c>
      <c r="AD412" s="59">
        <v>20</v>
      </c>
      <c r="AE412" s="59">
        <v>4</v>
      </c>
      <c r="AF412" s="59">
        <v>4</v>
      </c>
      <c r="AG412" s="59">
        <v>0</v>
      </c>
      <c r="AH412" s="59">
        <v>28</v>
      </c>
    </row>
    <row r="413" spans="29:34" x14ac:dyDescent="0.25">
      <c r="AC413" s="62">
        <f t="shared" si="114"/>
        <v>49004</v>
      </c>
      <c r="AD413" s="59">
        <v>21</v>
      </c>
      <c r="AE413" s="59">
        <v>5</v>
      </c>
      <c r="AF413" s="59">
        <v>5</v>
      </c>
      <c r="AG413" s="59">
        <v>0</v>
      </c>
      <c r="AH413" s="59">
        <v>31</v>
      </c>
    </row>
    <row r="414" spans="29:34" x14ac:dyDescent="0.25">
      <c r="AC414" s="62">
        <f t="shared" si="114"/>
        <v>49035</v>
      </c>
      <c r="AD414" s="59">
        <v>22</v>
      </c>
      <c r="AE414" s="59">
        <v>4</v>
      </c>
      <c r="AF414" s="59">
        <v>4</v>
      </c>
      <c r="AG414" s="59">
        <v>0</v>
      </c>
      <c r="AH414" s="59">
        <v>30</v>
      </c>
    </row>
    <row r="415" spans="29:34" x14ac:dyDescent="0.25">
      <c r="AC415" s="62">
        <f t="shared" ref="AC415:AC446" si="115">EOMONTH(AC414,0)+1</f>
        <v>49065</v>
      </c>
      <c r="AD415" s="59">
        <v>22</v>
      </c>
      <c r="AE415" s="59">
        <v>4</v>
      </c>
      <c r="AF415" s="59">
        <v>5</v>
      </c>
      <c r="AG415" s="59">
        <v>1</v>
      </c>
      <c r="AH415" s="59">
        <v>31</v>
      </c>
    </row>
    <row r="416" spans="29:34" x14ac:dyDescent="0.25">
      <c r="AC416" s="62">
        <f t="shared" si="115"/>
        <v>49096</v>
      </c>
      <c r="AD416" s="59">
        <v>20</v>
      </c>
      <c r="AE416" s="59">
        <v>5</v>
      </c>
      <c r="AF416" s="59">
        <v>5</v>
      </c>
      <c r="AG416" s="59">
        <v>0</v>
      </c>
      <c r="AH416" s="59">
        <v>30</v>
      </c>
    </row>
    <row r="417" spans="29:34" x14ac:dyDescent="0.25">
      <c r="AC417" s="62">
        <f t="shared" si="115"/>
        <v>49126</v>
      </c>
      <c r="AD417" s="59">
        <v>22</v>
      </c>
      <c r="AE417" s="59">
        <v>4</v>
      </c>
      <c r="AF417" s="59">
        <v>5</v>
      </c>
      <c r="AG417" s="59">
        <v>1</v>
      </c>
      <c r="AH417" s="59">
        <v>31</v>
      </c>
    </row>
    <row r="418" spans="29:34" x14ac:dyDescent="0.25">
      <c r="AC418" s="62">
        <f t="shared" si="115"/>
        <v>49157</v>
      </c>
      <c r="AD418" s="59">
        <v>22</v>
      </c>
      <c r="AE418" s="59">
        <v>5</v>
      </c>
      <c r="AF418" s="59">
        <v>4</v>
      </c>
      <c r="AG418" s="59">
        <v>0</v>
      </c>
      <c r="AH418" s="59">
        <v>31</v>
      </c>
    </row>
    <row r="419" spans="29:34" x14ac:dyDescent="0.25">
      <c r="AC419" s="62">
        <f t="shared" si="115"/>
        <v>49188</v>
      </c>
      <c r="AD419" s="59">
        <v>20</v>
      </c>
      <c r="AE419" s="59">
        <v>4</v>
      </c>
      <c r="AF419" s="59">
        <v>6</v>
      </c>
      <c r="AG419" s="59">
        <v>1</v>
      </c>
      <c r="AH419" s="59">
        <v>30</v>
      </c>
    </row>
    <row r="420" spans="29:34" x14ac:dyDescent="0.25">
      <c r="AC420" s="62">
        <f t="shared" si="115"/>
        <v>49218</v>
      </c>
      <c r="AD420" s="59">
        <v>23</v>
      </c>
      <c r="AE420" s="59">
        <v>4</v>
      </c>
      <c r="AF420" s="59">
        <v>4</v>
      </c>
      <c r="AG420" s="59">
        <v>0</v>
      </c>
      <c r="AH420" s="59">
        <v>31</v>
      </c>
    </row>
    <row r="421" spans="29:34" x14ac:dyDescent="0.25">
      <c r="AC421" s="62">
        <f t="shared" si="115"/>
        <v>49249</v>
      </c>
      <c r="AD421" s="59">
        <v>20</v>
      </c>
      <c r="AE421" s="59">
        <v>5</v>
      </c>
      <c r="AF421" s="59">
        <v>5</v>
      </c>
      <c r="AG421" s="59">
        <v>1</v>
      </c>
      <c r="AH421" s="59">
        <v>30</v>
      </c>
    </row>
    <row r="422" spans="29:34" x14ac:dyDescent="0.25">
      <c r="AC422" s="62">
        <f t="shared" si="115"/>
        <v>49279</v>
      </c>
      <c r="AD422" s="59">
        <v>21</v>
      </c>
      <c r="AE422" s="59">
        <v>4</v>
      </c>
      <c r="AF422" s="59">
        <v>6</v>
      </c>
      <c r="AG422" s="59">
        <v>1</v>
      </c>
      <c r="AH422" s="59">
        <v>31</v>
      </c>
    </row>
    <row r="423" spans="29:34" x14ac:dyDescent="0.25">
      <c r="AC423" s="62">
        <f t="shared" si="115"/>
        <v>49310</v>
      </c>
      <c r="AD423" s="59">
        <v>22</v>
      </c>
      <c r="AE423" s="59">
        <v>4</v>
      </c>
      <c r="AF423" s="59">
        <v>5</v>
      </c>
      <c r="AG423" s="59">
        <v>1</v>
      </c>
      <c r="AH423" s="59">
        <v>31</v>
      </c>
    </row>
    <row r="424" spans="29:34" x14ac:dyDescent="0.25">
      <c r="AC424" s="62">
        <f t="shared" si="115"/>
        <v>49341</v>
      </c>
      <c r="AD424" s="59">
        <v>20</v>
      </c>
      <c r="AE424" s="59">
        <v>4</v>
      </c>
      <c r="AF424" s="59">
        <v>4</v>
      </c>
      <c r="AG424" s="59">
        <v>0</v>
      </c>
      <c r="AH424" s="59">
        <v>28</v>
      </c>
    </row>
    <row r="425" spans="29:34" x14ac:dyDescent="0.25">
      <c r="AC425" s="62">
        <f t="shared" si="115"/>
        <v>49369</v>
      </c>
      <c r="AD425" s="59">
        <v>21</v>
      </c>
      <c r="AE425" s="59">
        <v>5</v>
      </c>
      <c r="AF425" s="59">
        <v>5</v>
      </c>
      <c r="AG425" s="59">
        <v>0</v>
      </c>
      <c r="AH425" s="59">
        <v>31</v>
      </c>
    </row>
    <row r="426" spans="29:34" x14ac:dyDescent="0.25">
      <c r="AC426" s="62">
        <f t="shared" si="115"/>
        <v>49400</v>
      </c>
      <c r="AD426" s="59">
        <v>22</v>
      </c>
      <c r="AE426" s="59">
        <v>4</v>
      </c>
      <c r="AF426" s="59">
        <v>4</v>
      </c>
      <c r="AG426" s="59">
        <v>0</v>
      </c>
      <c r="AH426" s="59">
        <v>30</v>
      </c>
    </row>
    <row r="427" spans="29:34" x14ac:dyDescent="0.25">
      <c r="AC427" s="62">
        <f t="shared" si="115"/>
        <v>49430</v>
      </c>
      <c r="AD427" s="59">
        <v>22</v>
      </c>
      <c r="AE427" s="59">
        <v>4</v>
      </c>
      <c r="AF427" s="59">
        <v>5</v>
      </c>
      <c r="AG427" s="59">
        <v>1</v>
      </c>
      <c r="AH427" s="59">
        <v>31</v>
      </c>
    </row>
    <row r="428" spans="29:34" x14ac:dyDescent="0.25">
      <c r="AC428" s="62">
        <f t="shared" si="115"/>
        <v>49461</v>
      </c>
      <c r="AD428" s="59">
        <v>20</v>
      </c>
      <c r="AE428" s="59">
        <v>5</v>
      </c>
      <c r="AF428" s="59">
        <v>5</v>
      </c>
      <c r="AG428" s="59">
        <v>0</v>
      </c>
      <c r="AH428" s="59">
        <v>30</v>
      </c>
    </row>
    <row r="429" spans="29:34" x14ac:dyDescent="0.25">
      <c r="AC429" s="62">
        <f t="shared" si="115"/>
        <v>49491</v>
      </c>
      <c r="AD429" s="59">
        <v>22</v>
      </c>
      <c r="AE429" s="59">
        <v>4</v>
      </c>
      <c r="AF429" s="59">
        <v>5</v>
      </c>
      <c r="AG429" s="59">
        <v>1</v>
      </c>
      <c r="AH429" s="59">
        <v>31</v>
      </c>
    </row>
    <row r="430" spans="29:34" x14ac:dyDescent="0.25">
      <c r="AC430" s="62">
        <f t="shared" si="115"/>
        <v>49522</v>
      </c>
      <c r="AD430" s="59">
        <v>22</v>
      </c>
      <c r="AE430" s="59">
        <v>5</v>
      </c>
      <c r="AF430" s="59">
        <v>4</v>
      </c>
      <c r="AG430" s="59">
        <v>0</v>
      </c>
      <c r="AH430" s="59">
        <v>31</v>
      </c>
    </row>
    <row r="431" spans="29:34" x14ac:dyDescent="0.25">
      <c r="AC431" s="62">
        <f t="shared" si="115"/>
        <v>49553</v>
      </c>
      <c r="AD431" s="59">
        <v>20</v>
      </c>
      <c r="AE431" s="59">
        <v>4</v>
      </c>
      <c r="AF431" s="59">
        <v>6</v>
      </c>
      <c r="AG431" s="59">
        <v>1</v>
      </c>
      <c r="AH431" s="59">
        <v>30</v>
      </c>
    </row>
    <row r="432" spans="29:34" x14ac:dyDescent="0.25">
      <c r="AC432" s="62">
        <f t="shared" si="115"/>
        <v>49583</v>
      </c>
      <c r="AD432" s="59">
        <v>23</v>
      </c>
      <c r="AE432" s="59">
        <v>4</v>
      </c>
      <c r="AF432" s="59">
        <v>4</v>
      </c>
      <c r="AG432" s="59">
        <v>0</v>
      </c>
      <c r="AH432" s="59">
        <v>31</v>
      </c>
    </row>
    <row r="433" spans="29:34" x14ac:dyDescent="0.25">
      <c r="AC433" s="62">
        <f t="shared" si="115"/>
        <v>49614</v>
      </c>
      <c r="AD433" s="59">
        <v>20</v>
      </c>
      <c r="AE433" s="59">
        <v>5</v>
      </c>
      <c r="AF433" s="59">
        <v>5</v>
      </c>
      <c r="AG433" s="59">
        <v>1</v>
      </c>
      <c r="AH433" s="59">
        <v>30</v>
      </c>
    </row>
    <row r="434" spans="29:34" x14ac:dyDescent="0.25">
      <c r="AC434" s="62">
        <f t="shared" si="115"/>
        <v>49644</v>
      </c>
      <c r="AD434" s="59">
        <v>21</v>
      </c>
      <c r="AE434" s="59">
        <v>4</v>
      </c>
      <c r="AF434" s="59">
        <v>6</v>
      </c>
      <c r="AG434" s="59">
        <v>1</v>
      </c>
      <c r="AH434" s="59">
        <v>31</v>
      </c>
    </row>
    <row r="435" spans="29:34" x14ac:dyDescent="0.25">
      <c r="AC435" s="62">
        <f t="shared" si="115"/>
        <v>49675</v>
      </c>
      <c r="AD435" s="59">
        <v>22</v>
      </c>
      <c r="AE435" s="59">
        <v>4</v>
      </c>
      <c r="AF435" s="59">
        <v>5</v>
      </c>
      <c r="AG435" s="59">
        <v>1</v>
      </c>
      <c r="AH435" s="59">
        <v>31</v>
      </c>
    </row>
    <row r="436" spans="29:34" x14ac:dyDescent="0.25">
      <c r="AC436" s="62">
        <f t="shared" si="115"/>
        <v>49706</v>
      </c>
      <c r="AD436" s="59">
        <v>20</v>
      </c>
      <c r="AE436" s="59">
        <v>5</v>
      </c>
      <c r="AF436" s="59">
        <v>4</v>
      </c>
      <c r="AG436" s="59">
        <v>0</v>
      </c>
      <c r="AH436" s="59">
        <v>29</v>
      </c>
    </row>
    <row r="437" spans="29:34" x14ac:dyDescent="0.25">
      <c r="AC437" s="62">
        <f t="shared" si="115"/>
        <v>49735</v>
      </c>
      <c r="AD437" s="59">
        <v>22</v>
      </c>
      <c r="AE437" s="59">
        <v>4</v>
      </c>
      <c r="AF437" s="59">
        <v>5</v>
      </c>
      <c r="AG437" s="59">
        <v>0</v>
      </c>
      <c r="AH437" s="59">
        <v>31</v>
      </c>
    </row>
    <row r="438" spans="29:34" x14ac:dyDescent="0.25">
      <c r="AC438" s="62">
        <f t="shared" si="115"/>
        <v>49766</v>
      </c>
      <c r="AD438" s="59">
        <v>22</v>
      </c>
      <c r="AE438" s="59">
        <v>4</v>
      </c>
      <c r="AF438" s="59">
        <v>4</v>
      </c>
      <c r="AG438" s="59">
        <v>0</v>
      </c>
      <c r="AH438" s="59">
        <v>30</v>
      </c>
    </row>
    <row r="439" spans="29:34" x14ac:dyDescent="0.25">
      <c r="AC439" s="62">
        <f t="shared" si="115"/>
        <v>49796</v>
      </c>
      <c r="AD439" s="59">
        <v>20</v>
      </c>
      <c r="AE439" s="59">
        <v>5</v>
      </c>
      <c r="AF439" s="59">
        <v>6</v>
      </c>
      <c r="AG439" s="59">
        <v>1</v>
      </c>
      <c r="AH439" s="59">
        <v>31</v>
      </c>
    </row>
    <row r="440" spans="29:34" x14ac:dyDescent="0.25">
      <c r="AC440" s="62">
        <f t="shared" si="115"/>
        <v>49827</v>
      </c>
      <c r="AD440" s="59">
        <v>22</v>
      </c>
      <c r="AE440" s="59">
        <v>4</v>
      </c>
      <c r="AF440" s="59">
        <v>4</v>
      </c>
      <c r="AG440" s="59">
        <v>0</v>
      </c>
      <c r="AH440" s="59">
        <v>30</v>
      </c>
    </row>
    <row r="441" spans="29:34" x14ac:dyDescent="0.25">
      <c r="AC441" s="62">
        <f t="shared" si="115"/>
        <v>49857</v>
      </c>
      <c r="AD441" s="59">
        <v>23</v>
      </c>
      <c r="AE441" s="59">
        <v>3</v>
      </c>
      <c r="AF441" s="59">
        <v>5</v>
      </c>
      <c r="AG441" s="59">
        <v>1</v>
      </c>
      <c r="AH441" s="59">
        <v>31</v>
      </c>
    </row>
    <row r="442" spans="29:34" x14ac:dyDescent="0.25">
      <c r="AC442" s="62">
        <f t="shared" si="115"/>
        <v>49888</v>
      </c>
      <c r="AD442" s="59">
        <v>21</v>
      </c>
      <c r="AE442" s="59">
        <v>5</v>
      </c>
      <c r="AF442" s="59">
        <v>5</v>
      </c>
      <c r="AG442" s="59">
        <v>0</v>
      </c>
      <c r="AH442" s="59">
        <v>31</v>
      </c>
    </row>
    <row r="443" spans="29:34" x14ac:dyDescent="0.25">
      <c r="AC443" s="62">
        <f t="shared" si="115"/>
        <v>49919</v>
      </c>
      <c r="AD443" s="59">
        <v>21</v>
      </c>
      <c r="AE443" s="59">
        <v>4</v>
      </c>
      <c r="AF443" s="59">
        <v>5</v>
      </c>
      <c r="AG443" s="59">
        <v>1</v>
      </c>
      <c r="AH443" s="59">
        <v>30</v>
      </c>
    </row>
    <row r="444" spans="29:34" x14ac:dyDescent="0.25">
      <c r="AC444" s="62">
        <f t="shared" si="115"/>
        <v>49949</v>
      </c>
      <c r="AD444" s="59">
        <v>22</v>
      </c>
      <c r="AE444" s="59">
        <v>5</v>
      </c>
      <c r="AF444" s="59">
        <v>4</v>
      </c>
      <c r="AG444" s="59">
        <v>0</v>
      </c>
      <c r="AH444" s="59">
        <v>31</v>
      </c>
    </row>
    <row r="445" spans="29:34" x14ac:dyDescent="0.25">
      <c r="AC445" s="62">
        <f t="shared" si="115"/>
        <v>49980</v>
      </c>
      <c r="AD445" s="59">
        <v>20</v>
      </c>
      <c r="AE445" s="59">
        <v>4</v>
      </c>
      <c r="AF445" s="59">
        <v>6</v>
      </c>
      <c r="AG445" s="59">
        <v>1</v>
      </c>
      <c r="AH445" s="59">
        <v>30</v>
      </c>
    </row>
    <row r="446" spans="29:34" x14ac:dyDescent="0.25">
      <c r="AC446" s="62">
        <f t="shared" si="115"/>
        <v>50010</v>
      </c>
      <c r="AD446" s="59">
        <v>22</v>
      </c>
      <c r="AE446" s="59">
        <v>4</v>
      </c>
      <c r="AF446" s="59">
        <v>5</v>
      </c>
      <c r="AG446" s="59">
        <v>1</v>
      </c>
      <c r="AH446" s="59">
        <v>31</v>
      </c>
    </row>
  </sheetData>
  <mergeCells count="1">
    <mergeCell ref="Q20:S20"/>
  </mergeCells>
  <phoneticPr fontId="2" type="noConversion"/>
  <pageMargins left="0.75" right="0.75" top="1" bottom="1" header="0.5" footer="0.5"/>
  <pageSetup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15" r:id="rId4" name="Button 19">
              <controlPr defaultSize="0" print="0" autoFill="0" autoPict="0" macro="[0]!PriceCurveFetch">
                <anchor moveWithCells="1" sizeWithCells="1">
                  <from>
                    <xdr:col>0</xdr:col>
                    <xdr:colOff>769620</xdr:colOff>
                    <xdr:row>5</xdr:row>
                    <xdr:rowOff>144780</xdr:rowOff>
                  </from>
                  <to>
                    <xdr:col>6</xdr:col>
                    <xdr:colOff>624840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5" name="Drop Down 23">
              <controlPr defaultSize="0" autoFill="0" autoLine="0" autoPict="0">
                <anchor moveWithCells="1">
                  <from>
                    <xdr:col>2</xdr:col>
                    <xdr:colOff>30480</xdr:colOff>
                    <xdr:row>14</xdr:row>
                    <xdr:rowOff>7620</xdr:rowOff>
                  </from>
                  <to>
                    <xdr:col>6</xdr:col>
                    <xdr:colOff>320040</xdr:colOff>
                    <xdr:row>15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6" name="Drop Down 25">
              <controlPr defaultSize="0" autoFill="0" autoLine="0" autoPict="0" macro="[0]!PriceCurveFetch">
                <anchor moveWithCells="1">
                  <from>
                    <xdr:col>2</xdr:col>
                    <xdr:colOff>22860</xdr:colOff>
                    <xdr:row>9</xdr:row>
                    <xdr:rowOff>0</xdr:rowOff>
                  </from>
                  <to>
                    <xdr:col>7</xdr:col>
                    <xdr:colOff>708660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7" name="Button 36">
              <controlPr defaultSize="0" print="0" autoFill="0" autoPict="0" macro="[0]!UpdateLiborCurve">
                <anchor moveWithCells="1" sizeWithCells="1">
                  <from>
                    <xdr:col>7</xdr:col>
                    <xdr:colOff>38100</xdr:colOff>
                    <xdr:row>5</xdr:row>
                    <xdr:rowOff>137160</xdr:rowOff>
                  </from>
                  <to>
                    <xdr:col>9</xdr:col>
                    <xdr:colOff>220980</xdr:colOff>
                    <xdr:row>7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2:BP503"/>
  <sheetViews>
    <sheetView showGridLines="0" topLeftCell="A16" zoomScale="75" workbookViewId="0"/>
  </sheetViews>
  <sheetFormatPr defaultColWidth="9.109375" defaultRowHeight="13.2" x14ac:dyDescent="0.25"/>
  <cols>
    <col min="1" max="2" width="12.6640625" style="16" customWidth="1"/>
    <col min="3" max="3" width="6.6640625" style="16" customWidth="1"/>
    <col min="4" max="4" width="11" style="16" customWidth="1"/>
    <col min="5" max="5" width="8.5546875" style="14" customWidth="1"/>
    <col min="6" max="6" width="8.44140625" style="14" customWidth="1"/>
    <col min="7" max="7" width="9.109375" style="14" bestFit="1"/>
    <col min="8" max="9" width="7.88671875" style="14" customWidth="1"/>
    <col min="10" max="10" width="9.5546875" style="14" customWidth="1"/>
    <col min="11" max="12" width="7.88671875" style="14" customWidth="1"/>
    <col min="13" max="13" width="9.109375" style="14" bestFit="1"/>
    <col min="14" max="22" width="7.88671875" style="14" customWidth="1"/>
    <col min="23" max="23" width="9.109375" style="14"/>
    <col min="24" max="58" width="7.88671875" style="14" customWidth="1"/>
    <col min="59" max="16384" width="9.109375" style="15"/>
  </cols>
  <sheetData>
    <row r="2" spans="1:68" ht="22.8" x14ac:dyDescent="0.4">
      <c r="A2" s="11" t="s">
        <v>181</v>
      </c>
      <c r="B2" s="10"/>
      <c r="C2" s="10"/>
      <c r="D2" s="11" t="s">
        <v>1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E2" s="13"/>
      <c r="BF2" s="13"/>
    </row>
    <row r="3" spans="1:68" x14ac:dyDescent="0.25">
      <c r="A3" s="18"/>
      <c r="B3" s="18"/>
      <c r="C3" s="18"/>
      <c r="D3" s="143" t="s">
        <v>188</v>
      </c>
      <c r="E3" s="143" t="s">
        <v>189</v>
      </c>
      <c r="F3" s="144"/>
      <c r="G3" s="145">
        <v>37222</v>
      </c>
      <c r="H3" s="144"/>
      <c r="I3" s="146"/>
      <c r="J3" s="146"/>
      <c r="K3" s="146"/>
      <c r="L3" s="147"/>
      <c r="M3" s="148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6"/>
      <c r="AP3" s="146"/>
      <c r="AQ3" s="146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I3" s="67" t="s">
        <v>104</v>
      </c>
    </row>
    <row r="4" spans="1:68" x14ac:dyDescent="0.25">
      <c r="A4" s="130">
        <v>37226</v>
      </c>
      <c r="B4" s="131">
        <v>2.1529755879686502E-2</v>
      </c>
      <c r="C4" s="18"/>
      <c r="D4" s="148"/>
      <c r="E4" s="144"/>
      <c r="F4" s="144"/>
      <c r="G4" s="144"/>
      <c r="H4" s="146"/>
      <c r="I4" s="146"/>
      <c r="J4" s="146"/>
      <c r="K4" s="146"/>
      <c r="L4" s="149"/>
      <c r="M4" s="148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4"/>
      <c r="AA4" s="144" t="s">
        <v>2</v>
      </c>
      <c r="AB4" s="144"/>
      <c r="AC4" s="144"/>
      <c r="AD4" s="144"/>
      <c r="AE4" s="144" t="s">
        <v>2</v>
      </c>
      <c r="AF4" s="144"/>
      <c r="AG4" s="144"/>
      <c r="AH4" s="144"/>
      <c r="AI4" s="144" t="s">
        <v>3</v>
      </c>
      <c r="AJ4" s="144"/>
      <c r="AK4" s="144"/>
      <c r="AL4" s="144"/>
      <c r="AM4" s="144" t="s">
        <v>3</v>
      </c>
      <c r="AN4" s="144"/>
      <c r="AO4" s="146"/>
      <c r="AP4" s="146"/>
      <c r="AQ4" s="146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I4" s="68"/>
      <c r="BJ4" s="69" t="s">
        <v>3</v>
      </c>
      <c r="BK4" s="69"/>
      <c r="BL4" s="69"/>
      <c r="BM4" s="69"/>
      <c r="BN4" s="69"/>
      <c r="BO4" s="69"/>
      <c r="BP4" s="70"/>
    </row>
    <row r="5" spans="1:68" x14ac:dyDescent="0.25">
      <c r="A5" s="130">
        <f>EOMONTH(IRFirstMonth,0)+1</f>
        <v>37257</v>
      </c>
      <c r="B5" s="131">
        <v>2.1514370735034902E-2</v>
      </c>
      <c r="C5" s="18"/>
      <c r="D5" s="147"/>
      <c r="E5" s="146"/>
      <c r="F5" s="146" t="s">
        <v>5</v>
      </c>
      <c r="G5" s="146"/>
      <c r="H5" s="146"/>
      <c r="I5" s="146"/>
      <c r="J5" s="146" t="s">
        <v>6</v>
      </c>
      <c r="K5" s="146"/>
      <c r="L5" s="147"/>
      <c r="M5" s="148"/>
      <c r="N5" s="146"/>
      <c r="O5" s="146" t="s">
        <v>7</v>
      </c>
      <c r="P5" s="146"/>
      <c r="Q5" s="146"/>
      <c r="R5" s="146"/>
      <c r="S5" s="146" t="s">
        <v>8</v>
      </c>
      <c r="T5" s="146"/>
      <c r="U5" s="146"/>
      <c r="V5" s="146"/>
      <c r="W5" s="146" t="s">
        <v>9</v>
      </c>
      <c r="X5" s="146"/>
      <c r="Y5" s="146"/>
      <c r="Z5" s="144"/>
      <c r="AA5" s="144" t="s">
        <v>10</v>
      </c>
      <c r="AB5" s="144"/>
      <c r="AC5" s="144"/>
      <c r="AD5" s="144"/>
      <c r="AE5" s="144" t="s">
        <v>11</v>
      </c>
      <c r="AF5" s="144"/>
      <c r="AG5" s="144"/>
      <c r="AH5" s="144"/>
      <c r="AI5" s="144" t="s">
        <v>10</v>
      </c>
      <c r="AJ5" s="144"/>
      <c r="AK5" s="144"/>
      <c r="AL5" s="144"/>
      <c r="AM5" s="144" t="s">
        <v>11</v>
      </c>
      <c r="AN5" s="144"/>
      <c r="AO5" s="146"/>
      <c r="AP5" s="146" t="s">
        <v>12</v>
      </c>
      <c r="AQ5" s="146" t="s">
        <v>13</v>
      </c>
      <c r="AR5" s="147"/>
      <c r="AS5" s="147"/>
      <c r="AT5" s="147"/>
      <c r="AU5" s="147"/>
      <c r="AV5" s="147"/>
      <c r="AW5" s="147"/>
      <c r="AX5" s="147"/>
      <c r="AY5" s="147"/>
      <c r="AZ5" s="147"/>
      <c r="BA5" s="147"/>
      <c r="BB5" s="147"/>
      <c r="BC5" s="147"/>
      <c r="BD5" s="147"/>
      <c r="BE5" s="147"/>
      <c r="BF5" s="147"/>
      <c r="BI5" s="71"/>
      <c r="BJ5" s="72"/>
      <c r="BK5" s="72" t="s">
        <v>10</v>
      </c>
      <c r="BL5" s="72"/>
      <c r="BM5" s="72"/>
      <c r="BN5" s="72"/>
      <c r="BO5" s="72" t="s">
        <v>11</v>
      </c>
      <c r="BP5" s="73"/>
    </row>
    <row r="6" spans="1:68" x14ac:dyDescent="0.25">
      <c r="A6" s="130">
        <f t="shared" ref="A6:A69" si="0">EOMONTH(A5,0)+1</f>
        <v>37288</v>
      </c>
      <c r="B6" s="131">
        <v>2.1895833876596403E-2</v>
      </c>
      <c r="C6" s="18"/>
      <c r="D6" s="150"/>
      <c r="E6" s="151" t="s">
        <v>15</v>
      </c>
      <c r="F6" s="151" t="s">
        <v>14</v>
      </c>
      <c r="G6" s="152" t="s">
        <v>16</v>
      </c>
      <c r="H6" s="146"/>
      <c r="I6" s="152" t="s">
        <v>15</v>
      </c>
      <c r="J6" s="152" t="s">
        <v>14</v>
      </c>
      <c r="K6" s="152" t="s">
        <v>16</v>
      </c>
      <c r="L6" s="147"/>
      <c r="M6" s="148"/>
      <c r="N6" s="151" t="s">
        <v>15</v>
      </c>
      <c r="O6" s="151" t="s">
        <v>14</v>
      </c>
      <c r="P6" s="144" t="s">
        <v>16</v>
      </c>
      <c r="Q6" s="152"/>
      <c r="R6" s="151" t="s">
        <v>15</v>
      </c>
      <c r="S6" s="151" t="s">
        <v>14</v>
      </c>
      <c r="T6" s="144" t="s">
        <v>16</v>
      </c>
      <c r="U6" s="144"/>
      <c r="V6" s="144" t="s">
        <v>15</v>
      </c>
      <c r="W6" s="144" t="s">
        <v>14</v>
      </c>
      <c r="X6" s="144" t="s">
        <v>16</v>
      </c>
      <c r="Y6" s="144"/>
      <c r="Z6" s="144" t="s">
        <v>15</v>
      </c>
      <c r="AA6" s="144" t="s">
        <v>14</v>
      </c>
      <c r="AB6" s="144" t="s">
        <v>16</v>
      </c>
      <c r="AC6" s="144"/>
      <c r="AD6" s="144" t="s">
        <v>15</v>
      </c>
      <c r="AE6" s="144" t="s">
        <v>14</v>
      </c>
      <c r="AF6" s="144" t="s">
        <v>16</v>
      </c>
      <c r="AG6" s="144"/>
      <c r="AH6" s="144" t="s">
        <v>15</v>
      </c>
      <c r="AI6" s="144" t="s">
        <v>14</v>
      </c>
      <c r="AJ6" s="144" t="s">
        <v>16</v>
      </c>
      <c r="AK6" s="144"/>
      <c r="AL6" s="153" t="s">
        <v>15</v>
      </c>
      <c r="AM6" s="153" t="s">
        <v>14</v>
      </c>
      <c r="AN6" s="153" t="s">
        <v>16</v>
      </c>
      <c r="AO6" s="152"/>
      <c r="AP6" s="146" t="s">
        <v>17</v>
      </c>
      <c r="AQ6" s="146" t="s">
        <v>18</v>
      </c>
      <c r="AR6" s="147"/>
      <c r="AS6" s="147"/>
      <c r="AT6" s="154" t="s">
        <v>19</v>
      </c>
      <c r="AU6" s="154" t="s">
        <v>20</v>
      </c>
      <c r="AV6" s="147"/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I6" s="71"/>
      <c r="BJ6" s="74" t="s">
        <v>15</v>
      </c>
      <c r="BK6" s="74" t="s">
        <v>14</v>
      </c>
      <c r="BL6" s="75" t="s">
        <v>16</v>
      </c>
      <c r="BM6" s="72"/>
      <c r="BN6" s="74" t="s">
        <v>15</v>
      </c>
      <c r="BO6" s="74" t="s">
        <v>14</v>
      </c>
      <c r="BP6" s="76" t="s">
        <v>16</v>
      </c>
    </row>
    <row r="7" spans="1:68" x14ac:dyDescent="0.25">
      <c r="A7" s="130">
        <f t="shared" si="0"/>
        <v>37316</v>
      </c>
      <c r="B7" s="131">
        <v>2.1973580175067099E-2</v>
      </c>
      <c r="C7" s="18"/>
      <c r="D7" s="147"/>
      <c r="E7" s="146" t="s">
        <v>21</v>
      </c>
      <c r="F7" s="146" t="s">
        <v>21</v>
      </c>
      <c r="G7" s="146" t="s">
        <v>21</v>
      </c>
      <c r="H7" s="146"/>
      <c r="I7" s="146" t="s">
        <v>21</v>
      </c>
      <c r="J7" s="146" t="s">
        <v>21</v>
      </c>
      <c r="K7" s="146" t="s">
        <v>21</v>
      </c>
      <c r="L7" s="147"/>
      <c r="M7" s="148"/>
      <c r="N7" s="146" t="s">
        <v>21</v>
      </c>
      <c r="O7" s="146" t="s">
        <v>21</v>
      </c>
      <c r="P7" s="146" t="s">
        <v>21</v>
      </c>
      <c r="Q7" s="146"/>
      <c r="R7" s="146" t="s">
        <v>21</v>
      </c>
      <c r="S7" s="146" t="s">
        <v>21</v>
      </c>
      <c r="T7" s="146" t="s">
        <v>21</v>
      </c>
      <c r="U7" s="146"/>
      <c r="V7" s="146" t="s">
        <v>21</v>
      </c>
      <c r="W7" s="146" t="s">
        <v>21</v>
      </c>
      <c r="X7" s="146" t="s">
        <v>21</v>
      </c>
      <c r="Y7" s="146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6"/>
      <c r="AP7" s="146"/>
      <c r="AQ7" s="146"/>
      <c r="AR7" s="147"/>
      <c r="AS7" s="154" t="s">
        <v>10</v>
      </c>
      <c r="AT7" s="155">
        <v>800</v>
      </c>
      <c r="AU7" s="155">
        <v>2300</v>
      </c>
      <c r="AV7" s="147"/>
      <c r="AW7" s="147"/>
      <c r="AX7" s="147"/>
      <c r="AY7" s="147"/>
      <c r="AZ7" s="147"/>
      <c r="BA7" s="147"/>
      <c r="BB7" s="147"/>
      <c r="BC7" s="147"/>
      <c r="BD7" s="147"/>
      <c r="BE7" s="147"/>
      <c r="BF7" s="147"/>
      <c r="BI7" s="77"/>
      <c r="BJ7" s="72"/>
      <c r="BK7" s="72"/>
      <c r="BL7" s="72"/>
      <c r="BM7" s="72"/>
      <c r="BN7" s="72"/>
      <c r="BO7" s="72"/>
      <c r="BP7" s="73"/>
    </row>
    <row r="8" spans="1:68" x14ac:dyDescent="0.25">
      <c r="A8" s="130">
        <f t="shared" si="0"/>
        <v>37347</v>
      </c>
      <c r="B8" s="131">
        <v>2.0901147785605801E-2</v>
      </c>
      <c r="C8" s="18"/>
      <c r="D8" s="154" t="s">
        <v>4</v>
      </c>
      <c r="E8" s="144"/>
      <c r="F8" s="144"/>
      <c r="G8" s="144"/>
      <c r="H8" s="144"/>
      <c r="I8" s="144"/>
      <c r="J8" s="144"/>
      <c r="K8" s="144"/>
      <c r="L8" s="147"/>
      <c r="M8" s="148" t="s">
        <v>4</v>
      </c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6"/>
      <c r="AP8" s="146"/>
      <c r="AQ8" s="146"/>
      <c r="AR8" s="147"/>
      <c r="AS8" s="156" t="s">
        <v>22</v>
      </c>
      <c r="AT8" s="157"/>
      <c r="AU8" s="157"/>
      <c r="AV8" s="157"/>
      <c r="AW8" s="157"/>
      <c r="AX8" s="158"/>
      <c r="AY8" s="158"/>
      <c r="AZ8" s="157"/>
      <c r="BA8" s="157"/>
      <c r="BB8" s="157"/>
      <c r="BC8" s="157"/>
      <c r="BD8" s="157"/>
      <c r="BE8" s="157"/>
      <c r="BF8" s="157"/>
      <c r="BI8" s="77"/>
      <c r="BJ8" s="72"/>
      <c r="BK8" s="72"/>
      <c r="BL8" s="72"/>
      <c r="BM8" s="72"/>
      <c r="BN8" s="72"/>
      <c r="BO8" s="72"/>
      <c r="BP8" s="73"/>
    </row>
    <row r="9" spans="1:68" x14ac:dyDescent="0.25">
      <c r="A9" s="130">
        <f t="shared" si="0"/>
        <v>37377</v>
      </c>
      <c r="B9" s="131">
        <v>2.1148925465055E-2</v>
      </c>
      <c r="C9" s="18"/>
      <c r="D9" s="159">
        <v>37223</v>
      </c>
      <c r="E9" s="146">
        <v>28</v>
      </c>
      <c r="F9" s="146">
        <v>28</v>
      </c>
      <c r="G9" s="146">
        <v>28</v>
      </c>
      <c r="H9" s="144"/>
      <c r="I9" s="146">
        <v>25.2</v>
      </c>
      <c r="J9" s="146">
        <v>25.2</v>
      </c>
      <c r="K9" s="146">
        <v>25.2</v>
      </c>
      <c r="L9" s="147"/>
      <c r="M9" s="150">
        <v>37165</v>
      </c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6"/>
      <c r="AP9" s="146">
        <v>1</v>
      </c>
      <c r="AQ9" s="146">
        <v>0</v>
      </c>
      <c r="AR9" s="147"/>
      <c r="AS9" s="160"/>
      <c r="AT9" s="160" t="s">
        <v>23</v>
      </c>
      <c r="AU9" s="160" t="s">
        <v>24</v>
      </c>
      <c r="AV9" s="160" t="s">
        <v>25</v>
      </c>
      <c r="AW9" s="160" t="s">
        <v>26</v>
      </c>
      <c r="AX9" s="160" t="s">
        <v>27</v>
      </c>
      <c r="AY9" s="160" t="s">
        <v>28</v>
      </c>
      <c r="AZ9" s="160" t="s">
        <v>29</v>
      </c>
      <c r="BA9" s="160" t="s">
        <v>30</v>
      </c>
      <c r="BB9" s="160" t="s">
        <v>31</v>
      </c>
      <c r="BC9" s="160" t="s">
        <v>32</v>
      </c>
      <c r="BD9" s="160" t="s">
        <v>33</v>
      </c>
      <c r="BE9" s="160" t="s">
        <v>34</v>
      </c>
      <c r="BF9" s="160"/>
      <c r="BI9" s="77">
        <f t="shared" ref="BI9:BI71" si="1">M9</f>
        <v>37165</v>
      </c>
      <c r="BJ9" s="78">
        <f t="shared" ref="BJ9:BJ72" si="2">AH9</f>
        <v>0</v>
      </c>
      <c r="BK9" s="78">
        <f>AI9</f>
        <v>0</v>
      </c>
      <c r="BL9" s="78">
        <f t="shared" ref="BL9:BL72" si="3">AJ9</f>
        <v>0</v>
      </c>
      <c r="BM9" s="72"/>
      <c r="BN9" s="78">
        <f>AL9</f>
        <v>0</v>
      </c>
      <c r="BO9" s="78">
        <f>AM9</f>
        <v>0</v>
      </c>
      <c r="BP9" s="79">
        <f>AN9</f>
        <v>0</v>
      </c>
    </row>
    <row r="10" spans="1:68" x14ac:dyDescent="0.25">
      <c r="A10" s="130">
        <f t="shared" si="0"/>
        <v>37408</v>
      </c>
      <c r="B10" s="131">
        <v>2.14049624223276E-2</v>
      </c>
      <c r="C10" s="18"/>
      <c r="D10" s="159">
        <v>37224</v>
      </c>
      <c r="E10" s="146">
        <v>28</v>
      </c>
      <c r="F10" s="146">
        <v>28</v>
      </c>
      <c r="G10" s="146">
        <v>28</v>
      </c>
      <c r="H10" s="144"/>
      <c r="I10" s="146">
        <v>25.2</v>
      </c>
      <c r="J10" s="146">
        <v>25.2</v>
      </c>
      <c r="K10" s="146">
        <v>25.2</v>
      </c>
      <c r="L10" s="147"/>
      <c r="M10" s="150">
        <v>37196</v>
      </c>
      <c r="N10" s="146">
        <v>32.075000000000003</v>
      </c>
      <c r="O10" s="146">
        <v>32.075000000000003</v>
      </c>
      <c r="P10" s="146">
        <v>32.075000000000003</v>
      </c>
      <c r="Q10" s="146"/>
      <c r="R10" s="146">
        <v>28.9</v>
      </c>
      <c r="S10" s="146">
        <v>28.9</v>
      </c>
      <c r="T10" s="146">
        <v>28.9</v>
      </c>
      <c r="U10" s="146"/>
      <c r="V10" s="146">
        <v>0.85</v>
      </c>
      <c r="W10" s="146">
        <v>0.85</v>
      </c>
      <c r="X10" s="146">
        <v>0.85</v>
      </c>
      <c r="Y10" s="146"/>
      <c r="Z10" s="144">
        <v>0.41</v>
      </c>
      <c r="AA10" s="144">
        <v>0.41</v>
      </c>
      <c r="AB10" s="144">
        <v>0.41</v>
      </c>
      <c r="AC10" s="144"/>
      <c r="AD10" s="144">
        <v>0.17600000000000002</v>
      </c>
      <c r="AE10" s="144">
        <v>0.17600000000000002</v>
      </c>
      <c r="AF10" s="144">
        <v>0.17600000000000002</v>
      </c>
      <c r="AG10" s="144"/>
      <c r="AH10" s="144">
        <v>0.65</v>
      </c>
      <c r="AI10" s="144">
        <v>0.65</v>
      </c>
      <c r="AJ10" s="144">
        <v>0.65</v>
      </c>
      <c r="AK10" s="144"/>
      <c r="AL10" s="144">
        <v>0.56999999999999995</v>
      </c>
      <c r="AM10" s="144">
        <v>0.56999999999999995</v>
      </c>
      <c r="AN10" s="144">
        <v>0.56999999999999995</v>
      </c>
      <c r="AO10" s="146"/>
      <c r="AP10" s="146">
        <v>1</v>
      </c>
      <c r="AQ10" s="146">
        <v>0</v>
      </c>
      <c r="AR10" s="147"/>
      <c r="AS10" s="154" t="s">
        <v>36</v>
      </c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4" t="s">
        <v>37</v>
      </c>
      <c r="BI10" s="77">
        <f t="shared" si="1"/>
        <v>37196</v>
      </c>
      <c r="BJ10" s="78">
        <f t="shared" si="2"/>
        <v>0.65</v>
      </c>
      <c r="BK10" s="78">
        <f t="shared" ref="BK10:BK73" si="4">AI10</f>
        <v>0.65</v>
      </c>
      <c r="BL10" s="78">
        <f t="shared" si="3"/>
        <v>0.65</v>
      </c>
      <c r="BM10" s="72"/>
      <c r="BN10" s="78">
        <f t="shared" ref="BN10:BN73" si="5">AL10</f>
        <v>0.56999999999999995</v>
      </c>
      <c r="BO10" s="78">
        <f t="shared" ref="BO10:BO73" si="6">AM10</f>
        <v>0.56999999999999995</v>
      </c>
      <c r="BP10" s="79">
        <f t="shared" ref="BP10:BP73" si="7">AN10</f>
        <v>0.56999999999999995</v>
      </c>
    </row>
    <row r="11" spans="1:68" x14ac:dyDescent="0.25">
      <c r="A11" s="130">
        <f t="shared" si="0"/>
        <v>37438</v>
      </c>
      <c r="B11" s="131">
        <v>2.1795383853942901E-2</v>
      </c>
      <c r="C11" s="18"/>
      <c r="D11" s="159">
        <v>37225</v>
      </c>
      <c r="E11" s="146">
        <v>28</v>
      </c>
      <c r="F11" s="146">
        <v>28</v>
      </c>
      <c r="G11" s="146">
        <v>28</v>
      </c>
      <c r="H11" s="144"/>
      <c r="I11" s="146">
        <v>25.2</v>
      </c>
      <c r="J11" s="146">
        <v>25.2</v>
      </c>
      <c r="K11" s="146">
        <v>25.2</v>
      </c>
      <c r="L11" s="147"/>
      <c r="M11" s="150">
        <v>37226</v>
      </c>
      <c r="N11" s="146">
        <v>30.675000000000001</v>
      </c>
      <c r="O11" s="146">
        <v>30.675000000000001</v>
      </c>
      <c r="P11" s="146">
        <v>30.675000000000001</v>
      </c>
      <c r="Q11" s="146"/>
      <c r="R11" s="146">
        <v>27.4</v>
      </c>
      <c r="S11" s="146">
        <v>27.4</v>
      </c>
      <c r="T11" s="146">
        <v>27.4</v>
      </c>
      <c r="U11" s="146"/>
      <c r="V11" s="146">
        <v>0.7</v>
      </c>
      <c r="W11" s="146">
        <v>0.7</v>
      </c>
      <c r="X11" s="146">
        <v>0.7</v>
      </c>
      <c r="Y11" s="146"/>
      <c r="Z11" s="144">
        <v>0.42</v>
      </c>
      <c r="AA11" s="144">
        <v>0.42</v>
      </c>
      <c r="AB11" s="144">
        <v>0.42</v>
      </c>
      <c r="AC11" s="144"/>
      <c r="AD11" s="144">
        <v>0.17600000000000002</v>
      </c>
      <c r="AE11" s="144">
        <v>0.17600000000000002</v>
      </c>
      <c r="AF11" s="144">
        <v>0.17600000000000002</v>
      </c>
      <c r="AG11" s="144"/>
      <c r="AH11" s="144">
        <v>0.7</v>
      </c>
      <c r="AI11" s="144">
        <v>0.7</v>
      </c>
      <c r="AJ11" s="144">
        <v>0.7</v>
      </c>
      <c r="AK11" s="144"/>
      <c r="AL11" s="144">
        <v>0.56999999999999995</v>
      </c>
      <c r="AM11" s="144">
        <v>0.56999999999999995</v>
      </c>
      <c r="AN11" s="144">
        <v>0.56999999999999995</v>
      </c>
      <c r="AO11" s="146"/>
      <c r="AP11" s="146">
        <v>1</v>
      </c>
      <c r="AQ11" s="146">
        <v>0</v>
      </c>
      <c r="AR11" s="147"/>
      <c r="AS11" s="147">
        <v>100</v>
      </c>
      <c r="AT11" s="161">
        <v>0.84009140400000004</v>
      </c>
      <c r="AU11" s="161">
        <v>0.84009140400000004</v>
      </c>
      <c r="AV11" s="161">
        <v>0.88009140399999997</v>
      </c>
      <c r="AW11" s="161">
        <v>0.93009140400000001</v>
      </c>
      <c r="AX11" s="161">
        <v>0.99487413899999999</v>
      </c>
      <c r="AY11" s="161">
        <v>1.156601539</v>
      </c>
      <c r="AZ11" s="161">
        <v>1.115121209</v>
      </c>
      <c r="BA11" s="161">
        <v>1.0916116170000001</v>
      </c>
      <c r="BB11" s="161">
        <v>0.99664578199999998</v>
      </c>
      <c r="BC11" s="161">
        <v>0.94950000000000001</v>
      </c>
      <c r="BD11" s="161">
        <v>0.92949999999999999</v>
      </c>
      <c r="BE11" s="161">
        <v>0.92949999999999999</v>
      </c>
      <c r="BF11" s="147" t="s">
        <v>39</v>
      </c>
      <c r="BI11" s="77">
        <f t="shared" si="1"/>
        <v>37226</v>
      </c>
      <c r="BJ11" s="78">
        <f t="shared" si="2"/>
        <v>0.7</v>
      </c>
      <c r="BK11" s="78">
        <f t="shared" si="4"/>
        <v>0.7</v>
      </c>
      <c r="BL11" s="78">
        <f t="shared" si="3"/>
        <v>0.7</v>
      </c>
      <c r="BM11" s="72"/>
      <c r="BN11" s="78">
        <f t="shared" si="5"/>
        <v>0.56999999999999995</v>
      </c>
      <c r="BO11" s="78">
        <f t="shared" si="6"/>
        <v>0.56999999999999995</v>
      </c>
      <c r="BP11" s="79">
        <f t="shared" si="7"/>
        <v>0.56999999999999995</v>
      </c>
    </row>
    <row r="12" spans="1:68" x14ac:dyDescent="0.25">
      <c r="A12" s="130">
        <f t="shared" si="0"/>
        <v>37469</v>
      </c>
      <c r="B12" s="131">
        <v>2.24285213970092E-2</v>
      </c>
      <c r="C12" s="18"/>
      <c r="D12" s="159">
        <v>37226</v>
      </c>
      <c r="E12" s="146">
        <v>28</v>
      </c>
      <c r="F12" s="146">
        <v>28</v>
      </c>
      <c r="G12" s="146">
        <v>28</v>
      </c>
      <c r="H12" s="144"/>
      <c r="I12" s="146">
        <v>23</v>
      </c>
      <c r="J12" s="146">
        <v>23</v>
      </c>
      <c r="K12" s="146">
        <v>23</v>
      </c>
      <c r="L12" s="147"/>
      <c r="M12" s="150">
        <v>37257</v>
      </c>
      <c r="N12" s="146">
        <v>34.304000000000002</v>
      </c>
      <c r="O12" s="146">
        <v>34.304000000000002</v>
      </c>
      <c r="P12" s="146">
        <v>34.304000000000002</v>
      </c>
      <c r="Q12" s="146"/>
      <c r="R12" s="146">
        <v>30.604000000000003</v>
      </c>
      <c r="S12" s="146">
        <v>30.604000000000003</v>
      </c>
      <c r="T12" s="146">
        <v>30.604000000000003</v>
      </c>
      <c r="U12" s="146"/>
      <c r="V12" s="146">
        <v>0.95</v>
      </c>
      <c r="W12" s="146">
        <v>0.95</v>
      </c>
      <c r="X12" s="146">
        <v>0.95</v>
      </c>
      <c r="Y12" s="146"/>
      <c r="Z12" s="144">
        <v>0.45</v>
      </c>
      <c r="AA12" s="144">
        <v>0.45</v>
      </c>
      <c r="AB12" s="144">
        <v>0.45</v>
      </c>
      <c r="AC12" s="144"/>
      <c r="AD12" s="144">
        <v>0.17600000000000002</v>
      </c>
      <c r="AE12" s="144">
        <v>0.17600000000000002</v>
      </c>
      <c r="AF12" s="144">
        <v>0.17600000000000002</v>
      </c>
      <c r="AG12" s="144"/>
      <c r="AH12" s="144">
        <v>0.72</v>
      </c>
      <c r="AI12" s="144">
        <v>0.72</v>
      </c>
      <c r="AJ12" s="144">
        <v>0.72</v>
      </c>
      <c r="AK12" s="144"/>
      <c r="AL12" s="144">
        <v>0.5625</v>
      </c>
      <c r="AM12" s="144">
        <v>0.5625</v>
      </c>
      <c r="AN12" s="144">
        <v>0.5625</v>
      </c>
      <c r="AO12" s="146"/>
      <c r="AP12" s="146">
        <v>2</v>
      </c>
      <c r="AQ12" s="146">
        <v>0</v>
      </c>
      <c r="AR12" s="147"/>
      <c r="AS12" s="147">
        <v>200</v>
      </c>
      <c r="AT12" s="161">
        <v>0.82216546000000001</v>
      </c>
      <c r="AU12" s="161">
        <v>0.82216546000000001</v>
      </c>
      <c r="AV12" s="161">
        <v>0.83216546000000002</v>
      </c>
      <c r="AW12" s="161">
        <v>0.88216546000000007</v>
      </c>
      <c r="AX12" s="161">
        <v>0.89614417700000004</v>
      </c>
      <c r="AY12" s="161">
        <v>0.958259325</v>
      </c>
      <c r="AZ12" s="161">
        <v>1.0185889770000001</v>
      </c>
      <c r="BA12" s="161">
        <v>0.98541692599999997</v>
      </c>
      <c r="BB12" s="161">
        <v>0.87437503999999999</v>
      </c>
      <c r="BC12" s="161">
        <v>0.9012</v>
      </c>
      <c r="BD12" s="161">
        <v>0.88120000000000009</v>
      </c>
      <c r="BE12" s="161">
        <v>0.88120000000000009</v>
      </c>
      <c r="BF12" s="147" t="s">
        <v>39</v>
      </c>
      <c r="BI12" s="77">
        <f t="shared" si="1"/>
        <v>37257</v>
      </c>
      <c r="BJ12" s="78">
        <f t="shared" si="2"/>
        <v>0.72</v>
      </c>
      <c r="BK12" s="78">
        <f t="shared" si="4"/>
        <v>0.72</v>
      </c>
      <c r="BL12" s="78">
        <f t="shared" si="3"/>
        <v>0.72</v>
      </c>
      <c r="BM12" s="72"/>
      <c r="BN12" s="78">
        <f t="shared" si="5"/>
        <v>0.5625</v>
      </c>
      <c r="BO12" s="78">
        <f t="shared" si="6"/>
        <v>0.5625</v>
      </c>
      <c r="BP12" s="79">
        <f t="shared" si="7"/>
        <v>0.5625</v>
      </c>
    </row>
    <row r="13" spans="1:68" x14ac:dyDescent="0.25">
      <c r="A13" s="130">
        <f t="shared" si="0"/>
        <v>37500</v>
      </c>
      <c r="B13" s="131">
        <v>2.3061659075742598E-2</v>
      </c>
      <c r="C13" s="18"/>
      <c r="D13" s="159">
        <v>37227</v>
      </c>
      <c r="E13" s="146">
        <v>28</v>
      </c>
      <c r="F13" s="146">
        <v>28</v>
      </c>
      <c r="G13" s="146">
        <v>28</v>
      </c>
      <c r="H13" s="144"/>
      <c r="I13" s="146">
        <v>23</v>
      </c>
      <c r="J13" s="146">
        <v>23</v>
      </c>
      <c r="K13" s="146">
        <v>23</v>
      </c>
      <c r="L13" s="147"/>
      <c r="M13" s="150">
        <v>37288</v>
      </c>
      <c r="N13" s="146">
        <v>34.130000000000003</v>
      </c>
      <c r="O13" s="146">
        <v>34.130000000000003</v>
      </c>
      <c r="P13" s="146">
        <v>34.130000000000003</v>
      </c>
      <c r="Q13" s="146"/>
      <c r="R13" s="146">
        <v>30.504000000000001</v>
      </c>
      <c r="S13" s="146">
        <v>30.504000000000001</v>
      </c>
      <c r="T13" s="146">
        <v>30.504000000000001</v>
      </c>
      <c r="U13" s="146"/>
      <c r="V13" s="146">
        <v>0.95</v>
      </c>
      <c r="W13" s="146">
        <v>0.95</v>
      </c>
      <c r="X13" s="146">
        <v>0.95</v>
      </c>
      <c r="Y13" s="146"/>
      <c r="Z13" s="144">
        <v>0.45</v>
      </c>
      <c r="AA13" s="144">
        <v>0.45</v>
      </c>
      <c r="AB13" s="144">
        <v>0.45</v>
      </c>
      <c r="AC13" s="144"/>
      <c r="AD13" s="144">
        <v>0.17600000000000002</v>
      </c>
      <c r="AE13" s="144">
        <v>0.17600000000000002</v>
      </c>
      <c r="AF13" s="144">
        <v>0.17600000000000002</v>
      </c>
      <c r="AG13" s="144"/>
      <c r="AH13" s="144">
        <v>0.72</v>
      </c>
      <c r="AI13" s="144">
        <v>0.72</v>
      </c>
      <c r="AJ13" s="144">
        <v>0.72</v>
      </c>
      <c r="AK13" s="144"/>
      <c r="AL13" s="144">
        <v>0.5625</v>
      </c>
      <c r="AM13" s="144">
        <v>0.5625</v>
      </c>
      <c r="AN13" s="144">
        <v>0.5625</v>
      </c>
      <c r="AO13" s="146"/>
      <c r="AP13" s="146">
        <v>2</v>
      </c>
      <c r="AQ13" s="146">
        <v>0</v>
      </c>
      <c r="AR13" s="147"/>
      <c r="AS13" s="147">
        <v>300</v>
      </c>
      <c r="AT13" s="161">
        <v>0.74669983600000001</v>
      </c>
      <c r="AU13" s="161">
        <v>0.74669983600000001</v>
      </c>
      <c r="AV13" s="161">
        <v>0.79669983600000005</v>
      </c>
      <c r="AW13" s="161">
        <v>0.84669983599999998</v>
      </c>
      <c r="AX13" s="161">
        <v>0.84808514800000001</v>
      </c>
      <c r="AY13" s="161">
        <v>0.80550621700000002</v>
      </c>
      <c r="AZ13" s="161">
        <v>0.97054027600000004</v>
      </c>
      <c r="BA13" s="161">
        <v>0.88495575199999998</v>
      </c>
      <c r="BB13" s="161">
        <v>0.81994810500000004</v>
      </c>
      <c r="BC13" s="161">
        <v>0.86570000000000003</v>
      </c>
      <c r="BD13" s="161">
        <v>0.84570000000000001</v>
      </c>
      <c r="BE13" s="161">
        <v>0.84570000000000001</v>
      </c>
      <c r="BF13" s="147" t="s">
        <v>39</v>
      </c>
      <c r="BI13" s="77">
        <f t="shared" si="1"/>
        <v>37288</v>
      </c>
      <c r="BJ13" s="78">
        <f t="shared" si="2"/>
        <v>0.72</v>
      </c>
      <c r="BK13" s="78">
        <f t="shared" si="4"/>
        <v>0.72</v>
      </c>
      <c r="BL13" s="78">
        <f t="shared" si="3"/>
        <v>0.72</v>
      </c>
      <c r="BM13" s="72"/>
      <c r="BN13" s="78">
        <f t="shared" si="5"/>
        <v>0.5625</v>
      </c>
      <c r="BO13" s="78">
        <f t="shared" si="6"/>
        <v>0.5625</v>
      </c>
      <c r="BP13" s="79">
        <f t="shared" si="7"/>
        <v>0.5625</v>
      </c>
    </row>
    <row r="14" spans="1:68" x14ac:dyDescent="0.25">
      <c r="A14" s="130">
        <f t="shared" si="0"/>
        <v>37530</v>
      </c>
      <c r="B14" s="131">
        <v>2.3763784628823403E-2</v>
      </c>
      <c r="C14" s="18"/>
      <c r="D14" s="159">
        <v>37228</v>
      </c>
      <c r="E14" s="146">
        <v>34.5</v>
      </c>
      <c r="F14" s="146">
        <v>34.5</v>
      </c>
      <c r="G14" s="146">
        <v>34.5</v>
      </c>
      <c r="H14" s="144"/>
      <c r="I14" s="146">
        <v>23</v>
      </c>
      <c r="J14" s="146">
        <v>23</v>
      </c>
      <c r="K14" s="146">
        <v>23</v>
      </c>
      <c r="L14" s="147"/>
      <c r="M14" s="150">
        <v>37316</v>
      </c>
      <c r="N14" s="146">
        <v>29.425000000000001</v>
      </c>
      <c r="O14" s="146">
        <v>29.425000000000001</v>
      </c>
      <c r="P14" s="146">
        <v>29.425000000000001</v>
      </c>
      <c r="Q14" s="146"/>
      <c r="R14" s="146">
        <v>26.45</v>
      </c>
      <c r="S14" s="146">
        <v>26.45</v>
      </c>
      <c r="T14" s="146">
        <v>26.45</v>
      </c>
      <c r="U14" s="146"/>
      <c r="V14" s="146">
        <v>0.95</v>
      </c>
      <c r="W14" s="146">
        <v>0.95</v>
      </c>
      <c r="X14" s="146">
        <v>0.95</v>
      </c>
      <c r="Y14" s="146"/>
      <c r="Z14" s="144">
        <v>0.42</v>
      </c>
      <c r="AA14" s="144">
        <v>0.42</v>
      </c>
      <c r="AB14" s="144">
        <v>0.42</v>
      </c>
      <c r="AC14" s="144"/>
      <c r="AD14" s="144">
        <v>0.1588</v>
      </c>
      <c r="AE14" s="144">
        <v>0.1588</v>
      </c>
      <c r="AF14" s="144">
        <v>0.1588</v>
      </c>
      <c r="AG14" s="144"/>
      <c r="AH14" s="144">
        <v>0.7</v>
      </c>
      <c r="AI14" s="144">
        <v>0.7</v>
      </c>
      <c r="AJ14" s="144">
        <v>0.7</v>
      </c>
      <c r="AK14" s="144"/>
      <c r="AL14" s="144">
        <v>0.48749999999999999</v>
      </c>
      <c r="AM14" s="144">
        <v>0.48749999999999999</v>
      </c>
      <c r="AN14" s="144">
        <v>0.48749999999999999</v>
      </c>
      <c r="AO14" s="146"/>
      <c r="AP14" s="146">
        <v>2</v>
      </c>
      <c r="AQ14" s="146">
        <v>0</v>
      </c>
      <c r="AR14" s="147"/>
      <c r="AS14" s="147">
        <v>400</v>
      </c>
      <c r="AT14" s="161">
        <v>0.74620000000000009</v>
      </c>
      <c r="AU14" s="161">
        <v>0.74620000000000009</v>
      </c>
      <c r="AV14" s="161">
        <v>0.79719995099999996</v>
      </c>
      <c r="AW14" s="161">
        <v>0.84719995100000001</v>
      </c>
      <c r="AX14" s="161">
        <v>0.82222730099999997</v>
      </c>
      <c r="AY14" s="161">
        <v>0.74777975100000005</v>
      </c>
      <c r="AZ14" s="161">
        <v>0.87400804399999998</v>
      </c>
      <c r="BA14" s="161">
        <v>0.83260625700000002</v>
      </c>
      <c r="BB14" s="161">
        <v>0.83209923399999997</v>
      </c>
      <c r="BC14" s="161">
        <v>0.86620000000000008</v>
      </c>
      <c r="BD14" s="161">
        <v>0.84620000000000006</v>
      </c>
      <c r="BE14" s="161">
        <v>0.84620000000000006</v>
      </c>
      <c r="BF14" s="147" t="s">
        <v>39</v>
      </c>
      <c r="BI14" s="77">
        <f t="shared" si="1"/>
        <v>37316</v>
      </c>
      <c r="BJ14" s="78">
        <f t="shared" si="2"/>
        <v>0.7</v>
      </c>
      <c r="BK14" s="78">
        <f t="shared" si="4"/>
        <v>0.7</v>
      </c>
      <c r="BL14" s="78">
        <f t="shared" si="3"/>
        <v>0.7</v>
      </c>
      <c r="BM14" s="72"/>
      <c r="BN14" s="78">
        <f t="shared" si="5"/>
        <v>0.48749999999999999</v>
      </c>
      <c r="BO14" s="78">
        <f t="shared" si="6"/>
        <v>0.48749999999999999</v>
      </c>
      <c r="BP14" s="79">
        <f t="shared" si="7"/>
        <v>0.48749999999999999</v>
      </c>
    </row>
    <row r="15" spans="1:68" x14ac:dyDescent="0.25">
      <c r="A15" s="130">
        <f t="shared" si="0"/>
        <v>37561</v>
      </c>
      <c r="B15" s="131">
        <v>2.4615998867759E-2</v>
      </c>
      <c r="C15" s="18"/>
      <c r="D15" s="159">
        <v>37229</v>
      </c>
      <c r="E15" s="146">
        <v>34.5</v>
      </c>
      <c r="F15" s="146">
        <v>34.5</v>
      </c>
      <c r="G15" s="146">
        <v>34.5</v>
      </c>
      <c r="H15" s="144"/>
      <c r="I15" s="146">
        <v>23</v>
      </c>
      <c r="J15" s="146">
        <v>23</v>
      </c>
      <c r="K15" s="146">
        <v>23</v>
      </c>
      <c r="L15" s="147"/>
      <c r="M15" s="150">
        <v>37347</v>
      </c>
      <c r="N15" s="146">
        <v>29.65</v>
      </c>
      <c r="O15" s="146">
        <v>29.65</v>
      </c>
      <c r="P15" s="146">
        <v>29.65</v>
      </c>
      <c r="Q15" s="146"/>
      <c r="R15" s="146">
        <v>26.75</v>
      </c>
      <c r="S15" s="146">
        <v>26.75</v>
      </c>
      <c r="T15" s="146">
        <v>26.75</v>
      </c>
      <c r="U15" s="146"/>
      <c r="V15" s="146">
        <v>1</v>
      </c>
      <c r="W15" s="146">
        <v>1</v>
      </c>
      <c r="X15" s="146">
        <v>1</v>
      </c>
      <c r="Y15" s="146"/>
      <c r="Z15" s="144">
        <v>0.36</v>
      </c>
      <c r="AA15" s="144">
        <v>0.36</v>
      </c>
      <c r="AB15" s="144">
        <v>0.36</v>
      </c>
      <c r="AC15" s="144"/>
      <c r="AD15" s="144">
        <v>0.14400000000000002</v>
      </c>
      <c r="AE15" s="144">
        <v>0.14400000000000002</v>
      </c>
      <c r="AF15" s="144">
        <v>0.14400000000000002</v>
      </c>
      <c r="AG15" s="144"/>
      <c r="AH15" s="144">
        <v>0.65</v>
      </c>
      <c r="AI15" s="144">
        <v>0.65</v>
      </c>
      <c r="AJ15" s="144">
        <v>0.65</v>
      </c>
      <c r="AK15" s="144"/>
      <c r="AL15" s="144">
        <v>0.48749999999999999</v>
      </c>
      <c r="AM15" s="144">
        <v>0.48749999999999999</v>
      </c>
      <c r="AN15" s="144">
        <v>0.48749999999999999</v>
      </c>
      <c r="AO15" s="146"/>
      <c r="AP15" s="146">
        <v>3</v>
      </c>
      <c r="AQ15" s="146">
        <v>0</v>
      </c>
      <c r="AR15" s="147"/>
      <c r="AS15" s="147">
        <v>500</v>
      </c>
      <c r="AT15" s="161">
        <v>0.76650000000000007</v>
      </c>
      <c r="AU15" s="161">
        <v>0.76650000000000007</v>
      </c>
      <c r="AV15" s="161">
        <v>0.85749044800000007</v>
      </c>
      <c r="AW15" s="161">
        <v>0.90749044800000001</v>
      </c>
      <c r="AX15" s="161">
        <v>0.89013679800000001</v>
      </c>
      <c r="AY15" s="161">
        <v>0.81113084700000004</v>
      </c>
      <c r="AZ15" s="161">
        <v>0.82965539700000002</v>
      </c>
      <c r="BA15" s="161">
        <v>0.86426523700000002</v>
      </c>
      <c r="BB15" s="161">
        <v>0.89842414999999998</v>
      </c>
      <c r="BC15" s="161">
        <v>0.92649999999999999</v>
      </c>
      <c r="BD15" s="161">
        <v>0.90650000000000008</v>
      </c>
      <c r="BE15" s="161">
        <v>0.90650000000000008</v>
      </c>
      <c r="BF15" s="147" t="s">
        <v>39</v>
      </c>
      <c r="BI15" s="77">
        <f t="shared" si="1"/>
        <v>37347</v>
      </c>
      <c r="BJ15" s="78">
        <f t="shared" si="2"/>
        <v>0.65</v>
      </c>
      <c r="BK15" s="78">
        <f t="shared" si="4"/>
        <v>0.65</v>
      </c>
      <c r="BL15" s="78">
        <f t="shared" si="3"/>
        <v>0.65</v>
      </c>
      <c r="BM15" s="72"/>
      <c r="BN15" s="78">
        <f t="shared" si="5"/>
        <v>0.48749999999999999</v>
      </c>
      <c r="BO15" s="78">
        <f t="shared" si="6"/>
        <v>0.48749999999999999</v>
      </c>
      <c r="BP15" s="79">
        <f t="shared" si="7"/>
        <v>0.48749999999999999</v>
      </c>
    </row>
    <row r="16" spans="1:68" x14ac:dyDescent="0.25">
      <c r="A16" s="130">
        <f t="shared" si="0"/>
        <v>37591</v>
      </c>
      <c r="B16" s="131">
        <v>2.5440722558572201E-2</v>
      </c>
      <c r="C16" s="18"/>
      <c r="D16" s="159">
        <v>37230</v>
      </c>
      <c r="E16" s="146">
        <v>34.5</v>
      </c>
      <c r="F16" s="146">
        <v>34.5</v>
      </c>
      <c r="G16" s="146">
        <v>34.5</v>
      </c>
      <c r="H16" s="144"/>
      <c r="I16" s="146">
        <v>23</v>
      </c>
      <c r="J16" s="146">
        <v>23</v>
      </c>
      <c r="K16" s="146">
        <v>23</v>
      </c>
      <c r="L16" s="147"/>
      <c r="M16" s="150">
        <v>37377</v>
      </c>
      <c r="N16" s="146">
        <v>30.75</v>
      </c>
      <c r="O16" s="146">
        <v>30.75</v>
      </c>
      <c r="P16" s="146">
        <v>30.75</v>
      </c>
      <c r="Q16" s="146"/>
      <c r="R16" s="146">
        <v>28.45</v>
      </c>
      <c r="S16" s="146">
        <v>28.45</v>
      </c>
      <c r="T16" s="146">
        <v>28.45</v>
      </c>
      <c r="U16" s="146"/>
      <c r="V16" s="146">
        <v>0.95</v>
      </c>
      <c r="W16" s="146">
        <v>0.95</v>
      </c>
      <c r="X16" s="146">
        <v>0.95</v>
      </c>
      <c r="Y16" s="146"/>
      <c r="Z16" s="144">
        <v>0.34</v>
      </c>
      <c r="AA16" s="144">
        <v>0.34</v>
      </c>
      <c r="AB16" s="144">
        <v>0.34</v>
      </c>
      <c r="AC16" s="144"/>
      <c r="AD16" s="144">
        <v>0.14000000000000001</v>
      </c>
      <c r="AE16" s="144">
        <v>0.14000000000000001</v>
      </c>
      <c r="AF16" s="144">
        <v>0.14000000000000001</v>
      </c>
      <c r="AG16" s="144"/>
      <c r="AH16" s="144">
        <v>0.65</v>
      </c>
      <c r="AI16" s="144">
        <v>0.65</v>
      </c>
      <c r="AJ16" s="144">
        <v>0.65</v>
      </c>
      <c r="AK16" s="144"/>
      <c r="AL16" s="144">
        <v>0.48749999999999999</v>
      </c>
      <c r="AM16" s="144">
        <v>0.48749999999999999</v>
      </c>
      <c r="AN16" s="144">
        <v>0.48749999999999999</v>
      </c>
      <c r="AO16" s="146"/>
      <c r="AP16" s="146">
        <v>3</v>
      </c>
      <c r="AQ16" s="146">
        <v>0</v>
      </c>
      <c r="AR16" s="147"/>
      <c r="AS16" s="147">
        <v>600</v>
      </c>
      <c r="AT16" s="161">
        <v>0.82340000000000002</v>
      </c>
      <c r="AU16" s="161">
        <v>0.82340000000000002</v>
      </c>
      <c r="AV16" s="161">
        <v>0.99535202200000006</v>
      </c>
      <c r="AW16" s="161">
        <v>1.0453520220000001</v>
      </c>
      <c r="AX16" s="161">
        <v>1.0792386300000001</v>
      </c>
      <c r="AY16" s="161">
        <v>0.98963884000000002</v>
      </c>
      <c r="AZ16" s="161">
        <v>0.914664637</v>
      </c>
      <c r="BA16" s="161">
        <v>0.96023931200000001</v>
      </c>
      <c r="BB16" s="161">
        <v>1.0396810329999999</v>
      </c>
      <c r="BC16" s="161">
        <v>1.0644</v>
      </c>
      <c r="BD16" s="161">
        <v>1.0444</v>
      </c>
      <c r="BE16" s="161">
        <v>1.0444</v>
      </c>
      <c r="BF16" s="147" t="s">
        <v>39</v>
      </c>
      <c r="BI16" s="77">
        <f t="shared" si="1"/>
        <v>37377</v>
      </c>
      <c r="BJ16" s="78">
        <f t="shared" si="2"/>
        <v>0.65</v>
      </c>
      <c r="BK16" s="78">
        <f t="shared" si="4"/>
        <v>0.65</v>
      </c>
      <c r="BL16" s="78">
        <f t="shared" si="3"/>
        <v>0.65</v>
      </c>
      <c r="BM16" s="72"/>
      <c r="BN16" s="78">
        <f t="shared" si="5"/>
        <v>0.48749999999999999</v>
      </c>
      <c r="BO16" s="78">
        <f t="shared" si="6"/>
        <v>0.48749999999999999</v>
      </c>
      <c r="BP16" s="79">
        <f t="shared" si="7"/>
        <v>0.48749999999999999</v>
      </c>
    </row>
    <row r="17" spans="1:68" x14ac:dyDescent="0.25">
      <c r="A17" s="130">
        <f t="shared" si="0"/>
        <v>37622</v>
      </c>
      <c r="B17" s="131">
        <v>2.6339141349267101E-2</v>
      </c>
      <c r="C17" s="18"/>
      <c r="D17" s="159">
        <v>37231</v>
      </c>
      <c r="E17" s="146">
        <v>34.5</v>
      </c>
      <c r="F17" s="146">
        <v>34.5</v>
      </c>
      <c r="G17" s="146">
        <v>34.5</v>
      </c>
      <c r="H17" s="144"/>
      <c r="I17" s="146">
        <v>23</v>
      </c>
      <c r="J17" s="146">
        <v>23</v>
      </c>
      <c r="K17" s="146">
        <v>23</v>
      </c>
      <c r="L17" s="147"/>
      <c r="M17" s="150">
        <v>37408</v>
      </c>
      <c r="N17" s="146">
        <v>31.3</v>
      </c>
      <c r="O17" s="146">
        <v>31.3</v>
      </c>
      <c r="P17" s="146">
        <v>31.3</v>
      </c>
      <c r="Q17" s="146"/>
      <c r="R17" s="146">
        <v>27.7</v>
      </c>
      <c r="S17" s="146">
        <v>27.7</v>
      </c>
      <c r="T17" s="146">
        <v>27.7</v>
      </c>
      <c r="U17" s="146"/>
      <c r="V17" s="146">
        <v>1.05</v>
      </c>
      <c r="W17" s="146">
        <v>1.05</v>
      </c>
      <c r="X17" s="146">
        <v>1.05</v>
      </c>
      <c r="Y17" s="146"/>
      <c r="Z17" s="144">
        <v>0.39</v>
      </c>
      <c r="AA17" s="144">
        <v>0.39</v>
      </c>
      <c r="AB17" s="144">
        <v>0.39</v>
      </c>
      <c r="AC17" s="144"/>
      <c r="AD17" s="144">
        <v>0.16400000000000001</v>
      </c>
      <c r="AE17" s="144">
        <v>0.16400000000000001</v>
      </c>
      <c r="AF17" s="144">
        <v>0.16400000000000001</v>
      </c>
      <c r="AG17" s="144"/>
      <c r="AH17" s="144">
        <v>0.65</v>
      </c>
      <c r="AI17" s="144">
        <v>0.65</v>
      </c>
      <c r="AJ17" s="144">
        <v>0.65</v>
      </c>
      <c r="AK17" s="144"/>
      <c r="AL17" s="144">
        <v>0.35749999999999998</v>
      </c>
      <c r="AM17" s="144">
        <v>0.35749999999999998</v>
      </c>
      <c r="AN17" s="144">
        <v>0.35749999999999998</v>
      </c>
      <c r="AO17" s="146"/>
      <c r="AP17" s="146">
        <v>3</v>
      </c>
      <c r="AQ17" s="146">
        <v>0.15</v>
      </c>
      <c r="AR17" s="147"/>
      <c r="AS17" s="147">
        <v>700</v>
      </c>
      <c r="AT17" s="161">
        <v>2.0299999999999998</v>
      </c>
      <c r="AU17" s="161">
        <v>2.0299999999999998</v>
      </c>
      <c r="AV17" s="161">
        <v>1.796</v>
      </c>
      <c r="AW17" s="161">
        <v>1.4909756810000001</v>
      </c>
      <c r="AX17" s="161">
        <v>1.2913252150000001</v>
      </c>
      <c r="AY17" s="161">
        <v>1.134695086</v>
      </c>
      <c r="AZ17" s="161">
        <v>1.0157625830000001</v>
      </c>
      <c r="BA17" s="161">
        <v>1.117287798</v>
      </c>
      <c r="BB17" s="161">
        <v>1.4138345670000001</v>
      </c>
      <c r="BC17" s="161">
        <v>1.3760000000000001</v>
      </c>
      <c r="BD17" s="161">
        <v>1.496</v>
      </c>
      <c r="BE17" s="161">
        <v>1.496</v>
      </c>
      <c r="BF17" s="147" t="s">
        <v>39</v>
      </c>
      <c r="BI17" s="77">
        <f t="shared" si="1"/>
        <v>37408</v>
      </c>
      <c r="BJ17" s="78">
        <f t="shared" si="2"/>
        <v>0.65</v>
      </c>
      <c r="BK17" s="78">
        <f t="shared" si="4"/>
        <v>0.65</v>
      </c>
      <c r="BL17" s="78">
        <f t="shared" si="3"/>
        <v>0.65</v>
      </c>
      <c r="BM17" s="72"/>
      <c r="BN17" s="78">
        <f t="shared" si="5"/>
        <v>0.35749999999999998</v>
      </c>
      <c r="BO17" s="78">
        <f t="shared" si="6"/>
        <v>0.35749999999999998</v>
      </c>
      <c r="BP17" s="79">
        <f t="shared" si="7"/>
        <v>0.35749999999999998</v>
      </c>
    </row>
    <row r="18" spans="1:68" x14ac:dyDescent="0.25">
      <c r="A18" s="130">
        <f t="shared" si="0"/>
        <v>37653</v>
      </c>
      <c r="B18" s="131">
        <v>2.72936653711837E-2</v>
      </c>
      <c r="C18" s="18"/>
      <c r="D18" s="159">
        <v>37232</v>
      </c>
      <c r="E18" s="146">
        <v>34.5</v>
      </c>
      <c r="F18" s="146">
        <v>34.5</v>
      </c>
      <c r="G18" s="146">
        <v>34.5</v>
      </c>
      <c r="H18" s="144"/>
      <c r="I18" s="146">
        <v>23</v>
      </c>
      <c r="J18" s="146">
        <v>23</v>
      </c>
      <c r="K18" s="146">
        <v>23</v>
      </c>
      <c r="L18" s="147"/>
      <c r="M18" s="150">
        <v>37438</v>
      </c>
      <c r="N18" s="146">
        <v>38.15</v>
      </c>
      <c r="O18" s="146">
        <v>38.15</v>
      </c>
      <c r="P18" s="146">
        <v>38.15</v>
      </c>
      <c r="Q18" s="146"/>
      <c r="R18" s="146">
        <v>35.65</v>
      </c>
      <c r="S18" s="146">
        <v>35.65</v>
      </c>
      <c r="T18" s="146">
        <v>35.65</v>
      </c>
      <c r="U18" s="146"/>
      <c r="V18" s="146">
        <v>1.2</v>
      </c>
      <c r="W18" s="146">
        <v>1.2</v>
      </c>
      <c r="X18" s="146">
        <v>1.2</v>
      </c>
      <c r="Y18" s="146"/>
      <c r="Z18" s="144">
        <v>0.44</v>
      </c>
      <c r="AA18" s="144">
        <v>0.44</v>
      </c>
      <c r="AB18" s="144">
        <v>0.44</v>
      </c>
      <c r="AC18" s="144"/>
      <c r="AD18" s="144">
        <v>0.184</v>
      </c>
      <c r="AE18" s="144">
        <v>0.184</v>
      </c>
      <c r="AF18" s="144">
        <v>0.184</v>
      </c>
      <c r="AG18" s="144"/>
      <c r="AH18" s="144">
        <v>0.83</v>
      </c>
      <c r="AI18" s="144">
        <v>0.83</v>
      </c>
      <c r="AJ18" s="144">
        <v>0.83</v>
      </c>
      <c r="AK18" s="144"/>
      <c r="AL18" s="144">
        <v>0.495</v>
      </c>
      <c r="AM18" s="144">
        <v>0.495</v>
      </c>
      <c r="AN18" s="144">
        <v>0.495</v>
      </c>
      <c r="AO18" s="146"/>
      <c r="AP18" s="146">
        <v>4</v>
      </c>
      <c r="AQ18" s="146">
        <v>0.15</v>
      </c>
      <c r="AR18" s="147"/>
      <c r="AS18" s="147">
        <v>800</v>
      </c>
      <c r="AT18" s="161">
        <v>1.1000000000000001</v>
      </c>
      <c r="AU18" s="161">
        <v>1.1000000000000001</v>
      </c>
      <c r="AV18" s="161">
        <v>1.1359000000000001</v>
      </c>
      <c r="AW18" s="161">
        <v>1.123272651</v>
      </c>
      <c r="AX18" s="161">
        <v>0.65</v>
      </c>
      <c r="AY18" s="161">
        <v>0.6</v>
      </c>
      <c r="AZ18" s="161">
        <v>0.6</v>
      </c>
      <c r="BA18" s="161">
        <v>0.6</v>
      </c>
      <c r="BB18" s="161">
        <v>0.75</v>
      </c>
      <c r="BC18" s="161">
        <v>1.0615000000000001</v>
      </c>
      <c r="BD18" s="161">
        <v>1.0715000000000001</v>
      </c>
      <c r="BE18" s="161">
        <v>1.0874999999999999</v>
      </c>
      <c r="BF18" s="147" t="s">
        <v>35</v>
      </c>
      <c r="BI18" s="77">
        <f t="shared" si="1"/>
        <v>37438</v>
      </c>
      <c r="BJ18" s="78">
        <f t="shared" si="2"/>
        <v>0.83</v>
      </c>
      <c r="BK18" s="78">
        <f t="shared" si="4"/>
        <v>0.83</v>
      </c>
      <c r="BL18" s="78">
        <f t="shared" si="3"/>
        <v>0.83</v>
      </c>
      <c r="BM18" s="72"/>
      <c r="BN18" s="78">
        <f t="shared" si="5"/>
        <v>0.495</v>
      </c>
      <c r="BO18" s="78">
        <f t="shared" si="6"/>
        <v>0.495</v>
      </c>
      <c r="BP18" s="79">
        <f t="shared" si="7"/>
        <v>0.495</v>
      </c>
    </row>
    <row r="19" spans="1:68" x14ac:dyDescent="0.25">
      <c r="A19" s="130">
        <f t="shared" si="0"/>
        <v>37681</v>
      </c>
      <c r="B19" s="131">
        <v>2.8155816365062099E-2</v>
      </c>
      <c r="C19" s="18"/>
      <c r="D19" s="159">
        <v>37233</v>
      </c>
      <c r="E19" s="146">
        <v>27.995000000000001</v>
      </c>
      <c r="F19" s="146">
        <v>27.995000000000001</v>
      </c>
      <c r="G19" s="146">
        <v>27.995000000000001</v>
      </c>
      <c r="H19" s="144"/>
      <c r="I19" s="146">
        <v>22.004999999999999</v>
      </c>
      <c r="J19" s="146">
        <v>22.004999999999999</v>
      </c>
      <c r="K19" s="146">
        <v>22.004999999999999</v>
      </c>
      <c r="L19" s="147"/>
      <c r="M19" s="150">
        <v>37469</v>
      </c>
      <c r="N19" s="146">
        <v>39.9</v>
      </c>
      <c r="O19" s="146">
        <v>39.9</v>
      </c>
      <c r="P19" s="146">
        <v>39.9</v>
      </c>
      <c r="Q19" s="146"/>
      <c r="R19" s="146">
        <v>39.450000000000003</v>
      </c>
      <c r="S19" s="146">
        <v>39.450000000000003</v>
      </c>
      <c r="T19" s="146">
        <v>39.450000000000003</v>
      </c>
      <c r="U19" s="146"/>
      <c r="V19" s="146">
        <v>1.2</v>
      </c>
      <c r="W19" s="146">
        <v>1.2</v>
      </c>
      <c r="X19" s="146">
        <v>1.2</v>
      </c>
      <c r="Y19" s="146"/>
      <c r="Z19" s="144">
        <v>0.44</v>
      </c>
      <c r="AA19" s="144">
        <v>0.44</v>
      </c>
      <c r="AB19" s="144">
        <v>0.44</v>
      </c>
      <c r="AC19" s="144"/>
      <c r="AD19" s="144">
        <v>0.184</v>
      </c>
      <c r="AE19" s="144">
        <v>0.184</v>
      </c>
      <c r="AF19" s="144">
        <v>0.184</v>
      </c>
      <c r="AG19" s="144"/>
      <c r="AH19" s="144">
        <v>0.83</v>
      </c>
      <c r="AI19" s="144">
        <v>0.83</v>
      </c>
      <c r="AJ19" s="144">
        <v>0.83</v>
      </c>
      <c r="AK19" s="144"/>
      <c r="AL19" s="144">
        <v>0.67500000000000004</v>
      </c>
      <c r="AM19" s="144">
        <v>0.67500000000000004</v>
      </c>
      <c r="AN19" s="144">
        <v>0.67500000000000004</v>
      </c>
      <c r="AO19" s="146"/>
      <c r="AP19" s="146">
        <v>4</v>
      </c>
      <c r="AQ19" s="146">
        <v>0.15</v>
      </c>
      <c r="AR19" s="147"/>
      <c r="AS19" s="147">
        <v>900</v>
      </c>
      <c r="AT19" s="161">
        <v>1.3</v>
      </c>
      <c r="AU19" s="161">
        <v>1.3</v>
      </c>
      <c r="AV19" s="161">
        <v>1.1898</v>
      </c>
      <c r="AW19" s="161">
        <v>1.1413154460000001</v>
      </c>
      <c r="AX19" s="161">
        <v>0.65</v>
      </c>
      <c r="AY19" s="161">
        <v>0.6</v>
      </c>
      <c r="AZ19" s="161">
        <v>0.6</v>
      </c>
      <c r="BA19" s="161">
        <v>0.6</v>
      </c>
      <c r="BB19" s="161">
        <v>0.75</v>
      </c>
      <c r="BC19" s="161">
        <v>1.1326000000000001</v>
      </c>
      <c r="BD19" s="161">
        <v>1.1426000000000001</v>
      </c>
      <c r="BE19" s="161">
        <v>1.1637999999999999</v>
      </c>
      <c r="BF19" s="147" t="s">
        <v>35</v>
      </c>
      <c r="BI19" s="77">
        <f t="shared" si="1"/>
        <v>37469</v>
      </c>
      <c r="BJ19" s="78">
        <f t="shared" si="2"/>
        <v>0.83</v>
      </c>
      <c r="BK19" s="78">
        <f t="shared" si="4"/>
        <v>0.83</v>
      </c>
      <c r="BL19" s="78">
        <f t="shared" si="3"/>
        <v>0.83</v>
      </c>
      <c r="BM19" s="72"/>
      <c r="BN19" s="78">
        <f t="shared" si="5"/>
        <v>0.67500000000000004</v>
      </c>
      <c r="BO19" s="78">
        <f t="shared" si="6"/>
        <v>0.67500000000000004</v>
      </c>
      <c r="BP19" s="79">
        <f t="shared" si="7"/>
        <v>0.67500000000000004</v>
      </c>
    </row>
    <row r="20" spans="1:68" x14ac:dyDescent="0.25">
      <c r="A20" s="130">
        <f t="shared" si="0"/>
        <v>37712</v>
      </c>
      <c r="B20" s="131">
        <v>2.9089441486251002E-2</v>
      </c>
      <c r="C20" s="18"/>
      <c r="D20" s="159">
        <v>37234</v>
      </c>
      <c r="E20" s="146">
        <v>28</v>
      </c>
      <c r="F20" s="146">
        <v>28</v>
      </c>
      <c r="G20" s="146">
        <v>28</v>
      </c>
      <c r="H20" s="144"/>
      <c r="I20" s="146">
        <v>22</v>
      </c>
      <c r="J20" s="146">
        <v>22</v>
      </c>
      <c r="K20" s="146">
        <v>22</v>
      </c>
      <c r="L20" s="147"/>
      <c r="M20" s="150">
        <v>37500</v>
      </c>
      <c r="N20" s="146">
        <v>27.574999999999999</v>
      </c>
      <c r="O20" s="146">
        <v>27.574999999999999</v>
      </c>
      <c r="P20" s="146">
        <v>27.574999999999999</v>
      </c>
      <c r="Q20" s="146"/>
      <c r="R20" s="146">
        <v>27.55</v>
      </c>
      <c r="S20" s="146">
        <v>27.55</v>
      </c>
      <c r="T20" s="146">
        <v>27.55</v>
      </c>
      <c r="U20" s="146"/>
      <c r="V20" s="146">
        <v>0.9</v>
      </c>
      <c r="W20" s="146">
        <v>0.9</v>
      </c>
      <c r="X20" s="146">
        <v>0.9</v>
      </c>
      <c r="Y20" s="146"/>
      <c r="Z20" s="144">
        <v>0.31</v>
      </c>
      <c r="AA20" s="144">
        <v>0.31</v>
      </c>
      <c r="AB20" s="144">
        <v>0.31</v>
      </c>
      <c r="AC20" s="144"/>
      <c r="AD20" s="144">
        <v>0.12</v>
      </c>
      <c r="AE20" s="144">
        <v>0.12</v>
      </c>
      <c r="AF20" s="144">
        <v>0.12</v>
      </c>
      <c r="AG20" s="144"/>
      <c r="AH20" s="144">
        <v>0.55000000000000004</v>
      </c>
      <c r="AI20" s="144">
        <v>0.55000000000000004</v>
      </c>
      <c r="AJ20" s="144">
        <v>0.55000000000000004</v>
      </c>
      <c r="AK20" s="144"/>
      <c r="AL20" s="144">
        <v>0.41249999999999998</v>
      </c>
      <c r="AM20" s="144">
        <v>0.41249999999999998</v>
      </c>
      <c r="AN20" s="144">
        <v>0.41249999999999998</v>
      </c>
      <c r="AO20" s="146"/>
      <c r="AP20" s="146">
        <v>4</v>
      </c>
      <c r="AQ20" s="146">
        <v>0.15</v>
      </c>
      <c r="AR20" s="147"/>
      <c r="AS20" s="147">
        <v>1000</v>
      </c>
      <c r="AT20" s="161">
        <v>1.3</v>
      </c>
      <c r="AU20" s="161">
        <v>1.3</v>
      </c>
      <c r="AV20" s="161">
        <v>1.1862000000000001</v>
      </c>
      <c r="AW20" s="161">
        <v>1.0937861200000001</v>
      </c>
      <c r="AX20" s="161">
        <v>0.65</v>
      </c>
      <c r="AY20" s="161">
        <v>0.7</v>
      </c>
      <c r="AZ20" s="161">
        <v>0.7</v>
      </c>
      <c r="BA20" s="161">
        <v>0.7</v>
      </c>
      <c r="BB20" s="161">
        <v>0.75</v>
      </c>
      <c r="BC20" s="161">
        <v>1.1291</v>
      </c>
      <c r="BD20" s="161">
        <v>1.1352</v>
      </c>
      <c r="BE20" s="161">
        <v>1.1579000000000002</v>
      </c>
      <c r="BF20" s="147" t="s">
        <v>35</v>
      </c>
      <c r="BI20" s="77">
        <f t="shared" si="1"/>
        <v>37500</v>
      </c>
      <c r="BJ20" s="78">
        <f t="shared" si="2"/>
        <v>0.55000000000000004</v>
      </c>
      <c r="BK20" s="78">
        <f t="shared" si="4"/>
        <v>0.55000000000000004</v>
      </c>
      <c r="BL20" s="78">
        <f t="shared" si="3"/>
        <v>0.55000000000000004</v>
      </c>
      <c r="BM20" s="72"/>
      <c r="BN20" s="78">
        <f t="shared" si="5"/>
        <v>0.41249999999999998</v>
      </c>
      <c r="BO20" s="78">
        <f t="shared" si="6"/>
        <v>0.41249999999999998</v>
      </c>
      <c r="BP20" s="79">
        <f t="shared" si="7"/>
        <v>0.41249999999999998</v>
      </c>
    </row>
    <row r="21" spans="1:68" x14ac:dyDescent="0.25">
      <c r="A21" s="130">
        <f t="shared" si="0"/>
        <v>37742</v>
      </c>
      <c r="B21" s="131">
        <v>2.9955358243523904E-2</v>
      </c>
      <c r="C21" s="18"/>
      <c r="D21" s="159">
        <v>37235</v>
      </c>
      <c r="E21" s="146">
        <v>34.5</v>
      </c>
      <c r="F21" s="146">
        <v>34.5</v>
      </c>
      <c r="G21" s="146">
        <v>34.5</v>
      </c>
      <c r="H21" s="144"/>
      <c r="I21" s="146">
        <v>23</v>
      </c>
      <c r="J21" s="146">
        <v>23</v>
      </c>
      <c r="K21" s="146">
        <v>23</v>
      </c>
      <c r="L21" s="147"/>
      <c r="M21" s="150">
        <v>37530</v>
      </c>
      <c r="N21" s="146">
        <v>25.625</v>
      </c>
      <c r="O21" s="146">
        <v>25.625</v>
      </c>
      <c r="P21" s="146">
        <v>25.625</v>
      </c>
      <c r="Q21" s="146"/>
      <c r="R21" s="146">
        <v>25.6</v>
      </c>
      <c r="S21" s="146">
        <v>25.6</v>
      </c>
      <c r="T21" s="146">
        <v>25.6</v>
      </c>
      <c r="U21" s="146"/>
      <c r="V21" s="146">
        <v>1</v>
      </c>
      <c r="W21" s="146">
        <v>1</v>
      </c>
      <c r="X21" s="146">
        <v>1</v>
      </c>
      <c r="Y21" s="146"/>
      <c r="Z21" s="144">
        <v>0.27</v>
      </c>
      <c r="AA21" s="144">
        <v>0.27</v>
      </c>
      <c r="AB21" s="144">
        <v>0.27</v>
      </c>
      <c r="AC21" s="144"/>
      <c r="AD21" s="144">
        <v>0.12</v>
      </c>
      <c r="AE21" s="144">
        <v>0.12</v>
      </c>
      <c r="AF21" s="144">
        <v>0.12</v>
      </c>
      <c r="AG21" s="144"/>
      <c r="AH21" s="144">
        <v>0.47</v>
      </c>
      <c r="AI21" s="144">
        <v>0.47</v>
      </c>
      <c r="AJ21" s="144">
        <v>0.47</v>
      </c>
      <c r="AK21" s="144"/>
      <c r="AL21" s="144">
        <v>0.375</v>
      </c>
      <c r="AM21" s="144">
        <v>0.375</v>
      </c>
      <c r="AN21" s="144">
        <v>0.375</v>
      </c>
      <c r="AO21" s="146"/>
      <c r="AP21" s="146">
        <v>5</v>
      </c>
      <c r="AQ21" s="146">
        <v>0.15</v>
      </c>
      <c r="AR21" s="147"/>
      <c r="AS21" s="147">
        <v>1100</v>
      </c>
      <c r="AT21" s="161">
        <v>0.8</v>
      </c>
      <c r="AU21" s="161">
        <v>0.8</v>
      </c>
      <c r="AV21" s="161">
        <v>1.1653</v>
      </c>
      <c r="AW21" s="161">
        <v>1.11633559</v>
      </c>
      <c r="AX21" s="161">
        <v>0.65</v>
      </c>
      <c r="AY21" s="161">
        <v>0.7</v>
      </c>
      <c r="AZ21" s="161">
        <v>0.7</v>
      </c>
      <c r="BA21" s="161">
        <v>0.7</v>
      </c>
      <c r="BB21" s="161">
        <v>0.75</v>
      </c>
      <c r="BC21" s="161">
        <v>1.1227</v>
      </c>
      <c r="BD21" s="161">
        <v>1.1133</v>
      </c>
      <c r="BE21" s="161">
        <v>1.1327</v>
      </c>
      <c r="BF21" s="147" t="s">
        <v>35</v>
      </c>
      <c r="BI21" s="77">
        <f t="shared" si="1"/>
        <v>37530</v>
      </c>
      <c r="BJ21" s="78">
        <f t="shared" si="2"/>
        <v>0.47</v>
      </c>
      <c r="BK21" s="78">
        <f t="shared" si="4"/>
        <v>0.47</v>
      </c>
      <c r="BL21" s="78">
        <f t="shared" si="3"/>
        <v>0.47</v>
      </c>
      <c r="BM21" s="72"/>
      <c r="BN21" s="78">
        <f t="shared" si="5"/>
        <v>0.375</v>
      </c>
      <c r="BO21" s="78">
        <f t="shared" si="6"/>
        <v>0.375</v>
      </c>
      <c r="BP21" s="79">
        <f t="shared" si="7"/>
        <v>0.375</v>
      </c>
    </row>
    <row r="22" spans="1:68" x14ac:dyDescent="0.25">
      <c r="A22" s="130">
        <f t="shared" si="0"/>
        <v>37773</v>
      </c>
      <c r="B22" s="131">
        <v>3.08501391583085E-2</v>
      </c>
      <c r="C22" s="18"/>
      <c r="D22" s="159">
        <v>37236</v>
      </c>
      <c r="E22" s="146">
        <v>34.5</v>
      </c>
      <c r="F22" s="146">
        <v>34.5</v>
      </c>
      <c r="G22" s="146">
        <v>34.5</v>
      </c>
      <c r="H22" s="144"/>
      <c r="I22" s="146">
        <v>23</v>
      </c>
      <c r="J22" s="146">
        <v>23</v>
      </c>
      <c r="K22" s="146">
        <v>23</v>
      </c>
      <c r="L22" s="147"/>
      <c r="M22" s="150">
        <v>37561</v>
      </c>
      <c r="N22" s="146">
        <v>29.125</v>
      </c>
      <c r="O22" s="146">
        <v>29.125</v>
      </c>
      <c r="P22" s="146">
        <v>29.125</v>
      </c>
      <c r="Q22" s="146"/>
      <c r="R22" s="146">
        <v>28.95</v>
      </c>
      <c r="S22" s="146">
        <v>28.95</v>
      </c>
      <c r="T22" s="146">
        <v>28.95</v>
      </c>
      <c r="U22" s="146"/>
      <c r="V22" s="146">
        <v>0.9</v>
      </c>
      <c r="W22" s="146">
        <v>0.9</v>
      </c>
      <c r="X22" s="146">
        <v>0.9</v>
      </c>
      <c r="Y22" s="146"/>
      <c r="Z22" s="144">
        <v>0.29400000000000004</v>
      </c>
      <c r="AA22" s="144">
        <v>0.29400000000000004</v>
      </c>
      <c r="AB22" s="144">
        <v>0.29400000000000004</v>
      </c>
      <c r="AC22" s="144"/>
      <c r="AD22" s="144">
        <v>0.12940000000000002</v>
      </c>
      <c r="AE22" s="144">
        <v>0.12940000000000002</v>
      </c>
      <c r="AF22" s="144">
        <v>0.12940000000000002</v>
      </c>
      <c r="AG22" s="144"/>
      <c r="AH22" s="144">
        <v>0.47</v>
      </c>
      <c r="AI22" s="144">
        <v>0.47</v>
      </c>
      <c r="AJ22" s="144">
        <v>0.47</v>
      </c>
      <c r="AK22" s="144"/>
      <c r="AL22" s="144">
        <v>0.375</v>
      </c>
      <c r="AM22" s="144">
        <v>0.375</v>
      </c>
      <c r="AN22" s="144">
        <v>0.375</v>
      </c>
      <c r="AO22" s="146"/>
      <c r="AP22" s="146">
        <v>5</v>
      </c>
      <c r="AQ22" s="146">
        <v>0.15</v>
      </c>
      <c r="AR22" s="147"/>
      <c r="AS22" s="147">
        <v>1200</v>
      </c>
      <c r="AT22" s="161">
        <v>0.8</v>
      </c>
      <c r="AU22" s="161">
        <v>0.8</v>
      </c>
      <c r="AV22" s="161">
        <v>0.89040000000000008</v>
      </c>
      <c r="AW22" s="161">
        <v>1.118524547</v>
      </c>
      <c r="AX22" s="161">
        <v>1.3</v>
      </c>
      <c r="AY22" s="161">
        <v>0.8</v>
      </c>
      <c r="AZ22" s="161">
        <v>0.8</v>
      </c>
      <c r="BA22" s="161">
        <v>0.8</v>
      </c>
      <c r="BB22" s="161">
        <v>1.2</v>
      </c>
      <c r="BC22" s="161">
        <v>0.94740000000000002</v>
      </c>
      <c r="BD22" s="161">
        <v>0.93740000000000001</v>
      </c>
      <c r="BE22" s="161">
        <v>0.9204</v>
      </c>
      <c r="BF22" s="147" t="s">
        <v>35</v>
      </c>
      <c r="BI22" s="77">
        <f t="shared" si="1"/>
        <v>37561</v>
      </c>
      <c r="BJ22" s="78">
        <f t="shared" si="2"/>
        <v>0.47</v>
      </c>
      <c r="BK22" s="78">
        <f t="shared" si="4"/>
        <v>0.47</v>
      </c>
      <c r="BL22" s="78">
        <f t="shared" si="3"/>
        <v>0.47</v>
      </c>
      <c r="BM22" s="72"/>
      <c r="BN22" s="78">
        <f t="shared" si="5"/>
        <v>0.375</v>
      </c>
      <c r="BO22" s="78">
        <f t="shared" si="6"/>
        <v>0.375</v>
      </c>
      <c r="BP22" s="79">
        <f t="shared" si="7"/>
        <v>0.375</v>
      </c>
    </row>
    <row r="23" spans="1:68" x14ac:dyDescent="0.25">
      <c r="A23" s="130">
        <f t="shared" si="0"/>
        <v>37803</v>
      </c>
      <c r="B23" s="131">
        <v>3.1691158415625399E-2</v>
      </c>
      <c r="C23" s="18"/>
      <c r="D23" s="159">
        <v>37237</v>
      </c>
      <c r="E23" s="146">
        <v>34.5</v>
      </c>
      <c r="F23" s="146">
        <v>34.5</v>
      </c>
      <c r="G23" s="146">
        <v>34.5</v>
      </c>
      <c r="H23" s="144"/>
      <c r="I23" s="146">
        <v>23</v>
      </c>
      <c r="J23" s="146">
        <v>23</v>
      </c>
      <c r="K23" s="146">
        <v>23</v>
      </c>
      <c r="L23" s="147"/>
      <c r="M23" s="150">
        <v>37591</v>
      </c>
      <c r="N23" s="146">
        <v>26.475000000000001</v>
      </c>
      <c r="O23" s="146">
        <v>26.475000000000001</v>
      </c>
      <c r="P23" s="146">
        <v>26.475000000000001</v>
      </c>
      <c r="Q23" s="146"/>
      <c r="R23" s="146">
        <v>26.2</v>
      </c>
      <c r="S23" s="146">
        <v>26.2</v>
      </c>
      <c r="T23" s="146">
        <v>26.2</v>
      </c>
      <c r="U23" s="146"/>
      <c r="V23" s="146">
        <v>0.9</v>
      </c>
      <c r="W23" s="146">
        <v>0.9</v>
      </c>
      <c r="X23" s="146">
        <v>0.9</v>
      </c>
      <c r="Y23" s="146"/>
      <c r="Z23" s="144">
        <v>0.29400000000000004</v>
      </c>
      <c r="AA23" s="144">
        <v>0.29400000000000004</v>
      </c>
      <c r="AB23" s="144">
        <v>0.29400000000000004</v>
      </c>
      <c r="AC23" s="144"/>
      <c r="AD23" s="144">
        <v>0.12940000000000002</v>
      </c>
      <c r="AE23" s="144">
        <v>0.12940000000000002</v>
      </c>
      <c r="AF23" s="144">
        <v>0.12940000000000002</v>
      </c>
      <c r="AG23" s="144"/>
      <c r="AH23" s="144">
        <v>0.47</v>
      </c>
      <c r="AI23" s="144">
        <v>0.47</v>
      </c>
      <c r="AJ23" s="144">
        <v>0.47</v>
      </c>
      <c r="AK23" s="144"/>
      <c r="AL23" s="144">
        <v>0.375</v>
      </c>
      <c r="AM23" s="144">
        <v>0.375</v>
      </c>
      <c r="AN23" s="144">
        <v>0.375</v>
      </c>
      <c r="AO23" s="146"/>
      <c r="AP23" s="146">
        <v>5</v>
      </c>
      <c r="AQ23" s="146">
        <v>0.15</v>
      </c>
      <c r="AR23" s="147"/>
      <c r="AS23" s="147">
        <v>1300</v>
      </c>
      <c r="AT23" s="161">
        <v>0.8</v>
      </c>
      <c r="AU23" s="161">
        <v>0.8</v>
      </c>
      <c r="AV23" s="161">
        <v>0.86480000000000001</v>
      </c>
      <c r="AW23" s="161">
        <v>1.016432263</v>
      </c>
      <c r="AX23" s="161">
        <v>1.3</v>
      </c>
      <c r="AY23" s="161">
        <v>1.45</v>
      </c>
      <c r="AZ23" s="161">
        <v>1.45</v>
      </c>
      <c r="BA23" s="161">
        <v>1.45</v>
      </c>
      <c r="BB23" s="161">
        <v>1.2</v>
      </c>
      <c r="BC23" s="161">
        <v>0.88990000000000002</v>
      </c>
      <c r="BD23" s="161">
        <v>0.88290000000000002</v>
      </c>
      <c r="BE23" s="161">
        <v>0.87490000000000001</v>
      </c>
      <c r="BF23" s="147" t="s">
        <v>35</v>
      </c>
      <c r="BI23" s="77">
        <f t="shared" si="1"/>
        <v>37591</v>
      </c>
      <c r="BJ23" s="78">
        <f t="shared" si="2"/>
        <v>0.47</v>
      </c>
      <c r="BK23" s="78">
        <f t="shared" si="4"/>
        <v>0.47</v>
      </c>
      <c r="BL23" s="78">
        <f t="shared" si="3"/>
        <v>0.47</v>
      </c>
      <c r="BM23" s="72"/>
      <c r="BN23" s="78">
        <f t="shared" si="5"/>
        <v>0.375</v>
      </c>
      <c r="BO23" s="78">
        <f t="shared" si="6"/>
        <v>0.375</v>
      </c>
      <c r="BP23" s="79">
        <f t="shared" si="7"/>
        <v>0.375</v>
      </c>
    </row>
    <row r="24" spans="1:68" x14ac:dyDescent="0.25">
      <c r="A24" s="130">
        <f t="shared" si="0"/>
        <v>37834</v>
      </c>
      <c r="B24" s="131">
        <v>3.2524613072626406E-2</v>
      </c>
      <c r="C24" s="18"/>
      <c r="D24" s="159">
        <v>37238</v>
      </c>
      <c r="E24" s="146">
        <v>34.5</v>
      </c>
      <c r="F24" s="146">
        <v>34.5</v>
      </c>
      <c r="G24" s="146">
        <v>34.5</v>
      </c>
      <c r="H24" s="144"/>
      <c r="I24" s="146">
        <v>23</v>
      </c>
      <c r="J24" s="146">
        <v>23</v>
      </c>
      <c r="K24" s="146">
        <v>23</v>
      </c>
      <c r="L24" s="147"/>
      <c r="M24" s="150">
        <v>37622</v>
      </c>
      <c r="N24" s="146">
        <v>33.904000000000003</v>
      </c>
      <c r="O24" s="146">
        <v>33.904000000000003</v>
      </c>
      <c r="P24" s="146">
        <v>33.904000000000003</v>
      </c>
      <c r="Q24" s="146"/>
      <c r="R24" s="146">
        <v>29.954000000000001</v>
      </c>
      <c r="S24" s="146">
        <v>29.954000000000001</v>
      </c>
      <c r="T24" s="146">
        <v>29.954000000000001</v>
      </c>
      <c r="U24" s="146"/>
      <c r="V24" s="146">
        <v>0.9</v>
      </c>
      <c r="W24" s="146">
        <v>0.9</v>
      </c>
      <c r="X24" s="146">
        <v>0.9</v>
      </c>
      <c r="Y24" s="146"/>
      <c r="Z24" s="144">
        <v>0.36</v>
      </c>
      <c r="AA24" s="144">
        <v>0.36</v>
      </c>
      <c r="AB24" s="144">
        <v>0.36</v>
      </c>
      <c r="AC24" s="144"/>
      <c r="AD24" s="144">
        <v>0.156</v>
      </c>
      <c r="AE24" s="144">
        <v>0.156</v>
      </c>
      <c r="AF24" s="144">
        <v>0.156</v>
      </c>
      <c r="AG24" s="144"/>
      <c r="AH24" s="144">
        <v>0.3</v>
      </c>
      <c r="AI24" s="144">
        <v>0.3</v>
      </c>
      <c r="AJ24" s="144">
        <v>0.3</v>
      </c>
      <c r="AK24" s="144"/>
      <c r="AL24" s="144">
        <v>0.33750000000000002</v>
      </c>
      <c r="AM24" s="144">
        <v>0.33750000000000002</v>
      </c>
      <c r="AN24" s="144">
        <v>0.33750000000000002</v>
      </c>
      <c r="AO24" s="146"/>
      <c r="AP24" s="146">
        <v>6</v>
      </c>
      <c r="AQ24" s="146">
        <v>0.15</v>
      </c>
      <c r="AR24" s="147"/>
      <c r="AS24" s="147">
        <v>1400</v>
      </c>
      <c r="AT24" s="161">
        <v>0.8</v>
      </c>
      <c r="AU24" s="161">
        <v>0.8</v>
      </c>
      <c r="AV24" s="161">
        <v>0.83720000000000006</v>
      </c>
      <c r="AW24" s="161">
        <v>1.017526741</v>
      </c>
      <c r="AX24" s="161">
        <v>1.4</v>
      </c>
      <c r="AY24" s="161">
        <v>1.45</v>
      </c>
      <c r="AZ24" s="161">
        <v>1.45</v>
      </c>
      <c r="BA24" s="161">
        <v>1.45</v>
      </c>
      <c r="BB24" s="161">
        <v>1.3</v>
      </c>
      <c r="BC24" s="161">
        <v>0.86520000000000008</v>
      </c>
      <c r="BD24" s="161">
        <v>0.85920000000000007</v>
      </c>
      <c r="BE24" s="161">
        <v>0.83720000000000006</v>
      </c>
      <c r="BF24" s="147" t="s">
        <v>35</v>
      </c>
      <c r="BI24" s="77">
        <f t="shared" si="1"/>
        <v>37622</v>
      </c>
      <c r="BJ24" s="78">
        <f t="shared" si="2"/>
        <v>0.3</v>
      </c>
      <c r="BK24" s="78">
        <f t="shared" si="4"/>
        <v>0.3</v>
      </c>
      <c r="BL24" s="78">
        <f t="shared" si="3"/>
        <v>0.3</v>
      </c>
      <c r="BM24" s="72"/>
      <c r="BN24" s="78">
        <f t="shared" si="5"/>
        <v>0.33750000000000002</v>
      </c>
      <c r="BO24" s="78">
        <f t="shared" si="6"/>
        <v>0.33750000000000002</v>
      </c>
      <c r="BP24" s="79">
        <f t="shared" si="7"/>
        <v>0.33750000000000002</v>
      </c>
    </row>
    <row r="25" spans="1:68" x14ac:dyDescent="0.25">
      <c r="A25" s="130">
        <f t="shared" si="0"/>
        <v>37865</v>
      </c>
      <c r="B25" s="131">
        <v>3.3358067963552805E-2</v>
      </c>
      <c r="C25" s="18"/>
      <c r="D25" s="159">
        <v>37239</v>
      </c>
      <c r="E25" s="146">
        <v>34.5</v>
      </c>
      <c r="F25" s="146">
        <v>34.5</v>
      </c>
      <c r="G25" s="146">
        <v>34.5</v>
      </c>
      <c r="H25" s="144"/>
      <c r="I25" s="146">
        <v>23</v>
      </c>
      <c r="J25" s="146">
        <v>23</v>
      </c>
      <c r="K25" s="146">
        <v>23</v>
      </c>
      <c r="L25" s="147"/>
      <c r="M25" s="150">
        <v>37653</v>
      </c>
      <c r="N25" s="146">
        <v>34.130000000000003</v>
      </c>
      <c r="O25" s="146">
        <v>34.130000000000003</v>
      </c>
      <c r="P25" s="146">
        <v>34.130000000000003</v>
      </c>
      <c r="Q25" s="146"/>
      <c r="R25" s="146">
        <v>28.504000000000001</v>
      </c>
      <c r="S25" s="146">
        <v>28.504000000000001</v>
      </c>
      <c r="T25" s="146">
        <v>28.504000000000001</v>
      </c>
      <c r="U25" s="146"/>
      <c r="V25" s="146">
        <v>0.9</v>
      </c>
      <c r="W25" s="146">
        <v>0.9</v>
      </c>
      <c r="X25" s="146">
        <v>0.9</v>
      </c>
      <c r="Y25" s="146"/>
      <c r="Z25" s="144">
        <v>0.36</v>
      </c>
      <c r="AA25" s="144">
        <v>0.36</v>
      </c>
      <c r="AB25" s="144">
        <v>0.36</v>
      </c>
      <c r="AC25" s="144"/>
      <c r="AD25" s="144">
        <v>0.156</v>
      </c>
      <c r="AE25" s="144">
        <v>0.156</v>
      </c>
      <c r="AF25" s="144">
        <v>0.156</v>
      </c>
      <c r="AG25" s="144"/>
      <c r="AH25" s="144">
        <v>0.3</v>
      </c>
      <c r="AI25" s="144">
        <v>0.3</v>
      </c>
      <c r="AJ25" s="144">
        <v>0.3</v>
      </c>
      <c r="AK25" s="144"/>
      <c r="AL25" s="144">
        <v>0.33750000000000002</v>
      </c>
      <c r="AM25" s="144">
        <v>0.33750000000000002</v>
      </c>
      <c r="AN25" s="144">
        <v>0.33750000000000002</v>
      </c>
      <c r="AO25" s="146"/>
      <c r="AP25" s="146">
        <v>6</v>
      </c>
      <c r="AQ25" s="146">
        <v>0.15</v>
      </c>
      <c r="AR25" s="147"/>
      <c r="AS25" s="147">
        <v>1500</v>
      </c>
      <c r="AT25" s="161">
        <v>0.8</v>
      </c>
      <c r="AU25" s="161">
        <v>0.8</v>
      </c>
      <c r="AV25" s="161">
        <v>0.79510000000000003</v>
      </c>
      <c r="AW25" s="161">
        <v>0.95436891000000001</v>
      </c>
      <c r="AX25" s="161">
        <v>1.4</v>
      </c>
      <c r="AY25" s="161">
        <v>1.45</v>
      </c>
      <c r="AZ25" s="161">
        <v>1.45</v>
      </c>
      <c r="BA25" s="161">
        <v>1.45</v>
      </c>
      <c r="BB25" s="161">
        <v>1.3</v>
      </c>
      <c r="BC25" s="161">
        <v>0.84510000000000007</v>
      </c>
      <c r="BD25" s="161">
        <v>0.83910000000000007</v>
      </c>
      <c r="BE25" s="161">
        <v>0.79510000000000003</v>
      </c>
      <c r="BF25" s="147" t="s">
        <v>35</v>
      </c>
      <c r="BI25" s="77">
        <f t="shared" si="1"/>
        <v>37653</v>
      </c>
      <c r="BJ25" s="78">
        <f t="shared" si="2"/>
        <v>0.3</v>
      </c>
      <c r="BK25" s="78">
        <f t="shared" si="4"/>
        <v>0.3</v>
      </c>
      <c r="BL25" s="78">
        <f t="shared" si="3"/>
        <v>0.3</v>
      </c>
      <c r="BM25" s="72"/>
      <c r="BN25" s="78">
        <f t="shared" si="5"/>
        <v>0.33750000000000002</v>
      </c>
      <c r="BO25" s="78">
        <f t="shared" si="6"/>
        <v>0.33750000000000002</v>
      </c>
      <c r="BP25" s="79">
        <f t="shared" si="7"/>
        <v>0.33750000000000002</v>
      </c>
    </row>
    <row r="26" spans="1:68" x14ac:dyDescent="0.25">
      <c r="A26" s="130">
        <f t="shared" si="0"/>
        <v>37895</v>
      </c>
      <c r="B26" s="131">
        <v>3.4132065862307701E-2</v>
      </c>
      <c r="C26" s="18"/>
      <c r="D26" s="159">
        <v>37240</v>
      </c>
      <c r="E26" s="146">
        <v>28</v>
      </c>
      <c r="F26" s="146">
        <v>28</v>
      </c>
      <c r="G26" s="146">
        <v>28</v>
      </c>
      <c r="H26" s="144"/>
      <c r="I26" s="146">
        <v>23</v>
      </c>
      <c r="J26" s="146">
        <v>23</v>
      </c>
      <c r="K26" s="146">
        <v>23</v>
      </c>
      <c r="L26" s="147"/>
      <c r="M26" s="150">
        <v>37681</v>
      </c>
      <c r="N26" s="146">
        <v>28.175000000000001</v>
      </c>
      <c r="O26" s="146">
        <v>28.175000000000001</v>
      </c>
      <c r="P26" s="146">
        <v>28.175000000000001</v>
      </c>
      <c r="Q26" s="146"/>
      <c r="R26" s="146">
        <v>28.2</v>
      </c>
      <c r="S26" s="146">
        <v>28.2</v>
      </c>
      <c r="T26" s="146">
        <v>28.2</v>
      </c>
      <c r="U26" s="146"/>
      <c r="V26" s="146">
        <v>0.9</v>
      </c>
      <c r="W26" s="146">
        <v>0.9</v>
      </c>
      <c r="X26" s="146">
        <v>0.9</v>
      </c>
      <c r="Y26" s="146"/>
      <c r="Z26" s="144">
        <v>0.28999999999999998</v>
      </c>
      <c r="AA26" s="144">
        <v>0.28999999999999998</v>
      </c>
      <c r="AB26" s="144">
        <v>0.28999999999999998</v>
      </c>
      <c r="AC26" s="144"/>
      <c r="AD26" s="144">
        <v>0.128</v>
      </c>
      <c r="AE26" s="144">
        <v>0.128</v>
      </c>
      <c r="AF26" s="144">
        <v>0.128</v>
      </c>
      <c r="AG26" s="144"/>
      <c r="AH26" s="144">
        <v>0.25</v>
      </c>
      <c r="AI26" s="144">
        <v>0.25</v>
      </c>
      <c r="AJ26" s="144">
        <v>0.25</v>
      </c>
      <c r="AK26" s="144"/>
      <c r="AL26" s="144">
        <v>0.3</v>
      </c>
      <c r="AM26" s="144">
        <v>0.3</v>
      </c>
      <c r="AN26" s="144">
        <v>0.3</v>
      </c>
      <c r="AO26" s="146"/>
      <c r="AP26" s="146">
        <v>6</v>
      </c>
      <c r="AQ26" s="146">
        <v>0.2</v>
      </c>
      <c r="AR26" s="147"/>
      <c r="AS26" s="147">
        <v>1600</v>
      </c>
      <c r="AT26" s="161">
        <v>0.8</v>
      </c>
      <c r="AU26" s="161">
        <v>0.8</v>
      </c>
      <c r="AV26" s="161">
        <v>0.77929999999999999</v>
      </c>
      <c r="AW26" s="161">
        <v>0.89196755599999999</v>
      </c>
      <c r="AX26" s="161">
        <v>1.4</v>
      </c>
      <c r="AY26" s="161">
        <v>1.45</v>
      </c>
      <c r="AZ26" s="161">
        <v>1.45</v>
      </c>
      <c r="BA26" s="161">
        <v>1.45</v>
      </c>
      <c r="BB26" s="161">
        <v>1.3</v>
      </c>
      <c r="BC26" s="161">
        <v>0.83930000000000005</v>
      </c>
      <c r="BD26" s="161">
        <v>0.82530000000000003</v>
      </c>
      <c r="BE26" s="161">
        <v>0.78129999999999999</v>
      </c>
      <c r="BF26" s="147" t="s">
        <v>35</v>
      </c>
      <c r="BI26" s="77">
        <f t="shared" si="1"/>
        <v>37681</v>
      </c>
      <c r="BJ26" s="78">
        <f t="shared" si="2"/>
        <v>0.25</v>
      </c>
      <c r="BK26" s="78">
        <f t="shared" si="4"/>
        <v>0.25</v>
      </c>
      <c r="BL26" s="78">
        <f t="shared" si="3"/>
        <v>0.25</v>
      </c>
      <c r="BM26" s="72"/>
      <c r="BN26" s="78">
        <f t="shared" si="5"/>
        <v>0.3</v>
      </c>
      <c r="BO26" s="78">
        <f t="shared" si="6"/>
        <v>0.3</v>
      </c>
      <c r="BP26" s="79">
        <f t="shared" si="7"/>
        <v>0.3</v>
      </c>
    </row>
    <row r="27" spans="1:68" x14ac:dyDescent="0.25">
      <c r="A27" s="130">
        <f t="shared" si="0"/>
        <v>37926</v>
      </c>
      <c r="B27" s="131">
        <v>3.4891106890180303E-2</v>
      </c>
      <c r="C27" s="18"/>
      <c r="D27" s="159">
        <v>37241</v>
      </c>
      <c r="E27" s="146">
        <v>28</v>
      </c>
      <c r="F27" s="146">
        <v>28</v>
      </c>
      <c r="G27" s="146">
        <v>28</v>
      </c>
      <c r="H27" s="144"/>
      <c r="I27" s="146">
        <v>23</v>
      </c>
      <c r="J27" s="146">
        <v>23</v>
      </c>
      <c r="K27" s="146">
        <v>23</v>
      </c>
      <c r="L27" s="147"/>
      <c r="M27" s="150">
        <v>37712</v>
      </c>
      <c r="N27" s="146">
        <v>28.2</v>
      </c>
      <c r="O27" s="146">
        <v>28.2</v>
      </c>
      <c r="P27" s="146">
        <v>28.2</v>
      </c>
      <c r="Q27" s="146"/>
      <c r="R27" s="146">
        <v>26.3</v>
      </c>
      <c r="S27" s="146">
        <v>26.3</v>
      </c>
      <c r="T27" s="146">
        <v>26.3</v>
      </c>
      <c r="U27" s="146"/>
      <c r="V27" s="146">
        <v>0.9</v>
      </c>
      <c r="W27" s="146">
        <v>0.9</v>
      </c>
      <c r="X27" s="146">
        <v>0.9</v>
      </c>
      <c r="Y27" s="146"/>
      <c r="Z27" s="144">
        <v>0.3</v>
      </c>
      <c r="AA27" s="144">
        <v>0.3</v>
      </c>
      <c r="AB27" s="144">
        <v>0.3</v>
      </c>
      <c r="AC27" s="144"/>
      <c r="AD27" s="144">
        <v>0.13200000000000001</v>
      </c>
      <c r="AE27" s="144">
        <v>0.13200000000000001</v>
      </c>
      <c r="AF27" s="144">
        <v>0.13200000000000001</v>
      </c>
      <c r="AG27" s="144"/>
      <c r="AH27" s="144">
        <v>0.25</v>
      </c>
      <c r="AI27" s="144">
        <v>0.25</v>
      </c>
      <c r="AJ27" s="144">
        <v>0.25</v>
      </c>
      <c r="AK27" s="144"/>
      <c r="AL27" s="144">
        <v>0.3</v>
      </c>
      <c r="AM27" s="144">
        <v>0.3</v>
      </c>
      <c r="AN27" s="144">
        <v>0.3</v>
      </c>
      <c r="AO27" s="146"/>
      <c r="AP27" s="146">
        <v>7</v>
      </c>
      <c r="AQ27" s="146">
        <v>0.2</v>
      </c>
      <c r="AR27" s="147"/>
      <c r="AS27" s="147">
        <v>1700</v>
      </c>
      <c r="AT27" s="161">
        <v>1.2</v>
      </c>
      <c r="AU27" s="161">
        <v>1.2</v>
      </c>
      <c r="AV27" s="161">
        <v>0.84960000000000002</v>
      </c>
      <c r="AW27" s="161">
        <v>0.87001361099999996</v>
      </c>
      <c r="AX27" s="161">
        <v>1.4</v>
      </c>
      <c r="AY27" s="161">
        <v>1.2</v>
      </c>
      <c r="AZ27" s="161">
        <v>1.2</v>
      </c>
      <c r="BA27" s="161">
        <v>1.2</v>
      </c>
      <c r="BB27" s="161">
        <v>1.3</v>
      </c>
      <c r="BC27" s="161">
        <v>0.88960000000000006</v>
      </c>
      <c r="BD27" s="161">
        <v>0.88660000000000005</v>
      </c>
      <c r="BE27" s="161">
        <v>0.87960000000000005</v>
      </c>
      <c r="BF27" s="147" t="s">
        <v>35</v>
      </c>
      <c r="BI27" s="77">
        <f t="shared" si="1"/>
        <v>37712</v>
      </c>
      <c r="BJ27" s="78">
        <f t="shared" si="2"/>
        <v>0.25</v>
      </c>
      <c r="BK27" s="78">
        <f t="shared" si="4"/>
        <v>0.25</v>
      </c>
      <c r="BL27" s="78">
        <f t="shared" si="3"/>
        <v>0.25</v>
      </c>
      <c r="BM27" s="72"/>
      <c r="BN27" s="78">
        <f t="shared" si="5"/>
        <v>0.3</v>
      </c>
      <c r="BO27" s="78">
        <f t="shared" si="6"/>
        <v>0.3</v>
      </c>
      <c r="BP27" s="79">
        <f t="shared" si="7"/>
        <v>0.3</v>
      </c>
    </row>
    <row r="28" spans="1:68" x14ac:dyDescent="0.25">
      <c r="A28" s="130">
        <f t="shared" si="0"/>
        <v>37956</v>
      </c>
      <c r="B28" s="131">
        <v>3.5625662908123502E-2</v>
      </c>
      <c r="C28" s="18"/>
      <c r="D28" s="159">
        <v>37242</v>
      </c>
      <c r="E28" s="146">
        <v>34.5</v>
      </c>
      <c r="F28" s="146">
        <v>34.5</v>
      </c>
      <c r="G28" s="146">
        <v>34.5</v>
      </c>
      <c r="H28" s="144"/>
      <c r="I28" s="146">
        <v>23</v>
      </c>
      <c r="J28" s="146">
        <v>23</v>
      </c>
      <c r="K28" s="146">
        <v>23</v>
      </c>
      <c r="L28" s="147"/>
      <c r="M28" s="150">
        <v>37742</v>
      </c>
      <c r="N28" s="146">
        <v>29.75</v>
      </c>
      <c r="O28" s="146">
        <v>29.75</v>
      </c>
      <c r="P28" s="146">
        <v>29.75</v>
      </c>
      <c r="Q28" s="146"/>
      <c r="R28" s="146">
        <v>27.45</v>
      </c>
      <c r="S28" s="146">
        <v>27.45</v>
      </c>
      <c r="T28" s="146">
        <v>27.45</v>
      </c>
      <c r="U28" s="146"/>
      <c r="V28" s="146">
        <v>0.9</v>
      </c>
      <c r="W28" s="146">
        <v>0.9</v>
      </c>
      <c r="X28" s="146">
        <v>0.9</v>
      </c>
      <c r="Y28" s="146"/>
      <c r="Z28" s="144">
        <v>0.3</v>
      </c>
      <c r="AA28" s="144">
        <v>0.3</v>
      </c>
      <c r="AB28" s="144">
        <v>0.3</v>
      </c>
      <c r="AC28" s="144"/>
      <c r="AD28" s="144">
        <v>0.13200000000000001</v>
      </c>
      <c r="AE28" s="144">
        <v>0.13200000000000001</v>
      </c>
      <c r="AF28" s="144">
        <v>0.13200000000000001</v>
      </c>
      <c r="AG28" s="144"/>
      <c r="AH28" s="144">
        <v>0.22</v>
      </c>
      <c r="AI28" s="144">
        <v>0.22</v>
      </c>
      <c r="AJ28" s="144">
        <v>0.22</v>
      </c>
      <c r="AK28" s="144"/>
      <c r="AL28" s="144">
        <v>0.27750000000000002</v>
      </c>
      <c r="AM28" s="144">
        <v>0.27750000000000002</v>
      </c>
      <c r="AN28" s="144">
        <v>0.27750000000000002</v>
      </c>
      <c r="AO28" s="146"/>
      <c r="AP28" s="146">
        <v>7</v>
      </c>
      <c r="AQ28" s="146">
        <v>0.2</v>
      </c>
      <c r="AR28" s="147"/>
      <c r="AS28" s="147">
        <v>1800</v>
      </c>
      <c r="AT28" s="161">
        <v>1.2</v>
      </c>
      <c r="AU28" s="161">
        <v>1.2</v>
      </c>
      <c r="AV28" s="161">
        <v>1.1583000000000001</v>
      </c>
      <c r="AW28" s="161">
        <v>0.85869863700000004</v>
      </c>
      <c r="AX28" s="161">
        <v>1.3</v>
      </c>
      <c r="AY28" s="161">
        <v>1.2</v>
      </c>
      <c r="AZ28" s="161">
        <v>1.2</v>
      </c>
      <c r="BA28" s="161">
        <v>1.2</v>
      </c>
      <c r="BB28" s="161">
        <v>1.2</v>
      </c>
      <c r="BC28" s="161">
        <v>1.2001000000000002</v>
      </c>
      <c r="BD28" s="161">
        <v>1.2171000000000001</v>
      </c>
      <c r="BE28" s="161">
        <v>1.2396592530000001</v>
      </c>
      <c r="BF28" s="147" t="s">
        <v>35</v>
      </c>
      <c r="BI28" s="77">
        <f t="shared" si="1"/>
        <v>37742</v>
      </c>
      <c r="BJ28" s="78">
        <f t="shared" si="2"/>
        <v>0.22</v>
      </c>
      <c r="BK28" s="78">
        <f t="shared" si="4"/>
        <v>0.22</v>
      </c>
      <c r="BL28" s="78">
        <f t="shared" si="3"/>
        <v>0.22</v>
      </c>
      <c r="BM28" s="72"/>
      <c r="BN28" s="78">
        <f t="shared" si="5"/>
        <v>0.27750000000000002</v>
      </c>
      <c r="BO28" s="78">
        <f t="shared" si="6"/>
        <v>0.27750000000000002</v>
      </c>
      <c r="BP28" s="79">
        <f t="shared" si="7"/>
        <v>0.27750000000000002</v>
      </c>
    </row>
    <row r="29" spans="1:68" x14ac:dyDescent="0.25">
      <c r="A29" s="130">
        <f t="shared" si="0"/>
        <v>37987</v>
      </c>
      <c r="B29" s="131">
        <v>3.6363866272654595E-2</v>
      </c>
      <c r="C29" s="18"/>
      <c r="D29" s="159">
        <v>37243</v>
      </c>
      <c r="E29" s="146">
        <v>34.5</v>
      </c>
      <c r="F29" s="146">
        <v>34.5</v>
      </c>
      <c r="G29" s="146">
        <v>34.5</v>
      </c>
      <c r="H29" s="144"/>
      <c r="I29" s="146">
        <v>23</v>
      </c>
      <c r="J29" s="146">
        <v>23</v>
      </c>
      <c r="K29" s="146">
        <v>23</v>
      </c>
      <c r="L29" s="147"/>
      <c r="M29" s="150">
        <v>37773</v>
      </c>
      <c r="N29" s="146">
        <v>31.35</v>
      </c>
      <c r="O29" s="146">
        <v>31.35</v>
      </c>
      <c r="P29" s="146">
        <v>31.35</v>
      </c>
      <c r="Q29" s="146"/>
      <c r="R29" s="146">
        <v>27.75</v>
      </c>
      <c r="S29" s="146">
        <v>27.75</v>
      </c>
      <c r="T29" s="146">
        <v>27.75</v>
      </c>
      <c r="U29" s="146"/>
      <c r="V29" s="146">
        <v>0.9</v>
      </c>
      <c r="W29" s="146">
        <v>0.9</v>
      </c>
      <c r="X29" s="146">
        <v>0.9</v>
      </c>
      <c r="Y29" s="146"/>
      <c r="Z29" s="144">
        <v>0.28999999999999998</v>
      </c>
      <c r="AA29" s="144">
        <v>0.28999999999999998</v>
      </c>
      <c r="AB29" s="144">
        <v>0.28999999999999998</v>
      </c>
      <c r="AC29" s="144"/>
      <c r="AD29" s="144">
        <v>0.128</v>
      </c>
      <c r="AE29" s="144">
        <v>0.128</v>
      </c>
      <c r="AF29" s="144">
        <v>0.128</v>
      </c>
      <c r="AG29" s="144"/>
      <c r="AH29" s="144">
        <v>0.37</v>
      </c>
      <c r="AI29" s="144">
        <v>0.37</v>
      </c>
      <c r="AJ29" s="144">
        <v>0.37</v>
      </c>
      <c r="AK29" s="144"/>
      <c r="AL29" s="144">
        <v>0.35249999999999998</v>
      </c>
      <c r="AM29" s="144">
        <v>0.35249999999999998</v>
      </c>
      <c r="AN29" s="144">
        <v>0.35249999999999998</v>
      </c>
      <c r="AO29" s="146"/>
      <c r="AP29" s="146">
        <v>7</v>
      </c>
      <c r="AQ29" s="146">
        <v>0.2</v>
      </c>
      <c r="AR29" s="147"/>
      <c r="AS29" s="147">
        <v>1900</v>
      </c>
      <c r="AT29" s="161">
        <v>1.2</v>
      </c>
      <c r="AU29" s="161">
        <v>1.2</v>
      </c>
      <c r="AV29" s="161">
        <v>1.2719</v>
      </c>
      <c r="AW29" s="161">
        <v>0.85409539099999998</v>
      </c>
      <c r="AX29" s="161">
        <v>1.3</v>
      </c>
      <c r="AY29" s="161">
        <v>1.2</v>
      </c>
      <c r="AZ29" s="161">
        <v>1.2</v>
      </c>
      <c r="BA29" s="161">
        <v>1.2</v>
      </c>
      <c r="BB29" s="161">
        <v>1.2</v>
      </c>
      <c r="BC29" s="161">
        <v>1.2095</v>
      </c>
      <c r="BD29" s="161">
        <v>1.2269000000000001</v>
      </c>
      <c r="BE29" s="161">
        <v>1.2314000000000001</v>
      </c>
      <c r="BF29" s="147" t="s">
        <v>35</v>
      </c>
      <c r="BI29" s="77">
        <f t="shared" si="1"/>
        <v>37773</v>
      </c>
      <c r="BJ29" s="78">
        <f t="shared" si="2"/>
        <v>0.37</v>
      </c>
      <c r="BK29" s="78">
        <f t="shared" si="4"/>
        <v>0.37</v>
      </c>
      <c r="BL29" s="78">
        <f t="shared" si="3"/>
        <v>0.37</v>
      </c>
      <c r="BM29" s="72"/>
      <c r="BN29" s="78">
        <f t="shared" si="5"/>
        <v>0.35249999999999998</v>
      </c>
      <c r="BO29" s="78">
        <f t="shared" si="6"/>
        <v>0.35249999999999998</v>
      </c>
      <c r="BP29" s="79">
        <f t="shared" si="7"/>
        <v>0.35249999999999998</v>
      </c>
    </row>
    <row r="30" spans="1:68" x14ac:dyDescent="0.25">
      <c r="A30" s="130">
        <f t="shared" si="0"/>
        <v>38018</v>
      </c>
      <c r="B30" s="131">
        <v>3.7079842567416102E-2</v>
      </c>
      <c r="C30" s="18"/>
      <c r="D30" s="159">
        <v>37244</v>
      </c>
      <c r="E30" s="146">
        <v>34.5</v>
      </c>
      <c r="F30" s="146">
        <v>34.5</v>
      </c>
      <c r="G30" s="146">
        <v>34.5</v>
      </c>
      <c r="H30" s="144"/>
      <c r="I30" s="146">
        <v>23</v>
      </c>
      <c r="J30" s="146">
        <v>23</v>
      </c>
      <c r="K30" s="146">
        <v>23</v>
      </c>
      <c r="L30" s="147"/>
      <c r="M30" s="150">
        <v>37803</v>
      </c>
      <c r="N30" s="146">
        <v>38.4</v>
      </c>
      <c r="O30" s="146">
        <v>38.4</v>
      </c>
      <c r="P30" s="146">
        <v>38.4</v>
      </c>
      <c r="Q30" s="146"/>
      <c r="R30" s="146">
        <v>35.9</v>
      </c>
      <c r="S30" s="146">
        <v>35.9</v>
      </c>
      <c r="T30" s="146">
        <v>35.9</v>
      </c>
      <c r="U30" s="146"/>
      <c r="V30" s="146">
        <v>0.9</v>
      </c>
      <c r="W30" s="146">
        <v>0.9</v>
      </c>
      <c r="X30" s="146">
        <v>0.9</v>
      </c>
      <c r="Y30" s="146"/>
      <c r="Z30" s="144">
        <v>0.27</v>
      </c>
      <c r="AA30" s="144">
        <v>0.27</v>
      </c>
      <c r="AB30" s="144">
        <v>0.27</v>
      </c>
      <c r="AC30" s="144"/>
      <c r="AD30" s="144">
        <v>0.12</v>
      </c>
      <c r="AE30" s="144">
        <v>0.12</v>
      </c>
      <c r="AF30" s="144">
        <v>0.12</v>
      </c>
      <c r="AG30" s="144"/>
      <c r="AH30" s="144">
        <v>0.4</v>
      </c>
      <c r="AI30" s="144">
        <v>0.4</v>
      </c>
      <c r="AJ30" s="144">
        <v>0.4</v>
      </c>
      <c r="AK30" s="144"/>
      <c r="AL30" s="144">
        <v>0.27500000000000002</v>
      </c>
      <c r="AM30" s="144">
        <v>0.27500000000000002</v>
      </c>
      <c r="AN30" s="144">
        <v>0.27500000000000002</v>
      </c>
      <c r="AO30" s="146"/>
      <c r="AP30" s="146">
        <v>8</v>
      </c>
      <c r="AQ30" s="146">
        <v>0.2</v>
      </c>
      <c r="AR30" s="147"/>
      <c r="AS30" s="147">
        <v>2000</v>
      </c>
      <c r="AT30" s="161">
        <v>1.2</v>
      </c>
      <c r="AU30" s="161">
        <v>1.2</v>
      </c>
      <c r="AV30" s="161">
        <v>1.2170000000000001</v>
      </c>
      <c r="AW30" s="161">
        <v>0.93680897200000002</v>
      </c>
      <c r="AX30" s="161">
        <v>0.65</v>
      </c>
      <c r="AY30" s="161">
        <v>1.2</v>
      </c>
      <c r="AZ30" s="161">
        <v>1.2</v>
      </c>
      <c r="BA30" s="161">
        <v>1.2</v>
      </c>
      <c r="BB30" s="161">
        <v>0.75</v>
      </c>
      <c r="BC30" s="161">
        <v>1.1567000000000001</v>
      </c>
      <c r="BD30" s="161">
        <v>1.1767000000000001</v>
      </c>
      <c r="BE30" s="161">
        <v>1.1889963080000001</v>
      </c>
      <c r="BF30" s="147" t="s">
        <v>35</v>
      </c>
      <c r="BI30" s="77">
        <f t="shared" si="1"/>
        <v>37803</v>
      </c>
      <c r="BJ30" s="78">
        <f t="shared" si="2"/>
        <v>0.4</v>
      </c>
      <c r="BK30" s="78">
        <f t="shared" si="4"/>
        <v>0.4</v>
      </c>
      <c r="BL30" s="78">
        <f t="shared" si="3"/>
        <v>0.4</v>
      </c>
      <c r="BM30" s="72"/>
      <c r="BN30" s="78">
        <f t="shared" si="5"/>
        <v>0.27500000000000002</v>
      </c>
      <c r="BO30" s="78">
        <f t="shared" si="6"/>
        <v>0.27500000000000002</v>
      </c>
      <c r="BP30" s="79">
        <f t="shared" si="7"/>
        <v>0.27500000000000002</v>
      </c>
    </row>
    <row r="31" spans="1:68" x14ac:dyDescent="0.25">
      <c r="A31" s="130">
        <f t="shared" si="0"/>
        <v>38047</v>
      </c>
      <c r="B31" s="131">
        <v>3.7749626999094198E-2</v>
      </c>
      <c r="C31" s="18"/>
      <c r="D31" s="159">
        <v>37245</v>
      </c>
      <c r="E31" s="146">
        <v>34.5</v>
      </c>
      <c r="F31" s="146">
        <v>34.5</v>
      </c>
      <c r="G31" s="146">
        <v>34.5</v>
      </c>
      <c r="H31" s="144"/>
      <c r="I31" s="146">
        <v>23</v>
      </c>
      <c r="J31" s="146">
        <v>23</v>
      </c>
      <c r="K31" s="146">
        <v>23</v>
      </c>
      <c r="L31" s="147"/>
      <c r="M31" s="150">
        <v>37834</v>
      </c>
      <c r="N31" s="146">
        <v>39.15</v>
      </c>
      <c r="O31" s="146">
        <v>39.15</v>
      </c>
      <c r="P31" s="146">
        <v>39.15</v>
      </c>
      <c r="Q31" s="146"/>
      <c r="R31" s="146">
        <v>38.700000000000003</v>
      </c>
      <c r="S31" s="146">
        <v>38.700000000000003</v>
      </c>
      <c r="T31" s="146">
        <v>38.700000000000003</v>
      </c>
      <c r="U31" s="146"/>
      <c r="V31" s="146">
        <v>0.9</v>
      </c>
      <c r="W31" s="146">
        <v>0.9</v>
      </c>
      <c r="X31" s="146">
        <v>0.9</v>
      </c>
      <c r="Y31" s="146"/>
      <c r="Z31" s="144">
        <v>0.27</v>
      </c>
      <c r="AA31" s="144">
        <v>0.27</v>
      </c>
      <c r="AB31" s="144">
        <v>0.27</v>
      </c>
      <c r="AC31" s="144"/>
      <c r="AD31" s="144">
        <v>0.12</v>
      </c>
      <c r="AE31" s="144">
        <v>0.12</v>
      </c>
      <c r="AF31" s="144">
        <v>0.12</v>
      </c>
      <c r="AG31" s="144"/>
      <c r="AH31" s="144">
        <v>0.4</v>
      </c>
      <c r="AI31" s="144">
        <v>0.4</v>
      </c>
      <c r="AJ31" s="144">
        <v>0.4</v>
      </c>
      <c r="AK31" s="144"/>
      <c r="AL31" s="144">
        <v>0.27500000000000002</v>
      </c>
      <c r="AM31" s="144">
        <v>0.27500000000000002</v>
      </c>
      <c r="AN31" s="144">
        <v>0.27500000000000002</v>
      </c>
      <c r="AO31" s="146"/>
      <c r="AP31" s="146">
        <v>8</v>
      </c>
      <c r="AQ31" s="146">
        <v>0.2</v>
      </c>
      <c r="AR31" s="147"/>
      <c r="AS31" s="147">
        <v>2100</v>
      </c>
      <c r="AT31" s="161">
        <v>1.1000000000000001</v>
      </c>
      <c r="AU31" s="161">
        <v>1.1000000000000001</v>
      </c>
      <c r="AV31" s="161">
        <v>1.1451</v>
      </c>
      <c r="AW31" s="161">
        <v>1.154336518</v>
      </c>
      <c r="AX31" s="161">
        <v>0.65</v>
      </c>
      <c r="AY31" s="161">
        <v>0.7</v>
      </c>
      <c r="AZ31" s="161">
        <v>0.7</v>
      </c>
      <c r="BA31" s="161">
        <v>0.7</v>
      </c>
      <c r="BB31" s="161">
        <v>0.75</v>
      </c>
      <c r="BC31" s="161">
        <v>1.0689</v>
      </c>
      <c r="BD31" s="161">
        <v>1.0889</v>
      </c>
      <c r="BE31" s="161">
        <v>1.155052373</v>
      </c>
      <c r="BF31" s="147" t="s">
        <v>35</v>
      </c>
      <c r="BI31" s="77">
        <f t="shared" si="1"/>
        <v>37834</v>
      </c>
      <c r="BJ31" s="78">
        <f t="shared" si="2"/>
        <v>0.4</v>
      </c>
      <c r="BK31" s="78">
        <f t="shared" si="4"/>
        <v>0.4</v>
      </c>
      <c r="BL31" s="78">
        <f t="shared" si="3"/>
        <v>0.4</v>
      </c>
      <c r="BM31" s="72"/>
      <c r="BN31" s="78">
        <f t="shared" si="5"/>
        <v>0.27500000000000002</v>
      </c>
      <c r="BO31" s="78">
        <f t="shared" si="6"/>
        <v>0.27500000000000002</v>
      </c>
      <c r="BP31" s="79">
        <f t="shared" si="7"/>
        <v>0.27500000000000002</v>
      </c>
    </row>
    <row r="32" spans="1:68" x14ac:dyDescent="0.25">
      <c r="A32" s="130">
        <f t="shared" si="0"/>
        <v>38078</v>
      </c>
      <c r="B32" s="131">
        <v>3.8419835621120502E-2</v>
      </c>
      <c r="C32" s="18"/>
      <c r="D32" s="159">
        <v>37246</v>
      </c>
      <c r="E32" s="146">
        <v>34.5</v>
      </c>
      <c r="F32" s="146">
        <v>34.5</v>
      </c>
      <c r="G32" s="146">
        <v>34.5</v>
      </c>
      <c r="H32" s="144"/>
      <c r="I32" s="146">
        <v>23</v>
      </c>
      <c r="J32" s="146">
        <v>23</v>
      </c>
      <c r="K32" s="146">
        <v>23</v>
      </c>
      <c r="L32" s="147"/>
      <c r="M32" s="150">
        <v>37865</v>
      </c>
      <c r="N32" s="146">
        <v>27.125</v>
      </c>
      <c r="O32" s="146">
        <v>27.125</v>
      </c>
      <c r="P32" s="146">
        <v>27.125</v>
      </c>
      <c r="Q32" s="146"/>
      <c r="R32" s="146">
        <v>27.1</v>
      </c>
      <c r="S32" s="146">
        <v>27.1</v>
      </c>
      <c r="T32" s="146">
        <v>27.1</v>
      </c>
      <c r="U32" s="146"/>
      <c r="V32" s="146">
        <v>0.9</v>
      </c>
      <c r="W32" s="146">
        <v>0.9</v>
      </c>
      <c r="X32" s="146">
        <v>0.9</v>
      </c>
      <c r="Y32" s="146"/>
      <c r="Z32" s="144">
        <v>0.23</v>
      </c>
      <c r="AA32" s="144">
        <v>0.23</v>
      </c>
      <c r="AB32" s="144">
        <v>0.23</v>
      </c>
      <c r="AC32" s="144"/>
      <c r="AD32" s="144">
        <v>0.10400000000000001</v>
      </c>
      <c r="AE32" s="144">
        <v>0.10400000000000001</v>
      </c>
      <c r="AF32" s="144">
        <v>0.10400000000000001</v>
      </c>
      <c r="AG32" s="144"/>
      <c r="AH32" s="144">
        <v>0.24</v>
      </c>
      <c r="AI32" s="144">
        <v>0.24</v>
      </c>
      <c r="AJ32" s="144">
        <v>0.24</v>
      </c>
      <c r="AK32" s="144"/>
      <c r="AL32" s="144">
        <v>0.29249999999999998</v>
      </c>
      <c r="AM32" s="144">
        <v>0.29249999999999998</v>
      </c>
      <c r="AN32" s="144">
        <v>0.29249999999999998</v>
      </c>
      <c r="AO32" s="146"/>
      <c r="AP32" s="146">
        <v>8</v>
      </c>
      <c r="AQ32" s="146">
        <v>0.2</v>
      </c>
      <c r="AR32" s="147"/>
      <c r="AS32" s="147">
        <v>2200</v>
      </c>
      <c r="AT32" s="161">
        <v>0.8</v>
      </c>
      <c r="AU32" s="161">
        <v>0.8</v>
      </c>
      <c r="AV32" s="161">
        <v>0.83150000000000002</v>
      </c>
      <c r="AW32" s="161">
        <v>0.98358182100000002</v>
      </c>
      <c r="AX32" s="161">
        <v>0.65</v>
      </c>
      <c r="AY32" s="161">
        <v>0.6</v>
      </c>
      <c r="AZ32" s="161">
        <v>0.6</v>
      </c>
      <c r="BA32" s="161">
        <v>0.6</v>
      </c>
      <c r="BB32" s="161">
        <v>0.75</v>
      </c>
      <c r="BC32" s="161">
        <v>0.88670000000000004</v>
      </c>
      <c r="BD32" s="161">
        <v>0.86620000000000008</v>
      </c>
      <c r="BE32" s="161">
        <v>0.85150000000000003</v>
      </c>
      <c r="BF32" s="147" t="s">
        <v>35</v>
      </c>
      <c r="BI32" s="77">
        <f t="shared" si="1"/>
        <v>37865</v>
      </c>
      <c r="BJ32" s="78">
        <f t="shared" si="2"/>
        <v>0.24</v>
      </c>
      <c r="BK32" s="78">
        <f t="shared" si="4"/>
        <v>0.24</v>
      </c>
      <c r="BL32" s="78">
        <f t="shared" si="3"/>
        <v>0.24</v>
      </c>
      <c r="BM32" s="72"/>
      <c r="BN32" s="78">
        <f t="shared" si="5"/>
        <v>0.29249999999999998</v>
      </c>
      <c r="BO32" s="78">
        <f t="shared" si="6"/>
        <v>0.29249999999999998</v>
      </c>
      <c r="BP32" s="79">
        <f t="shared" si="7"/>
        <v>0.29249999999999998</v>
      </c>
    </row>
    <row r="33" spans="1:68" x14ac:dyDescent="0.25">
      <c r="A33" s="130">
        <f t="shared" si="0"/>
        <v>38108</v>
      </c>
      <c r="B33" s="131">
        <v>3.9021180350890604E-2</v>
      </c>
      <c r="C33" s="18"/>
      <c r="D33" s="159">
        <v>37247</v>
      </c>
      <c r="E33" s="146">
        <v>28.004999999999999</v>
      </c>
      <c r="F33" s="146">
        <v>28.004999999999999</v>
      </c>
      <c r="G33" s="146">
        <v>28.004999999999999</v>
      </c>
      <c r="H33" s="144"/>
      <c r="I33" s="146">
        <v>29.675000000000001</v>
      </c>
      <c r="J33" s="146">
        <v>29.675000000000001</v>
      </c>
      <c r="K33" s="146">
        <v>29.675000000000001</v>
      </c>
      <c r="L33" s="147"/>
      <c r="M33" s="150">
        <v>37895</v>
      </c>
      <c r="N33" s="146">
        <v>25.175000000000001</v>
      </c>
      <c r="O33" s="146">
        <v>25.175000000000001</v>
      </c>
      <c r="P33" s="146">
        <v>25.175000000000001</v>
      </c>
      <c r="Q33" s="146"/>
      <c r="R33" s="146">
        <v>25.15</v>
      </c>
      <c r="S33" s="146">
        <v>25.15</v>
      </c>
      <c r="T33" s="146">
        <v>25.15</v>
      </c>
      <c r="U33" s="146"/>
      <c r="V33" s="146">
        <v>0.9</v>
      </c>
      <c r="W33" s="146">
        <v>0.9</v>
      </c>
      <c r="X33" s="146">
        <v>0.9</v>
      </c>
      <c r="Y33" s="146"/>
      <c r="Z33" s="144">
        <v>0.23</v>
      </c>
      <c r="AA33" s="144">
        <v>0.23</v>
      </c>
      <c r="AB33" s="144">
        <v>0.23</v>
      </c>
      <c r="AC33" s="144"/>
      <c r="AD33" s="144">
        <v>0.10400000000000001</v>
      </c>
      <c r="AE33" s="144">
        <v>0.10400000000000001</v>
      </c>
      <c r="AF33" s="144">
        <v>0.10400000000000001</v>
      </c>
      <c r="AG33" s="144"/>
      <c r="AH33" s="144">
        <v>0.22</v>
      </c>
      <c r="AI33" s="144">
        <v>0.22</v>
      </c>
      <c r="AJ33" s="144">
        <v>0.22</v>
      </c>
      <c r="AK33" s="144"/>
      <c r="AL33" s="144">
        <v>0.27750000000000002</v>
      </c>
      <c r="AM33" s="144">
        <v>0.27750000000000002</v>
      </c>
      <c r="AN33" s="144">
        <v>0.27750000000000002</v>
      </c>
      <c r="AO33" s="146"/>
      <c r="AP33" s="146">
        <v>9</v>
      </c>
      <c r="AQ33" s="146">
        <v>0.2</v>
      </c>
      <c r="AR33" s="147"/>
      <c r="AS33" s="147">
        <v>2300</v>
      </c>
      <c r="AT33" s="161">
        <v>0.8</v>
      </c>
      <c r="AU33" s="161">
        <v>0.8</v>
      </c>
      <c r="AV33" s="161">
        <v>0.6825</v>
      </c>
      <c r="AW33" s="161">
        <v>0.868935228</v>
      </c>
      <c r="AX33" s="161">
        <v>0.65</v>
      </c>
      <c r="AY33" s="161">
        <v>0.7</v>
      </c>
      <c r="AZ33" s="161">
        <v>0.7</v>
      </c>
      <c r="BA33" s="161">
        <v>0.7</v>
      </c>
      <c r="BB33" s="161">
        <v>0.75</v>
      </c>
      <c r="BC33" s="161">
        <v>0.75600000000000001</v>
      </c>
      <c r="BD33" s="161">
        <v>0.73050000000000004</v>
      </c>
      <c r="BE33" s="161">
        <v>0.70250000000000001</v>
      </c>
      <c r="BF33" s="147" t="s">
        <v>35</v>
      </c>
      <c r="BI33" s="77">
        <f t="shared" si="1"/>
        <v>37895</v>
      </c>
      <c r="BJ33" s="78">
        <f t="shared" si="2"/>
        <v>0.22</v>
      </c>
      <c r="BK33" s="78">
        <f t="shared" si="4"/>
        <v>0.22</v>
      </c>
      <c r="BL33" s="78">
        <f t="shared" si="3"/>
        <v>0.22</v>
      </c>
      <c r="BM33" s="72"/>
      <c r="BN33" s="78">
        <f t="shared" si="5"/>
        <v>0.27750000000000002</v>
      </c>
      <c r="BO33" s="78">
        <f t="shared" si="6"/>
        <v>0.27750000000000002</v>
      </c>
      <c r="BP33" s="79">
        <f t="shared" si="7"/>
        <v>0.27750000000000002</v>
      </c>
    </row>
    <row r="34" spans="1:68" x14ac:dyDescent="0.25">
      <c r="A34" s="130">
        <f t="shared" si="0"/>
        <v>38139</v>
      </c>
      <c r="B34" s="131">
        <v>3.96425700325116E-2</v>
      </c>
      <c r="C34" s="18"/>
      <c r="D34" s="159">
        <v>37248</v>
      </c>
      <c r="E34" s="146">
        <v>28</v>
      </c>
      <c r="F34" s="146">
        <v>28</v>
      </c>
      <c r="G34" s="146">
        <v>28</v>
      </c>
      <c r="H34" s="144"/>
      <c r="I34" s="146">
        <v>26.4</v>
      </c>
      <c r="J34" s="146">
        <v>26.4</v>
      </c>
      <c r="K34" s="146">
        <v>26.4</v>
      </c>
      <c r="L34" s="147"/>
      <c r="M34" s="150">
        <v>37926</v>
      </c>
      <c r="N34" s="146">
        <v>28.675000000000001</v>
      </c>
      <c r="O34" s="146">
        <v>28.675000000000001</v>
      </c>
      <c r="P34" s="146">
        <v>28.675000000000001</v>
      </c>
      <c r="Q34" s="146"/>
      <c r="R34" s="146">
        <v>28.5</v>
      </c>
      <c r="S34" s="146">
        <v>28.5</v>
      </c>
      <c r="T34" s="146">
        <v>28.5</v>
      </c>
      <c r="U34" s="146"/>
      <c r="V34" s="146">
        <v>0.9</v>
      </c>
      <c r="W34" s="146">
        <v>0.9</v>
      </c>
      <c r="X34" s="146">
        <v>0.9</v>
      </c>
      <c r="Y34" s="146"/>
      <c r="Z34" s="144">
        <v>0.23</v>
      </c>
      <c r="AA34" s="144">
        <v>0.23</v>
      </c>
      <c r="AB34" s="144">
        <v>0.23</v>
      </c>
      <c r="AC34" s="144"/>
      <c r="AD34" s="144">
        <v>0.10400000000000001</v>
      </c>
      <c r="AE34" s="144">
        <v>0.10400000000000001</v>
      </c>
      <c r="AF34" s="144">
        <v>0.10400000000000001</v>
      </c>
      <c r="AG34" s="144"/>
      <c r="AH34" s="144">
        <v>0.22</v>
      </c>
      <c r="AI34" s="144">
        <v>0.22</v>
      </c>
      <c r="AJ34" s="144">
        <v>0.22</v>
      </c>
      <c r="AK34" s="144"/>
      <c r="AL34" s="144">
        <v>0.27750000000000002</v>
      </c>
      <c r="AM34" s="144">
        <v>0.27750000000000002</v>
      </c>
      <c r="AN34" s="144">
        <v>0.27750000000000002</v>
      </c>
      <c r="AO34" s="146"/>
      <c r="AP34" s="146">
        <v>9</v>
      </c>
      <c r="AQ34" s="146">
        <v>0.2</v>
      </c>
      <c r="AR34" s="147"/>
      <c r="AS34" s="147">
        <v>2400</v>
      </c>
      <c r="AT34" s="161">
        <v>1.2250000000000001</v>
      </c>
      <c r="AU34" s="161">
        <v>1.2250000000000001</v>
      </c>
      <c r="AV34" s="161">
        <v>1.0449999999999999</v>
      </c>
      <c r="AW34" s="161">
        <v>1.0496774950000001</v>
      </c>
      <c r="AX34" s="161">
        <v>1.177968592</v>
      </c>
      <c r="AY34" s="161">
        <v>1.3963883960000001</v>
      </c>
      <c r="AZ34" s="161">
        <v>1.261658876</v>
      </c>
      <c r="BA34" s="161">
        <v>1.2636171010000001</v>
      </c>
      <c r="BB34" s="161">
        <v>1.124992089</v>
      </c>
      <c r="BC34" s="161">
        <v>1.0505</v>
      </c>
      <c r="BD34" s="161">
        <v>1.0505</v>
      </c>
      <c r="BE34" s="161">
        <v>1.0505</v>
      </c>
      <c r="BF34" s="147" t="s">
        <v>39</v>
      </c>
      <c r="BI34" s="77">
        <f t="shared" si="1"/>
        <v>37926</v>
      </c>
      <c r="BJ34" s="78">
        <f t="shared" si="2"/>
        <v>0.22</v>
      </c>
      <c r="BK34" s="78">
        <f t="shared" si="4"/>
        <v>0.22</v>
      </c>
      <c r="BL34" s="78">
        <f t="shared" si="3"/>
        <v>0.22</v>
      </c>
      <c r="BM34" s="72"/>
      <c r="BN34" s="78">
        <f t="shared" si="5"/>
        <v>0.27750000000000002</v>
      </c>
      <c r="BO34" s="78">
        <f t="shared" si="6"/>
        <v>0.27750000000000002</v>
      </c>
      <c r="BP34" s="79">
        <f t="shared" si="7"/>
        <v>0.27750000000000002</v>
      </c>
    </row>
    <row r="35" spans="1:68" x14ac:dyDescent="0.25">
      <c r="A35" s="130">
        <f t="shared" si="0"/>
        <v>38169</v>
      </c>
      <c r="B35" s="131">
        <v>4.0216509571846103E-2</v>
      </c>
      <c r="C35" s="18"/>
      <c r="D35" s="159">
        <v>37249</v>
      </c>
      <c r="E35" s="146">
        <v>34.5</v>
      </c>
      <c r="F35" s="146">
        <v>34.5</v>
      </c>
      <c r="G35" s="146">
        <v>34.5</v>
      </c>
      <c r="H35" s="144"/>
      <c r="I35" s="146">
        <v>26.4</v>
      </c>
      <c r="J35" s="146">
        <v>26.4</v>
      </c>
      <c r="K35" s="146">
        <v>26.4</v>
      </c>
      <c r="L35" s="147"/>
      <c r="M35" s="150">
        <v>37956</v>
      </c>
      <c r="N35" s="146">
        <v>26.024999999999999</v>
      </c>
      <c r="O35" s="146">
        <v>26.024999999999999</v>
      </c>
      <c r="P35" s="146">
        <v>26.024999999999999</v>
      </c>
      <c r="Q35" s="146"/>
      <c r="R35" s="146">
        <v>25.75</v>
      </c>
      <c r="S35" s="146">
        <v>25.75</v>
      </c>
      <c r="T35" s="146">
        <v>25.75</v>
      </c>
      <c r="U35" s="146"/>
      <c r="V35" s="146">
        <v>0.9</v>
      </c>
      <c r="W35" s="146">
        <v>0.9</v>
      </c>
      <c r="X35" s="146">
        <v>0.9</v>
      </c>
      <c r="Y35" s="146"/>
      <c r="Z35" s="144">
        <v>0.23</v>
      </c>
      <c r="AA35" s="144">
        <v>0.23</v>
      </c>
      <c r="AB35" s="144">
        <v>0.23</v>
      </c>
      <c r="AC35" s="144"/>
      <c r="AD35" s="144">
        <v>0.10400000000000001</v>
      </c>
      <c r="AE35" s="144">
        <v>0.10400000000000001</v>
      </c>
      <c r="AF35" s="144">
        <v>0.10400000000000001</v>
      </c>
      <c r="AG35" s="144"/>
      <c r="AH35" s="144">
        <v>0.22</v>
      </c>
      <c r="AI35" s="144">
        <v>0.22</v>
      </c>
      <c r="AJ35" s="144">
        <v>0.22</v>
      </c>
      <c r="AK35" s="144"/>
      <c r="AL35" s="144">
        <v>0.27750000000000002</v>
      </c>
      <c r="AM35" s="144">
        <v>0.27750000000000002</v>
      </c>
      <c r="AN35" s="144">
        <v>0.27750000000000002</v>
      </c>
      <c r="AO35" s="146"/>
      <c r="AP35" s="146">
        <v>9</v>
      </c>
      <c r="AQ35" s="146">
        <v>0.2</v>
      </c>
      <c r="AR35" s="147"/>
      <c r="AS35" s="147"/>
      <c r="AT35" s="147"/>
      <c r="AU35" s="147"/>
      <c r="AV35" s="147"/>
      <c r="AW35" s="147"/>
      <c r="AX35" s="147"/>
      <c r="AY35" s="147"/>
      <c r="AZ35" s="147"/>
      <c r="BA35" s="147"/>
      <c r="BB35" s="147"/>
      <c r="BC35" s="147"/>
      <c r="BD35" s="147"/>
      <c r="BE35" s="147"/>
      <c r="BF35" s="147"/>
      <c r="BI35" s="77">
        <f t="shared" si="1"/>
        <v>37956</v>
      </c>
      <c r="BJ35" s="78">
        <f t="shared" si="2"/>
        <v>0.22</v>
      </c>
      <c r="BK35" s="78">
        <f t="shared" si="4"/>
        <v>0.22</v>
      </c>
      <c r="BL35" s="78">
        <f t="shared" si="3"/>
        <v>0.22</v>
      </c>
      <c r="BM35" s="72"/>
      <c r="BN35" s="78">
        <f t="shared" si="5"/>
        <v>0.27750000000000002</v>
      </c>
      <c r="BO35" s="78">
        <f t="shared" si="6"/>
        <v>0.27750000000000002</v>
      </c>
      <c r="BP35" s="79">
        <f t="shared" si="7"/>
        <v>0.27750000000000002</v>
      </c>
    </row>
    <row r="36" spans="1:68" x14ac:dyDescent="0.25">
      <c r="A36" s="130">
        <f t="shared" si="0"/>
        <v>38200</v>
      </c>
      <c r="B36" s="131">
        <v>4.0779518585189599E-2</v>
      </c>
      <c r="C36" s="18"/>
      <c r="D36" s="159">
        <v>37250</v>
      </c>
      <c r="E36" s="146">
        <v>28</v>
      </c>
      <c r="F36" s="146">
        <v>28</v>
      </c>
      <c r="G36" s="146">
        <v>28</v>
      </c>
      <c r="H36" s="144"/>
      <c r="I36" s="146">
        <v>26.4</v>
      </c>
      <c r="J36" s="146">
        <v>26.4</v>
      </c>
      <c r="K36" s="146">
        <v>26.4</v>
      </c>
      <c r="L36" s="147"/>
      <c r="M36" s="150">
        <v>37987</v>
      </c>
      <c r="N36" s="146">
        <v>33.104999999999997</v>
      </c>
      <c r="O36" s="146">
        <v>33.104999999999997</v>
      </c>
      <c r="P36" s="146">
        <v>33.104999999999997</v>
      </c>
      <c r="Q36" s="146"/>
      <c r="R36" s="146">
        <v>30.704000000000001</v>
      </c>
      <c r="S36" s="146">
        <v>30.704000000000001</v>
      </c>
      <c r="T36" s="146">
        <v>30.704000000000001</v>
      </c>
      <c r="U36" s="146"/>
      <c r="V36" s="146">
        <v>0.9</v>
      </c>
      <c r="W36" s="146">
        <v>0.9</v>
      </c>
      <c r="X36" s="146">
        <v>0.9</v>
      </c>
      <c r="Y36" s="146"/>
      <c r="Z36" s="144">
        <v>0.23</v>
      </c>
      <c r="AA36" s="144">
        <v>0.23</v>
      </c>
      <c r="AB36" s="144">
        <v>0.23</v>
      </c>
      <c r="AC36" s="144"/>
      <c r="AD36" s="144">
        <v>0.10400000000000001</v>
      </c>
      <c r="AE36" s="144">
        <v>0.10400000000000001</v>
      </c>
      <c r="AF36" s="144">
        <v>0.10400000000000001</v>
      </c>
      <c r="AG36" s="144"/>
      <c r="AH36" s="144">
        <v>0.25</v>
      </c>
      <c r="AI36" s="144">
        <v>0.25</v>
      </c>
      <c r="AJ36" s="144">
        <v>0.25</v>
      </c>
      <c r="AK36" s="144"/>
      <c r="AL36" s="144">
        <v>0.26250000000000001</v>
      </c>
      <c r="AM36" s="144">
        <v>0.26250000000000001</v>
      </c>
      <c r="AN36" s="144">
        <v>0.26250000000000001</v>
      </c>
      <c r="AO36" s="146"/>
      <c r="AP36" s="146">
        <v>10</v>
      </c>
      <c r="AQ36" s="146">
        <v>0.2</v>
      </c>
      <c r="AR36" s="147"/>
      <c r="AS36" s="147" t="s">
        <v>56</v>
      </c>
      <c r="AT36" s="147"/>
      <c r="AU36" s="147"/>
      <c r="AV36" s="147" t="s">
        <v>57</v>
      </c>
      <c r="AW36" s="147"/>
      <c r="AX36" s="147"/>
      <c r="AY36" s="147"/>
      <c r="AZ36" s="147"/>
      <c r="BA36" s="147"/>
      <c r="BB36" s="147"/>
      <c r="BC36" s="147"/>
      <c r="BD36" s="147"/>
      <c r="BE36" s="147"/>
      <c r="BF36" s="147"/>
      <c r="BI36" s="77">
        <f t="shared" si="1"/>
        <v>37987</v>
      </c>
      <c r="BJ36" s="78">
        <f t="shared" si="2"/>
        <v>0.25</v>
      </c>
      <c r="BK36" s="78">
        <f t="shared" si="4"/>
        <v>0.25</v>
      </c>
      <c r="BL36" s="78">
        <f t="shared" si="3"/>
        <v>0.25</v>
      </c>
      <c r="BM36" s="72"/>
      <c r="BN36" s="78">
        <f t="shared" si="5"/>
        <v>0.26250000000000001</v>
      </c>
      <c r="BO36" s="78">
        <f t="shared" si="6"/>
        <v>0.26250000000000001</v>
      </c>
      <c r="BP36" s="79">
        <f t="shared" si="7"/>
        <v>0.26250000000000001</v>
      </c>
    </row>
    <row r="37" spans="1:68" x14ac:dyDescent="0.25">
      <c r="A37" s="130">
        <f t="shared" si="0"/>
        <v>38231</v>
      </c>
      <c r="B37" s="131">
        <v>4.1342527704845804E-2</v>
      </c>
      <c r="C37" s="18"/>
      <c r="D37" s="159">
        <v>37251</v>
      </c>
      <c r="E37" s="146">
        <v>34.5</v>
      </c>
      <c r="F37" s="146">
        <v>34.5</v>
      </c>
      <c r="G37" s="146">
        <v>34.5</v>
      </c>
      <c r="H37" s="144"/>
      <c r="I37" s="146">
        <v>26.4</v>
      </c>
      <c r="J37" s="146">
        <v>26.4</v>
      </c>
      <c r="K37" s="146">
        <v>26.4</v>
      </c>
      <c r="L37" s="147"/>
      <c r="M37" s="150">
        <v>38018</v>
      </c>
      <c r="N37" s="146">
        <v>33.33</v>
      </c>
      <c r="O37" s="146">
        <v>33.33</v>
      </c>
      <c r="P37" s="146">
        <v>33.33</v>
      </c>
      <c r="Q37" s="146"/>
      <c r="R37" s="146">
        <v>29.004000000000001</v>
      </c>
      <c r="S37" s="146">
        <v>29.004000000000001</v>
      </c>
      <c r="T37" s="146">
        <v>29.004000000000001</v>
      </c>
      <c r="U37" s="146"/>
      <c r="V37" s="146">
        <v>0.9</v>
      </c>
      <c r="W37" s="146">
        <v>0.9</v>
      </c>
      <c r="X37" s="146">
        <v>0.9</v>
      </c>
      <c r="Y37" s="146"/>
      <c r="Z37" s="144">
        <v>0.23</v>
      </c>
      <c r="AA37" s="144">
        <v>0.23</v>
      </c>
      <c r="AB37" s="144">
        <v>0.23</v>
      </c>
      <c r="AC37" s="144"/>
      <c r="AD37" s="144">
        <v>0.10400000000000001</v>
      </c>
      <c r="AE37" s="144">
        <v>0.10400000000000001</v>
      </c>
      <c r="AF37" s="144">
        <v>0.10400000000000001</v>
      </c>
      <c r="AG37" s="144"/>
      <c r="AH37" s="144">
        <v>0.25</v>
      </c>
      <c r="AI37" s="144">
        <v>0.25</v>
      </c>
      <c r="AJ37" s="144">
        <v>0.25</v>
      </c>
      <c r="AK37" s="144"/>
      <c r="AL37" s="144">
        <v>0.26250000000000001</v>
      </c>
      <c r="AM37" s="144">
        <v>0.26250000000000001</v>
      </c>
      <c r="AN37" s="144">
        <v>0.26250000000000001</v>
      </c>
      <c r="AO37" s="146"/>
      <c r="AP37" s="146">
        <v>10</v>
      </c>
      <c r="AQ37" s="146">
        <v>0.2</v>
      </c>
      <c r="AR37" s="147"/>
      <c r="AS37" s="162">
        <v>-5</v>
      </c>
      <c r="AT37" s="163">
        <v>1.4999999999999999E-2</v>
      </c>
      <c r="AU37" s="147"/>
      <c r="AV37" s="162">
        <v>1</v>
      </c>
      <c r="AW37" s="147"/>
      <c r="AX37" s="147"/>
      <c r="AY37" s="147"/>
      <c r="AZ37" s="147"/>
      <c r="BA37" s="147"/>
      <c r="BB37" s="147"/>
      <c r="BC37" s="147"/>
      <c r="BD37" s="147"/>
      <c r="BE37" s="147"/>
      <c r="BF37" s="147"/>
      <c r="BI37" s="77">
        <f t="shared" si="1"/>
        <v>38018</v>
      </c>
      <c r="BJ37" s="78">
        <f t="shared" si="2"/>
        <v>0.25</v>
      </c>
      <c r="BK37" s="78">
        <f t="shared" si="4"/>
        <v>0.25</v>
      </c>
      <c r="BL37" s="78">
        <f t="shared" si="3"/>
        <v>0.25</v>
      </c>
      <c r="BM37" s="72"/>
      <c r="BN37" s="78">
        <f t="shared" si="5"/>
        <v>0.26250000000000001</v>
      </c>
      <c r="BO37" s="78">
        <f t="shared" si="6"/>
        <v>0.26250000000000001</v>
      </c>
      <c r="BP37" s="79">
        <f t="shared" si="7"/>
        <v>0.26250000000000001</v>
      </c>
    </row>
    <row r="38" spans="1:68" x14ac:dyDescent="0.25">
      <c r="A38" s="130">
        <f t="shared" si="0"/>
        <v>38261</v>
      </c>
      <c r="B38" s="131">
        <v>4.1859677174153703E-2</v>
      </c>
      <c r="C38" s="18"/>
      <c r="D38" s="159">
        <v>37252</v>
      </c>
      <c r="E38" s="146">
        <v>34.5</v>
      </c>
      <c r="F38" s="146">
        <v>34.5</v>
      </c>
      <c r="G38" s="146">
        <v>34.5</v>
      </c>
      <c r="H38" s="144"/>
      <c r="I38" s="146">
        <v>23</v>
      </c>
      <c r="J38" s="146">
        <v>23</v>
      </c>
      <c r="K38" s="146">
        <v>23</v>
      </c>
      <c r="L38" s="147"/>
      <c r="M38" s="150">
        <v>38047</v>
      </c>
      <c r="N38" s="146">
        <v>27.375</v>
      </c>
      <c r="O38" s="146">
        <v>27.375</v>
      </c>
      <c r="P38" s="146">
        <v>27.375</v>
      </c>
      <c r="Q38" s="146"/>
      <c r="R38" s="146">
        <v>28.7</v>
      </c>
      <c r="S38" s="146">
        <v>28.7</v>
      </c>
      <c r="T38" s="146">
        <v>28.7</v>
      </c>
      <c r="U38" s="146"/>
      <c r="V38" s="146">
        <v>0.9</v>
      </c>
      <c r="W38" s="146">
        <v>0.9</v>
      </c>
      <c r="X38" s="146">
        <v>0.9</v>
      </c>
      <c r="Y38" s="146"/>
      <c r="Z38" s="144">
        <v>0.23</v>
      </c>
      <c r="AA38" s="144">
        <v>0.23</v>
      </c>
      <c r="AB38" s="144">
        <v>0.23</v>
      </c>
      <c r="AC38" s="144"/>
      <c r="AD38" s="144">
        <v>0.10400000000000001</v>
      </c>
      <c r="AE38" s="144">
        <v>0.10400000000000001</v>
      </c>
      <c r="AF38" s="144">
        <v>0.10400000000000001</v>
      </c>
      <c r="AG38" s="144"/>
      <c r="AH38" s="144">
        <v>0.25</v>
      </c>
      <c r="AI38" s="144">
        <v>0.25</v>
      </c>
      <c r="AJ38" s="144">
        <v>0.25</v>
      </c>
      <c r="AK38" s="144"/>
      <c r="AL38" s="144">
        <v>0.26250000000000001</v>
      </c>
      <c r="AM38" s="144">
        <v>0.26250000000000001</v>
      </c>
      <c r="AN38" s="144">
        <v>0.26250000000000001</v>
      </c>
      <c r="AO38" s="146"/>
      <c r="AP38" s="146">
        <v>10</v>
      </c>
      <c r="AQ38" s="146">
        <v>0.3</v>
      </c>
      <c r="AR38" s="147"/>
      <c r="AS38" s="162">
        <v>-4.5</v>
      </c>
      <c r="AT38" s="163">
        <v>1.4999999999999999E-2</v>
      </c>
      <c r="AU38" s="147"/>
      <c r="AV38" s="162">
        <v>2</v>
      </c>
      <c r="AW38" s="147"/>
      <c r="AX38" s="147"/>
      <c r="AY38" s="147"/>
      <c r="AZ38" s="147"/>
      <c r="BA38" s="147"/>
      <c r="BB38" s="147"/>
      <c r="BC38" s="147"/>
      <c r="BD38" s="147"/>
      <c r="BE38" s="147"/>
      <c r="BF38" s="147"/>
      <c r="BI38" s="77">
        <f t="shared" si="1"/>
        <v>38047</v>
      </c>
      <c r="BJ38" s="78">
        <f t="shared" si="2"/>
        <v>0.25</v>
      </c>
      <c r="BK38" s="78">
        <f t="shared" si="4"/>
        <v>0.25</v>
      </c>
      <c r="BL38" s="78">
        <f t="shared" si="3"/>
        <v>0.25</v>
      </c>
      <c r="BM38" s="72"/>
      <c r="BN38" s="78">
        <f t="shared" si="5"/>
        <v>0.26250000000000001</v>
      </c>
      <c r="BO38" s="78">
        <f t="shared" si="6"/>
        <v>0.26250000000000001</v>
      </c>
      <c r="BP38" s="79">
        <f t="shared" si="7"/>
        <v>0.26250000000000001</v>
      </c>
    </row>
    <row r="39" spans="1:68" x14ac:dyDescent="0.25">
      <c r="A39" s="130">
        <f t="shared" si="0"/>
        <v>38292</v>
      </c>
      <c r="B39" s="131">
        <v>4.2367447521307597E-2</v>
      </c>
      <c r="C39" s="18"/>
      <c r="D39" s="159">
        <v>37253</v>
      </c>
      <c r="E39" s="146">
        <v>34.5</v>
      </c>
      <c r="F39" s="146">
        <v>34.5</v>
      </c>
      <c r="G39" s="146">
        <v>34.5</v>
      </c>
      <c r="H39" s="144"/>
      <c r="I39" s="146">
        <v>23</v>
      </c>
      <c r="J39" s="146">
        <v>23</v>
      </c>
      <c r="K39" s="146">
        <v>23</v>
      </c>
      <c r="L39" s="147"/>
      <c r="M39" s="150">
        <v>38078</v>
      </c>
      <c r="N39" s="146">
        <v>27.4</v>
      </c>
      <c r="O39" s="146">
        <v>27.4</v>
      </c>
      <c r="P39" s="146">
        <v>27.4</v>
      </c>
      <c r="Q39" s="146"/>
      <c r="R39" s="146">
        <v>26.8</v>
      </c>
      <c r="S39" s="146">
        <v>26.8</v>
      </c>
      <c r="T39" s="146">
        <v>26.8</v>
      </c>
      <c r="U39" s="146"/>
      <c r="V39" s="146">
        <v>0.9</v>
      </c>
      <c r="W39" s="146">
        <v>0.9</v>
      </c>
      <c r="X39" s="146">
        <v>0.9</v>
      </c>
      <c r="Y39" s="146"/>
      <c r="Z39" s="144">
        <v>0.23</v>
      </c>
      <c r="AA39" s="144">
        <v>0.23</v>
      </c>
      <c r="AB39" s="144">
        <v>0.23</v>
      </c>
      <c r="AC39" s="144"/>
      <c r="AD39" s="144">
        <v>0.10400000000000001</v>
      </c>
      <c r="AE39" s="144">
        <v>0.10400000000000001</v>
      </c>
      <c r="AF39" s="144">
        <v>0.10400000000000001</v>
      </c>
      <c r="AG39" s="144"/>
      <c r="AH39" s="144">
        <v>0.25</v>
      </c>
      <c r="AI39" s="144">
        <v>0.25</v>
      </c>
      <c r="AJ39" s="144">
        <v>0.25</v>
      </c>
      <c r="AK39" s="144"/>
      <c r="AL39" s="144">
        <v>0.26250000000000001</v>
      </c>
      <c r="AM39" s="144">
        <v>0.26250000000000001</v>
      </c>
      <c r="AN39" s="144">
        <v>0.26250000000000001</v>
      </c>
      <c r="AO39" s="146"/>
      <c r="AP39" s="146">
        <v>11</v>
      </c>
      <c r="AQ39" s="146">
        <v>0.3</v>
      </c>
      <c r="AR39" s="147"/>
      <c r="AS39" s="162">
        <v>-4</v>
      </c>
      <c r="AT39" s="163">
        <v>1.2500000000000001E-2</v>
      </c>
      <c r="AU39" s="147"/>
      <c r="AV39" s="162">
        <v>3</v>
      </c>
      <c r="AW39" s="147"/>
      <c r="AX39" s="147"/>
      <c r="AY39" s="147"/>
      <c r="AZ39" s="147"/>
      <c r="BA39" s="147"/>
      <c r="BB39" s="147"/>
      <c r="BC39" s="147"/>
      <c r="BD39" s="147"/>
      <c r="BE39" s="147"/>
      <c r="BF39" s="147"/>
      <c r="BI39" s="77">
        <f t="shared" si="1"/>
        <v>38078</v>
      </c>
      <c r="BJ39" s="78">
        <f t="shared" si="2"/>
        <v>0.25</v>
      </c>
      <c r="BK39" s="78">
        <f t="shared" si="4"/>
        <v>0.25</v>
      </c>
      <c r="BL39" s="78">
        <f t="shared" si="3"/>
        <v>0.25</v>
      </c>
      <c r="BM39" s="72"/>
      <c r="BN39" s="78">
        <f t="shared" si="5"/>
        <v>0.26250000000000001</v>
      </c>
      <c r="BO39" s="78">
        <f t="shared" si="6"/>
        <v>0.26250000000000001</v>
      </c>
      <c r="BP39" s="79">
        <f t="shared" si="7"/>
        <v>0.26250000000000001</v>
      </c>
    </row>
    <row r="40" spans="1:68" x14ac:dyDescent="0.25">
      <c r="A40" s="130">
        <f t="shared" si="0"/>
        <v>38322</v>
      </c>
      <c r="B40" s="131">
        <v>4.2858838262115603E-2</v>
      </c>
      <c r="C40" s="18"/>
      <c r="D40" s="159">
        <v>37256</v>
      </c>
      <c r="E40" s="146">
        <v>34.5</v>
      </c>
      <c r="F40" s="146">
        <v>34.5</v>
      </c>
      <c r="G40" s="146">
        <v>34.5</v>
      </c>
      <c r="H40" s="144"/>
      <c r="I40" s="146">
        <v>23</v>
      </c>
      <c r="J40" s="146">
        <v>23</v>
      </c>
      <c r="K40" s="146">
        <v>23</v>
      </c>
      <c r="L40" s="147"/>
      <c r="M40" s="150">
        <v>38108</v>
      </c>
      <c r="N40" s="146">
        <v>28.95</v>
      </c>
      <c r="O40" s="146">
        <v>28.95</v>
      </c>
      <c r="P40" s="146">
        <v>28.95</v>
      </c>
      <c r="Q40" s="146"/>
      <c r="R40" s="146">
        <v>27.95</v>
      </c>
      <c r="S40" s="146">
        <v>27.95</v>
      </c>
      <c r="T40" s="146">
        <v>27.95</v>
      </c>
      <c r="U40" s="146"/>
      <c r="V40" s="146">
        <v>0.9</v>
      </c>
      <c r="W40" s="146">
        <v>0.9</v>
      </c>
      <c r="X40" s="146">
        <v>0.9</v>
      </c>
      <c r="Y40" s="146"/>
      <c r="Z40" s="144">
        <v>0.23</v>
      </c>
      <c r="AA40" s="144">
        <v>0.23</v>
      </c>
      <c r="AB40" s="144">
        <v>0.23</v>
      </c>
      <c r="AC40" s="144"/>
      <c r="AD40" s="144">
        <v>0.10400000000000001</v>
      </c>
      <c r="AE40" s="144">
        <v>0.10400000000000001</v>
      </c>
      <c r="AF40" s="144">
        <v>0.10400000000000001</v>
      </c>
      <c r="AG40" s="144"/>
      <c r="AH40" s="144">
        <v>0.25</v>
      </c>
      <c r="AI40" s="144">
        <v>0.25</v>
      </c>
      <c r="AJ40" s="144">
        <v>0.25</v>
      </c>
      <c r="AK40" s="144"/>
      <c r="AL40" s="144">
        <v>0.26250000000000001</v>
      </c>
      <c r="AM40" s="144">
        <v>0.26250000000000001</v>
      </c>
      <c r="AN40" s="144">
        <v>0.26250000000000001</v>
      </c>
      <c r="AO40" s="146"/>
      <c r="AP40" s="146">
        <v>11</v>
      </c>
      <c r="AQ40" s="146">
        <v>0.3</v>
      </c>
      <c r="AR40" s="147"/>
      <c r="AS40" s="162">
        <v>-3.5</v>
      </c>
      <c r="AT40" s="163">
        <v>1.2500000000000001E-2</v>
      </c>
      <c r="AU40" s="147"/>
      <c r="AV40" s="162">
        <v>4</v>
      </c>
      <c r="AW40" s="147"/>
      <c r="AX40" s="147"/>
      <c r="AY40" s="147"/>
      <c r="AZ40" s="147"/>
      <c r="BA40" s="147"/>
      <c r="BB40" s="147"/>
      <c r="BC40" s="147"/>
      <c r="BD40" s="147"/>
      <c r="BE40" s="147"/>
      <c r="BF40" s="147"/>
      <c r="BI40" s="77">
        <f t="shared" si="1"/>
        <v>38108</v>
      </c>
      <c r="BJ40" s="78">
        <f t="shared" si="2"/>
        <v>0.25</v>
      </c>
      <c r="BK40" s="78">
        <f t="shared" si="4"/>
        <v>0.25</v>
      </c>
      <c r="BL40" s="78">
        <f t="shared" si="3"/>
        <v>0.25</v>
      </c>
      <c r="BM40" s="72"/>
      <c r="BN40" s="78">
        <f t="shared" si="5"/>
        <v>0.26250000000000001</v>
      </c>
      <c r="BO40" s="78">
        <f t="shared" si="6"/>
        <v>0.26250000000000001</v>
      </c>
      <c r="BP40" s="79">
        <f t="shared" si="7"/>
        <v>0.26250000000000001</v>
      </c>
    </row>
    <row r="41" spans="1:68" x14ac:dyDescent="0.25">
      <c r="A41" s="130">
        <f t="shared" si="0"/>
        <v>38353</v>
      </c>
      <c r="B41" s="131">
        <v>4.3348479759115502E-2</v>
      </c>
      <c r="C41" s="18"/>
      <c r="D41" s="159">
        <v>37257</v>
      </c>
      <c r="E41" s="146">
        <v>42.1</v>
      </c>
      <c r="F41" s="146">
        <v>42.1</v>
      </c>
      <c r="G41" s="146">
        <v>42.1</v>
      </c>
      <c r="H41" s="144"/>
      <c r="I41" s="146">
        <v>30</v>
      </c>
      <c r="J41" s="146">
        <v>30</v>
      </c>
      <c r="K41" s="146">
        <v>30</v>
      </c>
      <c r="L41" s="147"/>
      <c r="M41" s="150">
        <v>38139</v>
      </c>
      <c r="N41" s="146">
        <v>30.55</v>
      </c>
      <c r="O41" s="146">
        <v>30.55</v>
      </c>
      <c r="P41" s="146">
        <v>30.55</v>
      </c>
      <c r="Q41" s="146"/>
      <c r="R41" s="146">
        <v>28.25</v>
      </c>
      <c r="S41" s="146">
        <v>28.25</v>
      </c>
      <c r="T41" s="146">
        <v>28.25</v>
      </c>
      <c r="U41" s="146"/>
      <c r="V41" s="146">
        <v>0.9</v>
      </c>
      <c r="W41" s="146">
        <v>0.9</v>
      </c>
      <c r="X41" s="146">
        <v>0.9</v>
      </c>
      <c r="Y41" s="146"/>
      <c r="Z41" s="144">
        <v>0.27</v>
      </c>
      <c r="AA41" s="144">
        <v>0.27</v>
      </c>
      <c r="AB41" s="144">
        <v>0.27</v>
      </c>
      <c r="AC41" s="144"/>
      <c r="AD41" s="144">
        <v>0.12</v>
      </c>
      <c r="AE41" s="144">
        <v>0.12</v>
      </c>
      <c r="AF41" s="144">
        <v>0.12</v>
      </c>
      <c r="AG41" s="144"/>
      <c r="AH41" s="144">
        <v>0.32</v>
      </c>
      <c r="AI41" s="144">
        <v>0.32</v>
      </c>
      <c r="AJ41" s="144">
        <v>0.32</v>
      </c>
      <c r="AK41" s="144"/>
      <c r="AL41" s="144">
        <v>0.3</v>
      </c>
      <c r="AM41" s="144">
        <v>0.3</v>
      </c>
      <c r="AN41" s="144">
        <v>0.3</v>
      </c>
      <c r="AO41" s="146"/>
      <c r="AP41" s="146">
        <v>11</v>
      </c>
      <c r="AQ41" s="146">
        <v>0.3</v>
      </c>
      <c r="AR41" s="147"/>
      <c r="AS41" s="162">
        <v>-3</v>
      </c>
      <c r="AT41" s="163">
        <v>0.01</v>
      </c>
      <c r="AU41" s="147"/>
      <c r="AV41" s="162">
        <v>10</v>
      </c>
      <c r="AW41" s="147"/>
      <c r="AX41" s="147"/>
      <c r="AY41" s="147"/>
      <c r="AZ41" s="147"/>
      <c r="BA41" s="147"/>
      <c r="BB41" s="147"/>
      <c r="BC41" s="147"/>
      <c r="BD41" s="147"/>
      <c r="BE41" s="147"/>
      <c r="BF41" s="147"/>
      <c r="BI41" s="77">
        <f t="shared" si="1"/>
        <v>38139</v>
      </c>
      <c r="BJ41" s="78">
        <f t="shared" si="2"/>
        <v>0.32</v>
      </c>
      <c r="BK41" s="78">
        <f t="shared" si="4"/>
        <v>0.32</v>
      </c>
      <c r="BL41" s="78">
        <f t="shared" si="3"/>
        <v>0.32</v>
      </c>
      <c r="BM41" s="72"/>
      <c r="BN41" s="78">
        <f t="shared" si="5"/>
        <v>0.3</v>
      </c>
      <c r="BO41" s="78">
        <f t="shared" si="6"/>
        <v>0.3</v>
      </c>
      <c r="BP41" s="79">
        <f t="shared" si="7"/>
        <v>0.3</v>
      </c>
    </row>
    <row r="42" spans="1:68" x14ac:dyDescent="0.25">
      <c r="A42" s="130">
        <f t="shared" si="0"/>
        <v>38384</v>
      </c>
      <c r="B42" s="131">
        <v>4.3823191552750697E-2</v>
      </c>
      <c r="C42" s="18"/>
      <c r="D42" s="159">
        <v>37288</v>
      </c>
      <c r="E42" s="146">
        <v>42.1</v>
      </c>
      <c r="F42" s="146">
        <v>42.1</v>
      </c>
      <c r="G42" s="146">
        <v>42.1</v>
      </c>
      <c r="H42" s="144"/>
      <c r="I42" s="146">
        <v>30</v>
      </c>
      <c r="J42" s="146">
        <v>30</v>
      </c>
      <c r="K42" s="146">
        <v>30</v>
      </c>
      <c r="L42" s="147"/>
      <c r="M42" s="150">
        <v>38169</v>
      </c>
      <c r="N42" s="146">
        <v>37.6</v>
      </c>
      <c r="O42" s="146">
        <v>37.6</v>
      </c>
      <c r="P42" s="146">
        <v>37.6</v>
      </c>
      <c r="Q42" s="146"/>
      <c r="R42" s="146">
        <v>36.4</v>
      </c>
      <c r="S42" s="146">
        <v>36.4</v>
      </c>
      <c r="T42" s="146">
        <v>36.4</v>
      </c>
      <c r="U42" s="146"/>
      <c r="V42" s="146">
        <v>0.9</v>
      </c>
      <c r="W42" s="146">
        <v>0.9</v>
      </c>
      <c r="X42" s="146">
        <v>0.9</v>
      </c>
      <c r="Y42" s="146"/>
      <c r="Z42" s="144">
        <v>0.27</v>
      </c>
      <c r="AA42" s="144">
        <v>0.27</v>
      </c>
      <c r="AB42" s="144">
        <v>0.27</v>
      </c>
      <c r="AC42" s="144"/>
      <c r="AD42" s="144">
        <v>0.12</v>
      </c>
      <c r="AE42" s="144">
        <v>0.12</v>
      </c>
      <c r="AF42" s="144">
        <v>0.12</v>
      </c>
      <c r="AG42" s="144"/>
      <c r="AH42" s="144">
        <v>0.37</v>
      </c>
      <c r="AI42" s="144">
        <v>0.37</v>
      </c>
      <c r="AJ42" s="144">
        <v>0.37</v>
      </c>
      <c r="AK42" s="144"/>
      <c r="AL42" s="144">
        <v>0.2475</v>
      </c>
      <c r="AM42" s="144">
        <v>0.2475</v>
      </c>
      <c r="AN42" s="144">
        <v>0.2475</v>
      </c>
      <c r="AO42" s="146"/>
      <c r="AP42" s="146">
        <v>12</v>
      </c>
      <c r="AQ42" s="146">
        <v>0.3</v>
      </c>
      <c r="AR42" s="147"/>
      <c r="AS42" s="162">
        <v>-2.5</v>
      </c>
      <c r="AT42" s="163">
        <v>5.0000000000000001E-3</v>
      </c>
      <c r="AU42" s="147"/>
      <c r="AV42" s="162">
        <v>0</v>
      </c>
      <c r="AW42" s="147"/>
      <c r="AX42" s="147"/>
      <c r="AY42" s="147"/>
      <c r="AZ42" s="147"/>
      <c r="BA42" s="147"/>
      <c r="BB42" s="147"/>
      <c r="BC42" s="147"/>
      <c r="BD42" s="147"/>
      <c r="BE42" s="147"/>
      <c r="BF42" s="147"/>
      <c r="BI42" s="77">
        <f t="shared" si="1"/>
        <v>38169</v>
      </c>
      <c r="BJ42" s="78">
        <f t="shared" si="2"/>
        <v>0.37</v>
      </c>
      <c r="BK42" s="78">
        <f t="shared" si="4"/>
        <v>0.37</v>
      </c>
      <c r="BL42" s="78">
        <f t="shared" si="3"/>
        <v>0.37</v>
      </c>
      <c r="BM42" s="72"/>
      <c r="BN42" s="78">
        <f t="shared" si="5"/>
        <v>0.2475</v>
      </c>
      <c r="BO42" s="78">
        <f t="shared" si="6"/>
        <v>0.2475</v>
      </c>
      <c r="BP42" s="79">
        <f t="shared" si="7"/>
        <v>0.2475</v>
      </c>
    </row>
    <row r="43" spans="1:68" x14ac:dyDescent="0.25">
      <c r="A43" s="130">
        <f t="shared" si="0"/>
        <v>38412</v>
      </c>
      <c r="B43" s="131">
        <v>4.4251963560255597E-2</v>
      </c>
      <c r="C43" s="18"/>
      <c r="D43" s="159">
        <v>37316</v>
      </c>
      <c r="E43" s="146">
        <v>36.35</v>
      </c>
      <c r="F43" s="146">
        <v>36.35</v>
      </c>
      <c r="G43" s="146">
        <v>36.35</v>
      </c>
      <c r="H43" s="144"/>
      <c r="I43" s="146">
        <v>26</v>
      </c>
      <c r="J43" s="146">
        <v>26</v>
      </c>
      <c r="K43" s="146">
        <v>26</v>
      </c>
      <c r="L43" s="147"/>
      <c r="M43" s="150">
        <v>38200</v>
      </c>
      <c r="N43" s="146">
        <v>38.35</v>
      </c>
      <c r="O43" s="146">
        <v>38.35</v>
      </c>
      <c r="P43" s="146">
        <v>38.35</v>
      </c>
      <c r="Q43" s="146"/>
      <c r="R43" s="146">
        <v>39.200000000000003</v>
      </c>
      <c r="S43" s="146">
        <v>39.200000000000003</v>
      </c>
      <c r="T43" s="146">
        <v>39.200000000000003</v>
      </c>
      <c r="U43" s="146"/>
      <c r="V43" s="146">
        <v>0.9</v>
      </c>
      <c r="W43" s="146">
        <v>0.9</v>
      </c>
      <c r="X43" s="146">
        <v>0.9</v>
      </c>
      <c r="Y43" s="146"/>
      <c r="Z43" s="144">
        <v>0.27</v>
      </c>
      <c r="AA43" s="144">
        <v>0.27</v>
      </c>
      <c r="AB43" s="144">
        <v>0.27</v>
      </c>
      <c r="AC43" s="144"/>
      <c r="AD43" s="144">
        <v>0.12</v>
      </c>
      <c r="AE43" s="144">
        <v>0.12</v>
      </c>
      <c r="AF43" s="144">
        <v>0.12</v>
      </c>
      <c r="AG43" s="144"/>
      <c r="AH43" s="144">
        <v>0.37</v>
      </c>
      <c r="AI43" s="144">
        <v>0.37</v>
      </c>
      <c r="AJ43" s="144">
        <v>0.37</v>
      </c>
      <c r="AK43" s="144"/>
      <c r="AL43" s="144">
        <v>0.2475</v>
      </c>
      <c r="AM43" s="144">
        <v>0.2475</v>
      </c>
      <c r="AN43" s="144">
        <v>0.2475</v>
      </c>
      <c r="AO43" s="146"/>
      <c r="AP43" s="146">
        <v>12</v>
      </c>
      <c r="AQ43" s="146">
        <v>0.3</v>
      </c>
      <c r="AR43" s="147"/>
      <c r="AS43" s="162">
        <v>-2</v>
      </c>
      <c r="AT43" s="163">
        <v>2.5000000000000001E-3</v>
      </c>
      <c r="AU43" s="147"/>
      <c r="AV43" s="162">
        <v>0</v>
      </c>
      <c r="AW43" s="147"/>
      <c r="AX43" s="147"/>
      <c r="AY43" s="147"/>
      <c r="AZ43" s="147"/>
      <c r="BA43" s="147"/>
      <c r="BB43" s="147"/>
      <c r="BC43" s="147"/>
      <c r="BD43" s="147"/>
      <c r="BE43" s="147"/>
      <c r="BF43" s="147"/>
      <c r="BI43" s="77">
        <f t="shared" si="1"/>
        <v>38200</v>
      </c>
      <c r="BJ43" s="78">
        <f t="shared" si="2"/>
        <v>0.37</v>
      </c>
      <c r="BK43" s="78">
        <f t="shared" si="4"/>
        <v>0.37</v>
      </c>
      <c r="BL43" s="78">
        <f t="shared" si="3"/>
        <v>0.37</v>
      </c>
      <c r="BM43" s="72"/>
      <c r="BN43" s="78">
        <f t="shared" si="5"/>
        <v>0.2475</v>
      </c>
      <c r="BO43" s="78">
        <f t="shared" si="6"/>
        <v>0.2475</v>
      </c>
      <c r="BP43" s="79">
        <f t="shared" si="7"/>
        <v>0.2475</v>
      </c>
    </row>
    <row r="44" spans="1:68" x14ac:dyDescent="0.25">
      <c r="A44" s="130">
        <f t="shared" si="0"/>
        <v>38443</v>
      </c>
      <c r="B44" s="131">
        <v>4.4693424429903796E-2</v>
      </c>
      <c r="C44" s="18"/>
      <c r="D44" s="159">
        <v>37347</v>
      </c>
      <c r="E44" s="146">
        <v>36.35</v>
      </c>
      <c r="F44" s="146">
        <v>36.35</v>
      </c>
      <c r="G44" s="146">
        <v>36.35</v>
      </c>
      <c r="H44" s="144"/>
      <c r="I44" s="146">
        <v>25</v>
      </c>
      <c r="J44" s="146">
        <v>25</v>
      </c>
      <c r="K44" s="146">
        <v>25</v>
      </c>
      <c r="L44" s="147"/>
      <c r="M44" s="150">
        <v>38231</v>
      </c>
      <c r="N44" s="146">
        <v>26.324999999999999</v>
      </c>
      <c r="O44" s="146">
        <v>26.324999999999999</v>
      </c>
      <c r="P44" s="146">
        <v>26.324999999999999</v>
      </c>
      <c r="Q44" s="146"/>
      <c r="R44" s="146">
        <v>27.6</v>
      </c>
      <c r="S44" s="146">
        <v>27.6</v>
      </c>
      <c r="T44" s="146">
        <v>27.6</v>
      </c>
      <c r="U44" s="146"/>
      <c r="V44" s="146">
        <v>0.9</v>
      </c>
      <c r="W44" s="146">
        <v>0.9</v>
      </c>
      <c r="X44" s="146">
        <v>0.9</v>
      </c>
      <c r="Y44" s="146"/>
      <c r="Z44" s="144">
        <v>0.2</v>
      </c>
      <c r="AA44" s="144">
        <v>0.2</v>
      </c>
      <c r="AB44" s="144">
        <v>0.2</v>
      </c>
      <c r="AC44" s="144"/>
      <c r="AD44" s="144">
        <v>9.1999999999999998E-2</v>
      </c>
      <c r="AE44" s="144">
        <v>9.1999999999999998E-2</v>
      </c>
      <c r="AF44" s="144">
        <v>9.1999999999999998E-2</v>
      </c>
      <c r="AG44" s="144"/>
      <c r="AH44" s="144">
        <v>0.17</v>
      </c>
      <c r="AI44" s="144">
        <v>0.17</v>
      </c>
      <c r="AJ44" s="144">
        <v>0.17</v>
      </c>
      <c r="AK44" s="144"/>
      <c r="AL44" s="144">
        <v>0.22500000000000001</v>
      </c>
      <c r="AM44" s="144">
        <v>0.22500000000000001</v>
      </c>
      <c r="AN44" s="144">
        <v>0.22500000000000001</v>
      </c>
      <c r="AO44" s="146"/>
      <c r="AP44" s="146">
        <v>12</v>
      </c>
      <c r="AQ44" s="146">
        <v>0.3</v>
      </c>
      <c r="AR44" s="147"/>
      <c r="AS44" s="162">
        <v>-1.5</v>
      </c>
      <c r="AT44" s="163">
        <v>0</v>
      </c>
      <c r="AU44" s="147"/>
      <c r="AV44" s="162">
        <v>0</v>
      </c>
      <c r="AW44" s="147"/>
      <c r="AX44" s="147"/>
      <c r="AY44" s="147"/>
      <c r="AZ44" s="147"/>
      <c r="BA44" s="147"/>
      <c r="BB44" s="147"/>
      <c r="BC44" s="147"/>
      <c r="BD44" s="147"/>
      <c r="BE44" s="147"/>
      <c r="BF44" s="147"/>
      <c r="BI44" s="77">
        <f t="shared" si="1"/>
        <v>38231</v>
      </c>
      <c r="BJ44" s="78">
        <f t="shared" si="2"/>
        <v>0.17</v>
      </c>
      <c r="BK44" s="78">
        <f t="shared" si="4"/>
        <v>0.17</v>
      </c>
      <c r="BL44" s="78">
        <f t="shared" si="3"/>
        <v>0.17</v>
      </c>
      <c r="BM44" s="72"/>
      <c r="BN44" s="78">
        <f t="shared" si="5"/>
        <v>0.22500000000000001</v>
      </c>
      <c r="BO44" s="78">
        <f t="shared" si="6"/>
        <v>0.22500000000000001</v>
      </c>
      <c r="BP44" s="79">
        <f t="shared" si="7"/>
        <v>0.22500000000000001</v>
      </c>
    </row>
    <row r="45" spans="1:68" x14ac:dyDescent="0.25">
      <c r="A45" s="130">
        <f t="shared" si="0"/>
        <v>38473</v>
      </c>
      <c r="B45" s="131">
        <v>4.5091676057224202E-2</v>
      </c>
      <c r="C45" s="18"/>
      <c r="D45" s="159">
        <v>37377</v>
      </c>
      <c r="E45" s="146">
        <v>37.75</v>
      </c>
      <c r="F45" s="146">
        <v>37.75</v>
      </c>
      <c r="G45" s="146">
        <v>37.75</v>
      </c>
      <c r="H45" s="144"/>
      <c r="I45" s="146">
        <v>25</v>
      </c>
      <c r="J45" s="146">
        <v>25</v>
      </c>
      <c r="K45" s="146">
        <v>25</v>
      </c>
      <c r="L45" s="147"/>
      <c r="M45" s="150">
        <v>38261</v>
      </c>
      <c r="N45" s="146">
        <v>24.375</v>
      </c>
      <c r="O45" s="146">
        <v>24.375</v>
      </c>
      <c r="P45" s="146">
        <v>24.375</v>
      </c>
      <c r="Q45" s="146"/>
      <c r="R45" s="146">
        <v>25.65</v>
      </c>
      <c r="S45" s="146">
        <v>25.65</v>
      </c>
      <c r="T45" s="146">
        <v>25.65</v>
      </c>
      <c r="U45" s="146"/>
      <c r="V45" s="146">
        <v>0.9</v>
      </c>
      <c r="W45" s="146">
        <v>0.9</v>
      </c>
      <c r="X45" s="146">
        <v>0.9</v>
      </c>
      <c r="Y45" s="146"/>
      <c r="Z45" s="144">
        <v>0.2</v>
      </c>
      <c r="AA45" s="144">
        <v>0.2</v>
      </c>
      <c r="AB45" s="144">
        <v>0.2</v>
      </c>
      <c r="AC45" s="144"/>
      <c r="AD45" s="144">
        <v>9.1999999999999998E-2</v>
      </c>
      <c r="AE45" s="144">
        <v>9.1999999999999998E-2</v>
      </c>
      <c r="AF45" s="144">
        <v>9.1999999999999998E-2</v>
      </c>
      <c r="AG45" s="144"/>
      <c r="AH45" s="144">
        <v>0.18</v>
      </c>
      <c r="AI45" s="144">
        <v>0.18</v>
      </c>
      <c r="AJ45" s="144">
        <v>0.18</v>
      </c>
      <c r="AK45" s="144"/>
      <c r="AL45" s="144">
        <v>0.21</v>
      </c>
      <c r="AM45" s="144">
        <v>0.21</v>
      </c>
      <c r="AN45" s="144">
        <v>0.21</v>
      </c>
      <c r="AO45" s="146"/>
      <c r="AP45" s="146">
        <v>13</v>
      </c>
      <c r="AQ45" s="146">
        <v>0.3</v>
      </c>
      <c r="AR45" s="147"/>
      <c r="AS45" s="162">
        <v>-1</v>
      </c>
      <c r="AT45" s="163">
        <v>0</v>
      </c>
      <c r="AU45" s="147"/>
      <c r="AV45" s="162">
        <v>0</v>
      </c>
      <c r="AW45" s="147"/>
      <c r="AX45" s="147"/>
      <c r="AY45" s="147"/>
      <c r="AZ45" s="147"/>
      <c r="BA45" s="147"/>
      <c r="BB45" s="147"/>
      <c r="BC45" s="147"/>
      <c r="BD45" s="147"/>
      <c r="BE45" s="147"/>
      <c r="BF45" s="147"/>
      <c r="BI45" s="77">
        <f t="shared" si="1"/>
        <v>38261</v>
      </c>
      <c r="BJ45" s="78">
        <f t="shared" si="2"/>
        <v>0.18</v>
      </c>
      <c r="BK45" s="78">
        <f t="shared" si="4"/>
        <v>0.18</v>
      </c>
      <c r="BL45" s="78">
        <f t="shared" si="3"/>
        <v>0.18</v>
      </c>
      <c r="BM45" s="72"/>
      <c r="BN45" s="78">
        <f t="shared" si="5"/>
        <v>0.21</v>
      </c>
      <c r="BO45" s="78">
        <f t="shared" si="6"/>
        <v>0.21</v>
      </c>
      <c r="BP45" s="79">
        <f t="shared" si="7"/>
        <v>0.21</v>
      </c>
    </row>
    <row r="46" spans="1:68" x14ac:dyDescent="0.25">
      <c r="A46" s="130">
        <f t="shared" si="0"/>
        <v>38504</v>
      </c>
      <c r="B46" s="131">
        <v>4.5503202794554103E-2</v>
      </c>
      <c r="C46" s="18"/>
      <c r="D46" s="159">
        <v>37408</v>
      </c>
      <c r="E46" s="146">
        <v>43.2</v>
      </c>
      <c r="F46" s="146">
        <v>43.2</v>
      </c>
      <c r="G46" s="146">
        <v>43.2</v>
      </c>
      <c r="H46" s="144"/>
      <c r="I46" s="146">
        <v>24.995000000000001</v>
      </c>
      <c r="J46" s="146">
        <v>24.995000000000001</v>
      </c>
      <c r="K46" s="146">
        <v>24.995000000000001</v>
      </c>
      <c r="L46" s="147"/>
      <c r="M46" s="150">
        <v>38292</v>
      </c>
      <c r="N46" s="146">
        <v>27.875</v>
      </c>
      <c r="O46" s="146">
        <v>27.875</v>
      </c>
      <c r="P46" s="146">
        <v>27.875</v>
      </c>
      <c r="Q46" s="146"/>
      <c r="R46" s="146">
        <v>29</v>
      </c>
      <c r="S46" s="146">
        <v>29</v>
      </c>
      <c r="T46" s="146">
        <v>29</v>
      </c>
      <c r="U46" s="146"/>
      <c r="V46" s="146">
        <v>0.9</v>
      </c>
      <c r="W46" s="146">
        <v>0.9</v>
      </c>
      <c r="X46" s="146">
        <v>0.9</v>
      </c>
      <c r="Y46" s="146"/>
      <c r="Z46" s="144">
        <v>0.2</v>
      </c>
      <c r="AA46" s="144">
        <v>0.2</v>
      </c>
      <c r="AB46" s="144">
        <v>0.2</v>
      </c>
      <c r="AC46" s="144"/>
      <c r="AD46" s="144">
        <v>9.1999999999999998E-2</v>
      </c>
      <c r="AE46" s="144">
        <v>9.1999999999999998E-2</v>
      </c>
      <c r="AF46" s="144">
        <v>9.1999999999999998E-2</v>
      </c>
      <c r="AG46" s="144"/>
      <c r="AH46" s="144">
        <v>0.18</v>
      </c>
      <c r="AI46" s="144">
        <v>0.18</v>
      </c>
      <c r="AJ46" s="144">
        <v>0.18</v>
      </c>
      <c r="AK46" s="144"/>
      <c r="AL46" s="144">
        <v>0.21</v>
      </c>
      <c r="AM46" s="144">
        <v>0.21</v>
      </c>
      <c r="AN46" s="144">
        <v>0.21</v>
      </c>
      <c r="AO46" s="146"/>
      <c r="AP46" s="146">
        <v>13</v>
      </c>
      <c r="AQ46" s="146">
        <v>0.3</v>
      </c>
      <c r="AR46" s="147"/>
      <c r="AS46" s="162">
        <v>-0.5</v>
      </c>
      <c r="AT46" s="163">
        <v>0</v>
      </c>
      <c r="AU46" s="147"/>
      <c r="AV46" s="162">
        <v>0</v>
      </c>
      <c r="AW46" s="147"/>
      <c r="AX46" s="147"/>
      <c r="AY46" s="147"/>
      <c r="AZ46" s="147"/>
      <c r="BA46" s="147"/>
      <c r="BB46" s="147"/>
      <c r="BC46" s="147"/>
      <c r="BD46" s="147"/>
      <c r="BE46" s="147"/>
      <c r="BF46" s="147"/>
      <c r="BI46" s="77">
        <f t="shared" si="1"/>
        <v>38292</v>
      </c>
      <c r="BJ46" s="78">
        <f t="shared" si="2"/>
        <v>0.18</v>
      </c>
      <c r="BK46" s="78">
        <f t="shared" si="4"/>
        <v>0.18</v>
      </c>
      <c r="BL46" s="78">
        <f t="shared" si="3"/>
        <v>0.18</v>
      </c>
      <c r="BM46" s="72"/>
      <c r="BN46" s="78">
        <f t="shared" si="5"/>
        <v>0.21</v>
      </c>
      <c r="BO46" s="78">
        <f t="shared" si="6"/>
        <v>0.21</v>
      </c>
      <c r="BP46" s="79">
        <f t="shared" si="7"/>
        <v>0.21</v>
      </c>
    </row>
    <row r="47" spans="1:68" x14ac:dyDescent="0.25">
      <c r="A47" s="130">
        <f t="shared" si="0"/>
        <v>38534</v>
      </c>
      <c r="B47" s="131">
        <v>4.58824369288919E-2</v>
      </c>
      <c r="C47" s="18"/>
      <c r="D47" s="159">
        <v>37438</v>
      </c>
      <c r="E47" s="146">
        <v>53.5</v>
      </c>
      <c r="F47" s="146">
        <v>53.5</v>
      </c>
      <c r="G47" s="146">
        <v>53.5</v>
      </c>
      <c r="H47" s="144"/>
      <c r="I47" s="146">
        <v>25.9</v>
      </c>
      <c r="J47" s="146">
        <v>25.9</v>
      </c>
      <c r="K47" s="146">
        <v>25.9</v>
      </c>
      <c r="L47" s="147"/>
      <c r="M47" s="150">
        <v>38322</v>
      </c>
      <c r="N47" s="146">
        <v>25.225000000000001</v>
      </c>
      <c r="O47" s="146">
        <v>25.225000000000001</v>
      </c>
      <c r="P47" s="146">
        <v>25.225000000000001</v>
      </c>
      <c r="Q47" s="146"/>
      <c r="R47" s="146">
        <v>26.25</v>
      </c>
      <c r="S47" s="146">
        <v>26.25</v>
      </c>
      <c r="T47" s="146">
        <v>26.25</v>
      </c>
      <c r="U47" s="146"/>
      <c r="V47" s="146">
        <v>0.9</v>
      </c>
      <c r="W47" s="146">
        <v>0.9</v>
      </c>
      <c r="X47" s="146">
        <v>0.9</v>
      </c>
      <c r="Y47" s="146"/>
      <c r="Z47" s="144">
        <v>0.2</v>
      </c>
      <c r="AA47" s="144">
        <v>0.2</v>
      </c>
      <c r="AB47" s="144">
        <v>0.2</v>
      </c>
      <c r="AC47" s="144"/>
      <c r="AD47" s="144">
        <v>9.1999999999999998E-2</v>
      </c>
      <c r="AE47" s="144">
        <v>9.1999999999999998E-2</v>
      </c>
      <c r="AF47" s="144">
        <v>9.1999999999999998E-2</v>
      </c>
      <c r="AG47" s="144"/>
      <c r="AH47" s="144">
        <v>0.18</v>
      </c>
      <c r="AI47" s="144">
        <v>0.18</v>
      </c>
      <c r="AJ47" s="144">
        <v>0.18</v>
      </c>
      <c r="AK47" s="144"/>
      <c r="AL47" s="144">
        <v>0.21</v>
      </c>
      <c r="AM47" s="144">
        <v>0.21</v>
      </c>
      <c r="AN47" s="144">
        <v>0.21</v>
      </c>
      <c r="AO47" s="146"/>
      <c r="AP47" s="146">
        <v>13</v>
      </c>
      <c r="AQ47" s="146">
        <v>0.3</v>
      </c>
      <c r="AR47" s="147"/>
      <c r="AS47" s="162">
        <v>0</v>
      </c>
      <c r="AT47" s="163">
        <v>0</v>
      </c>
      <c r="AU47" s="147"/>
      <c r="AV47" s="162">
        <v>0</v>
      </c>
      <c r="AW47" s="147"/>
      <c r="AX47" s="147"/>
      <c r="AY47" s="147"/>
      <c r="AZ47" s="147"/>
      <c r="BA47" s="147"/>
      <c r="BB47" s="147"/>
      <c r="BC47" s="147"/>
      <c r="BD47" s="147"/>
      <c r="BE47" s="147"/>
      <c r="BF47" s="147"/>
      <c r="BI47" s="77">
        <f t="shared" si="1"/>
        <v>38322</v>
      </c>
      <c r="BJ47" s="78">
        <f t="shared" si="2"/>
        <v>0.18</v>
      </c>
      <c r="BK47" s="78">
        <f t="shared" si="4"/>
        <v>0.18</v>
      </c>
      <c r="BL47" s="78">
        <f t="shared" si="3"/>
        <v>0.18</v>
      </c>
      <c r="BM47" s="72"/>
      <c r="BN47" s="78">
        <f t="shared" si="5"/>
        <v>0.21</v>
      </c>
      <c r="BO47" s="78">
        <f t="shared" si="6"/>
        <v>0.21</v>
      </c>
      <c r="BP47" s="79">
        <f t="shared" si="7"/>
        <v>0.21</v>
      </c>
    </row>
    <row r="48" spans="1:68" x14ac:dyDescent="0.25">
      <c r="A48" s="130">
        <f t="shared" si="0"/>
        <v>38565</v>
      </c>
      <c r="B48" s="131">
        <v>4.6256014777308299E-2</v>
      </c>
      <c r="C48" s="18"/>
      <c r="D48" s="159">
        <v>37469</v>
      </c>
      <c r="E48" s="146">
        <v>53.5</v>
      </c>
      <c r="F48" s="146">
        <v>53.5</v>
      </c>
      <c r="G48" s="146">
        <v>53.5</v>
      </c>
      <c r="H48" s="144"/>
      <c r="I48" s="146">
        <v>25.9</v>
      </c>
      <c r="J48" s="146">
        <v>25.9</v>
      </c>
      <c r="K48" s="146">
        <v>25.9</v>
      </c>
      <c r="L48" s="147"/>
      <c r="M48" s="150">
        <v>38353</v>
      </c>
      <c r="N48" s="146">
        <v>33.104999999999997</v>
      </c>
      <c r="O48" s="146">
        <v>33.104999999999997</v>
      </c>
      <c r="P48" s="146">
        <v>33.104999999999997</v>
      </c>
      <c r="Q48" s="146"/>
      <c r="R48" s="146">
        <v>30.704000000000001</v>
      </c>
      <c r="S48" s="146">
        <v>30.704000000000001</v>
      </c>
      <c r="T48" s="146">
        <v>30.704000000000001</v>
      </c>
      <c r="U48" s="146"/>
      <c r="V48" s="146">
        <v>0.9</v>
      </c>
      <c r="W48" s="146">
        <v>0.9</v>
      </c>
      <c r="X48" s="146">
        <v>0.9</v>
      </c>
      <c r="Y48" s="146"/>
      <c r="Z48" s="144">
        <v>0.21</v>
      </c>
      <c r="AA48" s="144">
        <v>0.21</v>
      </c>
      <c r="AB48" s="144">
        <v>0.21</v>
      </c>
      <c r="AC48" s="144"/>
      <c r="AD48" s="144">
        <v>9.6000000000000002E-2</v>
      </c>
      <c r="AE48" s="144">
        <v>9.6000000000000002E-2</v>
      </c>
      <c r="AF48" s="144">
        <v>9.6000000000000002E-2</v>
      </c>
      <c r="AG48" s="144"/>
      <c r="AH48" s="144">
        <v>0.2</v>
      </c>
      <c r="AI48" s="144">
        <v>0.2</v>
      </c>
      <c r="AJ48" s="144">
        <v>0.2</v>
      </c>
      <c r="AK48" s="144"/>
      <c r="AL48" s="144">
        <v>0.26250000000000001</v>
      </c>
      <c r="AM48" s="144">
        <v>0.26250000000000001</v>
      </c>
      <c r="AN48" s="144">
        <v>0.26250000000000001</v>
      </c>
      <c r="AO48" s="146"/>
      <c r="AP48" s="146">
        <v>14</v>
      </c>
      <c r="AQ48" s="146">
        <v>0.3</v>
      </c>
      <c r="AR48" s="147"/>
      <c r="AS48" s="162">
        <v>1</v>
      </c>
      <c r="AT48" s="163">
        <v>0</v>
      </c>
      <c r="AU48" s="147"/>
      <c r="AV48" s="162">
        <v>0</v>
      </c>
      <c r="AW48" s="147"/>
      <c r="AX48" s="147"/>
      <c r="AY48" s="147"/>
      <c r="AZ48" s="147"/>
      <c r="BA48" s="147"/>
      <c r="BB48" s="147"/>
      <c r="BC48" s="147"/>
      <c r="BD48" s="147"/>
      <c r="BE48" s="147"/>
      <c r="BF48" s="147"/>
      <c r="BI48" s="77">
        <f t="shared" si="1"/>
        <v>38353</v>
      </c>
      <c r="BJ48" s="78">
        <f t="shared" si="2"/>
        <v>0.2</v>
      </c>
      <c r="BK48" s="78">
        <f t="shared" si="4"/>
        <v>0.2</v>
      </c>
      <c r="BL48" s="78">
        <f t="shared" si="3"/>
        <v>0.2</v>
      </c>
      <c r="BM48" s="72"/>
      <c r="BN48" s="78">
        <f t="shared" si="5"/>
        <v>0.26250000000000001</v>
      </c>
      <c r="BO48" s="78">
        <f t="shared" si="6"/>
        <v>0.26250000000000001</v>
      </c>
      <c r="BP48" s="79">
        <f t="shared" si="7"/>
        <v>0.26250000000000001</v>
      </c>
    </row>
    <row r="49" spans="1:68" x14ac:dyDescent="0.25">
      <c r="A49" s="130">
        <f t="shared" si="0"/>
        <v>38596</v>
      </c>
      <c r="B49" s="131">
        <v>4.6629592672406996E-2</v>
      </c>
      <c r="C49" s="18"/>
      <c r="D49" s="159">
        <v>37500</v>
      </c>
      <c r="E49" s="146">
        <v>36.1</v>
      </c>
      <c r="F49" s="146">
        <v>36.1</v>
      </c>
      <c r="G49" s="146">
        <v>36.1</v>
      </c>
      <c r="H49" s="144"/>
      <c r="I49" s="146">
        <v>24.5</v>
      </c>
      <c r="J49" s="146">
        <v>24.5</v>
      </c>
      <c r="K49" s="146">
        <v>24.5</v>
      </c>
      <c r="L49" s="147"/>
      <c r="M49" s="150">
        <v>38384</v>
      </c>
      <c r="N49" s="146">
        <v>33.33</v>
      </c>
      <c r="O49" s="146">
        <v>33.33</v>
      </c>
      <c r="P49" s="146">
        <v>33.33</v>
      </c>
      <c r="Q49" s="146"/>
      <c r="R49" s="146">
        <v>29.004000000000001</v>
      </c>
      <c r="S49" s="146">
        <v>29.004000000000001</v>
      </c>
      <c r="T49" s="146">
        <v>29.004000000000001</v>
      </c>
      <c r="U49" s="146"/>
      <c r="V49" s="146">
        <v>0.9</v>
      </c>
      <c r="W49" s="146">
        <v>0.9</v>
      </c>
      <c r="X49" s="146">
        <v>0.9</v>
      </c>
      <c r="Y49" s="146"/>
      <c r="Z49" s="144">
        <v>0.21</v>
      </c>
      <c r="AA49" s="144">
        <v>0.21</v>
      </c>
      <c r="AB49" s="144">
        <v>0.21</v>
      </c>
      <c r="AC49" s="144"/>
      <c r="AD49" s="144">
        <v>9.6000000000000002E-2</v>
      </c>
      <c r="AE49" s="144">
        <v>9.6000000000000002E-2</v>
      </c>
      <c r="AF49" s="144">
        <v>9.6000000000000002E-2</v>
      </c>
      <c r="AG49" s="144"/>
      <c r="AH49" s="144">
        <v>0.2</v>
      </c>
      <c r="AI49" s="144">
        <v>0.2</v>
      </c>
      <c r="AJ49" s="144">
        <v>0.2</v>
      </c>
      <c r="AK49" s="144"/>
      <c r="AL49" s="144">
        <v>0.26250000000000001</v>
      </c>
      <c r="AM49" s="144">
        <v>0.26250000000000001</v>
      </c>
      <c r="AN49" s="144">
        <v>0.26250000000000001</v>
      </c>
      <c r="AO49" s="146"/>
      <c r="AP49" s="146">
        <v>14</v>
      </c>
      <c r="AQ49" s="146">
        <v>0.3</v>
      </c>
      <c r="AR49" s="147"/>
      <c r="AS49" s="162">
        <v>2</v>
      </c>
      <c r="AT49" s="163">
        <v>0</v>
      </c>
      <c r="AU49" s="147"/>
      <c r="AV49" s="162">
        <v>0</v>
      </c>
      <c r="AW49" s="147"/>
      <c r="AX49" s="147"/>
      <c r="AY49" s="147"/>
      <c r="AZ49" s="147"/>
      <c r="BA49" s="147"/>
      <c r="BB49" s="147"/>
      <c r="BC49" s="147"/>
      <c r="BD49" s="147"/>
      <c r="BE49" s="147"/>
      <c r="BF49" s="147"/>
      <c r="BI49" s="77">
        <f t="shared" si="1"/>
        <v>38384</v>
      </c>
      <c r="BJ49" s="78">
        <f t="shared" si="2"/>
        <v>0.2</v>
      </c>
      <c r="BK49" s="78">
        <f t="shared" si="4"/>
        <v>0.2</v>
      </c>
      <c r="BL49" s="78">
        <f t="shared" si="3"/>
        <v>0.2</v>
      </c>
      <c r="BM49" s="72"/>
      <c r="BN49" s="78">
        <f t="shared" si="5"/>
        <v>0.26250000000000001</v>
      </c>
      <c r="BO49" s="78">
        <f t="shared" si="6"/>
        <v>0.26250000000000001</v>
      </c>
      <c r="BP49" s="79">
        <f t="shared" si="7"/>
        <v>0.26250000000000001</v>
      </c>
    </row>
    <row r="50" spans="1:68" x14ac:dyDescent="0.25">
      <c r="A50" s="130">
        <f t="shared" si="0"/>
        <v>38626</v>
      </c>
      <c r="B50" s="131">
        <v>4.6979878363984998E-2</v>
      </c>
      <c r="C50" s="18"/>
      <c r="D50" s="159">
        <v>37530</v>
      </c>
      <c r="E50" s="146">
        <v>36.5</v>
      </c>
      <c r="F50" s="146">
        <v>36.5</v>
      </c>
      <c r="G50" s="146">
        <v>36.5</v>
      </c>
      <c r="H50" s="144"/>
      <c r="I50" s="146">
        <v>25</v>
      </c>
      <c r="J50" s="146">
        <v>25</v>
      </c>
      <c r="K50" s="146">
        <v>25</v>
      </c>
      <c r="L50" s="147"/>
      <c r="M50" s="150">
        <v>38412</v>
      </c>
      <c r="N50" s="146">
        <v>27.375</v>
      </c>
      <c r="O50" s="146">
        <v>27.375</v>
      </c>
      <c r="P50" s="146">
        <v>27.375</v>
      </c>
      <c r="Q50" s="146"/>
      <c r="R50" s="146">
        <v>28.7</v>
      </c>
      <c r="S50" s="146">
        <v>28.7</v>
      </c>
      <c r="T50" s="146">
        <v>28.7</v>
      </c>
      <c r="U50" s="146"/>
      <c r="V50" s="146">
        <v>0.9</v>
      </c>
      <c r="W50" s="146">
        <v>0.9</v>
      </c>
      <c r="X50" s="146">
        <v>0.9</v>
      </c>
      <c r="Y50" s="146"/>
      <c r="Z50" s="144">
        <v>0.21</v>
      </c>
      <c r="AA50" s="144">
        <v>0.21</v>
      </c>
      <c r="AB50" s="144">
        <v>0.21</v>
      </c>
      <c r="AC50" s="144"/>
      <c r="AD50" s="144">
        <v>9.6000000000000002E-2</v>
      </c>
      <c r="AE50" s="144">
        <v>9.6000000000000002E-2</v>
      </c>
      <c r="AF50" s="144">
        <v>9.6000000000000002E-2</v>
      </c>
      <c r="AG50" s="144"/>
      <c r="AH50" s="144">
        <v>0.18</v>
      </c>
      <c r="AI50" s="144">
        <v>0.18</v>
      </c>
      <c r="AJ50" s="144">
        <v>0.18</v>
      </c>
      <c r="AK50" s="144"/>
      <c r="AL50" s="144">
        <v>0.26250000000000001</v>
      </c>
      <c r="AM50" s="144">
        <v>0.26250000000000001</v>
      </c>
      <c r="AN50" s="144">
        <v>0.26250000000000001</v>
      </c>
      <c r="AO50" s="146"/>
      <c r="AP50" s="146">
        <v>14</v>
      </c>
      <c r="AQ50" s="146">
        <v>0.4</v>
      </c>
      <c r="AR50" s="147"/>
      <c r="AS50" s="162">
        <v>3</v>
      </c>
      <c r="AT50" s="163">
        <v>0.01</v>
      </c>
      <c r="AU50" s="147"/>
      <c r="AV50" s="162">
        <v>0</v>
      </c>
      <c r="AW50" s="147"/>
      <c r="AX50" s="147"/>
      <c r="AY50" s="147"/>
      <c r="AZ50" s="147"/>
      <c r="BA50" s="147"/>
      <c r="BB50" s="147"/>
      <c r="BC50" s="147"/>
      <c r="BD50" s="147"/>
      <c r="BE50" s="147"/>
      <c r="BF50" s="147"/>
      <c r="BI50" s="77">
        <f t="shared" si="1"/>
        <v>38412</v>
      </c>
      <c r="BJ50" s="78">
        <f t="shared" si="2"/>
        <v>0.18</v>
      </c>
      <c r="BK50" s="78">
        <f t="shared" si="4"/>
        <v>0.18</v>
      </c>
      <c r="BL50" s="78">
        <f t="shared" si="3"/>
        <v>0.18</v>
      </c>
      <c r="BM50" s="72"/>
      <c r="BN50" s="78">
        <f t="shared" si="5"/>
        <v>0.26250000000000001</v>
      </c>
      <c r="BO50" s="78">
        <f t="shared" si="6"/>
        <v>0.26250000000000001</v>
      </c>
      <c r="BP50" s="79">
        <f t="shared" si="7"/>
        <v>0.26250000000000001</v>
      </c>
    </row>
    <row r="51" spans="1:68" x14ac:dyDescent="0.25">
      <c r="A51" s="130">
        <f t="shared" si="0"/>
        <v>38657</v>
      </c>
      <c r="B51" s="131">
        <v>4.7318950120966499E-2</v>
      </c>
      <c r="C51" s="18"/>
      <c r="D51" s="159">
        <v>37561</v>
      </c>
      <c r="E51" s="146">
        <v>36.5</v>
      </c>
      <c r="F51" s="146">
        <v>36.5</v>
      </c>
      <c r="G51" s="146">
        <v>36.5</v>
      </c>
      <c r="H51" s="144"/>
      <c r="I51" s="146">
        <v>25</v>
      </c>
      <c r="J51" s="146">
        <v>25</v>
      </c>
      <c r="K51" s="146">
        <v>25</v>
      </c>
      <c r="L51" s="147"/>
      <c r="M51" s="150">
        <v>38443</v>
      </c>
      <c r="N51" s="146">
        <v>27.4</v>
      </c>
      <c r="O51" s="146">
        <v>27.4</v>
      </c>
      <c r="P51" s="146">
        <v>27.4</v>
      </c>
      <c r="Q51" s="146"/>
      <c r="R51" s="146">
        <v>26.8</v>
      </c>
      <c r="S51" s="146">
        <v>26.8</v>
      </c>
      <c r="T51" s="146">
        <v>26.8</v>
      </c>
      <c r="U51" s="146"/>
      <c r="V51" s="146">
        <v>0.9</v>
      </c>
      <c r="W51" s="146">
        <v>0.9</v>
      </c>
      <c r="X51" s="146">
        <v>0.9</v>
      </c>
      <c r="Y51" s="146"/>
      <c r="Z51" s="144">
        <v>0.21</v>
      </c>
      <c r="AA51" s="144">
        <v>0.21</v>
      </c>
      <c r="AB51" s="144">
        <v>0.21</v>
      </c>
      <c r="AC51" s="144"/>
      <c r="AD51" s="144">
        <v>9.6000000000000002E-2</v>
      </c>
      <c r="AE51" s="144">
        <v>9.6000000000000002E-2</v>
      </c>
      <c r="AF51" s="144">
        <v>9.6000000000000002E-2</v>
      </c>
      <c r="AG51" s="144"/>
      <c r="AH51" s="144">
        <v>0.18</v>
      </c>
      <c r="AI51" s="144">
        <v>0.18</v>
      </c>
      <c r="AJ51" s="144">
        <v>0.18</v>
      </c>
      <c r="AK51" s="144"/>
      <c r="AL51" s="144">
        <v>0.26250000000000001</v>
      </c>
      <c r="AM51" s="144">
        <v>0.26250000000000001</v>
      </c>
      <c r="AN51" s="144">
        <v>0.26250000000000001</v>
      </c>
      <c r="AO51" s="146"/>
      <c r="AP51" s="146">
        <v>15</v>
      </c>
      <c r="AQ51" s="146">
        <v>0.4</v>
      </c>
      <c r="AR51" s="147"/>
      <c r="AS51" s="162">
        <v>4</v>
      </c>
      <c r="AT51" s="163">
        <v>1.4999999999999999E-2</v>
      </c>
      <c r="AU51" s="147"/>
      <c r="AV51" s="162">
        <v>0</v>
      </c>
      <c r="AW51" s="147"/>
      <c r="AX51" s="147"/>
      <c r="AY51" s="147"/>
      <c r="AZ51" s="147"/>
      <c r="BA51" s="147"/>
      <c r="BB51" s="147"/>
      <c r="BC51" s="147"/>
      <c r="BD51" s="147"/>
      <c r="BE51" s="147"/>
      <c r="BF51" s="147"/>
      <c r="BI51" s="77">
        <f t="shared" si="1"/>
        <v>38443</v>
      </c>
      <c r="BJ51" s="78">
        <f t="shared" si="2"/>
        <v>0.18</v>
      </c>
      <c r="BK51" s="78">
        <f t="shared" si="4"/>
        <v>0.18</v>
      </c>
      <c r="BL51" s="78">
        <f t="shared" si="3"/>
        <v>0.18</v>
      </c>
      <c r="BM51" s="72"/>
      <c r="BN51" s="78">
        <f t="shared" si="5"/>
        <v>0.26250000000000001</v>
      </c>
      <c r="BO51" s="78">
        <f t="shared" si="6"/>
        <v>0.26250000000000001</v>
      </c>
      <c r="BP51" s="79">
        <f t="shared" si="7"/>
        <v>0.26250000000000001</v>
      </c>
    </row>
    <row r="52" spans="1:68" x14ac:dyDescent="0.25">
      <c r="A52" s="130">
        <f t="shared" si="0"/>
        <v>38687</v>
      </c>
      <c r="B52" s="131">
        <v>4.7647084115933304E-2</v>
      </c>
      <c r="C52" s="18"/>
      <c r="D52" s="159">
        <v>37591</v>
      </c>
      <c r="E52" s="146">
        <v>36.5</v>
      </c>
      <c r="F52" s="146">
        <v>36.5</v>
      </c>
      <c r="G52" s="146">
        <v>36.5</v>
      </c>
      <c r="H52" s="144"/>
      <c r="I52" s="146">
        <v>25</v>
      </c>
      <c r="J52" s="146">
        <v>25</v>
      </c>
      <c r="K52" s="146">
        <v>25</v>
      </c>
      <c r="L52" s="147"/>
      <c r="M52" s="150">
        <v>38473</v>
      </c>
      <c r="N52" s="146">
        <v>28.95</v>
      </c>
      <c r="O52" s="146">
        <v>28.95</v>
      </c>
      <c r="P52" s="146">
        <v>28.95</v>
      </c>
      <c r="Q52" s="146"/>
      <c r="R52" s="146">
        <v>27.95</v>
      </c>
      <c r="S52" s="146">
        <v>27.95</v>
      </c>
      <c r="T52" s="146">
        <v>27.95</v>
      </c>
      <c r="U52" s="146"/>
      <c r="V52" s="146">
        <v>0.9</v>
      </c>
      <c r="W52" s="146">
        <v>0.9</v>
      </c>
      <c r="X52" s="146">
        <v>0.9</v>
      </c>
      <c r="Y52" s="146"/>
      <c r="Z52" s="144">
        <v>0.21</v>
      </c>
      <c r="AA52" s="144">
        <v>0.21</v>
      </c>
      <c r="AB52" s="144">
        <v>0.21</v>
      </c>
      <c r="AC52" s="144"/>
      <c r="AD52" s="144">
        <v>9.6000000000000002E-2</v>
      </c>
      <c r="AE52" s="144">
        <v>9.6000000000000002E-2</v>
      </c>
      <c r="AF52" s="144">
        <v>9.6000000000000002E-2</v>
      </c>
      <c r="AG52" s="144"/>
      <c r="AH52" s="144">
        <v>0.18</v>
      </c>
      <c r="AI52" s="144">
        <v>0.18</v>
      </c>
      <c r="AJ52" s="144">
        <v>0.18</v>
      </c>
      <c r="AK52" s="144"/>
      <c r="AL52" s="144">
        <v>0.26250000000000001</v>
      </c>
      <c r="AM52" s="144">
        <v>0.26250000000000001</v>
      </c>
      <c r="AN52" s="144">
        <v>0.26250000000000001</v>
      </c>
      <c r="AO52" s="146"/>
      <c r="AP52" s="146">
        <v>15</v>
      </c>
      <c r="AQ52" s="146">
        <v>0.4</v>
      </c>
      <c r="AR52" s="147"/>
      <c r="AS52" s="162">
        <v>5</v>
      </c>
      <c r="AT52" s="163">
        <v>1.7500000000000002E-2</v>
      </c>
      <c r="AU52" s="147"/>
      <c r="AV52" s="162">
        <v>0</v>
      </c>
      <c r="AW52" s="147"/>
      <c r="AX52" s="147"/>
      <c r="AY52" s="147"/>
      <c r="AZ52" s="147"/>
      <c r="BA52" s="147"/>
      <c r="BB52" s="147"/>
      <c r="BC52" s="147"/>
      <c r="BD52" s="147"/>
      <c r="BE52" s="147"/>
      <c r="BF52" s="147"/>
      <c r="BI52" s="77">
        <f t="shared" si="1"/>
        <v>38473</v>
      </c>
      <c r="BJ52" s="78">
        <f t="shared" si="2"/>
        <v>0.18</v>
      </c>
      <c r="BK52" s="78">
        <f t="shared" si="4"/>
        <v>0.18</v>
      </c>
      <c r="BL52" s="78">
        <f t="shared" si="3"/>
        <v>0.18</v>
      </c>
      <c r="BM52" s="72"/>
      <c r="BN52" s="78">
        <f t="shared" si="5"/>
        <v>0.26250000000000001</v>
      </c>
      <c r="BO52" s="78">
        <f t="shared" si="6"/>
        <v>0.26250000000000001</v>
      </c>
      <c r="BP52" s="79">
        <f t="shared" si="7"/>
        <v>0.26250000000000001</v>
      </c>
    </row>
    <row r="53" spans="1:68" x14ac:dyDescent="0.25">
      <c r="A53" s="130">
        <f t="shared" si="0"/>
        <v>38718</v>
      </c>
      <c r="B53" s="131">
        <v>4.7961939070927197E-2</v>
      </c>
      <c r="C53" s="18"/>
      <c r="D53" s="159">
        <v>37622</v>
      </c>
      <c r="E53" s="146">
        <v>43</v>
      </c>
      <c r="F53" s="146">
        <v>43</v>
      </c>
      <c r="G53" s="146">
        <v>43</v>
      </c>
      <c r="H53" s="144"/>
      <c r="I53" s="146">
        <v>30</v>
      </c>
      <c r="J53" s="146">
        <v>30</v>
      </c>
      <c r="K53" s="146">
        <v>30</v>
      </c>
      <c r="L53" s="147"/>
      <c r="M53" s="150">
        <v>38504</v>
      </c>
      <c r="N53" s="146">
        <v>30.55</v>
      </c>
      <c r="O53" s="146">
        <v>30.55</v>
      </c>
      <c r="P53" s="146">
        <v>30.55</v>
      </c>
      <c r="Q53" s="146"/>
      <c r="R53" s="146">
        <v>28.25</v>
      </c>
      <c r="S53" s="146">
        <v>28.25</v>
      </c>
      <c r="T53" s="146">
        <v>28.25</v>
      </c>
      <c r="U53" s="146"/>
      <c r="V53" s="146">
        <v>0.9</v>
      </c>
      <c r="W53" s="146">
        <v>0.9</v>
      </c>
      <c r="X53" s="146">
        <v>0.9</v>
      </c>
      <c r="Y53" s="146"/>
      <c r="Z53" s="144">
        <v>0.21</v>
      </c>
      <c r="AA53" s="144">
        <v>0.21</v>
      </c>
      <c r="AB53" s="144">
        <v>0.21</v>
      </c>
      <c r="AC53" s="144"/>
      <c r="AD53" s="144">
        <v>9.6000000000000002E-2</v>
      </c>
      <c r="AE53" s="144">
        <v>9.6000000000000002E-2</v>
      </c>
      <c r="AF53" s="144">
        <v>9.6000000000000002E-2</v>
      </c>
      <c r="AG53" s="144"/>
      <c r="AH53" s="144">
        <v>0.18</v>
      </c>
      <c r="AI53" s="144">
        <v>0.18</v>
      </c>
      <c r="AJ53" s="144">
        <v>0.18</v>
      </c>
      <c r="AK53" s="144"/>
      <c r="AL53" s="144">
        <v>0.3</v>
      </c>
      <c r="AM53" s="144">
        <v>0.3</v>
      </c>
      <c r="AN53" s="144">
        <v>0.3</v>
      </c>
      <c r="AO53" s="146"/>
      <c r="AP53" s="146">
        <v>15</v>
      </c>
      <c r="AQ53" s="146">
        <v>0.4</v>
      </c>
      <c r="AR53" s="147"/>
      <c r="AS53" s="162">
        <v>6</v>
      </c>
      <c r="AT53" s="163">
        <v>2.5000000000000001E-2</v>
      </c>
      <c r="AU53" s="147"/>
      <c r="AV53" s="162">
        <v>0</v>
      </c>
      <c r="AW53" s="147"/>
      <c r="AX53" s="147"/>
      <c r="AY53" s="147"/>
      <c r="AZ53" s="147"/>
      <c r="BA53" s="147"/>
      <c r="BB53" s="147"/>
      <c r="BC53" s="147"/>
      <c r="BD53" s="147"/>
      <c r="BE53" s="147"/>
      <c r="BF53" s="147"/>
      <c r="BI53" s="77">
        <f t="shared" si="1"/>
        <v>38504</v>
      </c>
      <c r="BJ53" s="78">
        <f t="shared" si="2"/>
        <v>0.18</v>
      </c>
      <c r="BK53" s="78">
        <f t="shared" si="4"/>
        <v>0.18</v>
      </c>
      <c r="BL53" s="78">
        <f t="shared" si="3"/>
        <v>0.18</v>
      </c>
      <c r="BM53" s="72"/>
      <c r="BN53" s="78">
        <f t="shared" si="5"/>
        <v>0.3</v>
      </c>
      <c r="BO53" s="78">
        <f t="shared" si="6"/>
        <v>0.3</v>
      </c>
      <c r="BP53" s="79">
        <f t="shared" si="7"/>
        <v>0.3</v>
      </c>
    </row>
    <row r="54" spans="1:68" x14ac:dyDescent="0.25">
      <c r="A54" s="130">
        <f t="shared" si="0"/>
        <v>38749</v>
      </c>
      <c r="B54" s="131">
        <v>4.82327633683481E-2</v>
      </c>
      <c r="C54" s="18"/>
      <c r="D54" s="159">
        <v>37653</v>
      </c>
      <c r="E54" s="146">
        <v>43</v>
      </c>
      <c r="F54" s="146">
        <v>43</v>
      </c>
      <c r="G54" s="146">
        <v>43</v>
      </c>
      <c r="H54" s="144"/>
      <c r="I54" s="146">
        <v>30</v>
      </c>
      <c r="J54" s="146">
        <v>30</v>
      </c>
      <c r="K54" s="146">
        <v>30</v>
      </c>
      <c r="L54" s="147"/>
      <c r="M54" s="150">
        <v>38534</v>
      </c>
      <c r="N54" s="146">
        <v>37.6</v>
      </c>
      <c r="O54" s="146">
        <v>37.6</v>
      </c>
      <c r="P54" s="146">
        <v>37.6</v>
      </c>
      <c r="Q54" s="146"/>
      <c r="R54" s="146">
        <v>36.4</v>
      </c>
      <c r="S54" s="146">
        <v>36.4</v>
      </c>
      <c r="T54" s="146">
        <v>36.4</v>
      </c>
      <c r="U54" s="146"/>
      <c r="V54" s="146">
        <v>0.9</v>
      </c>
      <c r="W54" s="146">
        <v>0.9</v>
      </c>
      <c r="X54" s="146">
        <v>0.9</v>
      </c>
      <c r="Y54" s="146"/>
      <c r="Z54" s="144">
        <v>0.25</v>
      </c>
      <c r="AA54" s="144">
        <v>0.25</v>
      </c>
      <c r="AB54" s="144">
        <v>0.25</v>
      </c>
      <c r="AC54" s="144"/>
      <c r="AD54" s="144">
        <v>0.112</v>
      </c>
      <c r="AE54" s="144">
        <v>0.112</v>
      </c>
      <c r="AF54" s="144">
        <v>0.112</v>
      </c>
      <c r="AG54" s="144"/>
      <c r="AH54" s="144">
        <v>0.21</v>
      </c>
      <c r="AI54" s="144">
        <v>0.21</v>
      </c>
      <c r="AJ54" s="144">
        <v>0.21</v>
      </c>
      <c r="AK54" s="144"/>
      <c r="AL54" s="144">
        <v>0.2475</v>
      </c>
      <c r="AM54" s="144">
        <v>0.2475</v>
      </c>
      <c r="AN54" s="144">
        <v>0.2475</v>
      </c>
      <c r="AO54" s="146"/>
      <c r="AP54" s="146">
        <v>16</v>
      </c>
      <c r="AQ54" s="146">
        <v>0.4</v>
      </c>
      <c r="AR54" s="147"/>
      <c r="AS54" s="162">
        <v>7</v>
      </c>
      <c r="AT54" s="163">
        <v>3.5000000000000003E-2</v>
      </c>
      <c r="AU54" s="147"/>
      <c r="AV54" s="162">
        <v>0</v>
      </c>
      <c r="AW54" s="147"/>
      <c r="AX54" s="147"/>
      <c r="AY54" s="147"/>
      <c r="AZ54" s="147"/>
      <c r="BA54" s="147"/>
      <c r="BB54" s="147"/>
      <c r="BC54" s="147"/>
      <c r="BD54" s="147"/>
      <c r="BE54" s="147"/>
      <c r="BF54" s="147"/>
      <c r="BI54" s="77">
        <f t="shared" si="1"/>
        <v>38534</v>
      </c>
      <c r="BJ54" s="78">
        <f t="shared" si="2"/>
        <v>0.21</v>
      </c>
      <c r="BK54" s="78">
        <f t="shared" si="4"/>
        <v>0.21</v>
      </c>
      <c r="BL54" s="78">
        <f t="shared" si="3"/>
        <v>0.21</v>
      </c>
      <c r="BM54" s="72"/>
      <c r="BN54" s="78">
        <f t="shared" si="5"/>
        <v>0.2475</v>
      </c>
      <c r="BO54" s="78">
        <f t="shared" si="6"/>
        <v>0.2475</v>
      </c>
      <c r="BP54" s="79">
        <f t="shared" si="7"/>
        <v>0.2475</v>
      </c>
    </row>
    <row r="55" spans="1:68" x14ac:dyDescent="0.25">
      <c r="A55" s="130">
        <f t="shared" si="0"/>
        <v>38777</v>
      </c>
      <c r="B55" s="131">
        <v>4.8477378883860396E-2</v>
      </c>
      <c r="C55" s="18"/>
      <c r="D55" s="159">
        <v>37681</v>
      </c>
      <c r="E55" s="146">
        <v>35.25</v>
      </c>
      <c r="F55" s="146">
        <v>35.25</v>
      </c>
      <c r="G55" s="146">
        <v>35.25</v>
      </c>
      <c r="H55" s="144"/>
      <c r="I55" s="146">
        <v>29</v>
      </c>
      <c r="J55" s="146">
        <v>29</v>
      </c>
      <c r="K55" s="146">
        <v>29</v>
      </c>
      <c r="L55" s="147"/>
      <c r="M55" s="150">
        <v>38565</v>
      </c>
      <c r="N55" s="146">
        <v>38.35</v>
      </c>
      <c r="O55" s="146">
        <v>38.35</v>
      </c>
      <c r="P55" s="146">
        <v>38.35</v>
      </c>
      <c r="Q55" s="146"/>
      <c r="R55" s="146">
        <v>39.200000000000003</v>
      </c>
      <c r="S55" s="146">
        <v>39.200000000000003</v>
      </c>
      <c r="T55" s="146">
        <v>39.200000000000003</v>
      </c>
      <c r="U55" s="146"/>
      <c r="V55" s="146">
        <v>0.9</v>
      </c>
      <c r="W55" s="146">
        <v>0.9</v>
      </c>
      <c r="X55" s="146">
        <v>0.9</v>
      </c>
      <c r="Y55" s="146"/>
      <c r="Z55" s="144">
        <v>0.26</v>
      </c>
      <c r="AA55" s="144">
        <v>0.26</v>
      </c>
      <c r="AB55" s="144">
        <v>0.26</v>
      </c>
      <c r="AC55" s="144"/>
      <c r="AD55" s="144">
        <v>0.11600000000000001</v>
      </c>
      <c r="AE55" s="144">
        <v>0.11600000000000001</v>
      </c>
      <c r="AF55" s="144">
        <v>0.11600000000000001</v>
      </c>
      <c r="AG55" s="144"/>
      <c r="AH55" s="144">
        <v>0.21</v>
      </c>
      <c r="AI55" s="144">
        <v>0.21</v>
      </c>
      <c r="AJ55" s="144">
        <v>0.21</v>
      </c>
      <c r="AK55" s="144"/>
      <c r="AL55" s="144">
        <v>0.2475</v>
      </c>
      <c r="AM55" s="144">
        <v>0.2475</v>
      </c>
      <c r="AN55" s="144">
        <v>0.2475</v>
      </c>
      <c r="AO55" s="146"/>
      <c r="AP55" s="146">
        <v>16</v>
      </c>
      <c r="AQ55" s="146">
        <v>0.4</v>
      </c>
      <c r="AR55" s="147"/>
      <c r="AS55" s="162">
        <v>8</v>
      </c>
      <c r="AT55" s="163">
        <v>0.04</v>
      </c>
      <c r="AU55" s="147"/>
      <c r="AV55" s="162">
        <v>0</v>
      </c>
      <c r="AW55" s="147"/>
      <c r="AX55" s="147"/>
      <c r="AY55" s="147"/>
      <c r="AZ55" s="147"/>
      <c r="BA55" s="147"/>
      <c r="BB55" s="147"/>
      <c r="BC55" s="147"/>
      <c r="BD55" s="147"/>
      <c r="BE55" s="147"/>
      <c r="BF55" s="147"/>
      <c r="BI55" s="77">
        <f t="shared" si="1"/>
        <v>38565</v>
      </c>
      <c r="BJ55" s="78">
        <f t="shared" si="2"/>
        <v>0.21</v>
      </c>
      <c r="BK55" s="78">
        <f t="shared" si="4"/>
        <v>0.21</v>
      </c>
      <c r="BL55" s="78">
        <f t="shared" si="3"/>
        <v>0.21</v>
      </c>
      <c r="BM55" s="72"/>
      <c r="BN55" s="78">
        <f t="shared" si="5"/>
        <v>0.2475</v>
      </c>
      <c r="BO55" s="78">
        <f t="shared" si="6"/>
        <v>0.2475</v>
      </c>
      <c r="BP55" s="79">
        <f t="shared" si="7"/>
        <v>0.2475</v>
      </c>
    </row>
    <row r="56" spans="1:68" x14ac:dyDescent="0.25">
      <c r="A56" s="130">
        <f t="shared" si="0"/>
        <v>38808</v>
      </c>
      <c r="B56" s="131">
        <v>4.8748203227927202E-2</v>
      </c>
      <c r="C56" s="18"/>
      <c r="D56" s="159">
        <v>37712</v>
      </c>
      <c r="E56" s="146">
        <v>35.25</v>
      </c>
      <c r="F56" s="146">
        <v>35.25</v>
      </c>
      <c r="G56" s="146">
        <v>35.25</v>
      </c>
      <c r="H56" s="144"/>
      <c r="I56" s="146">
        <v>26</v>
      </c>
      <c r="J56" s="146">
        <v>26</v>
      </c>
      <c r="K56" s="146">
        <v>26</v>
      </c>
      <c r="L56" s="147"/>
      <c r="M56" s="150">
        <v>38596</v>
      </c>
      <c r="N56" s="146">
        <v>26.324999999999999</v>
      </c>
      <c r="O56" s="146">
        <v>26.324999999999999</v>
      </c>
      <c r="P56" s="146">
        <v>26.324999999999999</v>
      </c>
      <c r="Q56" s="146"/>
      <c r="R56" s="146">
        <v>27.6</v>
      </c>
      <c r="S56" s="146">
        <v>27.6</v>
      </c>
      <c r="T56" s="146">
        <v>27.6</v>
      </c>
      <c r="U56" s="146"/>
      <c r="V56" s="146">
        <v>0.9</v>
      </c>
      <c r="W56" s="146">
        <v>0.9</v>
      </c>
      <c r="X56" s="146">
        <v>0.9</v>
      </c>
      <c r="Y56" s="146"/>
      <c r="Z56" s="144">
        <v>0.21</v>
      </c>
      <c r="AA56" s="144">
        <v>0.21</v>
      </c>
      <c r="AB56" s="144">
        <v>0.21</v>
      </c>
      <c r="AC56" s="144"/>
      <c r="AD56" s="144">
        <v>9.6000000000000002E-2</v>
      </c>
      <c r="AE56" s="144">
        <v>9.6000000000000002E-2</v>
      </c>
      <c r="AF56" s="144">
        <v>9.6000000000000002E-2</v>
      </c>
      <c r="AG56" s="144"/>
      <c r="AH56" s="144">
        <v>0.12</v>
      </c>
      <c r="AI56" s="144">
        <v>0.12</v>
      </c>
      <c r="AJ56" s="144">
        <v>0.12</v>
      </c>
      <c r="AK56" s="144"/>
      <c r="AL56" s="144">
        <v>0.22500000000000001</v>
      </c>
      <c r="AM56" s="144">
        <v>0.22500000000000001</v>
      </c>
      <c r="AN56" s="144">
        <v>0.22500000000000001</v>
      </c>
      <c r="AO56" s="146"/>
      <c r="AP56" s="146">
        <v>16</v>
      </c>
      <c r="AQ56" s="146">
        <v>0.4</v>
      </c>
      <c r="AR56" s="147"/>
      <c r="AS56" s="162">
        <v>9</v>
      </c>
      <c r="AT56" s="163">
        <v>5.5E-2</v>
      </c>
      <c r="AU56" s="147"/>
      <c r="AV56" s="162">
        <v>0</v>
      </c>
      <c r="AW56" s="147"/>
      <c r="AX56" s="147"/>
      <c r="AY56" s="147"/>
      <c r="AZ56" s="147"/>
      <c r="BA56" s="147"/>
      <c r="BB56" s="147"/>
      <c r="BC56" s="147"/>
      <c r="BD56" s="147"/>
      <c r="BE56" s="147"/>
      <c r="BF56" s="147"/>
      <c r="BI56" s="77">
        <f t="shared" si="1"/>
        <v>38596</v>
      </c>
      <c r="BJ56" s="78">
        <f t="shared" si="2"/>
        <v>0.12</v>
      </c>
      <c r="BK56" s="78">
        <f t="shared" si="4"/>
        <v>0.12</v>
      </c>
      <c r="BL56" s="78">
        <f t="shared" si="3"/>
        <v>0.12</v>
      </c>
      <c r="BM56" s="72"/>
      <c r="BN56" s="78">
        <f t="shared" si="5"/>
        <v>0.22500000000000001</v>
      </c>
      <c r="BO56" s="78">
        <f t="shared" si="6"/>
        <v>0.22500000000000001</v>
      </c>
      <c r="BP56" s="79">
        <f t="shared" si="7"/>
        <v>0.22500000000000001</v>
      </c>
    </row>
    <row r="57" spans="1:68" x14ac:dyDescent="0.25">
      <c r="A57" s="130">
        <f t="shared" si="0"/>
        <v>38838</v>
      </c>
      <c r="B57" s="131">
        <v>4.9010291326161901E-2</v>
      </c>
      <c r="C57" s="18"/>
      <c r="D57" s="159">
        <v>37742</v>
      </c>
      <c r="E57" s="146">
        <v>35.5</v>
      </c>
      <c r="F57" s="146">
        <v>35.5</v>
      </c>
      <c r="G57" s="146">
        <v>35.5</v>
      </c>
      <c r="H57" s="144"/>
      <c r="I57" s="146">
        <v>26</v>
      </c>
      <c r="J57" s="146">
        <v>26</v>
      </c>
      <c r="K57" s="146">
        <v>26</v>
      </c>
      <c r="L57" s="147"/>
      <c r="M57" s="150">
        <v>38626</v>
      </c>
      <c r="N57" s="146">
        <v>24.375</v>
      </c>
      <c r="O57" s="146">
        <v>24.375</v>
      </c>
      <c r="P57" s="146">
        <v>24.375</v>
      </c>
      <c r="Q57" s="146"/>
      <c r="R57" s="146">
        <v>25.65</v>
      </c>
      <c r="S57" s="146">
        <v>25.65</v>
      </c>
      <c r="T57" s="146">
        <v>25.65</v>
      </c>
      <c r="U57" s="146"/>
      <c r="V57" s="146">
        <v>0.9</v>
      </c>
      <c r="W57" s="146">
        <v>0.9</v>
      </c>
      <c r="X57" s="146">
        <v>0.9</v>
      </c>
      <c r="Y57" s="146"/>
      <c r="Z57" s="144">
        <v>0.21</v>
      </c>
      <c r="AA57" s="144">
        <v>0.21</v>
      </c>
      <c r="AB57" s="144">
        <v>0.21</v>
      </c>
      <c r="AC57" s="144"/>
      <c r="AD57" s="144">
        <v>9.6000000000000002E-2</v>
      </c>
      <c r="AE57" s="144">
        <v>9.6000000000000002E-2</v>
      </c>
      <c r="AF57" s="144">
        <v>9.6000000000000002E-2</v>
      </c>
      <c r="AG57" s="144"/>
      <c r="AH57" s="144">
        <v>0.12</v>
      </c>
      <c r="AI57" s="144">
        <v>0.12</v>
      </c>
      <c r="AJ57" s="144">
        <v>0.12</v>
      </c>
      <c r="AK57" s="147"/>
      <c r="AL57" s="144">
        <v>0.21</v>
      </c>
      <c r="AM57" s="144">
        <v>0.21</v>
      </c>
      <c r="AN57" s="144">
        <v>0.21</v>
      </c>
      <c r="AO57" s="146"/>
      <c r="AP57" s="146">
        <v>17</v>
      </c>
      <c r="AQ57" s="146">
        <v>0.4</v>
      </c>
      <c r="AR57" s="147"/>
      <c r="AS57" s="162">
        <v>10</v>
      </c>
      <c r="AT57" s="163">
        <v>7.0000000000000007E-2</v>
      </c>
      <c r="AU57" s="147"/>
      <c r="AV57" s="162"/>
      <c r="AW57" s="147"/>
      <c r="AX57" s="147"/>
      <c r="AY57" s="147"/>
      <c r="AZ57" s="147"/>
      <c r="BA57" s="147"/>
      <c r="BB57" s="147"/>
      <c r="BC57" s="147"/>
      <c r="BD57" s="147"/>
      <c r="BE57" s="147"/>
      <c r="BF57" s="147"/>
      <c r="BI57" s="77">
        <f t="shared" si="1"/>
        <v>38626</v>
      </c>
      <c r="BJ57" s="78">
        <f t="shared" si="2"/>
        <v>0.12</v>
      </c>
      <c r="BK57" s="78">
        <f t="shared" si="4"/>
        <v>0.12</v>
      </c>
      <c r="BL57" s="78">
        <f t="shared" si="3"/>
        <v>0.12</v>
      </c>
      <c r="BM57" s="72"/>
      <c r="BN57" s="78">
        <f t="shared" si="5"/>
        <v>0.21</v>
      </c>
      <c r="BO57" s="78">
        <f t="shared" si="6"/>
        <v>0.21</v>
      </c>
      <c r="BP57" s="79">
        <f t="shared" si="7"/>
        <v>0.21</v>
      </c>
    </row>
    <row r="58" spans="1:68" x14ac:dyDescent="0.25">
      <c r="A58" s="130">
        <f t="shared" si="0"/>
        <v>38869</v>
      </c>
      <c r="B58" s="131">
        <v>4.9281115718443E-2</v>
      </c>
      <c r="C58" s="18"/>
      <c r="D58" s="159">
        <v>37773</v>
      </c>
      <c r="E58" s="146">
        <v>39.35</v>
      </c>
      <c r="F58" s="146">
        <v>39.35</v>
      </c>
      <c r="G58" s="146">
        <v>39.35</v>
      </c>
      <c r="H58" s="144"/>
      <c r="I58" s="146">
        <v>26.995000000000001</v>
      </c>
      <c r="J58" s="146">
        <v>26.995000000000001</v>
      </c>
      <c r="K58" s="146">
        <v>26.995000000000001</v>
      </c>
      <c r="L58" s="147"/>
      <c r="M58" s="150">
        <v>38657</v>
      </c>
      <c r="N58" s="146">
        <v>27.875</v>
      </c>
      <c r="O58" s="146">
        <v>27.875</v>
      </c>
      <c r="P58" s="146">
        <v>27.875</v>
      </c>
      <c r="Q58" s="146"/>
      <c r="R58" s="146">
        <v>29</v>
      </c>
      <c r="S58" s="146">
        <v>29</v>
      </c>
      <c r="T58" s="146">
        <v>29</v>
      </c>
      <c r="U58" s="146"/>
      <c r="V58" s="146">
        <v>0.9</v>
      </c>
      <c r="W58" s="146">
        <v>0.9</v>
      </c>
      <c r="X58" s="146">
        <v>0.9</v>
      </c>
      <c r="Y58" s="146"/>
      <c r="Z58" s="144">
        <v>0.21</v>
      </c>
      <c r="AA58" s="144">
        <v>0.21</v>
      </c>
      <c r="AB58" s="144">
        <v>0.21</v>
      </c>
      <c r="AC58" s="144"/>
      <c r="AD58" s="144">
        <v>9.6000000000000002E-2</v>
      </c>
      <c r="AE58" s="144">
        <v>9.6000000000000002E-2</v>
      </c>
      <c r="AF58" s="144">
        <v>9.6000000000000002E-2</v>
      </c>
      <c r="AG58" s="144"/>
      <c r="AH58" s="144">
        <v>0.12</v>
      </c>
      <c r="AI58" s="144">
        <v>0.12</v>
      </c>
      <c r="AJ58" s="144">
        <v>0.12</v>
      </c>
      <c r="AK58" s="144"/>
      <c r="AL58" s="144">
        <v>0.21</v>
      </c>
      <c r="AM58" s="144">
        <v>0.21</v>
      </c>
      <c r="AN58" s="144">
        <v>0.21</v>
      </c>
      <c r="AO58" s="146"/>
      <c r="AP58" s="146">
        <v>17</v>
      </c>
      <c r="AQ58" s="146">
        <v>0.4</v>
      </c>
      <c r="AR58" s="147"/>
      <c r="AS58" s="147"/>
      <c r="AT58" s="147"/>
      <c r="AU58" s="147"/>
      <c r="AV58" s="147"/>
      <c r="AW58" s="147"/>
      <c r="AX58" s="147"/>
      <c r="AY58" s="147"/>
      <c r="AZ58" s="147"/>
      <c r="BA58" s="147"/>
      <c r="BB58" s="147"/>
      <c r="BC58" s="147"/>
      <c r="BD58" s="147"/>
      <c r="BE58" s="147"/>
      <c r="BF58" s="147"/>
      <c r="BI58" s="77">
        <f t="shared" si="1"/>
        <v>38657</v>
      </c>
      <c r="BJ58" s="78">
        <f t="shared" si="2"/>
        <v>0.12</v>
      </c>
      <c r="BK58" s="78">
        <f t="shared" si="4"/>
        <v>0.12</v>
      </c>
      <c r="BL58" s="78">
        <f t="shared" si="3"/>
        <v>0.12</v>
      </c>
      <c r="BM58" s="72"/>
      <c r="BN58" s="78">
        <f t="shared" si="5"/>
        <v>0.21</v>
      </c>
      <c r="BO58" s="78">
        <f t="shared" si="6"/>
        <v>0.21</v>
      </c>
      <c r="BP58" s="79">
        <f t="shared" si="7"/>
        <v>0.21</v>
      </c>
    </row>
    <row r="59" spans="1:68" x14ac:dyDescent="0.25">
      <c r="A59" s="130">
        <f t="shared" si="0"/>
        <v>38899</v>
      </c>
      <c r="B59" s="131">
        <v>4.9543203863330602E-2</v>
      </c>
      <c r="C59" s="18"/>
      <c r="D59" s="159">
        <v>37803</v>
      </c>
      <c r="E59" s="146">
        <v>48.5</v>
      </c>
      <c r="F59" s="146">
        <v>48.5</v>
      </c>
      <c r="G59" s="146">
        <v>48.5</v>
      </c>
      <c r="H59" s="144"/>
      <c r="I59" s="146">
        <v>28</v>
      </c>
      <c r="J59" s="146">
        <v>28</v>
      </c>
      <c r="K59" s="146">
        <v>28</v>
      </c>
      <c r="L59" s="147"/>
      <c r="M59" s="150">
        <v>38687</v>
      </c>
      <c r="N59" s="146">
        <v>25.225000000000001</v>
      </c>
      <c r="O59" s="146">
        <v>25.225000000000001</v>
      </c>
      <c r="P59" s="146">
        <v>25.225000000000001</v>
      </c>
      <c r="Q59" s="146"/>
      <c r="R59" s="146">
        <v>26.25</v>
      </c>
      <c r="S59" s="146">
        <v>26.25</v>
      </c>
      <c r="T59" s="146">
        <v>26.25</v>
      </c>
      <c r="U59" s="146"/>
      <c r="V59" s="146">
        <v>0.9</v>
      </c>
      <c r="W59" s="146">
        <v>0.9</v>
      </c>
      <c r="X59" s="146">
        <v>0.9</v>
      </c>
      <c r="Y59" s="146"/>
      <c r="Z59" s="144">
        <v>0.21</v>
      </c>
      <c r="AA59" s="144">
        <v>0.21</v>
      </c>
      <c r="AB59" s="144">
        <v>0.21</v>
      </c>
      <c r="AC59" s="144"/>
      <c r="AD59" s="144">
        <v>9.6000000000000002E-2</v>
      </c>
      <c r="AE59" s="144">
        <v>9.6000000000000002E-2</v>
      </c>
      <c r="AF59" s="144">
        <v>9.6000000000000002E-2</v>
      </c>
      <c r="AG59" s="144"/>
      <c r="AH59" s="144">
        <v>0.12</v>
      </c>
      <c r="AI59" s="144">
        <v>0.12</v>
      </c>
      <c r="AJ59" s="144">
        <v>0.12</v>
      </c>
      <c r="AK59" s="144"/>
      <c r="AL59" s="144">
        <v>0.21</v>
      </c>
      <c r="AM59" s="144">
        <v>0.21</v>
      </c>
      <c r="AN59" s="144">
        <v>0.21</v>
      </c>
      <c r="AO59" s="146"/>
      <c r="AP59" s="146">
        <v>17</v>
      </c>
      <c r="AQ59" s="146">
        <v>0.4</v>
      </c>
      <c r="AR59" s="147"/>
      <c r="AS59" s="147"/>
      <c r="AT59" s="147"/>
      <c r="AU59" s="147"/>
      <c r="AV59" s="147"/>
      <c r="AW59" s="147"/>
      <c r="AX59" s="147"/>
      <c r="AY59" s="147"/>
      <c r="AZ59" s="147"/>
      <c r="BA59" s="147"/>
      <c r="BB59" s="147"/>
      <c r="BC59" s="147"/>
      <c r="BD59" s="147"/>
      <c r="BE59" s="147"/>
      <c r="BF59" s="147"/>
      <c r="BI59" s="77">
        <f t="shared" si="1"/>
        <v>38687</v>
      </c>
      <c r="BJ59" s="78">
        <f t="shared" si="2"/>
        <v>0.12</v>
      </c>
      <c r="BK59" s="78">
        <f t="shared" si="4"/>
        <v>0.12</v>
      </c>
      <c r="BL59" s="78">
        <f t="shared" si="3"/>
        <v>0.12</v>
      </c>
      <c r="BM59" s="72"/>
      <c r="BN59" s="78">
        <f t="shared" si="5"/>
        <v>0.21</v>
      </c>
      <c r="BO59" s="78">
        <f t="shared" si="6"/>
        <v>0.21</v>
      </c>
      <c r="BP59" s="79">
        <f t="shared" si="7"/>
        <v>0.21</v>
      </c>
    </row>
    <row r="60" spans="1:68" x14ac:dyDescent="0.25">
      <c r="A60" s="130">
        <f t="shared" si="0"/>
        <v>38930</v>
      </c>
      <c r="B60" s="131">
        <v>4.9814028303813998E-2</v>
      </c>
      <c r="C60" s="18"/>
      <c r="D60" s="159">
        <v>37834</v>
      </c>
      <c r="E60" s="146">
        <v>48.5</v>
      </c>
      <c r="F60" s="146">
        <v>48.5</v>
      </c>
      <c r="G60" s="146">
        <v>48.5</v>
      </c>
      <c r="H60" s="144"/>
      <c r="I60" s="146">
        <v>27</v>
      </c>
      <c r="J60" s="146">
        <v>27</v>
      </c>
      <c r="K60" s="146">
        <v>27</v>
      </c>
      <c r="L60" s="147"/>
      <c r="M60" s="150">
        <v>38718</v>
      </c>
      <c r="N60" s="146">
        <v>33.354999999999997</v>
      </c>
      <c r="O60" s="146">
        <v>33.354999999999997</v>
      </c>
      <c r="P60" s="146">
        <v>33.354999999999997</v>
      </c>
      <c r="Q60" s="146"/>
      <c r="R60" s="146">
        <v>30.954000000000001</v>
      </c>
      <c r="S60" s="146">
        <v>30.954000000000001</v>
      </c>
      <c r="T60" s="146">
        <v>30.954000000000001</v>
      </c>
      <c r="U60" s="146"/>
      <c r="V60" s="146">
        <v>0.9</v>
      </c>
      <c r="W60" s="146">
        <v>0.9</v>
      </c>
      <c r="X60" s="146">
        <v>0.9</v>
      </c>
      <c r="Y60" s="146"/>
      <c r="Z60" s="144">
        <v>0.21</v>
      </c>
      <c r="AA60" s="144">
        <v>0.21</v>
      </c>
      <c r="AB60" s="144">
        <v>0.21</v>
      </c>
      <c r="AC60" s="144"/>
      <c r="AD60" s="144">
        <v>9.6000000000000002E-2</v>
      </c>
      <c r="AE60" s="144">
        <v>9.6000000000000002E-2</v>
      </c>
      <c r="AF60" s="144">
        <v>9.6000000000000002E-2</v>
      </c>
      <c r="AG60" s="144"/>
      <c r="AH60" s="144">
        <v>0.12</v>
      </c>
      <c r="AI60" s="144">
        <v>0.12</v>
      </c>
      <c r="AJ60" s="144">
        <v>0.12</v>
      </c>
      <c r="AK60" s="144"/>
      <c r="AL60" s="144">
        <v>0.1875</v>
      </c>
      <c r="AM60" s="144">
        <v>0.1875</v>
      </c>
      <c r="AN60" s="144">
        <v>0.1875</v>
      </c>
      <c r="AO60" s="146"/>
      <c r="AP60" s="146">
        <v>18</v>
      </c>
      <c r="AQ60" s="146">
        <v>0.4</v>
      </c>
      <c r="AR60" s="147"/>
      <c r="AS60" s="147"/>
      <c r="AT60" s="147"/>
      <c r="AU60" s="147"/>
      <c r="AV60" s="147"/>
      <c r="AW60" s="147"/>
      <c r="AX60" s="147"/>
      <c r="AY60" s="147"/>
      <c r="AZ60" s="147"/>
      <c r="BA60" s="147"/>
      <c r="BB60" s="147"/>
      <c r="BC60" s="147"/>
      <c r="BD60" s="147"/>
      <c r="BE60" s="147"/>
      <c r="BF60" s="147"/>
      <c r="BI60" s="77">
        <f t="shared" si="1"/>
        <v>38718</v>
      </c>
      <c r="BJ60" s="78">
        <f t="shared" si="2"/>
        <v>0.12</v>
      </c>
      <c r="BK60" s="78">
        <f t="shared" si="4"/>
        <v>0.12</v>
      </c>
      <c r="BL60" s="78">
        <f t="shared" si="3"/>
        <v>0.12</v>
      </c>
      <c r="BM60" s="72"/>
      <c r="BN60" s="78">
        <f t="shared" si="5"/>
        <v>0.1875</v>
      </c>
      <c r="BO60" s="78">
        <f t="shared" si="6"/>
        <v>0.1875</v>
      </c>
      <c r="BP60" s="79">
        <f t="shared" si="7"/>
        <v>0.1875</v>
      </c>
    </row>
    <row r="61" spans="1:68" x14ac:dyDescent="0.25">
      <c r="A61" s="130">
        <f t="shared" si="0"/>
        <v>38961</v>
      </c>
      <c r="B61" s="131">
        <v>5.0084852768787998E-2</v>
      </c>
      <c r="C61" s="18"/>
      <c r="D61" s="159">
        <v>37865</v>
      </c>
      <c r="E61" s="146">
        <v>34.5</v>
      </c>
      <c r="F61" s="146">
        <v>34.5</v>
      </c>
      <c r="G61" s="146">
        <v>34.5</v>
      </c>
      <c r="H61" s="144"/>
      <c r="I61" s="146">
        <v>25</v>
      </c>
      <c r="J61" s="146">
        <v>25</v>
      </c>
      <c r="K61" s="146">
        <v>25</v>
      </c>
      <c r="L61" s="147"/>
      <c r="M61" s="150">
        <v>38749</v>
      </c>
      <c r="N61" s="146">
        <v>33.58</v>
      </c>
      <c r="O61" s="146">
        <v>33.58</v>
      </c>
      <c r="P61" s="146">
        <v>33.58</v>
      </c>
      <c r="Q61" s="146"/>
      <c r="R61" s="146">
        <v>29.254000000000001</v>
      </c>
      <c r="S61" s="146">
        <v>29.254000000000001</v>
      </c>
      <c r="T61" s="146">
        <v>29.254000000000001</v>
      </c>
      <c r="U61" s="146"/>
      <c r="V61" s="146">
        <v>0.9</v>
      </c>
      <c r="W61" s="146">
        <v>0.9</v>
      </c>
      <c r="X61" s="146">
        <v>0.9</v>
      </c>
      <c r="Y61" s="146"/>
      <c r="Z61" s="144">
        <v>0.24</v>
      </c>
      <c r="AA61" s="144">
        <v>0.24</v>
      </c>
      <c r="AB61" s="144">
        <v>0.24</v>
      </c>
      <c r="AC61" s="144"/>
      <c r="AD61" s="144">
        <v>0.13</v>
      </c>
      <c r="AE61" s="144">
        <v>0.13</v>
      </c>
      <c r="AF61" s="144">
        <v>0.13</v>
      </c>
      <c r="AG61" s="144"/>
      <c r="AH61" s="144">
        <v>0.12</v>
      </c>
      <c r="AI61" s="144">
        <v>0.12</v>
      </c>
      <c r="AJ61" s="144">
        <v>0.12</v>
      </c>
      <c r="AK61" s="144"/>
      <c r="AL61" s="144">
        <v>0.1875</v>
      </c>
      <c r="AM61" s="144">
        <v>0.1875</v>
      </c>
      <c r="AN61" s="144">
        <v>0.1875</v>
      </c>
      <c r="AO61" s="146"/>
      <c r="AP61" s="146">
        <v>18</v>
      </c>
      <c r="AQ61" s="146">
        <v>0.4</v>
      </c>
      <c r="AR61" s="147"/>
      <c r="AS61" s="147"/>
      <c r="AT61" s="147"/>
      <c r="AU61" s="147"/>
      <c r="AV61" s="147"/>
      <c r="AW61" s="147"/>
      <c r="AX61" s="147"/>
      <c r="AY61" s="147"/>
      <c r="AZ61" s="147"/>
      <c r="BA61" s="147"/>
      <c r="BB61" s="147"/>
      <c r="BC61" s="147"/>
      <c r="BD61" s="147"/>
      <c r="BE61" s="147"/>
      <c r="BF61" s="147"/>
      <c r="BI61" s="77">
        <f t="shared" si="1"/>
        <v>38749</v>
      </c>
      <c r="BJ61" s="78">
        <f t="shared" si="2"/>
        <v>0.12</v>
      </c>
      <c r="BK61" s="78">
        <f t="shared" si="4"/>
        <v>0.12</v>
      </c>
      <c r="BL61" s="78">
        <f t="shared" si="3"/>
        <v>0.12</v>
      </c>
      <c r="BM61" s="72"/>
      <c r="BN61" s="78">
        <f t="shared" si="5"/>
        <v>0.1875</v>
      </c>
      <c r="BO61" s="78">
        <f t="shared" si="6"/>
        <v>0.1875</v>
      </c>
      <c r="BP61" s="79">
        <f t="shared" si="7"/>
        <v>0.1875</v>
      </c>
    </row>
    <row r="62" spans="1:68" x14ac:dyDescent="0.25">
      <c r="A62" s="130">
        <f t="shared" si="0"/>
        <v>38991</v>
      </c>
      <c r="B62" s="131">
        <v>5.0346940984014897E-2</v>
      </c>
      <c r="C62" s="18"/>
      <c r="D62" s="159">
        <v>37895</v>
      </c>
      <c r="E62" s="146">
        <v>35.75</v>
      </c>
      <c r="F62" s="146">
        <v>35.75</v>
      </c>
      <c r="G62" s="146">
        <v>35.75</v>
      </c>
      <c r="H62" s="144"/>
      <c r="I62" s="146">
        <v>24</v>
      </c>
      <c r="J62" s="146">
        <v>24</v>
      </c>
      <c r="K62" s="146">
        <v>24</v>
      </c>
      <c r="L62" s="147"/>
      <c r="M62" s="150">
        <v>38777</v>
      </c>
      <c r="N62" s="146">
        <v>27.625</v>
      </c>
      <c r="O62" s="146">
        <v>27.625</v>
      </c>
      <c r="P62" s="146">
        <v>27.625</v>
      </c>
      <c r="Q62" s="146"/>
      <c r="R62" s="146">
        <v>28.95</v>
      </c>
      <c r="S62" s="146">
        <v>28.95</v>
      </c>
      <c r="T62" s="146">
        <v>28.95</v>
      </c>
      <c r="U62" s="146"/>
      <c r="V62" s="146">
        <v>0.9</v>
      </c>
      <c r="W62" s="146">
        <v>0.9</v>
      </c>
      <c r="X62" s="146">
        <v>0.9</v>
      </c>
      <c r="Y62" s="146"/>
      <c r="Z62" s="144">
        <v>0.24</v>
      </c>
      <c r="AA62" s="144">
        <v>0.24</v>
      </c>
      <c r="AB62" s="144">
        <v>0.24</v>
      </c>
      <c r="AC62" s="144"/>
      <c r="AD62" s="144">
        <v>0.13</v>
      </c>
      <c r="AE62" s="144">
        <v>0.13</v>
      </c>
      <c r="AF62" s="144">
        <v>0.13</v>
      </c>
      <c r="AG62" s="144"/>
      <c r="AH62" s="144">
        <v>0.12</v>
      </c>
      <c r="AI62" s="144">
        <v>0.12</v>
      </c>
      <c r="AJ62" s="144">
        <v>0.12</v>
      </c>
      <c r="AK62" s="144"/>
      <c r="AL62" s="144">
        <v>0.1875</v>
      </c>
      <c r="AM62" s="144">
        <v>0.1875</v>
      </c>
      <c r="AN62" s="144">
        <v>0.1875</v>
      </c>
      <c r="AO62" s="146"/>
      <c r="AP62" s="146">
        <v>18</v>
      </c>
      <c r="AQ62" s="146">
        <v>0.4</v>
      </c>
      <c r="AR62" s="147"/>
      <c r="AS62" s="147"/>
      <c r="AT62" s="147"/>
      <c r="AU62" s="147"/>
      <c r="AV62" s="147"/>
      <c r="AW62" s="147"/>
      <c r="AX62" s="147"/>
      <c r="AY62" s="147"/>
      <c r="AZ62" s="147"/>
      <c r="BA62" s="147"/>
      <c r="BB62" s="147"/>
      <c r="BC62" s="147"/>
      <c r="BD62" s="147"/>
      <c r="BE62" s="147"/>
      <c r="BF62" s="147"/>
      <c r="BI62" s="77">
        <f t="shared" si="1"/>
        <v>38777</v>
      </c>
      <c r="BJ62" s="78">
        <f t="shared" si="2"/>
        <v>0.12</v>
      </c>
      <c r="BK62" s="78">
        <f t="shared" si="4"/>
        <v>0.12</v>
      </c>
      <c r="BL62" s="78">
        <f t="shared" si="3"/>
        <v>0.12</v>
      </c>
      <c r="BM62" s="72"/>
      <c r="BN62" s="78">
        <f t="shared" si="5"/>
        <v>0.1875</v>
      </c>
      <c r="BO62" s="78">
        <f t="shared" si="6"/>
        <v>0.1875</v>
      </c>
      <c r="BP62" s="79">
        <f t="shared" si="7"/>
        <v>0.1875</v>
      </c>
    </row>
    <row r="63" spans="1:68" x14ac:dyDescent="0.25">
      <c r="A63" s="130">
        <f t="shared" si="0"/>
        <v>39022</v>
      </c>
      <c r="B63" s="131">
        <v>5.0617765497172194E-2</v>
      </c>
      <c r="C63" s="18"/>
      <c r="D63" s="159">
        <v>37926</v>
      </c>
      <c r="E63" s="146">
        <v>35.75</v>
      </c>
      <c r="F63" s="146">
        <v>35.75</v>
      </c>
      <c r="G63" s="146">
        <v>35.75</v>
      </c>
      <c r="H63" s="144"/>
      <c r="I63" s="146">
        <v>24</v>
      </c>
      <c r="J63" s="146">
        <v>24</v>
      </c>
      <c r="K63" s="146">
        <v>24</v>
      </c>
      <c r="L63" s="147"/>
      <c r="M63" s="150">
        <v>38808</v>
      </c>
      <c r="N63" s="146">
        <v>27.65</v>
      </c>
      <c r="O63" s="146">
        <v>27.65</v>
      </c>
      <c r="P63" s="146">
        <v>27.65</v>
      </c>
      <c r="Q63" s="146"/>
      <c r="R63" s="146">
        <v>27.05</v>
      </c>
      <c r="S63" s="146">
        <v>27.05</v>
      </c>
      <c r="T63" s="146">
        <v>27.05</v>
      </c>
      <c r="U63" s="146"/>
      <c r="V63" s="146">
        <v>0.9</v>
      </c>
      <c r="W63" s="146">
        <v>0.9</v>
      </c>
      <c r="X63" s="146">
        <v>0.9</v>
      </c>
      <c r="Y63" s="146"/>
      <c r="Z63" s="144">
        <v>0.24</v>
      </c>
      <c r="AA63" s="144">
        <v>0.24</v>
      </c>
      <c r="AB63" s="144">
        <v>0.24</v>
      </c>
      <c r="AC63" s="144"/>
      <c r="AD63" s="144">
        <v>0.1</v>
      </c>
      <c r="AE63" s="144">
        <v>0.1</v>
      </c>
      <c r="AF63" s="144">
        <v>0.1</v>
      </c>
      <c r="AG63" s="144"/>
      <c r="AH63" s="144">
        <v>0.12</v>
      </c>
      <c r="AI63" s="144">
        <v>0.12</v>
      </c>
      <c r="AJ63" s="144">
        <v>0.12</v>
      </c>
      <c r="AK63" s="144"/>
      <c r="AL63" s="144">
        <v>0.1875</v>
      </c>
      <c r="AM63" s="144">
        <v>0.1875</v>
      </c>
      <c r="AN63" s="144">
        <v>0.1875</v>
      </c>
      <c r="AO63" s="146"/>
      <c r="AP63" s="146">
        <v>19</v>
      </c>
      <c r="AQ63" s="146">
        <v>0.4</v>
      </c>
      <c r="AR63" s="147"/>
      <c r="AS63" s="147"/>
      <c r="AT63" s="147"/>
      <c r="AU63" s="147"/>
      <c r="AV63" s="147"/>
      <c r="AW63" s="147"/>
      <c r="AX63" s="147"/>
      <c r="AY63" s="147"/>
      <c r="AZ63" s="147"/>
      <c r="BA63" s="147"/>
      <c r="BB63" s="147"/>
      <c r="BC63" s="147"/>
      <c r="BD63" s="147"/>
      <c r="BE63" s="147"/>
      <c r="BF63" s="147"/>
      <c r="BI63" s="77">
        <f t="shared" si="1"/>
        <v>38808</v>
      </c>
      <c r="BJ63" s="78">
        <f t="shared" si="2"/>
        <v>0.12</v>
      </c>
      <c r="BK63" s="78">
        <f t="shared" si="4"/>
        <v>0.12</v>
      </c>
      <c r="BL63" s="78">
        <f t="shared" si="3"/>
        <v>0.12</v>
      </c>
      <c r="BM63" s="72"/>
      <c r="BN63" s="78">
        <f t="shared" si="5"/>
        <v>0.1875</v>
      </c>
      <c r="BO63" s="78">
        <f t="shared" si="6"/>
        <v>0.1875</v>
      </c>
      <c r="BP63" s="79">
        <f t="shared" si="7"/>
        <v>0.1875</v>
      </c>
    </row>
    <row r="64" spans="1:68" x14ac:dyDescent="0.25">
      <c r="A64" s="130">
        <f t="shared" si="0"/>
        <v>39052</v>
      </c>
      <c r="B64" s="131">
        <v>5.0873296771866403E-2</v>
      </c>
      <c r="C64" s="18"/>
      <c r="D64" s="159">
        <v>37956</v>
      </c>
      <c r="E64" s="146">
        <v>35.75</v>
      </c>
      <c r="F64" s="146">
        <v>35.75</v>
      </c>
      <c r="G64" s="146">
        <v>35.75</v>
      </c>
      <c r="H64" s="144"/>
      <c r="I64" s="146">
        <v>24</v>
      </c>
      <c r="J64" s="146">
        <v>24</v>
      </c>
      <c r="K64" s="146">
        <v>24</v>
      </c>
      <c r="L64" s="147"/>
      <c r="M64" s="150">
        <v>38838</v>
      </c>
      <c r="N64" s="146">
        <v>29.2</v>
      </c>
      <c r="O64" s="146">
        <v>29.2</v>
      </c>
      <c r="P64" s="146">
        <v>29.2</v>
      </c>
      <c r="Q64" s="146"/>
      <c r="R64" s="146">
        <v>28.2</v>
      </c>
      <c r="S64" s="146">
        <v>28.2</v>
      </c>
      <c r="T64" s="146">
        <v>28.2</v>
      </c>
      <c r="U64" s="146"/>
      <c r="V64" s="146">
        <v>0.9</v>
      </c>
      <c r="W64" s="146">
        <v>0.9</v>
      </c>
      <c r="X64" s="146">
        <v>0.9</v>
      </c>
      <c r="Y64" s="146"/>
      <c r="Z64" s="144">
        <v>0.24</v>
      </c>
      <c r="AA64" s="144">
        <v>0.24</v>
      </c>
      <c r="AB64" s="144">
        <v>0.24</v>
      </c>
      <c r="AC64" s="144"/>
      <c r="AD64" s="144">
        <v>0.105</v>
      </c>
      <c r="AE64" s="144">
        <v>0.105</v>
      </c>
      <c r="AF64" s="144">
        <v>0.105</v>
      </c>
      <c r="AG64" s="144"/>
      <c r="AH64" s="144">
        <v>0.12</v>
      </c>
      <c r="AI64" s="144">
        <v>0.12</v>
      </c>
      <c r="AJ64" s="144">
        <v>0.12</v>
      </c>
      <c r="AK64" s="144"/>
      <c r="AL64" s="144">
        <v>0.1875</v>
      </c>
      <c r="AM64" s="144">
        <v>0.1875</v>
      </c>
      <c r="AN64" s="144">
        <v>0.1875</v>
      </c>
      <c r="AO64" s="146"/>
      <c r="AP64" s="146">
        <v>19</v>
      </c>
      <c r="AQ64" s="146">
        <v>0.4</v>
      </c>
      <c r="AR64" s="147"/>
      <c r="AS64" s="147"/>
      <c r="AT64" s="147"/>
      <c r="AU64" s="147"/>
      <c r="AV64" s="147"/>
      <c r="AW64" s="147"/>
      <c r="AX64" s="147"/>
      <c r="AY64" s="147"/>
      <c r="AZ64" s="147"/>
      <c r="BA64" s="147"/>
      <c r="BB64" s="147"/>
      <c r="BC64" s="147"/>
      <c r="BD64" s="147"/>
      <c r="BE64" s="147"/>
      <c r="BF64" s="147"/>
      <c r="BI64" s="77">
        <f t="shared" si="1"/>
        <v>38838</v>
      </c>
      <c r="BJ64" s="78">
        <f t="shared" si="2"/>
        <v>0.12</v>
      </c>
      <c r="BK64" s="78">
        <f t="shared" si="4"/>
        <v>0.12</v>
      </c>
      <c r="BL64" s="78">
        <f t="shared" si="3"/>
        <v>0.12</v>
      </c>
      <c r="BM64" s="72"/>
      <c r="BN64" s="78">
        <f t="shared" si="5"/>
        <v>0.1875</v>
      </c>
      <c r="BO64" s="78">
        <f t="shared" si="6"/>
        <v>0.1875</v>
      </c>
      <c r="BP64" s="79">
        <f t="shared" si="7"/>
        <v>0.1875</v>
      </c>
    </row>
    <row r="65" spans="1:68" x14ac:dyDescent="0.25">
      <c r="A65" s="130">
        <f t="shared" si="0"/>
        <v>39083</v>
      </c>
      <c r="B65" s="131">
        <v>5.1042488024344301E-2</v>
      </c>
      <c r="C65" s="18"/>
      <c r="D65" s="159">
        <v>37987</v>
      </c>
      <c r="E65" s="146">
        <v>42.6</v>
      </c>
      <c r="F65" s="146">
        <v>42.6</v>
      </c>
      <c r="G65" s="146">
        <v>42.6</v>
      </c>
      <c r="H65" s="144"/>
      <c r="I65" s="146">
        <v>32.6</v>
      </c>
      <c r="J65" s="146">
        <v>32.6</v>
      </c>
      <c r="K65" s="146">
        <v>32.6</v>
      </c>
      <c r="L65" s="147"/>
      <c r="M65" s="150">
        <v>38869</v>
      </c>
      <c r="N65" s="146">
        <v>30.8</v>
      </c>
      <c r="O65" s="146">
        <v>30.8</v>
      </c>
      <c r="P65" s="146">
        <v>30.8</v>
      </c>
      <c r="Q65" s="146"/>
      <c r="R65" s="146">
        <v>28.5</v>
      </c>
      <c r="S65" s="146">
        <v>28.5</v>
      </c>
      <c r="T65" s="146">
        <v>28.5</v>
      </c>
      <c r="U65" s="146"/>
      <c r="V65" s="146">
        <v>0.9</v>
      </c>
      <c r="W65" s="146">
        <v>0.9</v>
      </c>
      <c r="X65" s="146">
        <v>0.9</v>
      </c>
      <c r="Y65" s="146"/>
      <c r="Z65" s="144">
        <v>0.24</v>
      </c>
      <c r="AA65" s="144">
        <v>0.24</v>
      </c>
      <c r="AB65" s="144">
        <v>0.24</v>
      </c>
      <c r="AC65" s="144"/>
      <c r="AD65" s="144">
        <v>0.14000000000000001</v>
      </c>
      <c r="AE65" s="144">
        <v>0.14000000000000001</v>
      </c>
      <c r="AF65" s="144">
        <v>0.14000000000000001</v>
      </c>
      <c r="AG65" s="144"/>
      <c r="AH65" s="144">
        <v>0.12</v>
      </c>
      <c r="AI65" s="144">
        <v>0.12</v>
      </c>
      <c r="AJ65" s="144">
        <v>0.12</v>
      </c>
      <c r="AK65" s="144"/>
      <c r="AL65" s="144">
        <v>0.1875</v>
      </c>
      <c r="AM65" s="144">
        <v>0.1875</v>
      </c>
      <c r="AN65" s="144">
        <v>0.1875</v>
      </c>
      <c r="AO65" s="146"/>
      <c r="AP65" s="146">
        <v>19</v>
      </c>
      <c r="AQ65" s="146">
        <v>0.4</v>
      </c>
      <c r="AR65" s="147"/>
      <c r="AS65" s="147"/>
      <c r="AT65" s="147"/>
      <c r="AU65" s="147"/>
      <c r="AV65" s="147"/>
      <c r="AW65" s="147"/>
      <c r="AX65" s="147"/>
      <c r="AY65" s="147"/>
      <c r="AZ65" s="147"/>
      <c r="BA65" s="147"/>
      <c r="BB65" s="147"/>
      <c r="BC65" s="147"/>
      <c r="BD65" s="147"/>
      <c r="BE65" s="147"/>
      <c r="BF65" s="147"/>
      <c r="BI65" s="77">
        <f t="shared" si="1"/>
        <v>38869</v>
      </c>
      <c r="BJ65" s="78">
        <f t="shared" si="2"/>
        <v>0.12</v>
      </c>
      <c r="BK65" s="78">
        <f t="shared" si="4"/>
        <v>0.12</v>
      </c>
      <c r="BL65" s="78">
        <f t="shared" si="3"/>
        <v>0.12</v>
      </c>
      <c r="BM65" s="72"/>
      <c r="BN65" s="78">
        <f t="shared" si="5"/>
        <v>0.1875</v>
      </c>
      <c r="BO65" s="78">
        <f t="shared" si="6"/>
        <v>0.1875</v>
      </c>
      <c r="BP65" s="79">
        <f t="shared" si="7"/>
        <v>0.1875</v>
      </c>
    </row>
    <row r="66" spans="1:68" x14ac:dyDescent="0.25">
      <c r="A66" s="130">
        <f t="shared" si="0"/>
        <v>39114</v>
      </c>
      <c r="B66" s="131">
        <v>5.1211679286375503E-2</v>
      </c>
      <c r="C66" s="18"/>
      <c r="D66" s="159">
        <v>38018</v>
      </c>
      <c r="E66" s="146">
        <v>42.85</v>
      </c>
      <c r="F66" s="146">
        <v>42.85</v>
      </c>
      <c r="G66" s="146">
        <v>42.85</v>
      </c>
      <c r="H66" s="144"/>
      <c r="I66" s="146">
        <v>31.65</v>
      </c>
      <c r="J66" s="146">
        <v>31.65</v>
      </c>
      <c r="K66" s="146">
        <v>31.65</v>
      </c>
      <c r="L66" s="147"/>
      <c r="M66" s="150">
        <v>38899</v>
      </c>
      <c r="N66" s="146">
        <v>37.85</v>
      </c>
      <c r="O66" s="146">
        <v>37.85</v>
      </c>
      <c r="P66" s="146">
        <v>37.85</v>
      </c>
      <c r="Q66" s="146"/>
      <c r="R66" s="146">
        <v>36.65</v>
      </c>
      <c r="S66" s="146">
        <v>36.65</v>
      </c>
      <c r="T66" s="146">
        <v>36.65</v>
      </c>
      <c r="U66" s="146"/>
      <c r="V66" s="146">
        <v>0.9</v>
      </c>
      <c r="W66" s="146">
        <v>0.9</v>
      </c>
      <c r="X66" s="146">
        <v>0.9</v>
      </c>
      <c r="Y66" s="146"/>
      <c r="Z66" s="144">
        <v>0.28999999999999998</v>
      </c>
      <c r="AA66" s="144">
        <v>0.28999999999999998</v>
      </c>
      <c r="AB66" s="144">
        <v>0.28999999999999998</v>
      </c>
      <c r="AC66" s="144"/>
      <c r="AD66" s="144">
        <v>0.15</v>
      </c>
      <c r="AE66" s="144">
        <v>0.15</v>
      </c>
      <c r="AF66" s="144">
        <v>0.15</v>
      </c>
      <c r="AG66" s="144"/>
      <c r="AH66" s="144">
        <v>0.15</v>
      </c>
      <c r="AI66" s="144">
        <v>0.15</v>
      </c>
      <c r="AJ66" s="144">
        <v>0.15</v>
      </c>
      <c r="AK66" s="144"/>
      <c r="AL66" s="144">
        <v>0.26250000000000001</v>
      </c>
      <c r="AM66" s="144">
        <v>0.26250000000000001</v>
      </c>
      <c r="AN66" s="144">
        <v>0.26250000000000001</v>
      </c>
      <c r="AO66" s="146"/>
      <c r="AP66" s="146">
        <v>20</v>
      </c>
      <c r="AQ66" s="146">
        <v>0.4</v>
      </c>
      <c r="AR66" s="147"/>
      <c r="AS66" s="147"/>
      <c r="AT66" s="147"/>
      <c r="AU66" s="147"/>
      <c r="AV66" s="147"/>
      <c r="AW66" s="147"/>
      <c r="AX66" s="147"/>
      <c r="AY66" s="147"/>
      <c r="AZ66" s="147"/>
      <c r="BA66" s="147"/>
      <c r="BB66" s="147"/>
      <c r="BC66" s="147"/>
      <c r="BD66" s="147"/>
      <c r="BE66" s="147"/>
      <c r="BF66" s="147"/>
      <c r="BI66" s="77">
        <f t="shared" si="1"/>
        <v>38899</v>
      </c>
      <c r="BJ66" s="78">
        <f t="shared" si="2"/>
        <v>0.15</v>
      </c>
      <c r="BK66" s="78">
        <f t="shared" si="4"/>
        <v>0.15</v>
      </c>
      <c r="BL66" s="78">
        <f t="shared" si="3"/>
        <v>0.15</v>
      </c>
      <c r="BM66" s="72"/>
      <c r="BN66" s="78">
        <f t="shared" si="5"/>
        <v>0.26250000000000001</v>
      </c>
      <c r="BO66" s="78">
        <f t="shared" si="6"/>
        <v>0.26250000000000001</v>
      </c>
      <c r="BP66" s="79">
        <f t="shared" si="7"/>
        <v>0.26250000000000001</v>
      </c>
    </row>
    <row r="67" spans="1:68" x14ac:dyDescent="0.25">
      <c r="A67" s="130">
        <f t="shared" si="0"/>
        <v>39142</v>
      </c>
      <c r="B67" s="131">
        <v>5.1364497208678202E-2</v>
      </c>
      <c r="C67" s="18"/>
      <c r="D67" s="159">
        <v>38047</v>
      </c>
      <c r="E67" s="146">
        <v>34.35</v>
      </c>
      <c r="F67" s="146">
        <v>34.35</v>
      </c>
      <c r="G67" s="146">
        <v>34.35</v>
      </c>
      <c r="H67" s="144"/>
      <c r="I67" s="146">
        <v>29.2</v>
      </c>
      <c r="J67" s="146">
        <v>29.2</v>
      </c>
      <c r="K67" s="146">
        <v>29.2</v>
      </c>
      <c r="L67" s="147"/>
      <c r="M67" s="150">
        <v>38930</v>
      </c>
      <c r="N67" s="146">
        <v>38.6</v>
      </c>
      <c r="O67" s="146">
        <v>38.6</v>
      </c>
      <c r="P67" s="146">
        <v>38.6</v>
      </c>
      <c r="Q67" s="146"/>
      <c r="R67" s="146">
        <v>39.450000000000003</v>
      </c>
      <c r="S67" s="146">
        <v>39.450000000000003</v>
      </c>
      <c r="T67" s="146">
        <v>39.450000000000003</v>
      </c>
      <c r="U67" s="146"/>
      <c r="V67" s="146">
        <v>0.9</v>
      </c>
      <c r="W67" s="146">
        <v>0.9</v>
      </c>
      <c r="X67" s="146">
        <v>0.9</v>
      </c>
      <c r="Y67" s="146"/>
      <c r="Z67" s="144">
        <v>0.28999999999999998</v>
      </c>
      <c r="AA67" s="144">
        <v>0.28999999999999998</v>
      </c>
      <c r="AB67" s="144">
        <v>0.28999999999999998</v>
      </c>
      <c r="AC67" s="144"/>
      <c r="AD67" s="144">
        <v>0.16</v>
      </c>
      <c r="AE67" s="144">
        <v>0.16</v>
      </c>
      <c r="AF67" s="144">
        <v>0.16</v>
      </c>
      <c r="AG67" s="144"/>
      <c r="AH67" s="144">
        <v>0.15</v>
      </c>
      <c r="AI67" s="144">
        <v>0.15</v>
      </c>
      <c r="AJ67" s="144">
        <v>0.15</v>
      </c>
      <c r="AK67" s="144"/>
      <c r="AL67" s="144">
        <v>0.26250000000000001</v>
      </c>
      <c r="AM67" s="144">
        <v>0.26250000000000001</v>
      </c>
      <c r="AN67" s="144">
        <v>0.26250000000000001</v>
      </c>
      <c r="AO67" s="146"/>
      <c r="AP67" s="146">
        <v>20</v>
      </c>
      <c r="AQ67" s="146">
        <v>0.4</v>
      </c>
      <c r="AR67" s="147"/>
      <c r="AS67" s="147"/>
      <c r="AT67" s="147"/>
      <c r="AU67" s="147"/>
      <c r="AV67" s="147"/>
      <c r="AW67" s="147"/>
      <c r="AX67" s="147"/>
      <c r="AY67" s="147"/>
      <c r="AZ67" s="147"/>
      <c r="BA67" s="147"/>
      <c r="BB67" s="147"/>
      <c r="BC67" s="147"/>
      <c r="BD67" s="147"/>
      <c r="BE67" s="147"/>
      <c r="BF67" s="147"/>
      <c r="BI67" s="77">
        <f t="shared" si="1"/>
        <v>38930</v>
      </c>
      <c r="BJ67" s="78">
        <f t="shared" si="2"/>
        <v>0.15</v>
      </c>
      <c r="BK67" s="78">
        <f t="shared" si="4"/>
        <v>0.15</v>
      </c>
      <c r="BL67" s="78">
        <f t="shared" si="3"/>
        <v>0.15</v>
      </c>
      <c r="BM67" s="72"/>
      <c r="BN67" s="78">
        <f t="shared" si="5"/>
        <v>0.26250000000000001</v>
      </c>
      <c r="BO67" s="78">
        <f t="shared" si="6"/>
        <v>0.26250000000000001</v>
      </c>
      <c r="BP67" s="79">
        <f t="shared" si="7"/>
        <v>0.26250000000000001</v>
      </c>
    </row>
    <row r="68" spans="1:68" x14ac:dyDescent="0.25">
      <c r="A68" s="130">
        <f t="shared" si="0"/>
        <v>39173</v>
      </c>
      <c r="B68" s="131">
        <v>5.1533688488888195E-2</v>
      </c>
      <c r="C68" s="18"/>
      <c r="D68" s="159">
        <v>38078</v>
      </c>
      <c r="E68" s="146">
        <v>34.6</v>
      </c>
      <c r="F68" s="146">
        <v>34.6</v>
      </c>
      <c r="G68" s="146">
        <v>34.6</v>
      </c>
      <c r="H68" s="144"/>
      <c r="I68" s="146">
        <v>26.45</v>
      </c>
      <c r="J68" s="146">
        <v>26.45</v>
      </c>
      <c r="K68" s="146">
        <v>26.45</v>
      </c>
      <c r="L68" s="147"/>
      <c r="M68" s="150">
        <v>38961</v>
      </c>
      <c r="N68" s="146">
        <v>26.574999999999999</v>
      </c>
      <c r="O68" s="146">
        <v>26.574999999999999</v>
      </c>
      <c r="P68" s="146">
        <v>26.574999999999999</v>
      </c>
      <c r="Q68" s="146"/>
      <c r="R68" s="146">
        <v>27.85</v>
      </c>
      <c r="S68" s="146">
        <v>27.85</v>
      </c>
      <c r="T68" s="146">
        <v>27.85</v>
      </c>
      <c r="U68" s="146"/>
      <c r="V68" s="146">
        <v>0.9</v>
      </c>
      <c r="W68" s="146">
        <v>0.9</v>
      </c>
      <c r="X68" s="146">
        <v>0.9</v>
      </c>
      <c r="Y68" s="146"/>
      <c r="Z68" s="144">
        <v>0.24</v>
      </c>
      <c r="AA68" s="144">
        <v>0.24</v>
      </c>
      <c r="AB68" s="144">
        <v>0.24</v>
      </c>
      <c r="AC68" s="144"/>
      <c r="AD68" s="144">
        <v>0.16</v>
      </c>
      <c r="AE68" s="144">
        <v>0.16</v>
      </c>
      <c r="AF68" s="144">
        <v>0.16</v>
      </c>
      <c r="AG68" s="144"/>
      <c r="AH68" s="144">
        <v>0.115</v>
      </c>
      <c r="AI68" s="144">
        <v>0.115</v>
      </c>
      <c r="AJ68" s="144">
        <v>0.115</v>
      </c>
      <c r="AK68" s="144"/>
      <c r="AL68" s="144">
        <v>0.21</v>
      </c>
      <c r="AM68" s="144">
        <v>0.21</v>
      </c>
      <c r="AN68" s="144">
        <v>0.21</v>
      </c>
      <c r="AO68" s="146"/>
      <c r="AP68" s="146">
        <v>20</v>
      </c>
      <c r="AQ68" s="146">
        <v>0.4</v>
      </c>
      <c r="AR68" s="147"/>
      <c r="AS68" s="147"/>
      <c r="AT68" s="147"/>
      <c r="AU68" s="147"/>
      <c r="AV68" s="147"/>
      <c r="AW68" s="147"/>
      <c r="AX68" s="147"/>
      <c r="AY68" s="147"/>
      <c r="AZ68" s="147"/>
      <c r="BA68" s="147"/>
      <c r="BB68" s="147"/>
      <c r="BC68" s="147"/>
      <c r="BD68" s="147"/>
      <c r="BE68" s="147"/>
      <c r="BF68" s="147"/>
      <c r="BI68" s="77">
        <f t="shared" si="1"/>
        <v>38961</v>
      </c>
      <c r="BJ68" s="78">
        <f t="shared" si="2"/>
        <v>0.115</v>
      </c>
      <c r="BK68" s="78">
        <f t="shared" si="4"/>
        <v>0.115</v>
      </c>
      <c r="BL68" s="78">
        <f t="shared" si="3"/>
        <v>0.115</v>
      </c>
      <c r="BM68" s="72"/>
      <c r="BN68" s="78">
        <f t="shared" si="5"/>
        <v>0.21</v>
      </c>
      <c r="BO68" s="78">
        <f t="shared" si="6"/>
        <v>0.21</v>
      </c>
      <c r="BP68" s="79">
        <f t="shared" si="7"/>
        <v>0.21</v>
      </c>
    </row>
    <row r="69" spans="1:68" x14ac:dyDescent="0.25">
      <c r="A69" s="130">
        <f t="shared" si="0"/>
        <v>39203</v>
      </c>
      <c r="B69" s="131">
        <v>5.16974219949589E-2</v>
      </c>
      <c r="C69" s="18"/>
      <c r="D69" s="159">
        <v>38108</v>
      </c>
      <c r="E69" s="146">
        <v>34.1</v>
      </c>
      <c r="F69" s="146">
        <v>34.1</v>
      </c>
      <c r="G69" s="146">
        <v>34.1</v>
      </c>
      <c r="H69" s="144"/>
      <c r="I69" s="146">
        <v>25.95</v>
      </c>
      <c r="J69" s="146">
        <v>25.95</v>
      </c>
      <c r="K69" s="146">
        <v>25.95</v>
      </c>
      <c r="L69" s="147"/>
      <c r="M69" s="150">
        <v>38991</v>
      </c>
      <c r="N69" s="146">
        <v>24.625</v>
      </c>
      <c r="O69" s="146">
        <v>24.625</v>
      </c>
      <c r="P69" s="146">
        <v>24.625</v>
      </c>
      <c r="Q69" s="146"/>
      <c r="R69" s="146">
        <v>25.9</v>
      </c>
      <c r="S69" s="146">
        <v>25.9</v>
      </c>
      <c r="T69" s="146">
        <v>25.9</v>
      </c>
      <c r="U69" s="146"/>
      <c r="V69" s="146">
        <v>0.9</v>
      </c>
      <c r="W69" s="146">
        <v>0.9</v>
      </c>
      <c r="X69" s="146">
        <v>0.9</v>
      </c>
      <c r="Y69" s="146"/>
      <c r="Z69" s="144">
        <v>0.24</v>
      </c>
      <c r="AA69" s="144">
        <v>0.24</v>
      </c>
      <c r="AB69" s="144">
        <v>0.24</v>
      </c>
      <c r="AC69" s="144"/>
      <c r="AD69" s="144">
        <v>0.14000000000000001</v>
      </c>
      <c r="AE69" s="144">
        <v>0.14000000000000001</v>
      </c>
      <c r="AF69" s="144">
        <v>0.14000000000000001</v>
      </c>
      <c r="AG69" s="144"/>
      <c r="AH69" s="144">
        <v>0.115</v>
      </c>
      <c r="AI69" s="144">
        <v>0.115</v>
      </c>
      <c r="AJ69" s="144">
        <v>0.115</v>
      </c>
      <c r="AK69" s="144"/>
      <c r="AL69" s="144">
        <v>0.1875</v>
      </c>
      <c r="AM69" s="144">
        <v>0.1875</v>
      </c>
      <c r="AN69" s="144">
        <v>0.1875</v>
      </c>
      <c r="AO69" s="146"/>
      <c r="AP69" s="146">
        <v>21</v>
      </c>
      <c r="AQ69" s="146">
        <v>0.4</v>
      </c>
      <c r="AR69" s="147"/>
      <c r="AS69" s="147"/>
      <c r="AT69" s="147"/>
      <c r="AU69" s="147"/>
      <c r="AV69" s="147"/>
      <c r="AW69" s="147"/>
      <c r="AX69" s="147"/>
      <c r="AY69" s="147"/>
      <c r="AZ69" s="147"/>
      <c r="BA69" s="147"/>
      <c r="BB69" s="147"/>
      <c r="BC69" s="147"/>
      <c r="BD69" s="147"/>
      <c r="BE69" s="147"/>
      <c r="BF69" s="147"/>
      <c r="BI69" s="77">
        <f t="shared" si="1"/>
        <v>38991</v>
      </c>
      <c r="BJ69" s="78">
        <f t="shared" si="2"/>
        <v>0.115</v>
      </c>
      <c r="BK69" s="78">
        <f t="shared" si="4"/>
        <v>0.115</v>
      </c>
      <c r="BL69" s="78">
        <f t="shared" si="3"/>
        <v>0.115</v>
      </c>
      <c r="BM69" s="72"/>
      <c r="BN69" s="78">
        <f t="shared" si="5"/>
        <v>0.1875</v>
      </c>
      <c r="BO69" s="78">
        <f t="shared" si="6"/>
        <v>0.1875</v>
      </c>
      <c r="BP69" s="79">
        <f t="shared" si="7"/>
        <v>0.1875</v>
      </c>
    </row>
    <row r="70" spans="1:68" x14ac:dyDescent="0.25">
      <c r="A70" s="130">
        <f t="shared" ref="A70:A133" si="8">EOMONTH(A69,0)+1</f>
        <v>39234</v>
      </c>
      <c r="B70" s="131">
        <v>5.1866613293961403E-2</v>
      </c>
      <c r="C70" s="18"/>
      <c r="D70" s="159">
        <v>38139</v>
      </c>
      <c r="E70" s="146">
        <v>38.85</v>
      </c>
      <c r="F70" s="146">
        <v>38.85</v>
      </c>
      <c r="G70" s="146">
        <v>38.85</v>
      </c>
      <c r="H70" s="144"/>
      <c r="I70" s="146">
        <v>27.094999999999999</v>
      </c>
      <c r="J70" s="146">
        <v>27.094999999999999</v>
      </c>
      <c r="K70" s="146">
        <v>27.094999999999999</v>
      </c>
      <c r="L70" s="147"/>
      <c r="M70" s="150">
        <v>39022</v>
      </c>
      <c r="N70" s="146">
        <v>28.125</v>
      </c>
      <c r="O70" s="146">
        <v>28.125</v>
      </c>
      <c r="P70" s="146">
        <v>28.125</v>
      </c>
      <c r="Q70" s="146"/>
      <c r="R70" s="146">
        <v>29.25</v>
      </c>
      <c r="S70" s="146">
        <v>29.25</v>
      </c>
      <c r="T70" s="146">
        <v>29.25</v>
      </c>
      <c r="U70" s="146"/>
      <c r="V70" s="146">
        <v>0.9</v>
      </c>
      <c r="W70" s="146">
        <v>0.9</v>
      </c>
      <c r="X70" s="146">
        <v>0.9</v>
      </c>
      <c r="Y70" s="146"/>
      <c r="Z70" s="144">
        <v>0.24</v>
      </c>
      <c r="AA70" s="144">
        <v>0.24</v>
      </c>
      <c r="AB70" s="144">
        <v>0.24</v>
      </c>
      <c r="AC70" s="144"/>
      <c r="AD70" s="144">
        <v>0.1</v>
      </c>
      <c r="AE70" s="144">
        <v>0.1</v>
      </c>
      <c r="AF70" s="144">
        <v>0.1</v>
      </c>
      <c r="AG70" s="144"/>
      <c r="AH70" s="144">
        <v>0.115</v>
      </c>
      <c r="AI70" s="144">
        <v>0.115</v>
      </c>
      <c r="AJ70" s="144">
        <v>0.115</v>
      </c>
      <c r="AK70" s="144"/>
      <c r="AL70" s="144">
        <v>0.1875</v>
      </c>
      <c r="AM70" s="144">
        <v>0.1875</v>
      </c>
      <c r="AN70" s="144">
        <v>0.1875</v>
      </c>
      <c r="AO70" s="146"/>
      <c r="AP70" s="146">
        <v>21</v>
      </c>
      <c r="AQ70" s="146">
        <v>0.4</v>
      </c>
      <c r="AR70" s="147"/>
      <c r="AS70" s="147"/>
      <c r="AT70" s="147"/>
      <c r="AU70" s="147"/>
      <c r="AV70" s="147"/>
      <c r="AW70" s="147"/>
      <c r="AX70" s="147"/>
      <c r="AY70" s="147"/>
      <c r="AZ70" s="147"/>
      <c r="BA70" s="147"/>
      <c r="BB70" s="147"/>
      <c r="BC70" s="147"/>
      <c r="BD70" s="147"/>
      <c r="BE70" s="147"/>
      <c r="BF70" s="147"/>
      <c r="BI70" s="77">
        <f t="shared" si="1"/>
        <v>39022</v>
      </c>
      <c r="BJ70" s="78">
        <f t="shared" si="2"/>
        <v>0.115</v>
      </c>
      <c r="BK70" s="78">
        <f t="shared" si="4"/>
        <v>0.115</v>
      </c>
      <c r="BL70" s="78">
        <f t="shared" si="3"/>
        <v>0.115</v>
      </c>
      <c r="BM70" s="72"/>
      <c r="BN70" s="78">
        <f t="shared" si="5"/>
        <v>0.1875</v>
      </c>
      <c r="BO70" s="78">
        <f t="shared" si="6"/>
        <v>0.1875</v>
      </c>
      <c r="BP70" s="79">
        <f t="shared" si="7"/>
        <v>0.1875</v>
      </c>
    </row>
    <row r="71" spans="1:68" x14ac:dyDescent="0.25">
      <c r="A71" s="130">
        <f t="shared" si="8"/>
        <v>39264</v>
      </c>
      <c r="B71" s="131">
        <v>5.2030346818216604E-2</v>
      </c>
      <c r="C71" s="18"/>
      <c r="D71" s="159">
        <v>38169</v>
      </c>
      <c r="E71" s="146">
        <v>47.6</v>
      </c>
      <c r="F71" s="146">
        <v>47.6</v>
      </c>
      <c r="G71" s="146">
        <v>47.6</v>
      </c>
      <c r="H71" s="144"/>
      <c r="I71" s="146">
        <v>28.1</v>
      </c>
      <c r="J71" s="146">
        <v>28.1</v>
      </c>
      <c r="K71" s="146">
        <v>28.1</v>
      </c>
      <c r="L71" s="147"/>
      <c r="M71" s="150">
        <v>39052</v>
      </c>
      <c r="N71" s="146">
        <v>25.475000000000001</v>
      </c>
      <c r="O71" s="146">
        <v>25.475000000000001</v>
      </c>
      <c r="P71" s="146">
        <v>25.475000000000001</v>
      </c>
      <c r="Q71" s="146"/>
      <c r="R71" s="146">
        <v>26.5</v>
      </c>
      <c r="S71" s="146">
        <v>26.5</v>
      </c>
      <c r="T71" s="146">
        <v>26.5</v>
      </c>
      <c r="U71" s="146"/>
      <c r="V71" s="146">
        <v>0.9</v>
      </c>
      <c r="W71" s="146">
        <v>0.9</v>
      </c>
      <c r="X71" s="146">
        <v>0.9</v>
      </c>
      <c r="Y71" s="146"/>
      <c r="Z71" s="144">
        <v>0.24</v>
      </c>
      <c r="AA71" s="144">
        <v>0.24</v>
      </c>
      <c r="AB71" s="144">
        <v>0.24</v>
      </c>
      <c r="AC71" s="144"/>
      <c r="AD71" s="144">
        <v>0.1</v>
      </c>
      <c r="AE71" s="144">
        <v>0.1</v>
      </c>
      <c r="AF71" s="144">
        <v>0.1</v>
      </c>
      <c r="AG71" s="144"/>
      <c r="AH71" s="144">
        <v>0.115</v>
      </c>
      <c r="AI71" s="144">
        <v>0.115</v>
      </c>
      <c r="AJ71" s="144">
        <v>0.115</v>
      </c>
      <c r="AK71" s="144"/>
      <c r="AL71" s="144">
        <v>0.1875</v>
      </c>
      <c r="AM71" s="144">
        <v>0.1875</v>
      </c>
      <c r="AN71" s="144">
        <v>0.1875</v>
      </c>
      <c r="AO71" s="146"/>
      <c r="AP71" s="146">
        <v>21</v>
      </c>
      <c r="AQ71" s="146">
        <v>0.4</v>
      </c>
      <c r="AR71" s="147"/>
      <c r="AS71" s="147"/>
      <c r="AT71" s="147"/>
      <c r="AU71" s="147"/>
      <c r="AV71" s="147"/>
      <c r="AW71" s="147"/>
      <c r="AX71" s="147"/>
      <c r="AY71" s="147"/>
      <c r="AZ71" s="147"/>
      <c r="BA71" s="147"/>
      <c r="BB71" s="147"/>
      <c r="BC71" s="147"/>
      <c r="BD71" s="147"/>
      <c r="BE71" s="147"/>
      <c r="BF71" s="147"/>
      <c r="BI71" s="77">
        <f t="shared" si="1"/>
        <v>39052</v>
      </c>
      <c r="BJ71" s="78">
        <f t="shared" si="2"/>
        <v>0.115</v>
      </c>
      <c r="BK71" s="78">
        <f t="shared" si="4"/>
        <v>0.115</v>
      </c>
      <c r="BL71" s="78">
        <f t="shared" si="3"/>
        <v>0.115</v>
      </c>
      <c r="BM71" s="72"/>
      <c r="BN71" s="78">
        <f t="shared" si="5"/>
        <v>0.1875</v>
      </c>
      <c r="BO71" s="78">
        <f t="shared" si="6"/>
        <v>0.1875</v>
      </c>
      <c r="BP71" s="79">
        <f t="shared" si="7"/>
        <v>0.1875</v>
      </c>
    </row>
    <row r="72" spans="1:68" x14ac:dyDescent="0.25">
      <c r="A72" s="130">
        <f t="shared" si="8"/>
        <v>39295</v>
      </c>
      <c r="B72" s="131">
        <v>5.2199538136007598E-2</v>
      </c>
      <c r="C72" s="18"/>
      <c r="D72" s="159">
        <v>38200</v>
      </c>
      <c r="E72" s="146">
        <v>47.6</v>
      </c>
      <c r="F72" s="146">
        <v>47.6</v>
      </c>
      <c r="G72" s="146">
        <v>47.6</v>
      </c>
      <c r="H72" s="144"/>
      <c r="I72" s="146">
        <v>27.35</v>
      </c>
      <c r="J72" s="146">
        <v>27.35</v>
      </c>
      <c r="K72" s="146">
        <v>27.35</v>
      </c>
      <c r="L72" s="147"/>
      <c r="M72" s="150">
        <v>39083</v>
      </c>
      <c r="N72" s="146">
        <v>33.854999999999997</v>
      </c>
      <c r="O72" s="146">
        <v>33.854999999999997</v>
      </c>
      <c r="P72" s="146">
        <v>33.854999999999997</v>
      </c>
      <c r="Q72" s="146"/>
      <c r="R72" s="146">
        <v>31.454000000000001</v>
      </c>
      <c r="S72" s="146">
        <v>31.454000000000001</v>
      </c>
      <c r="T72" s="146">
        <v>31.454000000000001</v>
      </c>
      <c r="U72" s="146"/>
      <c r="V72" s="146">
        <v>0.9</v>
      </c>
      <c r="W72" s="146">
        <v>0.9</v>
      </c>
      <c r="X72" s="146">
        <v>0.9</v>
      </c>
      <c r="Y72" s="146"/>
      <c r="Z72" s="144">
        <v>0.24</v>
      </c>
      <c r="AA72" s="144">
        <v>0.24</v>
      </c>
      <c r="AB72" s="144">
        <v>0.24</v>
      </c>
      <c r="AC72" s="144"/>
      <c r="AD72" s="144">
        <v>0.11</v>
      </c>
      <c r="AE72" s="144">
        <v>0.11</v>
      </c>
      <c r="AF72" s="144">
        <v>0.11</v>
      </c>
      <c r="AG72" s="144"/>
      <c r="AH72" s="144">
        <v>0.115</v>
      </c>
      <c r="AI72" s="144">
        <v>0.115</v>
      </c>
      <c r="AJ72" s="144">
        <v>0.115</v>
      </c>
      <c r="AK72" s="144"/>
      <c r="AL72" s="144">
        <v>0.1875</v>
      </c>
      <c r="AM72" s="144">
        <v>0.1875</v>
      </c>
      <c r="AN72" s="144">
        <v>0.1875</v>
      </c>
      <c r="AO72" s="146"/>
      <c r="AP72" s="146">
        <v>22</v>
      </c>
      <c r="AQ72" s="146">
        <v>0.4</v>
      </c>
      <c r="AR72" s="147"/>
      <c r="AS72" s="147"/>
      <c r="AT72" s="147"/>
      <c r="AU72" s="147"/>
      <c r="AV72" s="147"/>
      <c r="AW72" s="147"/>
      <c r="AX72" s="147"/>
      <c r="AY72" s="147"/>
      <c r="AZ72" s="147"/>
      <c r="BA72" s="147"/>
      <c r="BB72" s="147"/>
      <c r="BC72" s="147"/>
      <c r="BD72" s="147"/>
      <c r="BE72" s="147"/>
      <c r="BF72" s="147"/>
      <c r="BI72" s="77">
        <f t="shared" ref="BI72:BI135" si="9">M72</f>
        <v>39083</v>
      </c>
      <c r="BJ72" s="78">
        <f t="shared" si="2"/>
        <v>0.115</v>
      </c>
      <c r="BK72" s="78">
        <f t="shared" si="4"/>
        <v>0.115</v>
      </c>
      <c r="BL72" s="78">
        <f t="shared" si="3"/>
        <v>0.115</v>
      </c>
      <c r="BM72" s="72"/>
      <c r="BN72" s="78">
        <f t="shared" si="5"/>
        <v>0.1875</v>
      </c>
      <c r="BO72" s="78">
        <f t="shared" si="6"/>
        <v>0.1875</v>
      </c>
      <c r="BP72" s="79">
        <f t="shared" si="7"/>
        <v>0.1875</v>
      </c>
    </row>
    <row r="73" spans="1:68" x14ac:dyDescent="0.25">
      <c r="A73" s="130">
        <f t="shared" si="8"/>
        <v>39326</v>
      </c>
      <c r="B73" s="131">
        <v>5.23687294633466E-2</v>
      </c>
      <c r="C73" s="18"/>
      <c r="D73" s="159">
        <v>38231</v>
      </c>
      <c r="E73" s="146">
        <v>32.85</v>
      </c>
      <c r="F73" s="146">
        <v>32.85</v>
      </c>
      <c r="G73" s="146">
        <v>32.85</v>
      </c>
      <c r="H73" s="144"/>
      <c r="I73" s="146">
        <v>25.25</v>
      </c>
      <c r="J73" s="146">
        <v>25.25</v>
      </c>
      <c r="K73" s="146">
        <v>25.25</v>
      </c>
      <c r="L73" s="147"/>
      <c r="M73" s="150">
        <v>39114</v>
      </c>
      <c r="N73" s="146">
        <v>34.08</v>
      </c>
      <c r="O73" s="146">
        <v>34.08</v>
      </c>
      <c r="P73" s="146">
        <v>34.08</v>
      </c>
      <c r="Q73" s="146"/>
      <c r="R73" s="146">
        <v>29.754000000000001</v>
      </c>
      <c r="S73" s="146">
        <v>29.754000000000001</v>
      </c>
      <c r="T73" s="146">
        <v>29.754000000000001</v>
      </c>
      <c r="U73" s="146"/>
      <c r="V73" s="146">
        <v>0.9</v>
      </c>
      <c r="W73" s="146">
        <v>0.9</v>
      </c>
      <c r="X73" s="146">
        <v>0.9</v>
      </c>
      <c r="Y73" s="146"/>
      <c r="Z73" s="144">
        <v>0.24</v>
      </c>
      <c r="AA73" s="144">
        <v>0.24</v>
      </c>
      <c r="AB73" s="144">
        <v>0.24</v>
      </c>
      <c r="AC73" s="144"/>
      <c r="AD73" s="144">
        <v>0.13</v>
      </c>
      <c r="AE73" s="144">
        <v>0.13</v>
      </c>
      <c r="AF73" s="144">
        <v>0.13</v>
      </c>
      <c r="AG73" s="144"/>
      <c r="AH73" s="144">
        <v>0.115</v>
      </c>
      <c r="AI73" s="144">
        <v>0.115</v>
      </c>
      <c r="AJ73" s="144">
        <v>0.115</v>
      </c>
      <c r="AK73" s="144"/>
      <c r="AL73" s="144">
        <v>0.1875</v>
      </c>
      <c r="AM73" s="144">
        <v>0.1875</v>
      </c>
      <c r="AN73" s="144">
        <v>0.1875</v>
      </c>
      <c r="AO73" s="146"/>
      <c r="AP73" s="146">
        <v>22</v>
      </c>
      <c r="AQ73" s="146">
        <v>0.4</v>
      </c>
      <c r="AR73" s="147"/>
      <c r="AS73" s="147"/>
      <c r="AT73" s="147"/>
      <c r="AU73" s="147"/>
      <c r="AV73" s="147"/>
      <c r="AW73" s="147"/>
      <c r="AX73" s="147"/>
      <c r="AY73" s="147"/>
      <c r="AZ73" s="147"/>
      <c r="BA73" s="147"/>
      <c r="BB73" s="147"/>
      <c r="BC73" s="147"/>
      <c r="BD73" s="147"/>
      <c r="BE73" s="147"/>
      <c r="BF73" s="147"/>
      <c r="BI73" s="77">
        <f t="shared" si="9"/>
        <v>39114</v>
      </c>
      <c r="BJ73" s="78">
        <f t="shared" ref="BJ73:BJ136" si="10">AH73</f>
        <v>0.115</v>
      </c>
      <c r="BK73" s="78">
        <f t="shared" si="4"/>
        <v>0.115</v>
      </c>
      <c r="BL73" s="78">
        <f t="shared" ref="BL73:BL136" si="11">AJ73</f>
        <v>0.115</v>
      </c>
      <c r="BM73" s="72"/>
      <c r="BN73" s="78">
        <f t="shared" si="5"/>
        <v>0.1875</v>
      </c>
      <c r="BO73" s="78">
        <f t="shared" si="6"/>
        <v>0.1875</v>
      </c>
      <c r="BP73" s="79">
        <f t="shared" si="7"/>
        <v>0.1875</v>
      </c>
    </row>
    <row r="74" spans="1:68" x14ac:dyDescent="0.25">
      <c r="A74" s="130">
        <f t="shared" si="8"/>
        <v>39356</v>
      </c>
      <c r="B74" s="131">
        <v>5.2532463015022103E-2</v>
      </c>
      <c r="C74" s="18"/>
      <c r="D74" s="159">
        <v>38261</v>
      </c>
      <c r="E74" s="146">
        <v>32.85</v>
      </c>
      <c r="F74" s="146">
        <v>32.85</v>
      </c>
      <c r="G74" s="146">
        <v>32.85</v>
      </c>
      <c r="H74" s="144"/>
      <c r="I74" s="146">
        <v>24.55</v>
      </c>
      <c r="J74" s="146">
        <v>24.55</v>
      </c>
      <c r="K74" s="146">
        <v>24.55</v>
      </c>
      <c r="L74" s="147"/>
      <c r="M74" s="150">
        <v>39142</v>
      </c>
      <c r="N74" s="146">
        <v>28.125</v>
      </c>
      <c r="O74" s="146">
        <v>28.125</v>
      </c>
      <c r="P74" s="146">
        <v>28.125</v>
      </c>
      <c r="Q74" s="146"/>
      <c r="R74" s="146">
        <v>29.45</v>
      </c>
      <c r="S74" s="146">
        <v>29.45</v>
      </c>
      <c r="T74" s="146">
        <v>29.45</v>
      </c>
      <c r="U74" s="146"/>
      <c r="V74" s="146">
        <v>0.9</v>
      </c>
      <c r="W74" s="146">
        <v>0.9</v>
      </c>
      <c r="X74" s="146">
        <v>0.9</v>
      </c>
      <c r="Y74" s="146"/>
      <c r="Z74" s="144">
        <v>0.24</v>
      </c>
      <c r="AA74" s="144">
        <v>0.24</v>
      </c>
      <c r="AB74" s="144">
        <v>0.24</v>
      </c>
      <c r="AC74" s="144"/>
      <c r="AD74" s="144">
        <v>0.13</v>
      </c>
      <c r="AE74" s="144">
        <v>0.13</v>
      </c>
      <c r="AF74" s="144">
        <v>0.13</v>
      </c>
      <c r="AG74" s="144"/>
      <c r="AH74" s="144">
        <v>0.115</v>
      </c>
      <c r="AI74" s="144">
        <v>0.115</v>
      </c>
      <c r="AJ74" s="144">
        <v>0.115</v>
      </c>
      <c r="AK74" s="144"/>
      <c r="AL74" s="144">
        <v>0.1875</v>
      </c>
      <c r="AM74" s="144">
        <v>0.1875</v>
      </c>
      <c r="AN74" s="144">
        <v>0.1875</v>
      </c>
      <c r="AO74" s="146"/>
      <c r="AP74" s="146">
        <v>22</v>
      </c>
      <c r="AQ74" s="146">
        <v>0.4</v>
      </c>
      <c r="AR74" s="147"/>
      <c r="AS74" s="147"/>
      <c r="AT74" s="147"/>
      <c r="AU74" s="147"/>
      <c r="AV74" s="147"/>
      <c r="AW74" s="147"/>
      <c r="AX74" s="147"/>
      <c r="AY74" s="147"/>
      <c r="AZ74" s="147"/>
      <c r="BA74" s="147"/>
      <c r="BB74" s="147"/>
      <c r="BC74" s="147"/>
      <c r="BD74" s="147"/>
      <c r="BE74" s="147"/>
      <c r="BF74" s="147"/>
      <c r="BI74" s="77">
        <f t="shared" si="9"/>
        <v>39142</v>
      </c>
      <c r="BJ74" s="78">
        <f t="shared" si="10"/>
        <v>0.115</v>
      </c>
      <c r="BK74" s="78">
        <f t="shared" ref="BK74:BK137" si="12">AI74</f>
        <v>0.115</v>
      </c>
      <c r="BL74" s="78">
        <f t="shared" si="11"/>
        <v>0.115</v>
      </c>
      <c r="BM74" s="72"/>
      <c r="BN74" s="78">
        <f t="shared" ref="BN74:BN137" si="13">AL74</f>
        <v>0.1875</v>
      </c>
      <c r="BO74" s="78">
        <f t="shared" ref="BO74:BO137" si="14">AM74</f>
        <v>0.1875</v>
      </c>
      <c r="BP74" s="79">
        <f t="shared" ref="BP74:BP137" si="15">AN74</f>
        <v>0.1875</v>
      </c>
    </row>
    <row r="75" spans="1:68" x14ac:dyDescent="0.25">
      <c r="A75" s="130">
        <f t="shared" si="8"/>
        <v>39387</v>
      </c>
      <c r="B75" s="131">
        <v>5.27016543611456E-2</v>
      </c>
      <c r="C75" s="18"/>
      <c r="D75" s="159">
        <v>38292</v>
      </c>
      <c r="E75" s="146">
        <v>32.85</v>
      </c>
      <c r="F75" s="146">
        <v>32.85</v>
      </c>
      <c r="G75" s="146">
        <v>32.85</v>
      </c>
      <c r="H75" s="144"/>
      <c r="I75" s="146">
        <v>23.95</v>
      </c>
      <c r="J75" s="146">
        <v>23.95</v>
      </c>
      <c r="K75" s="146">
        <v>23.95</v>
      </c>
      <c r="L75" s="147"/>
      <c r="M75" s="150">
        <v>39173</v>
      </c>
      <c r="N75" s="146">
        <v>28.15</v>
      </c>
      <c r="O75" s="146">
        <v>28.15</v>
      </c>
      <c r="P75" s="146">
        <v>28.15</v>
      </c>
      <c r="Q75" s="146"/>
      <c r="R75" s="146">
        <v>27.55</v>
      </c>
      <c r="S75" s="146">
        <v>27.55</v>
      </c>
      <c r="T75" s="146">
        <v>27.55</v>
      </c>
      <c r="U75" s="146"/>
      <c r="V75" s="146">
        <v>0.9</v>
      </c>
      <c r="W75" s="146">
        <v>0.9</v>
      </c>
      <c r="X75" s="146">
        <v>0.9</v>
      </c>
      <c r="Y75" s="146"/>
      <c r="Z75" s="144">
        <v>0.24</v>
      </c>
      <c r="AA75" s="144">
        <v>0.24</v>
      </c>
      <c r="AB75" s="144">
        <v>0.24</v>
      </c>
      <c r="AC75" s="144"/>
      <c r="AD75" s="144">
        <v>0.1</v>
      </c>
      <c r="AE75" s="144">
        <v>0.1</v>
      </c>
      <c r="AF75" s="144">
        <v>0.1</v>
      </c>
      <c r="AG75" s="144"/>
      <c r="AH75" s="144">
        <v>0.115</v>
      </c>
      <c r="AI75" s="144">
        <v>0.115</v>
      </c>
      <c r="AJ75" s="144">
        <v>0.115</v>
      </c>
      <c r="AK75" s="144"/>
      <c r="AL75" s="144">
        <v>0.1875</v>
      </c>
      <c r="AM75" s="144">
        <v>0.1875</v>
      </c>
      <c r="AN75" s="144">
        <v>0.1875</v>
      </c>
      <c r="AO75" s="146"/>
      <c r="AP75" s="146">
        <v>23</v>
      </c>
      <c r="AQ75" s="146">
        <v>0.4</v>
      </c>
      <c r="AR75" s="147"/>
      <c r="AS75" s="147"/>
      <c r="AT75" s="147"/>
      <c r="AU75" s="147"/>
      <c r="AV75" s="147"/>
      <c r="AW75" s="147"/>
      <c r="AX75" s="147"/>
      <c r="AY75" s="147"/>
      <c r="AZ75" s="147"/>
      <c r="BA75" s="147"/>
      <c r="BB75" s="147"/>
      <c r="BC75" s="147"/>
      <c r="BD75" s="147"/>
      <c r="BE75" s="147"/>
      <c r="BF75" s="147"/>
      <c r="BI75" s="77">
        <f t="shared" si="9"/>
        <v>39173</v>
      </c>
      <c r="BJ75" s="78">
        <f t="shared" si="10"/>
        <v>0.115</v>
      </c>
      <c r="BK75" s="78">
        <f t="shared" si="12"/>
        <v>0.115</v>
      </c>
      <c r="BL75" s="78">
        <f t="shared" si="11"/>
        <v>0.115</v>
      </c>
      <c r="BM75" s="72"/>
      <c r="BN75" s="78">
        <f t="shared" si="13"/>
        <v>0.1875</v>
      </c>
      <c r="BO75" s="78">
        <f t="shared" si="14"/>
        <v>0.1875</v>
      </c>
      <c r="BP75" s="79">
        <f t="shared" si="15"/>
        <v>0.1875</v>
      </c>
    </row>
    <row r="76" spans="1:68" x14ac:dyDescent="0.25">
      <c r="A76" s="130">
        <f t="shared" si="8"/>
        <v>39417</v>
      </c>
      <c r="B76" s="131">
        <v>5.2865387930998604E-2</v>
      </c>
      <c r="C76" s="18"/>
      <c r="D76" s="159">
        <v>38322</v>
      </c>
      <c r="E76" s="146">
        <v>32.85</v>
      </c>
      <c r="F76" s="146">
        <v>32.85</v>
      </c>
      <c r="G76" s="146">
        <v>32.85</v>
      </c>
      <c r="H76" s="144"/>
      <c r="I76" s="146">
        <v>24.6</v>
      </c>
      <c r="J76" s="146">
        <v>24.6</v>
      </c>
      <c r="K76" s="146">
        <v>24.6</v>
      </c>
      <c r="L76" s="147"/>
      <c r="M76" s="150">
        <v>39203</v>
      </c>
      <c r="N76" s="146">
        <v>29.7</v>
      </c>
      <c r="O76" s="146">
        <v>29.7</v>
      </c>
      <c r="P76" s="146">
        <v>29.7</v>
      </c>
      <c r="Q76" s="146"/>
      <c r="R76" s="146">
        <v>28.7</v>
      </c>
      <c r="S76" s="146">
        <v>28.7</v>
      </c>
      <c r="T76" s="146">
        <v>28.7</v>
      </c>
      <c r="U76" s="146"/>
      <c r="V76" s="146">
        <v>0.9</v>
      </c>
      <c r="W76" s="146">
        <v>0.9</v>
      </c>
      <c r="X76" s="146">
        <v>0.9</v>
      </c>
      <c r="Y76" s="146"/>
      <c r="Z76" s="144">
        <v>0.24</v>
      </c>
      <c r="AA76" s="144">
        <v>0.24</v>
      </c>
      <c r="AB76" s="144">
        <v>0.24</v>
      </c>
      <c r="AC76" s="144"/>
      <c r="AD76" s="144">
        <v>0.105</v>
      </c>
      <c r="AE76" s="144">
        <v>0.105</v>
      </c>
      <c r="AF76" s="144">
        <v>0.105</v>
      </c>
      <c r="AG76" s="144"/>
      <c r="AH76" s="144">
        <v>0.115</v>
      </c>
      <c r="AI76" s="144">
        <v>0.115</v>
      </c>
      <c r="AJ76" s="144">
        <v>0.115</v>
      </c>
      <c r="AK76" s="144"/>
      <c r="AL76" s="144">
        <v>0.1875</v>
      </c>
      <c r="AM76" s="144">
        <v>0.1875</v>
      </c>
      <c r="AN76" s="144">
        <v>0.1875</v>
      </c>
      <c r="AO76" s="146"/>
      <c r="AP76" s="146">
        <v>23</v>
      </c>
      <c r="AQ76" s="146">
        <v>0.4</v>
      </c>
      <c r="AR76" s="147"/>
      <c r="AS76" s="147"/>
      <c r="AT76" s="147"/>
      <c r="AU76" s="147"/>
      <c r="AV76" s="147"/>
      <c r="AW76" s="147"/>
      <c r="AX76" s="147"/>
      <c r="AY76" s="147"/>
      <c r="AZ76" s="147"/>
      <c r="BA76" s="147"/>
      <c r="BB76" s="147"/>
      <c r="BC76" s="147"/>
      <c r="BD76" s="147"/>
      <c r="BE76" s="147"/>
      <c r="BF76" s="147"/>
      <c r="BI76" s="77">
        <f t="shared" si="9"/>
        <v>39203</v>
      </c>
      <c r="BJ76" s="78">
        <f t="shared" si="10"/>
        <v>0.115</v>
      </c>
      <c r="BK76" s="78">
        <f t="shared" si="12"/>
        <v>0.115</v>
      </c>
      <c r="BL76" s="78">
        <f t="shared" si="11"/>
        <v>0.115</v>
      </c>
      <c r="BM76" s="72"/>
      <c r="BN76" s="78">
        <f t="shared" si="13"/>
        <v>0.1875</v>
      </c>
      <c r="BO76" s="78">
        <f t="shared" si="14"/>
        <v>0.1875</v>
      </c>
      <c r="BP76" s="79">
        <f t="shared" si="15"/>
        <v>0.1875</v>
      </c>
    </row>
    <row r="77" spans="1:68" x14ac:dyDescent="0.25">
      <c r="A77" s="130">
        <f t="shared" si="8"/>
        <v>39448</v>
      </c>
      <c r="B77" s="131">
        <v>5.3034579295903002E-2</v>
      </c>
      <c r="C77" s="18"/>
      <c r="D77" s="159">
        <v>38353</v>
      </c>
      <c r="E77" s="146">
        <v>43.5</v>
      </c>
      <c r="F77" s="146">
        <v>43.5</v>
      </c>
      <c r="G77" s="146">
        <v>43.5</v>
      </c>
      <c r="H77" s="144"/>
      <c r="I77" s="146">
        <v>32.85</v>
      </c>
      <c r="J77" s="146">
        <v>32.85</v>
      </c>
      <c r="K77" s="146">
        <v>32.85</v>
      </c>
      <c r="L77" s="147"/>
      <c r="M77" s="150">
        <v>39234</v>
      </c>
      <c r="N77" s="146">
        <v>31.3</v>
      </c>
      <c r="O77" s="146">
        <v>31.3</v>
      </c>
      <c r="P77" s="146">
        <v>31.3</v>
      </c>
      <c r="Q77" s="146"/>
      <c r="R77" s="146">
        <v>29</v>
      </c>
      <c r="S77" s="146">
        <v>29</v>
      </c>
      <c r="T77" s="146">
        <v>29</v>
      </c>
      <c r="U77" s="146"/>
      <c r="V77" s="146">
        <v>0.9</v>
      </c>
      <c r="W77" s="146">
        <v>0.9</v>
      </c>
      <c r="X77" s="146">
        <v>0.9</v>
      </c>
      <c r="Y77" s="146"/>
      <c r="Z77" s="144">
        <v>0.24</v>
      </c>
      <c r="AA77" s="144">
        <v>0.24</v>
      </c>
      <c r="AB77" s="144">
        <v>0.24</v>
      </c>
      <c r="AC77" s="144"/>
      <c r="AD77" s="144">
        <v>0.14000000000000001</v>
      </c>
      <c r="AE77" s="144">
        <v>0.14000000000000001</v>
      </c>
      <c r="AF77" s="144">
        <v>0.14000000000000001</v>
      </c>
      <c r="AG77" s="144"/>
      <c r="AH77" s="144">
        <v>0.115</v>
      </c>
      <c r="AI77" s="144">
        <v>0.115</v>
      </c>
      <c r="AJ77" s="144">
        <v>0.115</v>
      </c>
      <c r="AK77" s="144"/>
      <c r="AL77" s="144">
        <v>0.1875</v>
      </c>
      <c r="AM77" s="144">
        <v>0.1875</v>
      </c>
      <c r="AN77" s="144">
        <v>0.1875</v>
      </c>
      <c r="AO77" s="146"/>
      <c r="AP77" s="146">
        <v>23</v>
      </c>
      <c r="AQ77" s="146">
        <v>0.4</v>
      </c>
      <c r="AR77" s="147"/>
      <c r="AS77" s="147"/>
      <c r="AT77" s="147"/>
      <c r="AU77" s="147"/>
      <c r="AV77" s="147"/>
      <c r="AW77" s="147"/>
      <c r="AX77" s="147"/>
      <c r="AY77" s="147"/>
      <c r="AZ77" s="147"/>
      <c r="BA77" s="147"/>
      <c r="BB77" s="147"/>
      <c r="BC77" s="147"/>
      <c r="BD77" s="147"/>
      <c r="BE77" s="147"/>
      <c r="BF77" s="147"/>
      <c r="BI77" s="77">
        <f t="shared" si="9"/>
        <v>39234</v>
      </c>
      <c r="BJ77" s="78">
        <f t="shared" si="10"/>
        <v>0.115</v>
      </c>
      <c r="BK77" s="78">
        <f t="shared" si="12"/>
        <v>0.115</v>
      </c>
      <c r="BL77" s="78">
        <f t="shared" si="11"/>
        <v>0.115</v>
      </c>
      <c r="BM77" s="72"/>
      <c r="BN77" s="78">
        <f t="shared" si="13"/>
        <v>0.1875</v>
      </c>
      <c r="BO77" s="78">
        <f t="shared" si="14"/>
        <v>0.1875</v>
      </c>
      <c r="BP77" s="79">
        <f t="shared" si="15"/>
        <v>0.1875</v>
      </c>
    </row>
    <row r="78" spans="1:68" x14ac:dyDescent="0.25">
      <c r="A78" s="130">
        <f t="shared" si="8"/>
        <v>39479</v>
      </c>
      <c r="B78" s="131">
        <v>5.3203770670351903E-2</v>
      </c>
      <c r="C78" s="18"/>
      <c r="D78" s="159">
        <v>38384</v>
      </c>
      <c r="E78" s="146">
        <v>44.5</v>
      </c>
      <c r="F78" s="146">
        <v>44.5</v>
      </c>
      <c r="G78" s="146">
        <v>44.5</v>
      </c>
      <c r="H78" s="144"/>
      <c r="I78" s="146">
        <v>31.9</v>
      </c>
      <c r="J78" s="146">
        <v>31.9</v>
      </c>
      <c r="K78" s="146">
        <v>31.9</v>
      </c>
      <c r="L78" s="147"/>
      <c r="M78" s="150">
        <v>39264</v>
      </c>
      <c r="N78" s="146">
        <v>38.35</v>
      </c>
      <c r="O78" s="146">
        <v>38.35</v>
      </c>
      <c r="P78" s="146">
        <v>38.35</v>
      </c>
      <c r="Q78" s="146"/>
      <c r="R78" s="146">
        <v>37.15</v>
      </c>
      <c r="S78" s="146">
        <v>37.15</v>
      </c>
      <c r="T78" s="146">
        <v>37.15</v>
      </c>
      <c r="U78" s="146"/>
      <c r="V78" s="146">
        <v>0.9</v>
      </c>
      <c r="W78" s="146">
        <v>0.9</v>
      </c>
      <c r="X78" s="146">
        <v>0.9</v>
      </c>
      <c r="Y78" s="146"/>
      <c r="Z78" s="144">
        <v>0.28999999999999998</v>
      </c>
      <c r="AA78" s="144">
        <v>0.28999999999999998</v>
      </c>
      <c r="AB78" s="144">
        <v>0.28999999999999998</v>
      </c>
      <c r="AC78" s="144"/>
      <c r="AD78" s="144">
        <v>0.15</v>
      </c>
      <c r="AE78" s="144">
        <v>0.15</v>
      </c>
      <c r="AF78" s="144">
        <v>0.15</v>
      </c>
      <c r="AG78" s="144"/>
      <c r="AH78" s="144">
        <v>0.14000000000000001</v>
      </c>
      <c r="AI78" s="144">
        <v>0.14000000000000001</v>
      </c>
      <c r="AJ78" s="144">
        <v>0.14000000000000001</v>
      </c>
      <c r="AK78" s="144"/>
      <c r="AL78" s="144">
        <v>0.26250000000000001</v>
      </c>
      <c r="AM78" s="144">
        <v>0.26250000000000001</v>
      </c>
      <c r="AN78" s="144">
        <v>0.26250000000000001</v>
      </c>
      <c r="AO78" s="146"/>
      <c r="AP78" s="146">
        <v>24</v>
      </c>
      <c r="AQ78" s="146">
        <v>0.4</v>
      </c>
      <c r="AR78" s="147"/>
      <c r="AS78" s="147"/>
      <c r="AT78" s="147"/>
      <c r="AU78" s="147"/>
      <c r="AV78" s="147"/>
      <c r="AW78" s="147"/>
      <c r="AX78" s="147"/>
      <c r="AY78" s="147"/>
      <c r="AZ78" s="147"/>
      <c r="BA78" s="147"/>
      <c r="BB78" s="147"/>
      <c r="BC78" s="147"/>
      <c r="BD78" s="147"/>
      <c r="BE78" s="147"/>
      <c r="BF78" s="147"/>
      <c r="BI78" s="77">
        <f t="shared" si="9"/>
        <v>39264</v>
      </c>
      <c r="BJ78" s="78">
        <f t="shared" si="10"/>
        <v>0.14000000000000001</v>
      </c>
      <c r="BK78" s="78">
        <f t="shared" si="12"/>
        <v>0.14000000000000001</v>
      </c>
      <c r="BL78" s="78">
        <f t="shared" si="11"/>
        <v>0.14000000000000001</v>
      </c>
      <c r="BM78" s="72"/>
      <c r="BN78" s="78">
        <f t="shared" si="13"/>
        <v>0.26250000000000001</v>
      </c>
      <c r="BO78" s="78">
        <f t="shared" si="14"/>
        <v>0.26250000000000001</v>
      </c>
      <c r="BP78" s="79">
        <f t="shared" si="15"/>
        <v>0.26250000000000001</v>
      </c>
    </row>
    <row r="79" spans="1:68" x14ac:dyDescent="0.25">
      <c r="A79" s="130">
        <f t="shared" si="8"/>
        <v>39508</v>
      </c>
      <c r="B79" s="131">
        <v>5.3362046480894203E-2</v>
      </c>
      <c r="C79" s="18"/>
      <c r="D79" s="159">
        <v>38412</v>
      </c>
      <c r="E79" s="146">
        <v>35.5</v>
      </c>
      <c r="F79" s="146">
        <v>35.5</v>
      </c>
      <c r="G79" s="146">
        <v>35.5</v>
      </c>
      <c r="H79" s="144"/>
      <c r="I79" s="146">
        <v>29.45</v>
      </c>
      <c r="J79" s="146">
        <v>29.45</v>
      </c>
      <c r="K79" s="146">
        <v>29.45</v>
      </c>
      <c r="L79" s="147"/>
      <c r="M79" s="150">
        <v>39295</v>
      </c>
      <c r="N79" s="146">
        <v>39.1</v>
      </c>
      <c r="O79" s="146">
        <v>39.1</v>
      </c>
      <c r="P79" s="146">
        <v>39.1</v>
      </c>
      <c r="Q79" s="146"/>
      <c r="R79" s="146">
        <v>39.950000000000003</v>
      </c>
      <c r="S79" s="146">
        <v>39.950000000000003</v>
      </c>
      <c r="T79" s="146">
        <v>39.950000000000003</v>
      </c>
      <c r="U79" s="146"/>
      <c r="V79" s="146">
        <v>0.9</v>
      </c>
      <c r="W79" s="146">
        <v>0.9</v>
      </c>
      <c r="X79" s="146">
        <v>0.9</v>
      </c>
      <c r="Y79" s="146"/>
      <c r="Z79" s="144">
        <v>0.28999999999999998</v>
      </c>
      <c r="AA79" s="144">
        <v>0.28999999999999998</v>
      </c>
      <c r="AB79" s="144">
        <v>0.28999999999999998</v>
      </c>
      <c r="AC79" s="144"/>
      <c r="AD79" s="144">
        <v>0.16</v>
      </c>
      <c r="AE79" s="144">
        <v>0.16</v>
      </c>
      <c r="AF79" s="144">
        <v>0.16</v>
      </c>
      <c r="AG79" s="144"/>
      <c r="AH79" s="144">
        <v>0.14000000000000001</v>
      </c>
      <c r="AI79" s="144">
        <v>0.14000000000000001</v>
      </c>
      <c r="AJ79" s="144">
        <v>0.14000000000000001</v>
      </c>
      <c r="AK79" s="144"/>
      <c r="AL79" s="144">
        <v>0.26250000000000001</v>
      </c>
      <c r="AM79" s="144">
        <v>0.26250000000000001</v>
      </c>
      <c r="AN79" s="144">
        <v>0.26250000000000001</v>
      </c>
      <c r="AO79" s="146"/>
      <c r="AP79" s="146">
        <v>24</v>
      </c>
      <c r="AQ79" s="146">
        <v>0.4</v>
      </c>
      <c r="AR79" s="147"/>
      <c r="AS79" s="147"/>
      <c r="AT79" s="147"/>
      <c r="AU79" s="147"/>
      <c r="AV79" s="147"/>
      <c r="AW79" s="147"/>
      <c r="AX79" s="147"/>
      <c r="AY79" s="147"/>
      <c r="AZ79" s="147"/>
      <c r="BA79" s="147"/>
      <c r="BB79" s="147"/>
      <c r="BC79" s="147"/>
      <c r="BD79" s="147"/>
      <c r="BE79" s="147"/>
      <c r="BF79" s="147"/>
      <c r="BI79" s="77">
        <f t="shared" si="9"/>
        <v>39295</v>
      </c>
      <c r="BJ79" s="78">
        <f t="shared" si="10"/>
        <v>0.14000000000000001</v>
      </c>
      <c r="BK79" s="78">
        <f t="shared" si="12"/>
        <v>0.14000000000000001</v>
      </c>
      <c r="BL79" s="78">
        <f t="shared" si="11"/>
        <v>0.14000000000000001</v>
      </c>
      <c r="BM79" s="72"/>
      <c r="BN79" s="78">
        <f t="shared" si="13"/>
        <v>0.26250000000000001</v>
      </c>
      <c r="BO79" s="78">
        <f t="shared" si="14"/>
        <v>0.26250000000000001</v>
      </c>
      <c r="BP79" s="79">
        <f t="shared" si="15"/>
        <v>0.26250000000000001</v>
      </c>
    </row>
    <row r="80" spans="1:68" x14ac:dyDescent="0.25">
      <c r="A80" s="130">
        <f t="shared" si="8"/>
        <v>39539</v>
      </c>
      <c r="B80" s="131">
        <v>5.3531237873811796E-2</v>
      </c>
      <c r="C80" s="18"/>
      <c r="D80" s="159">
        <v>38443</v>
      </c>
      <c r="E80" s="146">
        <v>35.75</v>
      </c>
      <c r="F80" s="146">
        <v>35.75</v>
      </c>
      <c r="G80" s="146">
        <v>35.75</v>
      </c>
      <c r="H80" s="144"/>
      <c r="I80" s="146">
        <v>26.7</v>
      </c>
      <c r="J80" s="146">
        <v>26.7</v>
      </c>
      <c r="K80" s="146">
        <v>26.7</v>
      </c>
      <c r="L80" s="147"/>
      <c r="M80" s="150">
        <v>39326</v>
      </c>
      <c r="N80" s="146">
        <v>27.074999999999999</v>
      </c>
      <c r="O80" s="146">
        <v>27.074999999999999</v>
      </c>
      <c r="P80" s="146">
        <v>27.074999999999999</v>
      </c>
      <c r="Q80" s="146"/>
      <c r="R80" s="146">
        <v>28.35</v>
      </c>
      <c r="S80" s="146">
        <v>28.35</v>
      </c>
      <c r="T80" s="146">
        <v>28.35</v>
      </c>
      <c r="U80" s="146"/>
      <c r="V80" s="146">
        <v>0.9</v>
      </c>
      <c r="W80" s="146">
        <v>0.9</v>
      </c>
      <c r="X80" s="146">
        <v>0.9</v>
      </c>
      <c r="Y80" s="146"/>
      <c r="Z80" s="144">
        <v>0.24</v>
      </c>
      <c r="AA80" s="144">
        <v>0.24</v>
      </c>
      <c r="AB80" s="144">
        <v>0.24</v>
      </c>
      <c r="AC80" s="144"/>
      <c r="AD80" s="144">
        <v>0.16</v>
      </c>
      <c r="AE80" s="144">
        <v>0.16</v>
      </c>
      <c r="AF80" s="144">
        <v>0.16</v>
      </c>
      <c r="AG80" s="144"/>
      <c r="AH80" s="144">
        <v>0.11</v>
      </c>
      <c r="AI80" s="144">
        <v>0.11</v>
      </c>
      <c r="AJ80" s="144">
        <v>0.11</v>
      </c>
      <c r="AK80" s="144"/>
      <c r="AL80" s="144">
        <v>0.21</v>
      </c>
      <c r="AM80" s="144">
        <v>0.21</v>
      </c>
      <c r="AN80" s="144">
        <v>0.21</v>
      </c>
      <c r="AO80" s="146"/>
      <c r="AP80" s="146">
        <v>24</v>
      </c>
      <c r="AQ80" s="146">
        <v>0.4</v>
      </c>
      <c r="AR80" s="147"/>
      <c r="AS80" s="147"/>
      <c r="AT80" s="147"/>
      <c r="AU80" s="147"/>
      <c r="AV80" s="147"/>
      <c r="AW80" s="147"/>
      <c r="AX80" s="147"/>
      <c r="AY80" s="147"/>
      <c r="AZ80" s="147"/>
      <c r="BA80" s="147"/>
      <c r="BB80" s="147"/>
      <c r="BC80" s="147"/>
      <c r="BD80" s="147"/>
      <c r="BE80" s="147"/>
      <c r="BF80" s="147"/>
      <c r="BI80" s="77">
        <f t="shared" si="9"/>
        <v>39326</v>
      </c>
      <c r="BJ80" s="78">
        <f t="shared" si="10"/>
        <v>0.11</v>
      </c>
      <c r="BK80" s="78">
        <f t="shared" si="12"/>
        <v>0.11</v>
      </c>
      <c r="BL80" s="78">
        <f t="shared" si="11"/>
        <v>0.11</v>
      </c>
      <c r="BM80" s="72"/>
      <c r="BN80" s="78">
        <f t="shared" si="13"/>
        <v>0.21</v>
      </c>
      <c r="BO80" s="78">
        <f t="shared" si="14"/>
        <v>0.21</v>
      </c>
      <c r="BP80" s="79">
        <f t="shared" si="15"/>
        <v>0.21</v>
      </c>
    </row>
    <row r="81" spans="1:68" x14ac:dyDescent="0.25">
      <c r="A81" s="130">
        <f t="shared" si="8"/>
        <v>39569</v>
      </c>
      <c r="B81" s="131">
        <v>5.3694971488945899E-2</v>
      </c>
      <c r="C81" s="18"/>
      <c r="D81" s="159">
        <v>38473</v>
      </c>
      <c r="E81" s="146">
        <v>35.75</v>
      </c>
      <c r="F81" s="146">
        <v>35.75</v>
      </c>
      <c r="G81" s="146">
        <v>35.75</v>
      </c>
      <c r="H81" s="144"/>
      <c r="I81" s="146">
        <v>26.2</v>
      </c>
      <c r="J81" s="146">
        <v>26.2</v>
      </c>
      <c r="K81" s="146">
        <v>26.2</v>
      </c>
      <c r="L81" s="147"/>
      <c r="M81" s="150">
        <v>39356</v>
      </c>
      <c r="N81" s="146">
        <v>25.125</v>
      </c>
      <c r="O81" s="146">
        <v>25.125</v>
      </c>
      <c r="P81" s="146">
        <v>25.125</v>
      </c>
      <c r="Q81" s="146"/>
      <c r="R81" s="146">
        <v>26.4</v>
      </c>
      <c r="S81" s="146">
        <v>26.4</v>
      </c>
      <c r="T81" s="146">
        <v>26.4</v>
      </c>
      <c r="U81" s="146"/>
      <c r="V81" s="146">
        <v>0.9</v>
      </c>
      <c r="W81" s="146">
        <v>0.9</v>
      </c>
      <c r="X81" s="146">
        <v>0.9</v>
      </c>
      <c r="Y81" s="146"/>
      <c r="Z81" s="144">
        <v>0.24</v>
      </c>
      <c r="AA81" s="144">
        <v>0.24</v>
      </c>
      <c r="AB81" s="144">
        <v>0.24</v>
      </c>
      <c r="AC81" s="144"/>
      <c r="AD81" s="144">
        <v>0.14000000000000001</v>
      </c>
      <c r="AE81" s="144">
        <v>0.14000000000000001</v>
      </c>
      <c r="AF81" s="144">
        <v>0.14000000000000001</v>
      </c>
      <c r="AG81" s="144"/>
      <c r="AH81" s="144">
        <v>0.11</v>
      </c>
      <c r="AI81" s="144">
        <v>0.11</v>
      </c>
      <c r="AJ81" s="144">
        <v>0.11</v>
      </c>
      <c r="AK81" s="144"/>
      <c r="AL81" s="144">
        <v>0.1875</v>
      </c>
      <c r="AM81" s="144">
        <v>0.1875</v>
      </c>
      <c r="AN81" s="144">
        <v>0.1875</v>
      </c>
      <c r="AO81" s="146"/>
      <c r="AP81" s="146">
        <v>25</v>
      </c>
      <c r="AQ81" s="146">
        <v>0.4</v>
      </c>
      <c r="AR81" s="147"/>
      <c r="AS81" s="147"/>
      <c r="AT81" s="147"/>
      <c r="AU81" s="147"/>
      <c r="AV81" s="147"/>
      <c r="AW81" s="147"/>
      <c r="AX81" s="147"/>
      <c r="AY81" s="147"/>
      <c r="AZ81" s="147"/>
      <c r="BA81" s="147"/>
      <c r="BB81" s="147"/>
      <c r="BC81" s="147"/>
      <c r="BD81" s="147"/>
      <c r="BE81" s="147"/>
      <c r="BF81" s="147"/>
      <c r="BI81" s="77">
        <f t="shared" si="9"/>
        <v>39356</v>
      </c>
      <c r="BJ81" s="78">
        <f t="shared" si="10"/>
        <v>0.11</v>
      </c>
      <c r="BK81" s="78">
        <f t="shared" si="12"/>
        <v>0.11</v>
      </c>
      <c r="BL81" s="78">
        <f t="shared" si="11"/>
        <v>0.11</v>
      </c>
      <c r="BM81" s="72"/>
      <c r="BN81" s="78">
        <f t="shared" si="13"/>
        <v>0.1875</v>
      </c>
      <c r="BO81" s="78">
        <f t="shared" si="14"/>
        <v>0.1875</v>
      </c>
      <c r="BP81" s="79">
        <f t="shared" si="15"/>
        <v>0.1875</v>
      </c>
    </row>
    <row r="82" spans="1:68" x14ac:dyDescent="0.25">
      <c r="A82" s="130">
        <f t="shared" si="8"/>
        <v>39600</v>
      </c>
      <c r="B82" s="131">
        <v>5.3864162900637301E-2</v>
      </c>
      <c r="C82" s="18"/>
      <c r="D82" s="159">
        <v>38504</v>
      </c>
      <c r="E82" s="146">
        <v>40.5</v>
      </c>
      <c r="F82" s="146">
        <v>40.5</v>
      </c>
      <c r="G82" s="146">
        <v>40.5</v>
      </c>
      <c r="H82" s="144"/>
      <c r="I82" s="146">
        <v>27.344999999999999</v>
      </c>
      <c r="J82" s="146">
        <v>27.344999999999999</v>
      </c>
      <c r="K82" s="146">
        <v>27.344999999999999</v>
      </c>
      <c r="L82" s="147"/>
      <c r="M82" s="150">
        <v>39387</v>
      </c>
      <c r="N82" s="146">
        <v>28.625</v>
      </c>
      <c r="O82" s="146">
        <v>28.625</v>
      </c>
      <c r="P82" s="146">
        <v>28.625</v>
      </c>
      <c r="Q82" s="146"/>
      <c r="R82" s="146">
        <v>29.75</v>
      </c>
      <c r="S82" s="146">
        <v>29.75</v>
      </c>
      <c r="T82" s="146">
        <v>29.75</v>
      </c>
      <c r="U82" s="146"/>
      <c r="V82" s="146">
        <v>0.9</v>
      </c>
      <c r="W82" s="146">
        <v>0.9</v>
      </c>
      <c r="X82" s="146">
        <v>0.9</v>
      </c>
      <c r="Y82" s="146"/>
      <c r="Z82" s="144">
        <v>0.24</v>
      </c>
      <c r="AA82" s="144">
        <v>0.24</v>
      </c>
      <c r="AB82" s="144">
        <v>0.24</v>
      </c>
      <c r="AC82" s="144"/>
      <c r="AD82" s="144">
        <v>0.1</v>
      </c>
      <c r="AE82" s="144">
        <v>0.1</v>
      </c>
      <c r="AF82" s="144">
        <v>0.1</v>
      </c>
      <c r="AG82" s="144"/>
      <c r="AH82" s="144">
        <v>0.11</v>
      </c>
      <c r="AI82" s="144">
        <v>0.11</v>
      </c>
      <c r="AJ82" s="144">
        <v>0.11</v>
      </c>
      <c r="AK82" s="144"/>
      <c r="AL82" s="144">
        <v>0.1875</v>
      </c>
      <c r="AM82" s="144">
        <v>0.1875</v>
      </c>
      <c r="AN82" s="144">
        <v>0.1875</v>
      </c>
      <c r="AO82" s="146"/>
      <c r="AP82" s="146">
        <v>25</v>
      </c>
      <c r="AQ82" s="146">
        <v>0.4</v>
      </c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I82" s="77">
        <f t="shared" si="9"/>
        <v>39387</v>
      </c>
      <c r="BJ82" s="78">
        <f t="shared" si="10"/>
        <v>0.11</v>
      </c>
      <c r="BK82" s="78">
        <f t="shared" si="12"/>
        <v>0.11</v>
      </c>
      <c r="BL82" s="78">
        <f t="shared" si="11"/>
        <v>0.11</v>
      </c>
      <c r="BM82" s="72"/>
      <c r="BN82" s="78">
        <f t="shared" si="13"/>
        <v>0.1875</v>
      </c>
      <c r="BO82" s="78">
        <f t="shared" si="14"/>
        <v>0.1875</v>
      </c>
      <c r="BP82" s="79">
        <f t="shared" si="15"/>
        <v>0.1875</v>
      </c>
    </row>
    <row r="83" spans="1:68" x14ac:dyDescent="0.25">
      <c r="A83" s="130">
        <f t="shared" si="8"/>
        <v>39630</v>
      </c>
      <c r="B83" s="131">
        <v>5.4027896533938205E-2</v>
      </c>
      <c r="C83" s="18"/>
      <c r="D83" s="159">
        <v>38534</v>
      </c>
      <c r="E83" s="146">
        <v>47.75</v>
      </c>
      <c r="F83" s="146">
        <v>47.75</v>
      </c>
      <c r="G83" s="146">
        <v>47.75</v>
      </c>
      <c r="H83" s="144"/>
      <c r="I83" s="146">
        <v>28.35</v>
      </c>
      <c r="J83" s="146">
        <v>28.35</v>
      </c>
      <c r="K83" s="146">
        <v>28.35</v>
      </c>
      <c r="L83" s="147"/>
      <c r="M83" s="150">
        <v>39417</v>
      </c>
      <c r="N83" s="146">
        <v>25.975000000000001</v>
      </c>
      <c r="O83" s="146">
        <v>25.975000000000001</v>
      </c>
      <c r="P83" s="146">
        <v>25.975000000000001</v>
      </c>
      <c r="Q83" s="146"/>
      <c r="R83" s="146">
        <v>27</v>
      </c>
      <c r="S83" s="146">
        <v>27</v>
      </c>
      <c r="T83" s="146">
        <v>27</v>
      </c>
      <c r="U83" s="146"/>
      <c r="V83" s="146">
        <v>0.9</v>
      </c>
      <c r="W83" s="146">
        <v>0.9</v>
      </c>
      <c r="X83" s="146">
        <v>0.9</v>
      </c>
      <c r="Y83" s="146"/>
      <c r="Z83" s="144">
        <v>0.24</v>
      </c>
      <c r="AA83" s="144">
        <v>0.24</v>
      </c>
      <c r="AB83" s="144">
        <v>0.24</v>
      </c>
      <c r="AC83" s="144"/>
      <c r="AD83" s="144">
        <v>0.1</v>
      </c>
      <c r="AE83" s="144">
        <v>0.1</v>
      </c>
      <c r="AF83" s="144">
        <v>0.1</v>
      </c>
      <c r="AG83" s="144"/>
      <c r="AH83" s="144">
        <v>0.11</v>
      </c>
      <c r="AI83" s="144">
        <v>0.11</v>
      </c>
      <c r="AJ83" s="144">
        <v>0.11</v>
      </c>
      <c r="AK83" s="144"/>
      <c r="AL83" s="144">
        <v>0.1875</v>
      </c>
      <c r="AM83" s="144">
        <v>0.1875</v>
      </c>
      <c r="AN83" s="144">
        <v>0.1875</v>
      </c>
      <c r="AO83" s="146"/>
      <c r="AP83" s="146">
        <v>25</v>
      </c>
      <c r="AQ83" s="146">
        <v>0.4</v>
      </c>
      <c r="AR83" s="147"/>
      <c r="AS83" s="147"/>
      <c r="AT83" s="147"/>
      <c r="AU83" s="147"/>
      <c r="AV83" s="147"/>
      <c r="AW83" s="147"/>
      <c r="AX83" s="147"/>
      <c r="AY83" s="147"/>
      <c r="AZ83" s="147"/>
      <c r="BA83" s="147"/>
      <c r="BB83" s="147"/>
      <c r="BC83" s="147"/>
      <c r="BD83" s="147"/>
      <c r="BE83" s="147"/>
      <c r="BF83" s="147"/>
      <c r="BI83" s="77">
        <f t="shared" si="9"/>
        <v>39417</v>
      </c>
      <c r="BJ83" s="78">
        <f t="shared" si="10"/>
        <v>0.11</v>
      </c>
      <c r="BK83" s="78">
        <f t="shared" si="12"/>
        <v>0.11</v>
      </c>
      <c r="BL83" s="78">
        <f t="shared" si="11"/>
        <v>0.11</v>
      </c>
      <c r="BM83" s="72"/>
      <c r="BN83" s="78">
        <f t="shared" si="13"/>
        <v>0.1875</v>
      </c>
      <c r="BO83" s="78">
        <f t="shared" si="14"/>
        <v>0.1875</v>
      </c>
      <c r="BP83" s="79">
        <f t="shared" si="15"/>
        <v>0.1875</v>
      </c>
    </row>
    <row r="84" spans="1:68" x14ac:dyDescent="0.25">
      <c r="A84" s="130">
        <f t="shared" si="8"/>
        <v>39661</v>
      </c>
      <c r="B84" s="131">
        <v>5.4197087964400502E-2</v>
      </c>
      <c r="C84" s="18"/>
      <c r="D84" s="159">
        <v>38565</v>
      </c>
      <c r="E84" s="146">
        <v>47.75</v>
      </c>
      <c r="F84" s="146">
        <v>47.75</v>
      </c>
      <c r="G84" s="146">
        <v>47.75</v>
      </c>
      <c r="H84" s="144"/>
      <c r="I84" s="146">
        <v>27.6</v>
      </c>
      <c r="J84" s="146">
        <v>27.6</v>
      </c>
      <c r="K84" s="146">
        <v>27.6</v>
      </c>
      <c r="L84" s="147"/>
      <c r="M84" s="150">
        <v>39448</v>
      </c>
      <c r="N84" s="146">
        <v>34.354999999999997</v>
      </c>
      <c r="O84" s="146">
        <v>34.354999999999997</v>
      </c>
      <c r="P84" s="146">
        <v>34.354999999999997</v>
      </c>
      <c r="Q84" s="146"/>
      <c r="R84" s="146">
        <v>31.954000000000001</v>
      </c>
      <c r="S84" s="146">
        <v>31.954000000000001</v>
      </c>
      <c r="T84" s="146">
        <v>31.954000000000001</v>
      </c>
      <c r="U84" s="146"/>
      <c r="V84" s="146">
        <v>0.9</v>
      </c>
      <c r="W84" s="146">
        <v>0.9</v>
      </c>
      <c r="X84" s="146">
        <v>0.9</v>
      </c>
      <c r="Y84" s="146"/>
      <c r="Z84" s="144">
        <v>0.24</v>
      </c>
      <c r="AA84" s="144">
        <v>0.24</v>
      </c>
      <c r="AB84" s="144">
        <v>0.24</v>
      </c>
      <c r="AC84" s="144"/>
      <c r="AD84" s="144">
        <v>0.11</v>
      </c>
      <c r="AE84" s="144">
        <v>0.11</v>
      </c>
      <c r="AF84" s="144">
        <v>0.11</v>
      </c>
      <c r="AG84" s="144"/>
      <c r="AH84" s="144">
        <v>0.11</v>
      </c>
      <c r="AI84" s="144">
        <v>0.11</v>
      </c>
      <c r="AJ84" s="144">
        <v>0.11</v>
      </c>
      <c r="AK84" s="144"/>
      <c r="AL84" s="144">
        <v>0.1875</v>
      </c>
      <c r="AM84" s="144">
        <v>0.1875</v>
      </c>
      <c r="AN84" s="144">
        <v>0.1875</v>
      </c>
      <c r="AO84" s="146"/>
      <c r="AP84" s="146">
        <v>26</v>
      </c>
      <c r="AQ84" s="146">
        <v>0.4</v>
      </c>
      <c r="AR84" s="147"/>
      <c r="AS84" s="147"/>
      <c r="AT84" s="147"/>
      <c r="AU84" s="147"/>
      <c r="AV84" s="147"/>
      <c r="AW84" s="147"/>
      <c r="AX84" s="147"/>
      <c r="AY84" s="147"/>
      <c r="AZ84" s="147"/>
      <c r="BA84" s="147"/>
      <c r="BB84" s="147"/>
      <c r="BC84" s="147"/>
      <c r="BD84" s="147"/>
      <c r="BE84" s="147"/>
      <c r="BF84" s="147"/>
      <c r="BI84" s="77">
        <f t="shared" si="9"/>
        <v>39448</v>
      </c>
      <c r="BJ84" s="78">
        <f t="shared" si="10"/>
        <v>0.11</v>
      </c>
      <c r="BK84" s="78">
        <f t="shared" si="12"/>
        <v>0.11</v>
      </c>
      <c r="BL84" s="78">
        <f t="shared" si="11"/>
        <v>0.11</v>
      </c>
      <c r="BM84" s="72"/>
      <c r="BN84" s="78">
        <f t="shared" si="13"/>
        <v>0.1875</v>
      </c>
      <c r="BO84" s="78">
        <f t="shared" si="14"/>
        <v>0.1875</v>
      </c>
      <c r="BP84" s="79">
        <f t="shared" si="15"/>
        <v>0.1875</v>
      </c>
    </row>
    <row r="85" spans="1:68" x14ac:dyDescent="0.25">
      <c r="A85" s="130">
        <f t="shared" si="8"/>
        <v>39692</v>
      </c>
      <c r="B85" s="131">
        <v>5.4366279404401301E-2</v>
      </c>
      <c r="C85" s="18"/>
      <c r="D85" s="159">
        <v>38596</v>
      </c>
      <c r="E85" s="146">
        <v>34.75</v>
      </c>
      <c r="F85" s="146">
        <v>34.75</v>
      </c>
      <c r="G85" s="146">
        <v>34.75</v>
      </c>
      <c r="H85" s="144"/>
      <c r="I85" s="146">
        <v>25.5</v>
      </c>
      <c r="J85" s="146">
        <v>25.5</v>
      </c>
      <c r="K85" s="146">
        <v>25.5</v>
      </c>
      <c r="L85" s="147"/>
      <c r="M85" s="150">
        <v>39479</v>
      </c>
      <c r="N85" s="146">
        <v>34.58</v>
      </c>
      <c r="O85" s="146">
        <v>34.58</v>
      </c>
      <c r="P85" s="146">
        <v>34.58</v>
      </c>
      <c r="Q85" s="146"/>
      <c r="R85" s="146">
        <v>30.254000000000001</v>
      </c>
      <c r="S85" s="146">
        <v>30.254000000000001</v>
      </c>
      <c r="T85" s="146">
        <v>30.254000000000001</v>
      </c>
      <c r="U85" s="146"/>
      <c r="V85" s="146">
        <v>0.9</v>
      </c>
      <c r="W85" s="146">
        <v>0.9</v>
      </c>
      <c r="X85" s="146">
        <v>0.9</v>
      </c>
      <c r="Y85" s="146"/>
      <c r="Z85" s="144">
        <v>0.24</v>
      </c>
      <c r="AA85" s="144">
        <v>0.24</v>
      </c>
      <c r="AB85" s="144">
        <v>0.24</v>
      </c>
      <c r="AC85" s="144"/>
      <c r="AD85" s="144">
        <v>0.13</v>
      </c>
      <c r="AE85" s="144">
        <v>0.13</v>
      </c>
      <c r="AF85" s="144">
        <v>0.13</v>
      </c>
      <c r="AG85" s="144"/>
      <c r="AH85" s="144">
        <v>0.11</v>
      </c>
      <c r="AI85" s="144">
        <v>0.11</v>
      </c>
      <c r="AJ85" s="144">
        <v>0.11</v>
      </c>
      <c r="AK85" s="144"/>
      <c r="AL85" s="144">
        <v>0.1875</v>
      </c>
      <c r="AM85" s="144">
        <v>0.1875</v>
      </c>
      <c r="AN85" s="144">
        <v>0.1875</v>
      </c>
      <c r="AO85" s="146"/>
      <c r="AP85" s="146">
        <v>26</v>
      </c>
      <c r="AQ85" s="146">
        <v>0.4</v>
      </c>
      <c r="AR85" s="147"/>
      <c r="AS85" s="147"/>
      <c r="AT85" s="147"/>
      <c r="AU85" s="147"/>
      <c r="AV85" s="147"/>
      <c r="AW85" s="147"/>
      <c r="AX85" s="147"/>
      <c r="AY85" s="147"/>
      <c r="AZ85" s="147"/>
      <c r="BA85" s="147"/>
      <c r="BB85" s="147"/>
      <c r="BC85" s="147"/>
      <c r="BD85" s="147"/>
      <c r="BE85" s="147"/>
      <c r="BF85" s="147"/>
      <c r="BI85" s="77">
        <f t="shared" si="9"/>
        <v>39479</v>
      </c>
      <c r="BJ85" s="78">
        <f t="shared" si="10"/>
        <v>0.11</v>
      </c>
      <c r="BK85" s="78">
        <f t="shared" si="12"/>
        <v>0.11</v>
      </c>
      <c r="BL85" s="78">
        <f t="shared" si="11"/>
        <v>0.11</v>
      </c>
      <c r="BM85" s="72"/>
      <c r="BN85" s="78">
        <f t="shared" si="13"/>
        <v>0.1875</v>
      </c>
      <c r="BO85" s="78">
        <f t="shared" si="14"/>
        <v>0.1875</v>
      </c>
      <c r="BP85" s="79">
        <f t="shared" si="15"/>
        <v>0.1875</v>
      </c>
    </row>
    <row r="86" spans="1:68" x14ac:dyDescent="0.25">
      <c r="A86" s="130">
        <f t="shared" si="8"/>
        <v>39722</v>
      </c>
      <c r="B86" s="131">
        <v>5.4530013065095403E-2</v>
      </c>
      <c r="C86" s="18"/>
      <c r="D86" s="159">
        <v>38626</v>
      </c>
      <c r="E86" s="146">
        <v>34.5</v>
      </c>
      <c r="F86" s="146">
        <v>34.5</v>
      </c>
      <c r="G86" s="146">
        <v>34.5</v>
      </c>
      <c r="H86" s="144"/>
      <c r="I86" s="146">
        <v>24.8</v>
      </c>
      <c r="J86" s="146">
        <v>24.8</v>
      </c>
      <c r="K86" s="146">
        <v>24.8</v>
      </c>
      <c r="L86" s="147"/>
      <c r="M86" s="150">
        <v>39508</v>
      </c>
      <c r="N86" s="146">
        <v>28.625</v>
      </c>
      <c r="O86" s="146">
        <v>28.625</v>
      </c>
      <c r="P86" s="146">
        <v>28.625</v>
      </c>
      <c r="Q86" s="146"/>
      <c r="R86" s="146">
        <v>29.95</v>
      </c>
      <c r="S86" s="146">
        <v>29.95</v>
      </c>
      <c r="T86" s="146">
        <v>29.95</v>
      </c>
      <c r="U86" s="146"/>
      <c r="V86" s="146">
        <v>0.9</v>
      </c>
      <c r="W86" s="146">
        <v>0.9</v>
      </c>
      <c r="X86" s="146">
        <v>0.9</v>
      </c>
      <c r="Y86" s="146"/>
      <c r="Z86" s="144">
        <v>0.24</v>
      </c>
      <c r="AA86" s="144">
        <v>0.24</v>
      </c>
      <c r="AB86" s="144">
        <v>0.24</v>
      </c>
      <c r="AC86" s="144"/>
      <c r="AD86" s="144">
        <v>0.13</v>
      </c>
      <c r="AE86" s="144">
        <v>0.13</v>
      </c>
      <c r="AF86" s="144">
        <v>0.13</v>
      </c>
      <c r="AG86" s="144"/>
      <c r="AH86" s="144">
        <v>0.11</v>
      </c>
      <c r="AI86" s="144">
        <v>0.11</v>
      </c>
      <c r="AJ86" s="144">
        <v>0.11</v>
      </c>
      <c r="AK86" s="144"/>
      <c r="AL86" s="144">
        <v>0.1875</v>
      </c>
      <c r="AM86" s="144">
        <v>0.1875</v>
      </c>
      <c r="AN86" s="144">
        <v>0.1875</v>
      </c>
      <c r="AO86" s="146"/>
      <c r="AP86" s="146">
        <v>26</v>
      </c>
      <c r="AQ86" s="146">
        <v>0.4</v>
      </c>
      <c r="AR86" s="147"/>
      <c r="AS86" s="147"/>
      <c r="AT86" s="147"/>
      <c r="AU86" s="147"/>
      <c r="AV86" s="147"/>
      <c r="AW86" s="147"/>
      <c r="AX86" s="147"/>
      <c r="AY86" s="147"/>
      <c r="AZ86" s="147"/>
      <c r="BA86" s="147"/>
      <c r="BB86" s="147"/>
      <c r="BC86" s="147"/>
      <c r="BD86" s="147"/>
      <c r="BE86" s="147"/>
      <c r="BF86" s="147"/>
      <c r="BI86" s="77">
        <f t="shared" si="9"/>
        <v>39508</v>
      </c>
      <c r="BJ86" s="78">
        <f t="shared" si="10"/>
        <v>0.11</v>
      </c>
      <c r="BK86" s="78">
        <f t="shared" si="12"/>
        <v>0.11</v>
      </c>
      <c r="BL86" s="78">
        <f t="shared" si="11"/>
        <v>0.11</v>
      </c>
      <c r="BM86" s="72"/>
      <c r="BN86" s="78">
        <f t="shared" si="13"/>
        <v>0.1875</v>
      </c>
      <c r="BO86" s="78">
        <f t="shared" si="14"/>
        <v>0.1875</v>
      </c>
      <c r="BP86" s="79">
        <f t="shared" si="15"/>
        <v>0.1875</v>
      </c>
    </row>
    <row r="87" spans="1:68" x14ac:dyDescent="0.25">
      <c r="A87" s="130">
        <f t="shared" si="8"/>
        <v>39753</v>
      </c>
      <c r="B87" s="131">
        <v>5.46992045238626E-2</v>
      </c>
      <c r="C87" s="18"/>
      <c r="D87" s="159">
        <v>38657</v>
      </c>
      <c r="E87" s="146">
        <v>34.5</v>
      </c>
      <c r="F87" s="146">
        <v>34.5</v>
      </c>
      <c r="G87" s="146">
        <v>34.5</v>
      </c>
      <c r="H87" s="144"/>
      <c r="I87" s="146">
        <v>24.2</v>
      </c>
      <c r="J87" s="146">
        <v>24.2</v>
      </c>
      <c r="K87" s="146">
        <v>24.2</v>
      </c>
      <c r="L87" s="147"/>
      <c r="M87" s="150">
        <v>39539</v>
      </c>
      <c r="N87" s="146">
        <v>28.65</v>
      </c>
      <c r="O87" s="146">
        <v>28.65</v>
      </c>
      <c r="P87" s="146">
        <v>28.65</v>
      </c>
      <c r="Q87" s="146"/>
      <c r="R87" s="146">
        <v>28.05</v>
      </c>
      <c r="S87" s="146">
        <v>28.05</v>
      </c>
      <c r="T87" s="146">
        <v>28.05</v>
      </c>
      <c r="U87" s="146"/>
      <c r="V87" s="146">
        <v>0.9</v>
      </c>
      <c r="W87" s="146">
        <v>0.9</v>
      </c>
      <c r="X87" s="146">
        <v>0.9</v>
      </c>
      <c r="Y87" s="146"/>
      <c r="Z87" s="144">
        <v>0.24</v>
      </c>
      <c r="AA87" s="144">
        <v>0.24</v>
      </c>
      <c r="AB87" s="144">
        <v>0.24</v>
      </c>
      <c r="AC87" s="144"/>
      <c r="AD87" s="144">
        <v>0.1</v>
      </c>
      <c r="AE87" s="144">
        <v>0.1</v>
      </c>
      <c r="AF87" s="144">
        <v>0.1</v>
      </c>
      <c r="AG87" s="144"/>
      <c r="AH87" s="144">
        <v>0.11</v>
      </c>
      <c r="AI87" s="144">
        <v>0.11</v>
      </c>
      <c r="AJ87" s="144">
        <v>0.11</v>
      </c>
      <c r="AK87" s="144"/>
      <c r="AL87" s="144">
        <v>0.1875</v>
      </c>
      <c r="AM87" s="144">
        <v>0.1875</v>
      </c>
      <c r="AN87" s="144">
        <v>0.1875</v>
      </c>
      <c r="AO87" s="146"/>
      <c r="AP87" s="146">
        <v>27</v>
      </c>
      <c r="AQ87" s="146">
        <v>0.4</v>
      </c>
      <c r="AR87" s="147"/>
      <c r="AS87" s="147"/>
      <c r="AT87" s="147"/>
      <c r="AU87" s="147"/>
      <c r="AV87" s="147"/>
      <c r="AW87" s="147"/>
      <c r="AX87" s="147"/>
      <c r="AY87" s="147"/>
      <c r="AZ87" s="147"/>
      <c r="BA87" s="147"/>
      <c r="BB87" s="147"/>
      <c r="BC87" s="147"/>
      <c r="BD87" s="147"/>
      <c r="BE87" s="147"/>
      <c r="BF87" s="147"/>
      <c r="BI87" s="77">
        <f t="shared" si="9"/>
        <v>39539</v>
      </c>
      <c r="BJ87" s="78">
        <f t="shared" si="10"/>
        <v>0.11</v>
      </c>
      <c r="BK87" s="78">
        <f t="shared" si="12"/>
        <v>0.11</v>
      </c>
      <c r="BL87" s="78">
        <f t="shared" si="11"/>
        <v>0.11</v>
      </c>
      <c r="BM87" s="72"/>
      <c r="BN87" s="78">
        <f t="shared" si="13"/>
        <v>0.1875</v>
      </c>
      <c r="BO87" s="78">
        <f t="shared" si="14"/>
        <v>0.1875</v>
      </c>
      <c r="BP87" s="79">
        <f t="shared" si="15"/>
        <v>0.1875</v>
      </c>
    </row>
    <row r="88" spans="1:68" x14ac:dyDescent="0.25">
      <c r="A88" s="130">
        <f t="shared" si="8"/>
        <v>39783</v>
      </c>
      <c r="B88" s="131">
        <v>5.4855812735557001E-2</v>
      </c>
      <c r="C88" s="18"/>
      <c r="D88" s="159">
        <v>38687</v>
      </c>
      <c r="E88" s="146">
        <v>34.5</v>
      </c>
      <c r="F88" s="146">
        <v>34.5</v>
      </c>
      <c r="G88" s="146">
        <v>34.5</v>
      </c>
      <c r="H88" s="144"/>
      <c r="I88" s="146">
        <v>24.85</v>
      </c>
      <c r="J88" s="146">
        <v>24.85</v>
      </c>
      <c r="K88" s="146">
        <v>24.85</v>
      </c>
      <c r="L88" s="147"/>
      <c r="M88" s="150">
        <v>39569</v>
      </c>
      <c r="N88" s="146">
        <v>30.2</v>
      </c>
      <c r="O88" s="146">
        <v>30.2</v>
      </c>
      <c r="P88" s="146">
        <v>30.2</v>
      </c>
      <c r="Q88" s="146"/>
      <c r="R88" s="146">
        <v>29.2</v>
      </c>
      <c r="S88" s="146">
        <v>29.2</v>
      </c>
      <c r="T88" s="146">
        <v>29.2</v>
      </c>
      <c r="U88" s="146"/>
      <c r="V88" s="146">
        <v>0.9</v>
      </c>
      <c r="W88" s="146">
        <v>0.9</v>
      </c>
      <c r="X88" s="146">
        <v>0.9</v>
      </c>
      <c r="Y88" s="146"/>
      <c r="Z88" s="144">
        <v>0.24</v>
      </c>
      <c r="AA88" s="144">
        <v>0.24</v>
      </c>
      <c r="AB88" s="144">
        <v>0.24</v>
      </c>
      <c r="AC88" s="144"/>
      <c r="AD88" s="144">
        <v>0.105</v>
      </c>
      <c r="AE88" s="144">
        <v>0.105</v>
      </c>
      <c r="AF88" s="144">
        <v>0.105</v>
      </c>
      <c r="AG88" s="144"/>
      <c r="AH88" s="144">
        <v>0.11</v>
      </c>
      <c r="AI88" s="144">
        <v>0.11</v>
      </c>
      <c r="AJ88" s="144">
        <v>0.11</v>
      </c>
      <c r="AK88" s="144"/>
      <c r="AL88" s="144">
        <v>0.1875</v>
      </c>
      <c r="AM88" s="144">
        <v>0.1875</v>
      </c>
      <c r="AN88" s="144">
        <v>0.1875</v>
      </c>
      <c r="AO88" s="146"/>
      <c r="AP88" s="146">
        <v>27</v>
      </c>
      <c r="AQ88" s="146">
        <v>0.4</v>
      </c>
      <c r="AR88" s="147"/>
      <c r="AS88" s="147"/>
      <c r="AT88" s="147"/>
      <c r="AU88" s="147"/>
      <c r="AV88" s="147"/>
      <c r="AW88" s="147"/>
      <c r="AX88" s="147"/>
      <c r="AY88" s="147"/>
      <c r="AZ88" s="147"/>
      <c r="BA88" s="147"/>
      <c r="BB88" s="147"/>
      <c r="BC88" s="147"/>
      <c r="BD88" s="147"/>
      <c r="BE88" s="147"/>
      <c r="BF88" s="147"/>
      <c r="BI88" s="77">
        <f t="shared" si="9"/>
        <v>39569</v>
      </c>
      <c r="BJ88" s="78">
        <f t="shared" si="10"/>
        <v>0.11</v>
      </c>
      <c r="BK88" s="78">
        <f t="shared" si="12"/>
        <v>0.11</v>
      </c>
      <c r="BL88" s="78">
        <f t="shared" si="11"/>
        <v>0.11</v>
      </c>
      <c r="BM88" s="72"/>
      <c r="BN88" s="78">
        <f t="shared" si="13"/>
        <v>0.1875</v>
      </c>
      <c r="BO88" s="78">
        <f t="shared" si="14"/>
        <v>0.1875</v>
      </c>
      <c r="BP88" s="79">
        <f t="shared" si="15"/>
        <v>0.1875</v>
      </c>
    </row>
    <row r="89" spans="1:68" x14ac:dyDescent="0.25">
      <c r="A89" s="130">
        <f t="shared" si="8"/>
        <v>39814</v>
      </c>
      <c r="B89" s="131">
        <v>5.4951374382213203E-2</v>
      </c>
      <c r="C89" s="18"/>
      <c r="D89" s="159">
        <v>38718</v>
      </c>
      <c r="E89" s="146">
        <v>44.05</v>
      </c>
      <c r="F89" s="146">
        <v>44.05</v>
      </c>
      <c r="G89" s="146">
        <v>44.05</v>
      </c>
      <c r="H89" s="144"/>
      <c r="I89" s="146">
        <v>33.35</v>
      </c>
      <c r="J89" s="146">
        <v>33.35</v>
      </c>
      <c r="K89" s="146">
        <v>33.35</v>
      </c>
      <c r="L89" s="147"/>
      <c r="M89" s="150">
        <v>39600</v>
      </c>
      <c r="N89" s="146">
        <v>31.8</v>
      </c>
      <c r="O89" s="146">
        <v>31.8</v>
      </c>
      <c r="P89" s="146">
        <v>31.8</v>
      </c>
      <c r="Q89" s="146"/>
      <c r="R89" s="146">
        <v>29.5</v>
      </c>
      <c r="S89" s="146">
        <v>29.5</v>
      </c>
      <c r="T89" s="146">
        <v>29.5</v>
      </c>
      <c r="U89" s="146"/>
      <c r="V89" s="146">
        <v>0.9</v>
      </c>
      <c r="W89" s="146">
        <v>0.9</v>
      </c>
      <c r="X89" s="146">
        <v>0.9</v>
      </c>
      <c r="Y89" s="146"/>
      <c r="Z89" s="144">
        <v>0.24</v>
      </c>
      <c r="AA89" s="144">
        <v>0.24</v>
      </c>
      <c r="AB89" s="144">
        <v>0.24</v>
      </c>
      <c r="AC89" s="144"/>
      <c r="AD89" s="144">
        <v>0.14000000000000001</v>
      </c>
      <c r="AE89" s="144">
        <v>0.14000000000000001</v>
      </c>
      <c r="AF89" s="144">
        <v>0.14000000000000001</v>
      </c>
      <c r="AG89" s="144"/>
      <c r="AH89" s="144">
        <v>0.11</v>
      </c>
      <c r="AI89" s="144">
        <v>0.11</v>
      </c>
      <c r="AJ89" s="144">
        <v>0.11</v>
      </c>
      <c r="AK89" s="144"/>
      <c r="AL89" s="144">
        <v>0.1875</v>
      </c>
      <c r="AM89" s="144">
        <v>0.1875</v>
      </c>
      <c r="AN89" s="144">
        <v>0.1875</v>
      </c>
      <c r="AO89" s="146"/>
      <c r="AP89" s="146">
        <v>27</v>
      </c>
      <c r="AQ89" s="146">
        <v>0.4</v>
      </c>
      <c r="AR89" s="147"/>
      <c r="AS89" s="147"/>
      <c r="AT89" s="147"/>
      <c r="AU89" s="147"/>
      <c r="AV89" s="147"/>
      <c r="AW89" s="147"/>
      <c r="AX89" s="147"/>
      <c r="AY89" s="147"/>
      <c r="AZ89" s="147"/>
      <c r="BA89" s="147"/>
      <c r="BB89" s="147"/>
      <c r="BC89" s="147"/>
      <c r="BD89" s="147"/>
      <c r="BE89" s="147"/>
      <c r="BF89" s="147"/>
      <c r="BI89" s="77">
        <f t="shared" si="9"/>
        <v>39600</v>
      </c>
      <c r="BJ89" s="78">
        <f t="shared" si="10"/>
        <v>0.11</v>
      </c>
      <c r="BK89" s="78">
        <f t="shared" si="12"/>
        <v>0.11</v>
      </c>
      <c r="BL89" s="78">
        <f t="shared" si="11"/>
        <v>0.11</v>
      </c>
      <c r="BM89" s="72"/>
      <c r="BN89" s="78">
        <f t="shared" si="13"/>
        <v>0.1875</v>
      </c>
      <c r="BO89" s="78">
        <f t="shared" si="14"/>
        <v>0.1875</v>
      </c>
      <c r="BP89" s="79">
        <f t="shared" si="15"/>
        <v>0.1875</v>
      </c>
    </row>
    <row r="90" spans="1:68" x14ac:dyDescent="0.25">
      <c r="A90" s="130">
        <f t="shared" si="8"/>
        <v>39845</v>
      </c>
      <c r="B90" s="131">
        <v>5.5046936031911499E-2</v>
      </c>
      <c r="C90" s="18"/>
      <c r="D90" s="159">
        <v>38749</v>
      </c>
      <c r="E90" s="146">
        <v>45.05</v>
      </c>
      <c r="F90" s="146">
        <v>45.05</v>
      </c>
      <c r="G90" s="146">
        <v>45.05</v>
      </c>
      <c r="H90" s="144"/>
      <c r="I90" s="146">
        <v>32.4</v>
      </c>
      <c r="J90" s="146">
        <v>32.4</v>
      </c>
      <c r="K90" s="146">
        <v>32.4</v>
      </c>
      <c r="L90" s="147"/>
      <c r="M90" s="150">
        <v>39630</v>
      </c>
      <c r="N90" s="146">
        <v>38.85</v>
      </c>
      <c r="O90" s="146">
        <v>38.85</v>
      </c>
      <c r="P90" s="146">
        <v>38.85</v>
      </c>
      <c r="Q90" s="146"/>
      <c r="R90" s="146">
        <v>37.65</v>
      </c>
      <c r="S90" s="146">
        <v>37.65</v>
      </c>
      <c r="T90" s="146">
        <v>37.65</v>
      </c>
      <c r="U90" s="146"/>
      <c r="V90" s="146">
        <v>0.9</v>
      </c>
      <c r="W90" s="146">
        <v>0.9</v>
      </c>
      <c r="X90" s="146">
        <v>0.9</v>
      </c>
      <c r="Y90" s="146"/>
      <c r="Z90" s="144">
        <v>0.28999999999999998</v>
      </c>
      <c r="AA90" s="144">
        <v>0.28999999999999998</v>
      </c>
      <c r="AB90" s="144">
        <v>0.28999999999999998</v>
      </c>
      <c r="AC90" s="144"/>
      <c r="AD90" s="144">
        <v>0.15</v>
      </c>
      <c r="AE90" s="144">
        <v>0.15</v>
      </c>
      <c r="AF90" s="144">
        <v>0.15</v>
      </c>
      <c r="AG90" s="144"/>
      <c r="AH90" s="144">
        <v>0.13500000000000001</v>
      </c>
      <c r="AI90" s="144">
        <v>0.13500000000000001</v>
      </c>
      <c r="AJ90" s="144">
        <v>0.13500000000000001</v>
      </c>
      <c r="AK90" s="144"/>
      <c r="AL90" s="144">
        <v>0.26250000000000001</v>
      </c>
      <c r="AM90" s="144">
        <v>0.26250000000000001</v>
      </c>
      <c r="AN90" s="144">
        <v>0.26250000000000001</v>
      </c>
      <c r="AO90" s="146"/>
      <c r="AP90" s="146">
        <v>28</v>
      </c>
      <c r="AQ90" s="146">
        <v>0.4</v>
      </c>
      <c r="AR90" s="147"/>
      <c r="AS90" s="147"/>
      <c r="AT90" s="147"/>
      <c r="AU90" s="147"/>
      <c r="AV90" s="147"/>
      <c r="AW90" s="147"/>
      <c r="AX90" s="147"/>
      <c r="AY90" s="147"/>
      <c r="AZ90" s="147"/>
      <c r="BA90" s="147"/>
      <c r="BB90" s="147"/>
      <c r="BC90" s="147"/>
      <c r="BD90" s="147"/>
      <c r="BE90" s="147"/>
      <c r="BF90" s="147"/>
      <c r="BI90" s="77">
        <f t="shared" si="9"/>
        <v>39630</v>
      </c>
      <c r="BJ90" s="78">
        <f t="shared" si="10"/>
        <v>0.13500000000000001</v>
      </c>
      <c r="BK90" s="78">
        <f t="shared" si="12"/>
        <v>0.13500000000000001</v>
      </c>
      <c r="BL90" s="78">
        <f t="shared" si="11"/>
        <v>0.13500000000000001</v>
      </c>
      <c r="BM90" s="72"/>
      <c r="BN90" s="78">
        <f t="shared" si="13"/>
        <v>0.26250000000000001</v>
      </c>
      <c r="BO90" s="78">
        <f t="shared" si="14"/>
        <v>0.26250000000000001</v>
      </c>
      <c r="BP90" s="79">
        <f t="shared" si="15"/>
        <v>0.26250000000000001</v>
      </c>
    </row>
    <row r="91" spans="1:68" x14ac:dyDescent="0.25">
      <c r="A91" s="130">
        <f t="shared" si="8"/>
        <v>39873</v>
      </c>
      <c r="B91" s="131">
        <v>5.5133249782639997E-2</v>
      </c>
      <c r="C91" s="18"/>
      <c r="D91" s="159">
        <v>38777</v>
      </c>
      <c r="E91" s="146">
        <v>36.049999999999997</v>
      </c>
      <c r="F91" s="146">
        <v>36.049999999999997</v>
      </c>
      <c r="G91" s="146">
        <v>36.049999999999997</v>
      </c>
      <c r="H91" s="144"/>
      <c r="I91" s="146">
        <v>29.95</v>
      </c>
      <c r="J91" s="146">
        <v>29.95</v>
      </c>
      <c r="K91" s="146">
        <v>29.95</v>
      </c>
      <c r="L91" s="147"/>
      <c r="M91" s="150">
        <v>39661</v>
      </c>
      <c r="N91" s="146">
        <v>39.6</v>
      </c>
      <c r="O91" s="146">
        <v>39.6</v>
      </c>
      <c r="P91" s="146">
        <v>39.6</v>
      </c>
      <c r="Q91" s="146"/>
      <c r="R91" s="146">
        <v>40.450000000000003</v>
      </c>
      <c r="S91" s="146">
        <v>40.450000000000003</v>
      </c>
      <c r="T91" s="146">
        <v>40.450000000000003</v>
      </c>
      <c r="U91" s="146"/>
      <c r="V91" s="146">
        <v>0.9</v>
      </c>
      <c r="W91" s="146">
        <v>0.9</v>
      </c>
      <c r="X91" s="146">
        <v>0.9</v>
      </c>
      <c r="Y91" s="146"/>
      <c r="Z91" s="144">
        <v>0.28999999999999998</v>
      </c>
      <c r="AA91" s="144">
        <v>0.28999999999999998</v>
      </c>
      <c r="AB91" s="144">
        <v>0.28999999999999998</v>
      </c>
      <c r="AC91" s="144"/>
      <c r="AD91" s="144">
        <v>0.16</v>
      </c>
      <c r="AE91" s="144">
        <v>0.16</v>
      </c>
      <c r="AF91" s="144">
        <v>0.16</v>
      </c>
      <c r="AG91" s="144"/>
      <c r="AH91" s="144">
        <v>0.13500000000000001</v>
      </c>
      <c r="AI91" s="144">
        <v>0.13500000000000001</v>
      </c>
      <c r="AJ91" s="144">
        <v>0.13500000000000001</v>
      </c>
      <c r="AK91" s="144"/>
      <c r="AL91" s="144">
        <v>0.26250000000000001</v>
      </c>
      <c r="AM91" s="144">
        <v>0.26250000000000001</v>
      </c>
      <c r="AN91" s="144">
        <v>0.26250000000000001</v>
      </c>
      <c r="AO91" s="146"/>
      <c r="AP91" s="146">
        <v>28</v>
      </c>
      <c r="AQ91" s="146">
        <v>0.4</v>
      </c>
      <c r="AR91" s="147"/>
      <c r="AS91" s="147"/>
      <c r="AT91" s="147"/>
      <c r="AU91" s="147"/>
      <c r="AV91" s="147"/>
      <c r="AW91" s="147"/>
      <c r="AX91" s="147"/>
      <c r="AY91" s="147"/>
      <c r="AZ91" s="147"/>
      <c r="BA91" s="147"/>
      <c r="BB91" s="147"/>
      <c r="BC91" s="147"/>
      <c r="BD91" s="147"/>
      <c r="BE91" s="147"/>
      <c r="BF91" s="147"/>
      <c r="BI91" s="77">
        <f t="shared" si="9"/>
        <v>39661</v>
      </c>
      <c r="BJ91" s="78">
        <f t="shared" si="10"/>
        <v>0.13500000000000001</v>
      </c>
      <c r="BK91" s="78">
        <f t="shared" si="12"/>
        <v>0.13500000000000001</v>
      </c>
      <c r="BL91" s="78">
        <f t="shared" si="11"/>
        <v>0.13500000000000001</v>
      </c>
      <c r="BM91" s="72"/>
      <c r="BN91" s="78">
        <f t="shared" si="13"/>
        <v>0.26250000000000001</v>
      </c>
      <c r="BO91" s="78">
        <f t="shared" si="14"/>
        <v>0.26250000000000001</v>
      </c>
      <c r="BP91" s="79">
        <f t="shared" si="15"/>
        <v>0.26250000000000001</v>
      </c>
    </row>
    <row r="92" spans="1:68" x14ac:dyDescent="0.25">
      <c r="A92" s="130">
        <f t="shared" si="8"/>
        <v>39904</v>
      </c>
      <c r="B92" s="131">
        <v>5.5228811438126503E-2</v>
      </c>
      <c r="C92" s="18"/>
      <c r="D92" s="159">
        <v>38808</v>
      </c>
      <c r="E92" s="146">
        <v>36.299999999999997</v>
      </c>
      <c r="F92" s="146">
        <v>36.299999999999997</v>
      </c>
      <c r="G92" s="146">
        <v>36.299999999999997</v>
      </c>
      <c r="H92" s="144"/>
      <c r="I92" s="146">
        <v>27.2</v>
      </c>
      <c r="J92" s="146">
        <v>27.2</v>
      </c>
      <c r="K92" s="146">
        <v>27.2</v>
      </c>
      <c r="L92" s="147"/>
      <c r="M92" s="150">
        <v>39692</v>
      </c>
      <c r="N92" s="146">
        <v>27.574999999999999</v>
      </c>
      <c r="O92" s="146">
        <v>27.574999999999999</v>
      </c>
      <c r="P92" s="146">
        <v>27.574999999999999</v>
      </c>
      <c r="Q92" s="146"/>
      <c r="R92" s="146">
        <v>28.85</v>
      </c>
      <c r="S92" s="146">
        <v>28.85</v>
      </c>
      <c r="T92" s="146">
        <v>28.85</v>
      </c>
      <c r="U92" s="146"/>
      <c r="V92" s="146">
        <v>0.9</v>
      </c>
      <c r="W92" s="146">
        <v>0.9</v>
      </c>
      <c r="X92" s="146">
        <v>0.9</v>
      </c>
      <c r="Y92" s="146"/>
      <c r="Z92" s="144">
        <v>0.24</v>
      </c>
      <c r="AA92" s="144">
        <v>0.24</v>
      </c>
      <c r="AB92" s="144">
        <v>0.24</v>
      </c>
      <c r="AC92" s="144"/>
      <c r="AD92" s="144">
        <v>0.16</v>
      </c>
      <c r="AE92" s="144">
        <v>0.16</v>
      </c>
      <c r="AF92" s="144">
        <v>0.16</v>
      </c>
      <c r="AG92" s="144"/>
      <c r="AH92" s="144">
        <v>0.11</v>
      </c>
      <c r="AI92" s="144">
        <v>0.11</v>
      </c>
      <c r="AJ92" s="144">
        <v>0.11</v>
      </c>
      <c r="AK92" s="144"/>
      <c r="AL92" s="144">
        <v>0.21</v>
      </c>
      <c r="AM92" s="144">
        <v>0.21</v>
      </c>
      <c r="AN92" s="144">
        <v>0.21</v>
      </c>
      <c r="AO92" s="146"/>
      <c r="AP92" s="146">
        <v>28</v>
      </c>
      <c r="AQ92" s="146">
        <v>0.4</v>
      </c>
      <c r="AR92" s="147"/>
      <c r="AS92" s="147"/>
      <c r="AT92" s="147"/>
      <c r="AU92" s="147"/>
      <c r="AV92" s="147"/>
      <c r="AW92" s="147"/>
      <c r="AX92" s="147"/>
      <c r="AY92" s="147"/>
      <c r="AZ92" s="147"/>
      <c r="BA92" s="147"/>
      <c r="BB92" s="147"/>
      <c r="BC92" s="147"/>
      <c r="BD92" s="147"/>
      <c r="BE92" s="147"/>
      <c r="BF92" s="147"/>
      <c r="BI92" s="77">
        <f t="shared" si="9"/>
        <v>39692</v>
      </c>
      <c r="BJ92" s="78">
        <f t="shared" si="10"/>
        <v>0.11</v>
      </c>
      <c r="BK92" s="78">
        <f t="shared" si="12"/>
        <v>0.11</v>
      </c>
      <c r="BL92" s="78">
        <f t="shared" si="11"/>
        <v>0.11</v>
      </c>
      <c r="BM92" s="72"/>
      <c r="BN92" s="78">
        <f t="shared" si="13"/>
        <v>0.21</v>
      </c>
      <c r="BO92" s="78">
        <f t="shared" si="14"/>
        <v>0.21</v>
      </c>
      <c r="BP92" s="79">
        <f t="shared" si="15"/>
        <v>0.21</v>
      </c>
    </row>
    <row r="93" spans="1:68" x14ac:dyDescent="0.25">
      <c r="A93" s="130">
        <f t="shared" si="8"/>
        <v>39934</v>
      </c>
      <c r="B93" s="131">
        <v>5.5321290462460905E-2</v>
      </c>
      <c r="C93" s="18"/>
      <c r="D93" s="159">
        <v>38838</v>
      </c>
      <c r="E93" s="146">
        <v>36.299999999999997</v>
      </c>
      <c r="F93" s="146">
        <v>36.299999999999997</v>
      </c>
      <c r="G93" s="146">
        <v>36.299999999999997</v>
      </c>
      <c r="H93" s="144"/>
      <c r="I93" s="146">
        <v>26.7</v>
      </c>
      <c r="J93" s="146">
        <v>26.7</v>
      </c>
      <c r="K93" s="146">
        <v>26.7</v>
      </c>
      <c r="L93" s="147"/>
      <c r="M93" s="150">
        <v>39722</v>
      </c>
      <c r="N93" s="146">
        <v>25.625</v>
      </c>
      <c r="O93" s="146">
        <v>25.625</v>
      </c>
      <c r="P93" s="146">
        <v>25.625</v>
      </c>
      <c r="Q93" s="146"/>
      <c r="R93" s="146">
        <v>26.9</v>
      </c>
      <c r="S93" s="146">
        <v>26.9</v>
      </c>
      <c r="T93" s="146">
        <v>26.9</v>
      </c>
      <c r="U93" s="146"/>
      <c r="V93" s="146">
        <v>0.9</v>
      </c>
      <c r="W93" s="146">
        <v>0.9</v>
      </c>
      <c r="X93" s="146">
        <v>0.9</v>
      </c>
      <c r="Y93" s="146"/>
      <c r="Z93" s="144">
        <v>0.24</v>
      </c>
      <c r="AA93" s="144">
        <v>0.24</v>
      </c>
      <c r="AB93" s="144">
        <v>0.24</v>
      </c>
      <c r="AC93" s="144"/>
      <c r="AD93" s="144">
        <v>0.14000000000000001</v>
      </c>
      <c r="AE93" s="144">
        <v>0.14000000000000001</v>
      </c>
      <c r="AF93" s="144">
        <v>0.14000000000000001</v>
      </c>
      <c r="AG93" s="144"/>
      <c r="AH93" s="144">
        <v>0.11</v>
      </c>
      <c r="AI93" s="144">
        <v>0.11</v>
      </c>
      <c r="AJ93" s="144">
        <v>0.11</v>
      </c>
      <c r="AK93" s="144"/>
      <c r="AL93" s="144">
        <v>0.1875</v>
      </c>
      <c r="AM93" s="144">
        <v>0.1875</v>
      </c>
      <c r="AN93" s="144">
        <v>0.1875</v>
      </c>
      <c r="AO93" s="146"/>
      <c r="AP93" s="146">
        <v>29</v>
      </c>
      <c r="AQ93" s="146">
        <v>0.4</v>
      </c>
      <c r="AR93" s="147"/>
      <c r="AS93" s="147"/>
      <c r="AT93" s="147"/>
      <c r="AU93" s="147"/>
      <c r="AV93" s="147"/>
      <c r="AW93" s="147"/>
      <c r="AX93" s="147"/>
      <c r="AY93" s="147"/>
      <c r="AZ93" s="147"/>
      <c r="BA93" s="147"/>
      <c r="BB93" s="147"/>
      <c r="BC93" s="147"/>
      <c r="BD93" s="147"/>
      <c r="BE93" s="147"/>
      <c r="BF93" s="147"/>
      <c r="BI93" s="77">
        <f t="shared" si="9"/>
        <v>39722</v>
      </c>
      <c r="BJ93" s="78">
        <f t="shared" si="10"/>
        <v>0.11</v>
      </c>
      <c r="BK93" s="78">
        <f t="shared" si="12"/>
        <v>0.11</v>
      </c>
      <c r="BL93" s="78">
        <f t="shared" si="11"/>
        <v>0.11</v>
      </c>
      <c r="BM93" s="72"/>
      <c r="BN93" s="78">
        <f t="shared" si="13"/>
        <v>0.1875</v>
      </c>
      <c r="BO93" s="78">
        <f t="shared" si="14"/>
        <v>0.1875</v>
      </c>
      <c r="BP93" s="79">
        <f t="shared" si="15"/>
        <v>0.1875</v>
      </c>
    </row>
    <row r="94" spans="1:68" x14ac:dyDescent="0.25">
      <c r="A94" s="130">
        <f t="shared" si="8"/>
        <v>39965</v>
      </c>
      <c r="B94" s="131">
        <v>5.5416852123932006E-2</v>
      </c>
      <c r="C94" s="18"/>
      <c r="D94" s="159">
        <v>38869</v>
      </c>
      <c r="E94" s="146">
        <v>41.05</v>
      </c>
      <c r="F94" s="146">
        <v>41.05</v>
      </c>
      <c r="G94" s="146">
        <v>41.05</v>
      </c>
      <c r="H94" s="144"/>
      <c r="I94" s="146">
        <v>27.844999999999999</v>
      </c>
      <c r="J94" s="146">
        <v>27.844999999999999</v>
      </c>
      <c r="K94" s="146">
        <v>27.844999999999999</v>
      </c>
      <c r="L94" s="147"/>
      <c r="M94" s="150">
        <v>39753</v>
      </c>
      <c r="N94" s="146">
        <v>29.125</v>
      </c>
      <c r="O94" s="146">
        <v>29.125</v>
      </c>
      <c r="P94" s="146">
        <v>29.125</v>
      </c>
      <c r="Q94" s="146"/>
      <c r="R94" s="146">
        <v>30.25</v>
      </c>
      <c r="S94" s="146">
        <v>30.25</v>
      </c>
      <c r="T94" s="146">
        <v>30.25</v>
      </c>
      <c r="U94" s="146"/>
      <c r="V94" s="146">
        <v>0.9</v>
      </c>
      <c r="W94" s="146">
        <v>0.9</v>
      </c>
      <c r="X94" s="146">
        <v>0.9</v>
      </c>
      <c r="Y94" s="146"/>
      <c r="Z94" s="144">
        <v>0.24</v>
      </c>
      <c r="AA94" s="144">
        <v>0.24</v>
      </c>
      <c r="AB94" s="144">
        <v>0.24</v>
      </c>
      <c r="AC94" s="144"/>
      <c r="AD94" s="144">
        <v>0.1</v>
      </c>
      <c r="AE94" s="144">
        <v>0.1</v>
      </c>
      <c r="AF94" s="144">
        <v>0.1</v>
      </c>
      <c r="AG94" s="144"/>
      <c r="AH94" s="144">
        <v>0.11</v>
      </c>
      <c r="AI94" s="144">
        <v>0.11</v>
      </c>
      <c r="AJ94" s="144">
        <v>0.11</v>
      </c>
      <c r="AK94" s="144"/>
      <c r="AL94" s="144">
        <v>0.1875</v>
      </c>
      <c r="AM94" s="144">
        <v>0.1875</v>
      </c>
      <c r="AN94" s="144">
        <v>0.1875</v>
      </c>
      <c r="AO94" s="146"/>
      <c r="AP94" s="146">
        <v>29</v>
      </c>
      <c r="AQ94" s="146">
        <v>0.4</v>
      </c>
      <c r="AR94" s="147"/>
      <c r="AS94" s="147"/>
      <c r="AT94" s="147"/>
      <c r="AU94" s="147"/>
      <c r="AV94" s="147"/>
      <c r="AW94" s="147"/>
      <c r="AX94" s="147"/>
      <c r="AY94" s="147"/>
      <c r="AZ94" s="147"/>
      <c r="BA94" s="147"/>
      <c r="BB94" s="147"/>
      <c r="BC94" s="147"/>
      <c r="BD94" s="147"/>
      <c r="BE94" s="147"/>
      <c r="BF94" s="147"/>
      <c r="BI94" s="77">
        <f t="shared" si="9"/>
        <v>39753</v>
      </c>
      <c r="BJ94" s="78">
        <f t="shared" si="10"/>
        <v>0.11</v>
      </c>
      <c r="BK94" s="78">
        <f t="shared" si="12"/>
        <v>0.11</v>
      </c>
      <c r="BL94" s="78">
        <f t="shared" si="11"/>
        <v>0.11</v>
      </c>
      <c r="BM94" s="72"/>
      <c r="BN94" s="78">
        <f t="shared" si="13"/>
        <v>0.1875</v>
      </c>
      <c r="BO94" s="78">
        <f t="shared" si="14"/>
        <v>0.1875</v>
      </c>
      <c r="BP94" s="79">
        <f t="shared" si="15"/>
        <v>0.1875</v>
      </c>
    </row>
    <row r="95" spans="1:68" x14ac:dyDescent="0.25">
      <c r="A95" s="130">
        <f t="shared" si="8"/>
        <v>39995</v>
      </c>
      <c r="B95" s="131">
        <v>5.5509331154056901E-2</v>
      </c>
      <c r="C95" s="18"/>
      <c r="D95" s="159">
        <v>38899</v>
      </c>
      <c r="E95" s="146">
        <v>48.3</v>
      </c>
      <c r="F95" s="146">
        <v>48.3</v>
      </c>
      <c r="G95" s="146">
        <v>48.3</v>
      </c>
      <c r="H95" s="144"/>
      <c r="I95" s="146">
        <v>28.85</v>
      </c>
      <c r="J95" s="146">
        <v>28.85</v>
      </c>
      <c r="K95" s="146">
        <v>28.85</v>
      </c>
      <c r="L95" s="147"/>
      <c r="M95" s="150">
        <v>39783</v>
      </c>
      <c r="N95" s="146">
        <v>26.475000000000001</v>
      </c>
      <c r="O95" s="146">
        <v>26.475000000000001</v>
      </c>
      <c r="P95" s="146">
        <v>26.475000000000001</v>
      </c>
      <c r="Q95" s="146"/>
      <c r="R95" s="146">
        <v>27.5</v>
      </c>
      <c r="S95" s="146">
        <v>27.5</v>
      </c>
      <c r="T95" s="146">
        <v>27.5</v>
      </c>
      <c r="U95" s="146"/>
      <c r="V95" s="146">
        <v>0.9</v>
      </c>
      <c r="W95" s="146">
        <v>0.9</v>
      </c>
      <c r="X95" s="146">
        <v>0.9</v>
      </c>
      <c r="Y95" s="146"/>
      <c r="Z95" s="144">
        <v>0.24</v>
      </c>
      <c r="AA95" s="144">
        <v>0.24</v>
      </c>
      <c r="AB95" s="144">
        <v>0.24</v>
      </c>
      <c r="AC95" s="144"/>
      <c r="AD95" s="144">
        <v>0.1</v>
      </c>
      <c r="AE95" s="144">
        <v>0.1</v>
      </c>
      <c r="AF95" s="144">
        <v>0.1</v>
      </c>
      <c r="AG95" s="144"/>
      <c r="AH95" s="144">
        <v>0.11</v>
      </c>
      <c r="AI95" s="144">
        <v>0.11</v>
      </c>
      <c r="AJ95" s="144">
        <v>0.11</v>
      </c>
      <c r="AK95" s="144"/>
      <c r="AL95" s="144">
        <v>0.1875</v>
      </c>
      <c r="AM95" s="144">
        <v>0.1875</v>
      </c>
      <c r="AN95" s="144">
        <v>0.1875</v>
      </c>
      <c r="AO95" s="146"/>
      <c r="AP95" s="146">
        <v>29</v>
      </c>
      <c r="AQ95" s="146">
        <v>0.4</v>
      </c>
      <c r="AR95" s="147"/>
      <c r="AS95" s="147"/>
      <c r="AT95" s="147"/>
      <c r="AU95" s="147"/>
      <c r="AV95" s="147"/>
      <c r="AW95" s="147"/>
      <c r="AX95" s="147"/>
      <c r="AY95" s="147"/>
      <c r="AZ95" s="147"/>
      <c r="BA95" s="147"/>
      <c r="BB95" s="147"/>
      <c r="BC95" s="147"/>
      <c r="BD95" s="147"/>
      <c r="BE95" s="147"/>
      <c r="BF95" s="147"/>
      <c r="BI95" s="77">
        <f t="shared" si="9"/>
        <v>39783</v>
      </c>
      <c r="BJ95" s="78">
        <f t="shared" si="10"/>
        <v>0.11</v>
      </c>
      <c r="BK95" s="78">
        <f t="shared" si="12"/>
        <v>0.11</v>
      </c>
      <c r="BL95" s="78">
        <f t="shared" si="11"/>
        <v>0.11</v>
      </c>
      <c r="BM95" s="72"/>
      <c r="BN95" s="78">
        <f t="shared" si="13"/>
        <v>0.1875</v>
      </c>
      <c r="BO95" s="78">
        <f t="shared" si="14"/>
        <v>0.1875</v>
      </c>
      <c r="BP95" s="79">
        <f t="shared" si="15"/>
        <v>0.1875</v>
      </c>
    </row>
    <row r="96" spans="1:68" x14ac:dyDescent="0.25">
      <c r="A96" s="130">
        <f t="shared" si="8"/>
        <v>40026</v>
      </c>
      <c r="B96" s="131">
        <v>5.5604892821511605E-2</v>
      </c>
      <c r="C96" s="18"/>
      <c r="D96" s="159">
        <v>38930</v>
      </c>
      <c r="E96" s="146">
        <v>48.3</v>
      </c>
      <c r="F96" s="146">
        <v>48.3</v>
      </c>
      <c r="G96" s="146">
        <v>48.3</v>
      </c>
      <c r="H96" s="144"/>
      <c r="I96" s="146">
        <v>28.1</v>
      </c>
      <c r="J96" s="146">
        <v>28.1</v>
      </c>
      <c r="K96" s="146">
        <v>28.1</v>
      </c>
      <c r="L96" s="147"/>
      <c r="M96" s="150">
        <v>39814</v>
      </c>
      <c r="N96" s="146">
        <v>34.854999999999997</v>
      </c>
      <c r="O96" s="146">
        <v>34.854999999999997</v>
      </c>
      <c r="P96" s="146">
        <v>34.854999999999997</v>
      </c>
      <c r="Q96" s="146"/>
      <c r="R96" s="146">
        <v>32.454000000000001</v>
      </c>
      <c r="S96" s="146">
        <v>32.454000000000001</v>
      </c>
      <c r="T96" s="146">
        <v>32.454000000000001</v>
      </c>
      <c r="U96" s="146"/>
      <c r="V96" s="146">
        <v>0.9</v>
      </c>
      <c r="W96" s="146">
        <v>0.9</v>
      </c>
      <c r="X96" s="146">
        <v>0.9</v>
      </c>
      <c r="Y96" s="146"/>
      <c r="Z96" s="144">
        <v>0.24</v>
      </c>
      <c r="AA96" s="144">
        <v>0.24</v>
      </c>
      <c r="AB96" s="144">
        <v>0.24</v>
      </c>
      <c r="AC96" s="144"/>
      <c r="AD96" s="144">
        <v>0.11</v>
      </c>
      <c r="AE96" s="144">
        <v>0.11</v>
      </c>
      <c r="AF96" s="144">
        <v>0.11</v>
      </c>
      <c r="AG96" s="144"/>
      <c r="AH96" s="144">
        <v>0.11</v>
      </c>
      <c r="AI96" s="144">
        <v>0.11</v>
      </c>
      <c r="AJ96" s="144">
        <v>0.11</v>
      </c>
      <c r="AK96" s="144"/>
      <c r="AL96" s="144">
        <v>0.1875</v>
      </c>
      <c r="AM96" s="144">
        <v>0.1875</v>
      </c>
      <c r="AN96" s="144">
        <v>0.1875</v>
      </c>
      <c r="AO96" s="146"/>
      <c r="AP96" s="146">
        <v>30</v>
      </c>
      <c r="AQ96" s="146">
        <v>0.4</v>
      </c>
      <c r="AR96" s="147"/>
      <c r="AS96" s="147"/>
      <c r="AT96" s="147"/>
      <c r="AU96" s="147"/>
      <c r="AV96" s="147"/>
      <c r="AW96" s="147"/>
      <c r="AX96" s="147"/>
      <c r="AY96" s="147"/>
      <c r="AZ96" s="147"/>
      <c r="BA96" s="147"/>
      <c r="BB96" s="147"/>
      <c r="BC96" s="147"/>
      <c r="BD96" s="147"/>
      <c r="BE96" s="147"/>
      <c r="BF96" s="147"/>
      <c r="BI96" s="77">
        <f t="shared" si="9"/>
        <v>39814</v>
      </c>
      <c r="BJ96" s="78">
        <f t="shared" si="10"/>
        <v>0.11</v>
      </c>
      <c r="BK96" s="78">
        <f t="shared" si="12"/>
        <v>0.11</v>
      </c>
      <c r="BL96" s="78">
        <f t="shared" si="11"/>
        <v>0.11</v>
      </c>
      <c r="BM96" s="72"/>
      <c r="BN96" s="78">
        <f t="shared" si="13"/>
        <v>0.1875</v>
      </c>
      <c r="BO96" s="78">
        <f t="shared" si="14"/>
        <v>0.1875</v>
      </c>
      <c r="BP96" s="79">
        <f t="shared" si="15"/>
        <v>0.1875</v>
      </c>
    </row>
    <row r="97" spans="1:68" x14ac:dyDescent="0.25">
      <c r="A97" s="130">
        <f t="shared" si="8"/>
        <v>40057</v>
      </c>
      <c r="B97" s="131">
        <v>5.5700454492007001E-2</v>
      </c>
      <c r="C97" s="18"/>
      <c r="D97" s="159">
        <v>38961</v>
      </c>
      <c r="E97" s="146">
        <v>35.299999999999997</v>
      </c>
      <c r="F97" s="146">
        <v>35.299999999999997</v>
      </c>
      <c r="G97" s="146">
        <v>35.299999999999997</v>
      </c>
      <c r="H97" s="144"/>
      <c r="I97" s="146">
        <v>26</v>
      </c>
      <c r="J97" s="146">
        <v>26</v>
      </c>
      <c r="K97" s="146">
        <v>26</v>
      </c>
      <c r="L97" s="147"/>
      <c r="M97" s="150">
        <v>39845</v>
      </c>
      <c r="N97" s="146">
        <v>35.08</v>
      </c>
      <c r="O97" s="146">
        <v>35.08</v>
      </c>
      <c r="P97" s="146">
        <v>35.08</v>
      </c>
      <c r="Q97" s="146"/>
      <c r="R97" s="146">
        <v>30.754000000000001</v>
      </c>
      <c r="S97" s="146">
        <v>30.754000000000001</v>
      </c>
      <c r="T97" s="146">
        <v>30.754000000000001</v>
      </c>
      <c r="U97" s="146"/>
      <c r="V97" s="146">
        <v>0.9</v>
      </c>
      <c r="W97" s="146">
        <v>0.9</v>
      </c>
      <c r="X97" s="146">
        <v>0.9</v>
      </c>
      <c r="Y97" s="146"/>
      <c r="Z97" s="144">
        <v>0.24</v>
      </c>
      <c r="AA97" s="144">
        <v>0.24</v>
      </c>
      <c r="AB97" s="144">
        <v>0.24</v>
      </c>
      <c r="AC97" s="144"/>
      <c r="AD97" s="144">
        <v>0.13</v>
      </c>
      <c r="AE97" s="144">
        <v>0.13</v>
      </c>
      <c r="AF97" s="144">
        <v>0.13</v>
      </c>
      <c r="AG97" s="144"/>
      <c r="AH97" s="144">
        <v>0.11</v>
      </c>
      <c r="AI97" s="144">
        <v>0.11</v>
      </c>
      <c r="AJ97" s="144">
        <v>0.11</v>
      </c>
      <c r="AK97" s="144"/>
      <c r="AL97" s="144">
        <v>0.1875</v>
      </c>
      <c r="AM97" s="144">
        <v>0.1875</v>
      </c>
      <c r="AN97" s="144">
        <v>0.1875</v>
      </c>
      <c r="AO97" s="146"/>
      <c r="AP97" s="146">
        <v>30</v>
      </c>
      <c r="AQ97" s="146">
        <v>0.4</v>
      </c>
      <c r="AR97" s="147"/>
      <c r="AS97" s="147"/>
      <c r="AT97" s="147"/>
      <c r="AU97" s="147"/>
      <c r="AV97" s="147"/>
      <c r="AW97" s="147"/>
      <c r="AX97" s="147"/>
      <c r="AY97" s="147"/>
      <c r="AZ97" s="147"/>
      <c r="BA97" s="147"/>
      <c r="BB97" s="147"/>
      <c r="BC97" s="147"/>
      <c r="BD97" s="147"/>
      <c r="BE97" s="147"/>
      <c r="BF97" s="147"/>
      <c r="BI97" s="77">
        <f t="shared" si="9"/>
        <v>39845</v>
      </c>
      <c r="BJ97" s="78">
        <f t="shared" si="10"/>
        <v>0.11</v>
      </c>
      <c r="BK97" s="78">
        <f t="shared" si="12"/>
        <v>0.11</v>
      </c>
      <c r="BL97" s="78">
        <f t="shared" si="11"/>
        <v>0.11</v>
      </c>
      <c r="BM97" s="72"/>
      <c r="BN97" s="78">
        <f t="shared" si="13"/>
        <v>0.1875</v>
      </c>
      <c r="BO97" s="78">
        <f t="shared" si="14"/>
        <v>0.1875</v>
      </c>
      <c r="BP97" s="79">
        <f t="shared" si="15"/>
        <v>0.1875</v>
      </c>
    </row>
    <row r="98" spans="1:68" x14ac:dyDescent="0.25">
      <c r="A98" s="130">
        <f t="shared" si="8"/>
        <v>40087</v>
      </c>
      <c r="B98" s="131">
        <v>5.5792933530865306E-2</v>
      </c>
      <c r="C98" s="18"/>
      <c r="D98" s="159">
        <v>38991</v>
      </c>
      <c r="E98" s="146">
        <v>35.049999999999997</v>
      </c>
      <c r="F98" s="146">
        <v>35.049999999999997</v>
      </c>
      <c r="G98" s="146">
        <v>35.049999999999997</v>
      </c>
      <c r="H98" s="144"/>
      <c r="I98" s="146">
        <v>25.3</v>
      </c>
      <c r="J98" s="146">
        <v>25.3</v>
      </c>
      <c r="K98" s="146">
        <v>25.3</v>
      </c>
      <c r="L98" s="147"/>
      <c r="M98" s="150">
        <v>39873</v>
      </c>
      <c r="N98" s="146">
        <v>29.125</v>
      </c>
      <c r="O98" s="146">
        <v>29.125</v>
      </c>
      <c r="P98" s="146">
        <v>29.125</v>
      </c>
      <c r="Q98" s="146"/>
      <c r="R98" s="146">
        <v>30.45</v>
      </c>
      <c r="S98" s="146">
        <v>30.45</v>
      </c>
      <c r="T98" s="146">
        <v>30.45</v>
      </c>
      <c r="U98" s="146"/>
      <c r="V98" s="146">
        <v>0.9</v>
      </c>
      <c r="W98" s="146">
        <v>0.9</v>
      </c>
      <c r="X98" s="146">
        <v>0.9</v>
      </c>
      <c r="Y98" s="146"/>
      <c r="Z98" s="144">
        <v>0.24</v>
      </c>
      <c r="AA98" s="144">
        <v>0.24</v>
      </c>
      <c r="AB98" s="144">
        <v>0.24</v>
      </c>
      <c r="AC98" s="144"/>
      <c r="AD98" s="144">
        <v>0.13</v>
      </c>
      <c r="AE98" s="144">
        <v>0.13</v>
      </c>
      <c r="AF98" s="144">
        <v>0.13</v>
      </c>
      <c r="AG98" s="144"/>
      <c r="AH98" s="144">
        <v>0.11</v>
      </c>
      <c r="AI98" s="144">
        <v>0.11</v>
      </c>
      <c r="AJ98" s="144">
        <v>0.11</v>
      </c>
      <c r="AK98" s="144"/>
      <c r="AL98" s="144">
        <v>0.1875</v>
      </c>
      <c r="AM98" s="144">
        <v>0.1875</v>
      </c>
      <c r="AN98" s="144">
        <v>0.1875</v>
      </c>
      <c r="AO98" s="146"/>
      <c r="AP98" s="146">
        <v>30</v>
      </c>
      <c r="AQ98" s="146">
        <v>0.4</v>
      </c>
      <c r="AR98" s="147"/>
      <c r="AS98" s="147"/>
      <c r="AT98" s="147"/>
      <c r="AU98" s="147"/>
      <c r="AV98" s="147"/>
      <c r="AW98" s="147"/>
      <c r="AX98" s="147"/>
      <c r="AY98" s="147"/>
      <c r="AZ98" s="147"/>
      <c r="BA98" s="147"/>
      <c r="BB98" s="147"/>
      <c r="BC98" s="147"/>
      <c r="BD98" s="147"/>
      <c r="BE98" s="147"/>
      <c r="BF98" s="147"/>
      <c r="BI98" s="77">
        <f t="shared" si="9"/>
        <v>39873</v>
      </c>
      <c r="BJ98" s="78">
        <f t="shared" si="10"/>
        <v>0.11</v>
      </c>
      <c r="BK98" s="78">
        <f t="shared" si="12"/>
        <v>0.11</v>
      </c>
      <c r="BL98" s="78">
        <f t="shared" si="11"/>
        <v>0.11</v>
      </c>
      <c r="BM98" s="72"/>
      <c r="BN98" s="78">
        <f t="shared" si="13"/>
        <v>0.1875</v>
      </c>
      <c r="BO98" s="78">
        <f t="shared" si="14"/>
        <v>0.1875</v>
      </c>
      <c r="BP98" s="79">
        <f t="shared" si="15"/>
        <v>0.1875</v>
      </c>
    </row>
    <row r="99" spans="1:68" x14ac:dyDescent="0.25">
      <c r="A99" s="130">
        <f t="shared" si="8"/>
        <v>40118</v>
      </c>
      <c r="B99" s="131">
        <v>5.5888495207343999E-2</v>
      </c>
      <c r="C99" s="18"/>
      <c r="D99" s="159">
        <v>39022</v>
      </c>
      <c r="E99" s="146">
        <v>35.049999999999997</v>
      </c>
      <c r="F99" s="146">
        <v>35.049999999999997</v>
      </c>
      <c r="G99" s="146">
        <v>35.049999999999997</v>
      </c>
      <c r="H99" s="144"/>
      <c r="I99" s="146">
        <v>24.7</v>
      </c>
      <c r="J99" s="146">
        <v>24.7</v>
      </c>
      <c r="K99" s="146">
        <v>24.7</v>
      </c>
      <c r="L99" s="147"/>
      <c r="M99" s="150">
        <v>39904</v>
      </c>
      <c r="N99" s="146">
        <v>29.15</v>
      </c>
      <c r="O99" s="146">
        <v>29.15</v>
      </c>
      <c r="P99" s="146">
        <v>29.15</v>
      </c>
      <c r="Q99" s="146"/>
      <c r="R99" s="146">
        <v>28.55</v>
      </c>
      <c r="S99" s="146">
        <v>28.55</v>
      </c>
      <c r="T99" s="146">
        <v>28.55</v>
      </c>
      <c r="U99" s="146"/>
      <c r="V99" s="146">
        <v>0.9</v>
      </c>
      <c r="W99" s="146">
        <v>0.9</v>
      </c>
      <c r="X99" s="146">
        <v>0.9</v>
      </c>
      <c r="Y99" s="146"/>
      <c r="Z99" s="144">
        <v>0.24</v>
      </c>
      <c r="AA99" s="144">
        <v>0.24</v>
      </c>
      <c r="AB99" s="144">
        <v>0.24</v>
      </c>
      <c r="AC99" s="144"/>
      <c r="AD99" s="144">
        <v>0.1</v>
      </c>
      <c r="AE99" s="144">
        <v>0.1</v>
      </c>
      <c r="AF99" s="144">
        <v>0.1</v>
      </c>
      <c r="AG99" s="144"/>
      <c r="AH99" s="144">
        <v>0.11</v>
      </c>
      <c r="AI99" s="144">
        <v>0.11</v>
      </c>
      <c r="AJ99" s="144">
        <v>0.11</v>
      </c>
      <c r="AK99" s="144"/>
      <c r="AL99" s="144">
        <v>0.1875</v>
      </c>
      <c r="AM99" s="144">
        <v>0.1875</v>
      </c>
      <c r="AN99" s="144">
        <v>0.1875</v>
      </c>
      <c r="AO99" s="146"/>
      <c r="AP99" s="146">
        <v>31</v>
      </c>
      <c r="AQ99" s="146">
        <v>0.4</v>
      </c>
      <c r="AR99" s="147"/>
      <c r="AS99" s="147"/>
      <c r="AT99" s="147"/>
      <c r="AU99" s="147"/>
      <c r="AV99" s="147"/>
      <c r="AW99" s="147"/>
      <c r="AX99" s="147"/>
      <c r="AY99" s="147"/>
      <c r="AZ99" s="147"/>
      <c r="BA99" s="147"/>
      <c r="BB99" s="147"/>
      <c r="BC99" s="147"/>
      <c r="BD99" s="147"/>
      <c r="BE99" s="147"/>
      <c r="BF99" s="147"/>
      <c r="BI99" s="77">
        <f t="shared" si="9"/>
        <v>39904</v>
      </c>
      <c r="BJ99" s="78">
        <f t="shared" si="10"/>
        <v>0.11</v>
      </c>
      <c r="BK99" s="78">
        <f t="shared" si="12"/>
        <v>0.11</v>
      </c>
      <c r="BL99" s="78">
        <f t="shared" si="11"/>
        <v>0.11</v>
      </c>
      <c r="BM99" s="72"/>
      <c r="BN99" s="78">
        <f t="shared" si="13"/>
        <v>0.1875</v>
      </c>
      <c r="BO99" s="78">
        <f t="shared" si="14"/>
        <v>0.1875</v>
      </c>
      <c r="BP99" s="79">
        <f t="shared" si="15"/>
        <v>0.1875</v>
      </c>
    </row>
    <row r="100" spans="1:68" x14ac:dyDescent="0.25">
      <c r="A100" s="130">
        <f t="shared" si="8"/>
        <v>40148</v>
      </c>
      <c r="B100" s="131">
        <v>5.5980974251991396E-2</v>
      </c>
      <c r="C100" s="18"/>
      <c r="D100" s="159">
        <v>39052</v>
      </c>
      <c r="E100" s="146">
        <v>35.049999999999997</v>
      </c>
      <c r="F100" s="146">
        <v>35.049999999999997</v>
      </c>
      <c r="G100" s="146">
        <v>35.049999999999997</v>
      </c>
      <c r="H100" s="144"/>
      <c r="I100" s="146">
        <v>25.35</v>
      </c>
      <c r="J100" s="146">
        <v>25.35</v>
      </c>
      <c r="K100" s="146">
        <v>25.35</v>
      </c>
      <c r="L100" s="147"/>
      <c r="M100" s="150">
        <v>39934</v>
      </c>
      <c r="N100" s="146">
        <v>30.7</v>
      </c>
      <c r="O100" s="146">
        <v>30.7</v>
      </c>
      <c r="P100" s="146">
        <v>30.7</v>
      </c>
      <c r="Q100" s="146"/>
      <c r="R100" s="146">
        <v>29.7</v>
      </c>
      <c r="S100" s="146">
        <v>29.7</v>
      </c>
      <c r="T100" s="146">
        <v>29.7</v>
      </c>
      <c r="U100" s="146"/>
      <c r="V100" s="146">
        <v>0.9</v>
      </c>
      <c r="W100" s="146">
        <v>0.9</v>
      </c>
      <c r="X100" s="146">
        <v>0.9</v>
      </c>
      <c r="Y100" s="146"/>
      <c r="Z100" s="144">
        <v>0.24</v>
      </c>
      <c r="AA100" s="144">
        <v>0.24</v>
      </c>
      <c r="AB100" s="144">
        <v>0.24</v>
      </c>
      <c r="AC100" s="144"/>
      <c r="AD100" s="144">
        <v>0.105</v>
      </c>
      <c r="AE100" s="144">
        <v>0.105</v>
      </c>
      <c r="AF100" s="144">
        <v>0.105</v>
      </c>
      <c r="AG100" s="144"/>
      <c r="AH100" s="144">
        <v>0.11</v>
      </c>
      <c r="AI100" s="144">
        <v>0.11</v>
      </c>
      <c r="AJ100" s="144">
        <v>0.11</v>
      </c>
      <c r="AK100" s="144"/>
      <c r="AL100" s="144">
        <v>0.1875</v>
      </c>
      <c r="AM100" s="144">
        <v>0.1875</v>
      </c>
      <c r="AN100" s="144">
        <v>0.1875</v>
      </c>
      <c r="AO100" s="146"/>
      <c r="AP100" s="146">
        <v>31</v>
      </c>
      <c r="AQ100" s="146">
        <v>0.4</v>
      </c>
      <c r="AR100" s="147"/>
      <c r="AS100" s="147"/>
      <c r="AT100" s="147"/>
      <c r="AU100" s="147"/>
      <c r="AV100" s="147"/>
      <c r="AW100" s="147"/>
      <c r="AX100" s="147"/>
      <c r="AY100" s="147"/>
      <c r="AZ100" s="147"/>
      <c r="BA100" s="147"/>
      <c r="BB100" s="147"/>
      <c r="BC100" s="147"/>
      <c r="BD100" s="147"/>
      <c r="BE100" s="147"/>
      <c r="BF100" s="147"/>
      <c r="BI100" s="77">
        <f t="shared" si="9"/>
        <v>39934</v>
      </c>
      <c r="BJ100" s="78">
        <f t="shared" si="10"/>
        <v>0.11</v>
      </c>
      <c r="BK100" s="78">
        <f t="shared" si="12"/>
        <v>0.11</v>
      </c>
      <c r="BL100" s="78">
        <f t="shared" si="11"/>
        <v>0.11</v>
      </c>
      <c r="BM100" s="72"/>
      <c r="BN100" s="78">
        <f t="shared" si="13"/>
        <v>0.1875</v>
      </c>
      <c r="BO100" s="78">
        <f t="shared" si="14"/>
        <v>0.1875</v>
      </c>
      <c r="BP100" s="79">
        <f t="shared" si="15"/>
        <v>0.1875</v>
      </c>
    </row>
    <row r="101" spans="1:68" x14ac:dyDescent="0.25">
      <c r="A101" s="130">
        <f t="shared" si="8"/>
        <v>40179</v>
      </c>
      <c r="B101" s="131">
        <v>5.6076535934452401E-2</v>
      </c>
      <c r="C101" s="18"/>
      <c r="D101" s="159">
        <v>39083</v>
      </c>
      <c r="E101" s="146">
        <v>44.25</v>
      </c>
      <c r="F101" s="146">
        <v>44.25</v>
      </c>
      <c r="G101" s="146">
        <v>44.25</v>
      </c>
      <c r="H101" s="144"/>
      <c r="I101" s="146">
        <v>34.35</v>
      </c>
      <c r="J101" s="146">
        <v>34.35</v>
      </c>
      <c r="K101" s="146">
        <v>34.35</v>
      </c>
      <c r="L101" s="147"/>
      <c r="M101" s="150">
        <v>39965</v>
      </c>
      <c r="N101" s="146">
        <v>32.299999999999997</v>
      </c>
      <c r="O101" s="146">
        <v>32.299999999999997</v>
      </c>
      <c r="P101" s="146">
        <v>32.299999999999997</v>
      </c>
      <c r="Q101" s="146"/>
      <c r="R101" s="146">
        <v>30</v>
      </c>
      <c r="S101" s="146">
        <v>30</v>
      </c>
      <c r="T101" s="146">
        <v>30</v>
      </c>
      <c r="U101" s="146"/>
      <c r="V101" s="146">
        <v>0.9</v>
      </c>
      <c r="W101" s="146">
        <v>0.9</v>
      </c>
      <c r="X101" s="146">
        <v>0.9</v>
      </c>
      <c r="Y101" s="146"/>
      <c r="Z101" s="144">
        <v>0.24</v>
      </c>
      <c r="AA101" s="144">
        <v>0.24</v>
      </c>
      <c r="AB101" s="144">
        <v>0.24</v>
      </c>
      <c r="AC101" s="144"/>
      <c r="AD101" s="144">
        <v>0.14000000000000001</v>
      </c>
      <c r="AE101" s="144">
        <v>0.14000000000000001</v>
      </c>
      <c r="AF101" s="144">
        <v>0.14000000000000001</v>
      </c>
      <c r="AG101" s="144"/>
      <c r="AH101" s="144">
        <v>0.11</v>
      </c>
      <c r="AI101" s="144">
        <v>0.11</v>
      </c>
      <c r="AJ101" s="144">
        <v>0.11</v>
      </c>
      <c r="AK101" s="144"/>
      <c r="AL101" s="144">
        <v>0.1875</v>
      </c>
      <c r="AM101" s="144">
        <v>0.1875</v>
      </c>
      <c r="AN101" s="144">
        <v>0.1875</v>
      </c>
      <c r="AO101" s="146"/>
      <c r="AP101" s="146">
        <v>31</v>
      </c>
      <c r="AQ101" s="146">
        <v>0.4</v>
      </c>
      <c r="AR101" s="147"/>
      <c r="AS101" s="147"/>
      <c r="AT101" s="147"/>
      <c r="AU101" s="147"/>
      <c r="AV101" s="147"/>
      <c r="AW101" s="147"/>
      <c r="AX101" s="147"/>
      <c r="AY101" s="147"/>
      <c r="AZ101" s="147"/>
      <c r="BA101" s="147"/>
      <c r="BB101" s="147"/>
      <c r="BC101" s="147"/>
      <c r="BD101" s="147"/>
      <c r="BE101" s="147"/>
      <c r="BF101" s="147"/>
      <c r="BI101" s="77">
        <f t="shared" si="9"/>
        <v>39965</v>
      </c>
      <c r="BJ101" s="78">
        <f t="shared" si="10"/>
        <v>0.11</v>
      </c>
      <c r="BK101" s="78">
        <f t="shared" si="12"/>
        <v>0.11</v>
      </c>
      <c r="BL101" s="78">
        <f t="shared" si="11"/>
        <v>0.11</v>
      </c>
      <c r="BM101" s="72"/>
      <c r="BN101" s="78">
        <f t="shared" si="13"/>
        <v>0.1875</v>
      </c>
      <c r="BO101" s="78">
        <f t="shared" si="14"/>
        <v>0.1875</v>
      </c>
      <c r="BP101" s="79">
        <f t="shared" si="15"/>
        <v>0.1875</v>
      </c>
    </row>
    <row r="102" spans="1:68" x14ac:dyDescent="0.25">
      <c r="A102" s="130">
        <f t="shared" si="8"/>
        <v>40210</v>
      </c>
      <c r="B102" s="131">
        <v>5.61720976199531E-2</v>
      </c>
      <c r="C102" s="18"/>
      <c r="D102" s="159">
        <v>39114</v>
      </c>
      <c r="E102" s="146">
        <v>45.25</v>
      </c>
      <c r="F102" s="146">
        <v>45.25</v>
      </c>
      <c r="G102" s="146">
        <v>45.25</v>
      </c>
      <c r="H102" s="144"/>
      <c r="I102" s="146">
        <v>33.4</v>
      </c>
      <c r="J102" s="146">
        <v>33.4</v>
      </c>
      <c r="K102" s="146">
        <v>33.4</v>
      </c>
      <c r="L102" s="147"/>
      <c r="M102" s="150">
        <v>39995</v>
      </c>
      <c r="N102" s="146">
        <v>39.35</v>
      </c>
      <c r="O102" s="146">
        <v>39.35</v>
      </c>
      <c r="P102" s="146">
        <v>39.35</v>
      </c>
      <c r="Q102" s="146"/>
      <c r="R102" s="146">
        <v>38.15</v>
      </c>
      <c r="S102" s="146">
        <v>38.15</v>
      </c>
      <c r="T102" s="146">
        <v>38.15</v>
      </c>
      <c r="U102" s="146"/>
      <c r="V102" s="146">
        <v>0.9</v>
      </c>
      <c r="W102" s="146">
        <v>0.9</v>
      </c>
      <c r="X102" s="146">
        <v>0.9</v>
      </c>
      <c r="Y102" s="146"/>
      <c r="Z102" s="144">
        <v>0.28999999999999998</v>
      </c>
      <c r="AA102" s="144">
        <v>0.28999999999999998</v>
      </c>
      <c r="AB102" s="144">
        <v>0.28999999999999998</v>
      </c>
      <c r="AC102" s="144"/>
      <c r="AD102" s="144">
        <v>0.15</v>
      </c>
      <c r="AE102" s="144">
        <v>0.15</v>
      </c>
      <c r="AF102" s="144">
        <v>0.15</v>
      </c>
      <c r="AG102" s="144"/>
      <c r="AH102" s="144">
        <v>0.13</v>
      </c>
      <c r="AI102" s="144">
        <v>0.13</v>
      </c>
      <c r="AJ102" s="144">
        <v>0.13</v>
      </c>
      <c r="AK102" s="144"/>
      <c r="AL102" s="144">
        <v>0.26250000000000001</v>
      </c>
      <c r="AM102" s="144">
        <v>0.26250000000000001</v>
      </c>
      <c r="AN102" s="144">
        <v>0.26250000000000001</v>
      </c>
      <c r="AO102" s="146"/>
      <c r="AP102" s="146">
        <v>32</v>
      </c>
      <c r="AQ102" s="146">
        <v>0.4</v>
      </c>
      <c r="AR102" s="147"/>
      <c r="AS102" s="147"/>
      <c r="AT102" s="147"/>
      <c r="AU102" s="147"/>
      <c r="AV102" s="147"/>
      <c r="AW102" s="147"/>
      <c r="AX102" s="147"/>
      <c r="AY102" s="147"/>
      <c r="AZ102" s="147"/>
      <c r="BA102" s="147"/>
      <c r="BB102" s="147"/>
      <c r="BC102" s="147"/>
      <c r="BD102" s="147"/>
      <c r="BE102" s="147"/>
      <c r="BF102" s="147"/>
      <c r="BI102" s="77">
        <f t="shared" si="9"/>
        <v>39995</v>
      </c>
      <c r="BJ102" s="78">
        <f t="shared" si="10"/>
        <v>0.13</v>
      </c>
      <c r="BK102" s="78">
        <f t="shared" si="12"/>
        <v>0.13</v>
      </c>
      <c r="BL102" s="78">
        <f t="shared" si="11"/>
        <v>0.13</v>
      </c>
      <c r="BM102" s="72"/>
      <c r="BN102" s="78">
        <f t="shared" si="13"/>
        <v>0.26250000000000001</v>
      </c>
      <c r="BO102" s="78">
        <f t="shared" si="14"/>
        <v>0.26250000000000001</v>
      </c>
      <c r="BP102" s="79">
        <f t="shared" si="15"/>
        <v>0.26250000000000001</v>
      </c>
    </row>
    <row r="103" spans="1:68" x14ac:dyDescent="0.25">
      <c r="A103" s="130">
        <f t="shared" si="8"/>
        <v>40238</v>
      </c>
      <c r="B103" s="131">
        <v>5.6258411403018502E-2</v>
      </c>
      <c r="C103" s="18"/>
      <c r="D103" s="159">
        <v>39142</v>
      </c>
      <c r="E103" s="146">
        <v>36.25</v>
      </c>
      <c r="F103" s="146">
        <v>36.25</v>
      </c>
      <c r="G103" s="146">
        <v>36.25</v>
      </c>
      <c r="H103" s="144"/>
      <c r="I103" s="146">
        <v>30.95</v>
      </c>
      <c r="J103" s="146">
        <v>30.95</v>
      </c>
      <c r="K103" s="146">
        <v>30.95</v>
      </c>
      <c r="L103" s="147"/>
      <c r="M103" s="150">
        <v>40026</v>
      </c>
      <c r="N103" s="146">
        <v>40.1</v>
      </c>
      <c r="O103" s="146">
        <v>40.1</v>
      </c>
      <c r="P103" s="146">
        <v>40.1</v>
      </c>
      <c r="Q103" s="146"/>
      <c r="R103" s="146">
        <v>40.950000000000003</v>
      </c>
      <c r="S103" s="146">
        <v>40.950000000000003</v>
      </c>
      <c r="T103" s="146">
        <v>40.950000000000003</v>
      </c>
      <c r="U103" s="146"/>
      <c r="V103" s="146">
        <v>0.9</v>
      </c>
      <c r="W103" s="146">
        <v>0.9</v>
      </c>
      <c r="X103" s="146">
        <v>0.9</v>
      </c>
      <c r="Y103" s="146"/>
      <c r="Z103" s="144">
        <v>0.28999999999999998</v>
      </c>
      <c r="AA103" s="144">
        <v>0.28999999999999998</v>
      </c>
      <c r="AB103" s="144">
        <v>0.28999999999999998</v>
      </c>
      <c r="AC103" s="144"/>
      <c r="AD103" s="144">
        <v>0.16</v>
      </c>
      <c r="AE103" s="144">
        <v>0.16</v>
      </c>
      <c r="AF103" s="144">
        <v>0.16</v>
      </c>
      <c r="AG103" s="144"/>
      <c r="AH103" s="144">
        <v>0.13</v>
      </c>
      <c r="AI103" s="144">
        <v>0.13</v>
      </c>
      <c r="AJ103" s="144">
        <v>0.13</v>
      </c>
      <c r="AK103" s="144"/>
      <c r="AL103" s="144">
        <v>0.26250000000000001</v>
      </c>
      <c r="AM103" s="144">
        <v>0.26250000000000001</v>
      </c>
      <c r="AN103" s="144">
        <v>0.26250000000000001</v>
      </c>
      <c r="AO103" s="146"/>
      <c r="AP103" s="146">
        <v>32</v>
      </c>
      <c r="AQ103" s="146">
        <v>0.4</v>
      </c>
      <c r="AR103" s="147"/>
      <c r="AS103" s="147"/>
      <c r="AT103" s="147"/>
      <c r="AU103" s="147"/>
      <c r="AV103" s="147"/>
      <c r="AW103" s="147"/>
      <c r="AX103" s="147"/>
      <c r="AY103" s="147"/>
      <c r="AZ103" s="147"/>
      <c r="BA103" s="147"/>
      <c r="BB103" s="147"/>
      <c r="BC103" s="147"/>
      <c r="BD103" s="147"/>
      <c r="BE103" s="147"/>
      <c r="BF103" s="147"/>
      <c r="BI103" s="77">
        <f t="shared" si="9"/>
        <v>40026</v>
      </c>
      <c r="BJ103" s="78">
        <f t="shared" si="10"/>
        <v>0.13</v>
      </c>
      <c r="BK103" s="78">
        <f t="shared" si="12"/>
        <v>0.13</v>
      </c>
      <c r="BL103" s="78">
        <f t="shared" si="11"/>
        <v>0.13</v>
      </c>
      <c r="BM103" s="72"/>
      <c r="BN103" s="78">
        <f t="shared" si="13"/>
        <v>0.26250000000000001</v>
      </c>
      <c r="BO103" s="78">
        <f t="shared" si="14"/>
        <v>0.26250000000000001</v>
      </c>
      <c r="BP103" s="79">
        <f t="shared" si="15"/>
        <v>0.26250000000000001</v>
      </c>
    </row>
    <row r="104" spans="1:68" x14ac:dyDescent="0.25">
      <c r="A104" s="130">
        <f t="shared" si="8"/>
        <v>40269</v>
      </c>
      <c r="B104" s="131">
        <v>5.6353973094304802E-2</v>
      </c>
      <c r="C104" s="18"/>
      <c r="D104" s="159">
        <v>39173</v>
      </c>
      <c r="E104" s="146">
        <v>36.5</v>
      </c>
      <c r="F104" s="146">
        <v>36.5</v>
      </c>
      <c r="G104" s="146">
        <v>36.5</v>
      </c>
      <c r="H104" s="144"/>
      <c r="I104" s="146">
        <v>28.2</v>
      </c>
      <c r="J104" s="146">
        <v>28.2</v>
      </c>
      <c r="K104" s="146">
        <v>28.2</v>
      </c>
      <c r="L104" s="147"/>
      <c r="M104" s="150">
        <v>40057</v>
      </c>
      <c r="N104" s="146">
        <v>28.074999999999999</v>
      </c>
      <c r="O104" s="146">
        <v>28.074999999999999</v>
      </c>
      <c r="P104" s="146">
        <v>28.074999999999999</v>
      </c>
      <c r="Q104" s="146"/>
      <c r="R104" s="146">
        <v>29.35</v>
      </c>
      <c r="S104" s="146">
        <v>29.35</v>
      </c>
      <c r="T104" s="146">
        <v>29.35</v>
      </c>
      <c r="U104" s="146"/>
      <c r="V104" s="146">
        <v>0.9</v>
      </c>
      <c r="W104" s="146">
        <v>0.9</v>
      </c>
      <c r="X104" s="146">
        <v>0.9</v>
      </c>
      <c r="Y104" s="146"/>
      <c r="Z104" s="144">
        <v>0.24</v>
      </c>
      <c r="AA104" s="144">
        <v>0.24</v>
      </c>
      <c r="AB104" s="144">
        <v>0.24</v>
      </c>
      <c r="AC104" s="144"/>
      <c r="AD104" s="144">
        <v>0.16</v>
      </c>
      <c r="AE104" s="144">
        <v>0.16</v>
      </c>
      <c r="AF104" s="144">
        <v>0.16</v>
      </c>
      <c r="AG104" s="144"/>
      <c r="AH104" s="144">
        <v>0.1</v>
      </c>
      <c r="AI104" s="144">
        <v>0.1</v>
      </c>
      <c r="AJ104" s="144">
        <v>0.1</v>
      </c>
      <c r="AK104" s="144"/>
      <c r="AL104" s="144">
        <v>0.21</v>
      </c>
      <c r="AM104" s="144">
        <v>0.21</v>
      </c>
      <c r="AN104" s="144">
        <v>0.21</v>
      </c>
      <c r="AO104" s="146"/>
      <c r="AP104" s="146">
        <v>32</v>
      </c>
      <c r="AQ104" s="146">
        <v>0.4</v>
      </c>
      <c r="AR104" s="147"/>
      <c r="AS104" s="14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47"/>
      <c r="BF104" s="147"/>
      <c r="BI104" s="77">
        <f t="shared" si="9"/>
        <v>40057</v>
      </c>
      <c r="BJ104" s="78">
        <f t="shared" si="10"/>
        <v>0.1</v>
      </c>
      <c r="BK104" s="78">
        <f t="shared" si="12"/>
        <v>0.1</v>
      </c>
      <c r="BL104" s="78">
        <f t="shared" si="11"/>
        <v>0.1</v>
      </c>
      <c r="BM104" s="72"/>
      <c r="BN104" s="78">
        <f t="shared" si="13"/>
        <v>0.21</v>
      </c>
      <c r="BO104" s="78">
        <f t="shared" si="14"/>
        <v>0.21</v>
      </c>
      <c r="BP104" s="79">
        <f t="shared" si="15"/>
        <v>0.21</v>
      </c>
    </row>
    <row r="105" spans="1:68" x14ac:dyDescent="0.25">
      <c r="A105" s="130">
        <f t="shared" si="8"/>
        <v>40299</v>
      </c>
      <c r="B105" s="131">
        <v>5.6446452153282603E-2</v>
      </c>
      <c r="C105" s="18"/>
      <c r="D105" s="159">
        <v>39203</v>
      </c>
      <c r="E105" s="146">
        <v>36.5</v>
      </c>
      <c r="F105" s="146">
        <v>36.5</v>
      </c>
      <c r="G105" s="146">
        <v>36.5</v>
      </c>
      <c r="H105" s="144"/>
      <c r="I105" s="146">
        <v>27.7</v>
      </c>
      <c r="J105" s="146">
        <v>27.7</v>
      </c>
      <c r="K105" s="146">
        <v>27.7</v>
      </c>
      <c r="L105" s="147"/>
      <c r="M105" s="150">
        <v>40087</v>
      </c>
      <c r="N105" s="146">
        <v>26.125</v>
      </c>
      <c r="O105" s="146">
        <v>26.125</v>
      </c>
      <c r="P105" s="146">
        <v>26.125</v>
      </c>
      <c r="Q105" s="146"/>
      <c r="R105" s="146">
        <v>27.4</v>
      </c>
      <c r="S105" s="146">
        <v>27.4</v>
      </c>
      <c r="T105" s="146">
        <v>27.4</v>
      </c>
      <c r="U105" s="146"/>
      <c r="V105" s="146">
        <v>1.55</v>
      </c>
      <c r="W105" s="146">
        <v>1.55</v>
      </c>
      <c r="X105" s="146">
        <v>1.55</v>
      </c>
      <c r="Y105" s="146"/>
      <c r="Z105" s="144">
        <v>0.24</v>
      </c>
      <c r="AA105" s="144">
        <v>0.24</v>
      </c>
      <c r="AB105" s="144">
        <v>0.24</v>
      </c>
      <c r="AC105" s="144"/>
      <c r="AD105" s="144">
        <v>0.14000000000000001</v>
      </c>
      <c r="AE105" s="144">
        <v>0.14000000000000001</v>
      </c>
      <c r="AF105" s="144">
        <v>0.14000000000000001</v>
      </c>
      <c r="AG105" s="144"/>
      <c r="AH105" s="144">
        <v>0.1</v>
      </c>
      <c r="AI105" s="144">
        <v>0.1</v>
      </c>
      <c r="AJ105" s="144">
        <v>0.1</v>
      </c>
      <c r="AK105" s="144"/>
      <c r="AL105" s="144">
        <v>0.1875</v>
      </c>
      <c r="AM105" s="144">
        <v>0.1875</v>
      </c>
      <c r="AN105" s="144">
        <v>0.1875</v>
      </c>
      <c r="AO105" s="146"/>
      <c r="AP105" s="146">
        <v>33</v>
      </c>
      <c r="AQ105" s="146">
        <v>0.4</v>
      </c>
      <c r="AR105" s="147"/>
      <c r="AS105" s="147"/>
      <c r="AT105" s="147"/>
      <c r="AU105" s="147"/>
      <c r="AV105" s="147"/>
      <c r="AW105" s="147"/>
      <c r="AX105" s="147"/>
      <c r="AY105" s="147"/>
      <c r="AZ105" s="147"/>
      <c r="BA105" s="147"/>
      <c r="BB105" s="147"/>
      <c r="BC105" s="147"/>
      <c r="BD105" s="147"/>
      <c r="BE105" s="147"/>
      <c r="BF105" s="147"/>
      <c r="BI105" s="77">
        <f t="shared" si="9"/>
        <v>40087</v>
      </c>
      <c r="BJ105" s="78">
        <f t="shared" si="10"/>
        <v>0.1</v>
      </c>
      <c r="BK105" s="78">
        <f t="shared" si="12"/>
        <v>0.1</v>
      </c>
      <c r="BL105" s="78">
        <f t="shared" si="11"/>
        <v>0.1</v>
      </c>
      <c r="BM105" s="72"/>
      <c r="BN105" s="78">
        <f t="shared" si="13"/>
        <v>0.1875</v>
      </c>
      <c r="BO105" s="78">
        <f t="shared" si="14"/>
        <v>0.1875</v>
      </c>
      <c r="BP105" s="79">
        <f t="shared" si="15"/>
        <v>0.1875</v>
      </c>
    </row>
    <row r="106" spans="1:68" x14ac:dyDescent="0.25">
      <c r="A106" s="130">
        <f t="shared" si="8"/>
        <v>40330</v>
      </c>
      <c r="B106" s="131">
        <v>5.6542013850549903E-2</v>
      </c>
      <c r="C106" s="18"/>
      <c r="D106" s="159">
        <v>39234</v>
      </c>
      <c r="E106" s="146">
        <v>41.25</v>
      </c>
      <c r="F106" s="146">
        <v>41.25</v>
      </c>
      <c r="G106" s="146">
        <v>41.25</v>
      </c>
      <c r="H106" s="144"/>
      <c r="I106" s="146">
        <v>28.844999999999999</v>
      </c>
      <c r="J106" s="146">
        <v>28.844999999999999</v>
      </c>
      <c r="K106" s="146">
        <v>28.844999999999999</v>
      </c>
      <c r="L106" s="147"/>
      <c r="M106" s="150">
        <v>40118</v>
      </c>
      <c r="N106" s="146">
        <v>29.625</v>
      </c>
      <c r="O106" s="146">
        <v>29.625</v>
      </c>
      <c r="P106" s="146">
        <v>29.625</v>
      </c>
      <c r="Q106" s="146"/>
      <c r="R106" s="146">
        <v>30.75</v>
      </c>
      <c r="S106" s="146">
        <v>30.75</v>
      </c>
      <c r="T106" s="146">
        <v>30.75</v>
      </c>
      <c r="U106" s="146"/>
      <c r="V106" s="146">
        <v>1.55</v>
      </c>
      <c r="W106" s="146">
        <v>1.55</v>
      </c>
      <c r="X106" s="146">
        <v>1.55</v>
      </c>
      <c r="Y106" s="146"/>
      <c r="Z106" s="144">
        <v>0.24</v>
      </c>
      <c r="AA106" s="144">
        <v>0.24</v>
      </c>
      <c r="AB106" s="144">
        <v>0.24</v>
      </c>
      <c r="AC106" s="144"/>
      <c r="AD106" s="144">
        <v>0.1</v>
      </c>
      <c r="AE106" s="144">
        <v>0.1</v>
      </c>
      <c r="AF106" s="144">
        <v>0.1</v>
      </c>
      <c r="AG106" s="144"/>
      <c r="AH106" s="144">
        <v>0.1</v>
      </c>
      <c r="AI106" s="144">
        <v>0.1</v>
      </c>
      <c r="AJ106" s="144">
        <v>0.1</v>
      </c>
      <c r="AK106" s="144"/>
      <c r="AL106" s="144">
        <v>0.1875</v>
      </c>
      <c r="AM106" s="144">
        <v>0.1875</v>
      </c>
      <c r="AN106" s="144">
        <v>0.1875</v>
      </c>
      <c r="AO106" s="146"/>
      <c r="AP106" s="146">
        <v>33</v>
      </c>
      <c r="AQ106" s="146">
        <v>0.4</v>
      </c>
      <c r="AR106" s="147"/>
      <c r="AS106" s="147"/>
      <c r="AT106" s="147"/>
      <c r="AU106" s="147"/>
      <c r="AV106" s="147"/>
      <c r="AW106" s="147"/>
      <c r="AX106" s="147"/>
      <c r="AY106" s="147"/>
      <c r="AZ106" s="147"/>
      <c r="BA106" s="147"/>
      <c r="BB106" s="147"/>
      <c r="BC106" s="147"/>
      <c r="BD106" s="147"/>
      <c r="BE106" s="147"/>
      <c r="BF106" s="147"/>
      <c r="BI106" s="77">
        <f t="shared" si="9"/>
        <v>40118</v>
      </c>
      <c r="BJ106" s="78">
        <f t="shared" si="10"/>
        <v>0.1</v>
      </c>
      <c r="BK106" s="78">
        <f t="shared" si="12"/>
        <v>0.1</v>
      </c>
      <c r="BL106" s="78">
        <f t="shared" si="11"/>
        <v>0.1</v>
      </c>
      <c r="BM106" s="72"/>
      <c r="BN106" s="78">
        <f t="shared" si="13"/>
        <v>0.1875</v>
      </c>
      <c r="BO106" s="78">
        <f t="shared" si="14"/>
        <v>0.1875</v>
      </c>
      <c r="BP106" s="79">
        <f t="shared" si="15"/>
        <v>0.1875</v>
      </c>
    </row>
    <row r="107" spans="1:68" x14ac:dyDescent="0.25">
      <c r="A107" s="130">
        <f t="shared" si="8"/>
        <v>40360</v>
      </c>
      <c r="B107" s="131">
        <v>5.6634492915315506E-2</v>
      </c>
      <c r="C107" s="18"/>
      <c r="D107" s="159">
        <v>39264</v>
      </c>
      <c r="E107" s="146">
        <v>48.5</v>
      </c>
      <c r="F107" s="146">
        <v>48.5</v>
      </c>
      <c r="G107" s="146">
        <v>48.5</v>
      </c>
      <c r="H107" s="144"/>
      <c r="I107" s="146">
        <v>29.85</v>
      </c>
      <c r="J107" s="146">
        <v>29.85</v>
      </c>
      <c r="K107" s="146">
        <v>29.85</v>
      </c>
      <c r="L107" s="147"/>
      <c r="M107" s="150">
        <v>40148</v>
      </c>
      <c r="N107" s="146">
        <v>26.975000000000001</v>
      </c>
      <c r="O107" s="146">
        <v>26.975000000000001</v>
      </c>
      <c r="P107" s="146">
        <v>26.975000000000001</v>
      </c>
      <c r="Q107" s="146"/>
      <c r="R107" s="146">
        <v>28</v>
      </c>
      <c r="S107" s="146">
        <v>28</v>
      </c>
      <c r="T107" s="146">
        <v>28</v>
      </c>
      <c r="U107" s="146"/>
      <c r="V107" s="146">
        <v>1.05</v>
      </c>
      <c r="W107" s="146">
        <v>1.05</v>
      </c>
      <c r="X107" s="146">
        <v>1.05</v>
      </c>
      <c r="Y107" s="146"/>
      <c r="Z107" s="144">
        <v>0.24</v>
      </c>
      <c r="AA107" s="144">
        <v>0.24</v>
      </c>
      <c r="AB107" s="144">
        <v>0.24</v>
      </c>
      <c r="AC107" s="144"/>
      <c r="AD107" s="144">
        <v>0.1</v>
      </c>
      <c r="AE107" s="144">
        <v>0.1</v>
      </c>
      <c r="AF107" s="144">
        <v>0.1</v>
      </c>
      <c r="AG107" s="144"/>
      <c r="AH107" s="144">
        <v>0.1</v>
      </c>
      <c r="AI107" s="144">
        <v>0.1</v>
      </c>
      <c r="AJ107" s="144">
        <v>0.1</v>
      </c>
      <c r="AK107" s="144"/>
      <c r="AL107" s="144">
        <v>0.1875</v>
      </c>
      <c r="AM107" s="144">
        <v>0.1875</v>
      </c>
      <c r="AN107" s="144">
        <v>0.1875</v>
      </c>
      <c r="AO107" s="146"/>
      <c r="AP107" s="146">
        <v>33</v>
      </c>
      <c r="AQ107" s="146">
        <v>0.4</v>
      </c>
      <c r="AR107" s="147"/>
      <c r="AS107" s="147"/>
      <c r="AT107" s="147"/>
      <c r="AU107" s="147"/>
      <c r="AV107" s="147"/>
      <c r="AW107" s="147"/>
      <c r="AX107" s="147"/>
      <c r="AY107" s="147"/>
      <c r="AZ107" s="147"/>
      <c r="BA107" s="147"/>
      <c r="BB107" s="147"/>
      <c r="BC107" s="147"/>
      <c r="BD107" s="147"/>
      <c r="BE107" s="147"/>
      <c r="BF107" s="147"/>
      <c r="BI107" s="77">
        <f t="shared" si="9"/>
        <v>40148</v>
      </c>
      <c r="BJ107" s="78">
        <f t="shared" si="10"/>
        <v>0.1</v>
      </c>
      <c r="BK107" s="78">
        <f t="shared" si="12"/>
        <v>0.1</v>
      </c>
      <c r="BL107" s="78">
        <f t="shared" si="11"/>
        <v>0.1</v>
      </c>
      <c r="BM107" s="72"/>
      <c r="BN107" s="78">
        <f t="shared" si="13"/>
        <v>0.1875</v>
      </c>
      <c r="BO107" s="78">
        <f t="shared" si="14"/>
        <v>0.1875</v>
      </c>
      <c r="BP107" s="79">
        <f t="shared" si="15"/>
        <v>0.1875</v>
      </c>
    </row>
    <row r="108" spans="1:68" x14ac:dyDescent="0.25">
      <c r="A108" s="130">
        <f t="shared" si="8"/>
        <v>40391</v>
      </c>
      <c r="B108" s="131">
        <v>5.6730054618563404E-2</v>
      </c>
      <c r="C108" s="18"/>
      <c r="D108" s="159">
        <v>39295</v>
      </c>
      <c r="E108" s="146">
        <v>48.5</v>
      </c>
      <c r="F108" s="146">
        <v>48.5</v>
      </c>
      <c r="G108" s="146">
        <v>48.5</v>
      </c>
      <c r="H108" s="144"/>
      <c r="I108" s="146">
        <v>29.1</v>
      </c>
      <c r="J108" s="146">
        <v>29.1</v>
      </c>
      <c r="K108" s="146">
        <v>29.1</v>
      </c>
      <c r="L108" s="147"/>
      <c r="M108" s="150">
        <v>40179</v>
      </c>
      <c r="N108" s="146">
        <v>35.354999999999997</v>
      </c>
      <c r="O108" s="146">
        <v>35.354999999999997</v>
      </c>
      <c r="P108" s="146">
        <v>35.354999999999997</v>
      </c>
      <c r="Q108" s="146"/>
      <c r="R108" s="146">
        <v>32.954000000000001</v>
      </c>
      <c r="S108" s="146">
        <v>32.954000000000001</v>
      </c>
      <c r="T108" s="146">
        <v>32.954000000000001</v>
      </c>
      <c r="U108" s="146"/>
      <c r="V108" s="146">
        <v>1.05</v>
      </c>
      <c r="W108" s="146">
        <v>1.05</v>
      </c>
      <c r="X108" s="146">
        <v>1.05</v>
      </c>
      <c r="Y108" s="146"/>
      <c r="Z108" s="144">
        <v>0.24</v>
      </c>
      <c r="AA108" s="144">
        <v>0.24</v>
      </c>
      <c r="AB108" s="144">
        <v>0.24</v>
      </c>
      <c r="AC108" s="144"/>
      <c r="AD108" s="144">
        <v>0.11</v>
      </c>
      <c r="AE108" s="144">
        <v>0.11</v>
      </c>
      <c r="AF108" s="144">
        <v>0.11</v>
      </c>
      <c r="AG108" s="144"/>
      <c r="AH108" s="144">
        <v>0.1</v>
      </c>
      <c r="AI108" s="144">
        <v>0.1</v>
      </c>
      <c r="AJ108" s="144">
        <v>0.1</v>
      </c>
      <c r="AK108" s="144"/>
      <c r="AL108" s="144">
        <v>0.1875</v>
      </c>
      <c r="AM108" s="144">
        <v>0.1875</v>
      </c>
      <c r="AN108" s="144">
        <v>0.1875</v>
      </c>
      <c r="AO108" s="146"/>
      <c r="AP108" s="146">
        <v>34</v>
      </c>
      <c r="AQ108" s="146">
        <v>0.4</v>
      </c>
      <c r="AR108" s="147"/>
      <c r="AS108" s="147"/>
      <c r="AT108" s="147"/>
      <c r="AU108" s="147"/>
      <c r="AV108" s="147"/>
      <c r="AW108" s="147"/>
      <c r="AX108" s="147"/>
      <c r="AY108" s="147"/>
      <c r="AZ108" s="147"/>
      <c r="BA108" s="147"/>
      <c r="BB108" s="147"/>
      <c r="BC108" s="147"/>
      <c r="BD108" s="147"/>
      <c r="BE108" s="147"/>
      <c r="BF108" s="147"/>
      <c r="BI108" s="77">
        <f t="shared" si="9"/>
        <v>40179</v>
      </c>
      <c r="BJ108" s="78">
        <f t="shared" si="10"/>
        <v>0.1</v>
      </c>
      <c r="BK108" s="78">
        <f t="shared" si="12"/>
        <v>0.1</v>
      </c>
      <c r="BL108" s="78">
        <f t="shared" si="11"/>
        <v>0.1</v>
      </c>
      <c r="BM108" s="72"/>
      <c r="BN108" s="78">
        <f t="shared" si="13"/>
        <v>0.1875</v>
      </c>
      <c r="BO108" s="78">
        <f t="shared" si="14"/>
        <v>0.1875</v>
      </c>
      <c r="BP108" s="79">
        <f t="shared" si="15"/>
        <v>0.1875</v>
      </c>
    </row>
    <row r="109" spans="1:68" x14ac:dyDescent="0.25">
      <c r="A109" s="130">
        <f t="shared" si="8"/>
        <v>40422</v>
      </c>
      <c r="B109" s="131">
        <v>5.6825616324850198E-2</v>
      </c>
      <c r="C109" s="18"/>
      <c r="D109" s="159">
        <v>39326</v>
      </c>
      <c r="E109" s="146">
        <v>35.5</v>
      </c>
      <c r="F109" s="146">
        <v>35.5</v>
      </c>
      <c r="G109" s="146">
        <v>35.5</v>
      </c>
      <c r="H109" s="144"/>
      <c r="I109" s="146">
        <v>27</v>
      </c>
      <c r="J109" s="146">
        <v>27</v>
      </c>
      <c r="K109" s="146">
        <v>27</v>
      </c>
      <c r="L109" s="147"/>
      <c r="M109" s="150">
        <v>40210</v>
      </c>
      <c r="N109" s="146">
        <v>35.58</v>
      </c>
      <c r="O109" s="146">
        <v>35.58</v>
      </c>
      <c r="P109" s="146">
        <v>35.58</v>
      </c>
      <c r="Q109" s="146"/>
      <c r="R109" s="146">
        <v>31.254000000000001</v>
      </c>
      <c r="S109" s="146">
        <v>31.254000000000001</v>
      </c>
      <c r="T109" s="146">
        <v>31.254000000000001</v>
      </c>
      <c r="U109" s="146"/>
      <c r="V109" s="146">
        <v>1.05</v>
      </c>
      <c r="W109" s="146">
        <v>1.05</v>
      </c>
      <c r="X109" s="146">
        <v>1.05</v>
      </c>
      <c r="Y109" s="146"/>
      <c r="Z109" s="144">
        <v>0.24</v>
      </c>
      <c r="AA109" s="144">
        <v>0.24</v>
      </c>
      <c r="AB109" s="144">
        <v>0.24</v>
      </c>
      <c r="AC109" s="144"/>
      <c r="AD109" s="144">
        <v>0.13</v>
      </c>
      <c r="AE109" s="144">
        <v>0.13</v>
      </c>
      <c r="AF109" s="144">
        <v>0.13</v>
      </c>
      <c r="AG109" s="144"/>
      <c r="AH109" s="144">
        <v>0.1</v>
      </c>
      <c r="AI109" s="144">
        <v>0.1</v>
      </c>
      <c r="AJ109" s="144">
        <v>0.1</v>
      </c>
      <c r="AK109" s="144"/>
      <c r="AL109" s="144">
        <v>0.1875</v>
      </c>
      <c r="AM109" s="144">
        <v>0.1875</v>
      </c>
      <c r="AN109" s="144">
        <v>0.1875</v>
      </c>
      <c r="AO109" s="146"/>
      <c r="AP109" s="146">
        <v>34</v>
      </c>
      <c r="AQ109" s="146">
        <v>0.4</v>
      </c>
      <c r="AR109" s="147"/>
      <c r="AS109" s="147"/>
      <c r="AT109" s="147"/>
      <c r="AU109" s="147"/>
      <c r="AV109" s="147"/>
      <c r="AW109" s="147"/>
      <c r="AX109" s="147"/>
      <c r="AY109" s="147"/>
      <c r="AZ109" s="147"/>
      <c r="BA109" s="147"/>
      <c r="BB109" s="147"/>
      <c r="BC109" s="147"/>
      <c r="BD109" s="147"/>
      <c r="BE109" s="147"/>
      <c r="BF109" s="147"/>
      <c r="BI109" s="77">
        <f t="shared" si="9"/>
        <v>40210</v>
      </c>
      <c r="BJ109" s="78">
        <f t="shared" si="10"/>
        <v>0.1</v>
      </c>
      <c r="BK109" s="78">
        <f t="shared" si="12"/>
        <v>0.1</v>
      </c>
      <c r="BL109" s="78">
        <f t="shared" si="11"/>
        <v>0.1</v>
      </c>
      <c r="BM109" s="72"/>
      <c r="BN109" s="78">
        <f t="shared" si="13"/>
        <v>0.1875</v>
      </c>
      <c r="BO109" s="78">
        <f t="shared" si="14"/>
        <v>0.1875</v>
      </c>
      <c r="BP109" s="79">
        <f t="shared" si="15"/>
        <v>0.1875</v>
      </c>
    </row>
    <row r="110" spans="1:68" x14ac:dyDescent="0.25">
      <c r="A110" s="130">
        <f t="shared" si="8"/>
        <v>40452</v>
      </c>
      <c r="B110" s="131">
        <v>5.6918095398343901E-2</v>
      </c>
      <c r="C110" s="18"/>
      <c r="D110" s="159">
        <v>39356</v>
      </c>
      <c r="E110" s="146">
        <v>35.25</v>
      </c>
      <c r="F110" s="146">
        <v>35.25</v>
      </c>
      <c r="G110" s="146">
        <v>35.25</v>
      </c>
      <c r="H110" s="144"/>
      <c r="I110" s="146">
        <v>26.3</v>
      </c>
      <c r="J110" s="146">
        <v>26.3</v>
      </c>
      <c r="K110" s="146">
        <v>26.3</v>
      </c>
      <c r="L110" s="147"/>
      <c r="M110" s="150">
        <v>40238</v>
      </c>
      <c r="N110" s="146">
        <v>29.625</v>
      </c>
      <c r="O110" s="146">
        <v>29.625</v>
      </c>
      <c r="P110" s="146">
        <v>29.625</v>
      </c>
      <c r="Q110" s="146"/>
      <c r="R110" s="146">
        <v>30.95</v>
      </c>
      <c r="S110" s="146">
        <v>30.95</v>
      </c>
      <c r="T110" s="146">
        <v>30.95</v>
      </c>
      <c r="U110" s="146"/>
      <c r="V110" s="146">
        <v>1.05</v>
      </c>
      <c r="W110" s="146">
        <v>1.05</v>
      </c>
      <c r="X110" s="146">
        <v>1.05</v>
      </c>
      <c r="Y110" s="146"/>
      <c r="Z110" s="144">
        <v>0.24</v>
      </c>
      <c r="AA110" s="144">
        <v>0.24</v>
      </c>
      <c r="AB110" s="144">
        <v>0.24</v>
      </c>
      <c r="AC110" s="144"/>
      <c r="AD110" s="144">
        <v>0.13</v>
      </c>
      <c r="AE110" s="144">
        <v>0.13</v>
      </c>
      <c r="AF110" s="144">
        <v>0.13</v>
      </c>
      <c r="AG110" s="144"/>
      <c r="AH110" s="144">
        <v>0.1</v>
      </c>
      <c r="AI110" s="144">
        <v>0.1</v>
      </c>
      <c r="AJ110" s="144">
        <v>0.1</v>
      </c>
      <c r="AK110" s="144"/>
      <c r="AL110" s="144">
        <v>0.1875</v>
      </c>
      <c r="AM110" s="144">
        <v>0.1875</v>
      </c>
      <c r="AN110" s="144">
        <v>0.1875</v>
      </c>
      <c r="AO110" s="146"/>
      <c r="AP110" s="146">
        <v>34</v>
      </c>
      <c r="AQ110" s="146">
        <v>0.4</v>
      </c>
      <c r="AR110" s="147"/>
      <c r="AS110" s="147"/>
      <c r="AT110" s="147"/>
      <c r="AU110" s="147"/>
      <c r="AV110" s="147"/>
      <c r="AW110" s="147"/>
      <c r="AX110" s="147"/>
      <c r="AY110" s="147"/>
      <c r="AZ110" s="147"/>
      <c r="BA110" s="147"/>
      <c r="BB110" s="147"/>
      <c r="BC110" s="147"/>
      <c r="BD110" s="147"/>
      <c r="BE110" s="147"/>
      <c r="BF110" s="147"/>
      <c r="BI110" s="77">
        <f t="shared" si="9"/>
        <v>40238</v>
      </c>
      <c r="BJ110" s="78">
        <f t="shared" si="10"/>
        <v>0.1</v>
      </c>
      <c r="BK110" s="78">
        <f t="shared" si="12"/>
        <v>0.1</v>
      </c>
      <c r="BL110" s="78">
        <f t="shared" si="11"/>
        <v>0.1</v>
      </c>
      <c r="BM110" s="72"/>
      <c r="BN110" s="78">
        <f t="shared" si="13"/>
        <v>0.1875</v>
      </c>
      <c r="BO110" s="78">
        <f t="shared" si="14"/>
        <v>0.1875</v>
      </c>
      <c r="BP110" s="79">
        <f t="shared" si="15"/>
        <v>0.1875</v>
      </c>
    </row>
    <row r="111" spans="1:68" x14ac:dyDescent="0.25">
      <c r="A111" s="130">
        <f t="shared" si="8"/>
        <v>40483</v>
      </c>
      <c r="B111" s="131">
        <v>5.7013657110610398E-2</v>
      </c>
      <c r="C111" s="18"/>
      <c r="D111" s="159">
        <v>39387</v>
      </c>
      <c r="E111" s="146">
        <v>35.25</v>
      </c>
      <c r="F111" s="146">
        <v>35.25</v>
      </c>
      <c r="G111" s="146">
        <v>35.25</v>
      </c>
      <c r="H111" s="144"/>
      <c r="I111" s="146">
        <v>25.7</v>
      </c>
      <c r="J111" s="146">
        <v>25.7</v>
      </c>
      <c r="K111" s="146">
        <v>25.7</v>
      </c>
      <c r="L111" s="147"/>
      <c r="M111" s="150">
        <v>40269</v>
      </c>
      <c r="N111" s="146">
        <v>29.65</v>
      </c>
      <c r="O111" s="146">
        <v>29.65</v>
      </c>
      <c r="P111" s="146">
        <v>29.65</v>
      </c>
      <c r="Q111" s="146"/>
      <c r="R111" s="146">
        <v>29.05</v>
      </c>
      <c r="S111" s="146">
        <v>29.05</v>
      </c>
      <c r="T111" s="146">
        <v>29.05</v>
      </c>
      <c r="U111" s="146"/>
      <c r="V111" s="146">
        <v>1.05</v>
      </c>
      <c r="W111" s="146">
        <v>1.05</v>
      </c>
      <c r="X111" s="146">
        <v>1.05</v>
      </c>
      <c r="Y111" s="146"/>
      <c r="Z111" s="144">
        <v>0.24</v>
      </c>
      <c r="AA111" s="144">
        <v>0.24</v>
      </c>
      <c r="AB111" s="144">
        <v>0.24</v>
      </c>
      <c r="AC111" s="144"/>
      <c r="AD111" s="144">
        <v>0.1</v>
      </c>
      <c r="AE111" s="144">
        <v>0.1</v>
      </c>
      <c r="AF111" s="144">
        <v>0.1</v>
      </c>
      <c r="AG111" s="144"/>
      <c r="AH111" s="144">
        <v>0.1</v>
      </c>
      <c r="AI111" s="144">
        <v>0.1</v>
      </c>
      <c r="AJ111" s="144">
        <v>0.1</v>
      </c>
      <c r="AK111" s="144"/>
      <c r="AL111" s="144">
        <v>0.1875</v>
      </c>
      <c r="AM111" s="144">
        <v>0.1875</v>
      </c>
      <c r="AN111" s="144">
        <v>0.1875</v>
      </c>
      <c r="AO111" s="146"/>
      <c r="AP111" s="146">
        <v>35</v>
      </c>
      <c r="AQ111" s="146">
        <v>0.4</v>
      </c>
      <c r="AR111" s="147"/>
      <c r="AS111" s="147"/>
      <c r="AT111" s="147"/>
      <c r="AU111" s="147"/>
      <c r="AV111" s="147"/>
      <c r="AW111" s="147"/>
      <c r="AX111" s="147"/>
      <c r="AY111" s="147"/>
      <c r="AZ111" s="147"/>
      <c r="BA111" s="147"/>
      <c r="BB111" s="147"/>
      <c r="BC111" s="147"/>
      <c r="BD111" s="147"/>
      <c r="BE111" s="147"/>
      <c r="BF111" s="147"/>
      <c r="BI111" s="77">
        <f t="shared" si="9"/>
        <v>40269</v>
      </c>
      <c r="BJ111" s="78">
        <f t="shared" si="10"/>
        <v>0.1</v>
      </c>
      <c r="BK111" s="78">
        <f t="shared" si="12"/>
        <v>0.1</v>
      </c>
      <c r="BL111" s="78">
        <f t="shared" si="11"/>
        <v>0.1</v>
      </c>
      <c r="BM111" s="72"/>
      <c r="BN111" s="78">
        <f t="shared" si="13"/>
        <v>0.1875</v>
      </c>
      <c r="BO111" s="78">
        <f t="shared" si="14"/>
        <v>0.1875</v>
      </c>
      <c r="BP111" s="79">
        <f t="shared" si="15"/>
        <v>0.1875</v>
      </c>
    </row>
    <row r="112" spans="1:68" x14ac:dyDescent="0.25">
      <c r="A112" s="130">
        <f t="shared" si="8"/>
        <v>40513</v>
      </c>
      <c r="B112" s="131">
        <v>5.7106136189890598E-2</v>
      </c>
      <c r="C112" s="18"/>
      <c r="D112" s="159">
        <v>39417</v>
      </c>
      <c r="E112" s="146">
        <v>35.25</v>
      </c>
      <c r="F112" s="146">
        <v>35.25</v>
      </c>
      <c r="G112" s="146">
        <v>35.25</v>
      </c>
      <c r="H112" s="144"/>
      <c r="I112" s="146">
        <v>26.35</v>
      </c>
      <c r="J112" s="146">
        <v>26.35</v>
      </c>
      <c r="K112" s="146">
        <v>26.35</v>
      </c>
      <c r="L112" s="147"/>
      <c r="M112" s="150">
        <v>40299</v>
      </c>
      <c r="N112" s="146">
        <v>31.2</v>
      </c>
      <c r="O112" s="146">
        <v>31.2</v>
      </c>
      <c r="P112" s="146">
        <v>31.2</v>
      </c>
      <c r="Q112" s="146"/>
      <c r="R112" s="146">
        <v>30.2</v>
      </c>
      <c r="S112" s="146">
        <v>30.2</v>
      </c>
      <c r="T112" s="146">
        <v>30.2</v>
      </c>
      <c r="U112" s="146"/>
      <c r="V112" s="146">
        <v>1.05</v>
      </c>
      <c r="W112" s="146">
        <v>1.05</v>
      </c>
      <c r="X112" s="146">
        <v>1.05</v>
      </c>
      <c r="Y112" s="146"/>
      <c r="Z112" s="144">
        <v>0.24</v>
      </c>
      <c r="AA112" s="144">
        <v>0.24</v>
      </c>
      <c r="AB112" s="144">
        <v>0.24</v>
      </c>
      <c r="AC112" s="144"/>
      <c r="AD112" s="144">
        <v>0.105</v>
      </c>
      <c r="AE112" s="144">
        <v>0.105</v>
      </c>
      <c r="AF112" s="144">
        <v>0.105</v>
      </c>
      <c r="AG112" s="144"/>
      <c r="AH112" s="144">
        <v>0.1</v>
      </c>
      <c r="AI112" s="144">
        <v>0.1</v>
      </c>
      <c r="AJ112" s="144">
        <v>0.1</v>
      </c>
      <c r="AK112" s="144"/>
      <c r="AL112" s="144">
        <v>0.1875</v>
      </c>
      <c r="AM112" s="144">
        <v>0.1875</v>
      </c>
      <c r="AN112" s="144">
        <v>0.1875</v>
      </c>
      <c r="AO112" s="146"/>
      <c r="AP112" s="146">
        <v>35</v>
      </c>
      <c r="AQ112" s="146">
        <v>0.4</v>
      </c>
      <c r="AR112" s="147"/>
      <c r="AS112" s="147"/>
      <c r="AT112" s="147"/>
      <c r="AU112" s="147"/>
      <c r="AV112" s="147"/>
      <c r="AW112" s="147"/>
      <c r="AX112" s="147"/>
      <c r="AY112" s="147"/>
      <c r="AZ112" s="147"/>
      <c r="BA112" s="147"/>
      <c r="BB112" s="147"/>
      <c r="BC112" s="147"/>
      <c r="BD112" s="147"/>
      <c r="BE112" s="147"/>
      <c r="BF112" s="147"/>
      <c r="BI112" s="77">
        <f t="shared" si="9"/>
        <v>40299</v>
      </c>
      <c r="BJ112" s="78">
        <f t="shared" si="10"/>
        <v>0.1</v>
      </c>
      <c r="BK112" s="78">
        <f t="shared" si="12"/>
        <v>0.1</v>
      </c>
      <c r="BL112" s="78">
        <f t="shared" si="11"/>
        <v>0.1</v>
      </c>
      <c r="BM112" s="72"/>
      <c r="BN112" s="78">
        <f t="shared" si="13"/>
        <v>0.1875</v>
      </c>
      <c r="BO112" s="78">
        <f t="shared" si="14"/>
        <v>0.1875</v>
      </c>
      <c r="BP112" s="79">
        <f t="shared" si="15"/>
        <v>0.1875</v>
      </c>
    </row>
    <row r="113" spans="1:68" x14ac:dyDescent="0.25">
      <c r="A113" s="130">
        <f t="shared" si="8"/>
        <v>40544</v>
      </c>
      <c r="B113" s="131">
        <v>5.7201697908136701E-2</v>
      </c>
      <c r="C113" s="18"/>
      <c r="D113" s="159">
        <v>39448</v>
      </c>
      <c r="E113" s="146">
        <v>44.75</v>
      </c>
      <c r="F113" s="146">
        <v>44.75</v>
      </c>
      <c r="G113" s="146">
        <v>44.75</v>
      </c>
      <c r="H113" s="144"/>
      <c r="I113" s="146">
        <v>34.85</v>
      </c>
      <c r="J113" s="146">
        <v>34.85</v>
      </c>
      <c r="K113" s="146">
        <v>34.85</v>
      </c>
      <c r="L113" s="147"/>
      <c r="M113" s="150">
        <v>40330</v>
      </c>
      <c r="N113" s="146">
        <v>32.799999999999997</v>
      </c>
      <c r="O113" s="146">
        <v>32.799999999999997</v>
      </c>
      <c r="P113" s="146">
        <v>32.799999999999997</v>
      </c>
      <c r="Q113" s="146"/>
      <c r="R113" s="146">
        <v>30.5</v>
      </c>
      <c r="S113" s="146">
        <v>30.5</v>
      </c>
      <c r="T113" s="146">
        <v>30.5</v>
      </c>
      <c r="U113" s="146"/>
      <c r="V113" s="146">
        <v>1.55</v>
      </c>
      <c r="W113" s="146">
        <v>1.55</v>
      </c>
      <c r="X113" s="146">
        <v>1.55</v>
      </c>
      <c r="Y113" s="146"/>
      <c r="Z113" s="144">
        <v>0.24</v>
      </c>
      <c r="AA113" s="144">
        <v>0.24</v>
      </c>
      <c r="AB113" s="144">
        <v>0.24</v>
      </c>
      <c r="AC113" s="144"/>
      <c r="AD113" s="144">
        <v>0.14000000000000001</v>
      </c>
      <c r="AE113" s="144">
        <v>0.14000000000000001</v>
      </c>
      <c r="AF113" s="144">
        <v>0.14000000000000001</v>
      </c>
      <c r="AG113" s="144"/>
      <c r="AH113" s="144">
        <v>0.1</v>
      </c>
      <c r="AI113" s="144">
        <v>0.1</v>
      </c>
      <c r="AJ113" s="144">
        <v>0.1</v>
      </c>
      <c r="AK113" s="144"/>
      <c r="AL113" s="144">
        <v>0.1875</v>
      </c>
      <c r="AM113" s="144">
        <v>0.1875</v>
      </c>
      <c r="AN113" s="144">
        <v>0.1875</v>
      </c>
      <c r="AO113" s="146"/>
      <c r="AP113" s="146">
        <v>35</v>
      </c>
      <c r="AQ113" s="146">
        <v>0.4</v>
      </c>
      <c r="AR113" s="147"/>
      <c r="AS113" s="147"/>
      <c r="AT113" s="147"/>
      <c r="AU113" s="147"/>
      <c r="AV113" s="147"/>
      <c r="AW113" s="147"/>
      <c r="AX113" s="147"/>
      <c r="AY113" s="147"/>
      <c r="AZ113" s="147"/>
      <c r="BA113" s="147"/>
      <c r="BB113" s="147"/>
      <c r="BC113" s="147"/>
      <c r="BD113" s="147"/>
      <c r="BE113" s="147"/>
      <c r="BF113" s="147"/>
      <c r="BI113" s="77">
        <f t="shared" si="9"/>
        <v>40330</v>
      </c>
      <c r="BJ113" s="78">
        <f t="shared" si="10"/>
        <v>0.1</v>
      </c>
      <c r="BK113" s="78">
        <f t="shared" si="12"/>
        <v>0.1</v>
      </c>
      <c r="BL113" s="78">
        <f t="shared" si="11"/>
        <v>0.1</v>
      </c>
      <c r="BM113" s="72"/>
      <c r="BN113" s="78">
        <f t="shared" si="13"/>
        <v>0.1875</v>
      </c>
      <c r="BO113" s="78">
        <f t="shared" si="14"/>
        <v>0.1875</v>
      </c>
      <c r="BP113" s="79">
        <f t="shared" si="15"/>
        <v>0.1875</v>
      </c>
    </row>
    <row r="114" spans="1:68" x14ac:dyDescent="0.25">
      <c r="A114" s="130">
        <f t="shared" si="8"/>
        <v>40575</v>
      </c>
      <c r="B114" s="131">
        <v>5.7297259629420803E-2</v>
      </c>
      <c r="C114" s="18"/>
      <c r="D114" s="159">
        <v>39479</v>
      </c>
      <c r="E114" s="146">
        <v>45.75</v>
      </c>
      <c r="F114" s="146">
        <v>45.75</v>
      </c>
      <c r="G114" s="146">
        <v>45.75</v>
      </c>
      <c r="H114" s="144"/>
      <c r="I114" s="146">
        <v>33.9</v>
      </c>
      <c r="J114" s="146">
        <v>33.9</v>
      </c>
      <c r="K114" s="146">
        <v>33.9</v>
      </c>
      <c r="L114" s="147"/>
      <c r="M114" s="150">
        <v>40360</v>
      </c>
      <c r="N114" s="146">
        <v>39.85</v>
      </c>
      <c r="O114" s="146">
        <v>39.85</v>
      </c>
      <c r="P114" s="146">
        <v>39.85</v>
      </c>
      <c r="Q114" s="146"/>
      <c r="R114" s="146">
        <v>38.65</v>
      </c>
      <c r="S114" s="146">
        <v>38.65</v>
      </c>
      <c r="T114" s="146">
        <v>38.65</v>
      </c>
      <c r="U114" s="146"/>
      <c r="V114" s="146">
        <v>1.55</v>
      </c>
      <c r="W114" s="146">
        <v>1.55</v>
      </c>
      <c r="X114" s="146">
        <v>1.55</v>
      </c>
      <c r="Y114" s="146"/>
      <c r="Z114" s="144">
        <v>0.28999999999999998</v>
      </c>
      <c r="AA114" s="144">
        <v>0.28999999999999998</v>
      </c>
      <c r="AB114" s="144">
        <v>0.28999999999999998</v>
      </c>
      <c r="AC114" s="144"/>
      <c r="AD114" s="144">
        <v>0.15</v>
      </c>
      <c r="AE114" s="144">
        <v>0.15</v>
      </c>
      <c r="AF114" s="144">
        <v>0.15</v>
      </c>
      <c r="AG114" s="144"/>
      <c r="AH114" s="144">
        <v>0.125</v>
      </c>
      <c r="AI114" s="144">
        <v>0.125</v>
      </c>
      <c r="AJ114" s="144">
        <v>0.125</v>
      </c>
      <c r="AK114" s="144"/>
      <c r="AL114" s="144">
        <v>0.26250000000000001</v>
      </c>
      <c r="AM114" s="144">
        <v>0.26250000000000001</v>
      </c>
      <c r="AN114" s="144">
        <v>0.26250000000000001</v>
      </c>
      <c r="AO114" s="146"/>
      <c r="AP114" s="146">
        <v>36</v>
      </c>
      <c r="AQ114" s="146">
        <v>0.4</v>
      </c>
      <c r="AR114" s="147"/>
      <c r="AS114" s="147"/>
      <c r="AT114" s="147"/>
      <c r="AU114" s="147"/>
      <c r="AV114" s="147"/>
      <c r="AW114" s="147"/>
      <c r="AX114" s="147"/>
      <c r="AY114" s="147"/>
      <c r="AZ114" s="147"/>
      <c r="BA114" s="147"/>
      <c r="BB114" s="147"/>
      <c r="BC114" s="147"/>
      <c r="BD114" s="147"/>
      <c r="BE114" s="147"/>
      <c r="BF114" s="147"/>
      <c r="BI114" s="77">
        <f t="shared" si="9"/>
        <v>40360</v>
      </c>
      <c r="BJ114" s="78">
        <f t="shared" si="10"/>
        <v>0.125</v>
      </c>
      <c r="BK114" s="78">
        <f t="shared" si="12"/>
        <v>0.125</v>
      </c>
      <c r="BL114" s="78">
        <f t="shared" si="11"/>
        <v>0.125</v>
      </c>
      <c r="BM114" s="72"/>
      <c r="BN114" s="78">
        <f t="shared" si="13"/>
        <v>0.26250000000000001</v>
      </c>
      <c r="BO114" s="78">
        <f t="shared" si="14"/>
        <v>0.26250000000000001</v>
      </c>
      <c r="BP114" s="79">
        <f t="shared" si="15"/>
        <v>0.26250000000000001</v>
      </c>
    </row>
    <row r="115" spans="1:68" x14ac:dyDescent="0.25">
      <c r="A115" s="130">
        <f t="shared" si="8"/>
        <v>40603</v>
      </c>
      <c r="B115" s="131">
        <v>5.73835734448047E-2</v>
      </c>
      <c r="C115" s="18"/>
      <c r="D115" s="159">
        <v>39508</v>
      </c>
      <c r="E115" s="146">
        <v>36.75</v>
      </c>
      <c r="F115" s="146">
        <v>36.75</v>
      </c>
      <c r="G115" s="146">
        <v>36.75</v>
      </c>
      <c r="H115" s="144"/>
      <c r="I115" s="146">
        <v>31.45</v>
      </c>
      <c r="J115" s="146">
        <v>31.45</v>
      </c>
      <c r="K115" s="146">
        <v>31.45</v>
      </c>
      <c r="L115" s="147"/>
      <c r="M115" s="150">
        <v>40391</v>
      </c>
      <c r="N115" s="146">
        <v>40.6</v>
      </c>
      <c r="O115" s="146">
        <v>40.6</v>
      </c>
      <c r="P115" s="146">
        <v>40.6</v>
      </c>
      <c r="Q115" s="146"/>
      <c r="R115" s="146">
        <v>41.45</v>
      </c>
      <c r="S115" s="146">
        <v>41.45</v>
      </c>
      <c r="T115" s="146">
        <v>41.45</v>
      </c>
      <c r="U115" s="146"/>
      <c r="V115" s="146">
        <v>1.55</v>
      </c>
      <c r="W115" s="146">
        <v>1.55</v>
      </c>
      <c r="X115" s="146">
        <v>1.55</v>
      </c>
      <c r="Y115" s="146"/>
      <c r="Z115" s="144">
        <v>0.28999999999999998</v>
      </c>
      <c r="AA115" s="144">
        <v>0.28999999999999998</v>
      </c>
      <c r="AB115" s="144">
        <v>0.28999999999999998</v>
      </c>
      <c r="AC115" s="144"/>
      <c r="AD115" s="144">
        <v>0.16</v>
      </c>
      <c r="AE115" s="144">
        <v>0.16</v>
      </c>
      <c r="AF115" s="144">
        <v>0.16</v>
      </c>
      <c r="AG115" s="144"/>
      <c r="AH115" s="144">
        <v>0.125</v>
      </c>
      <c r="AI115" s="144">
        <v>0.125</v>
      </c>
      <c r="AJ115" s="144">
        <v>0.125</v>
      </c>
      <c r="AK115" s="144"/>
      <c r="AL115" s="144">
        <v>0.26250000000000001</v>
      </c>
      <c r="AM115" s="144">
        <v>0.26250000000000001</v>
      </c>
      <c r="AN115" s="144">
        <v>0.26250000000000001</v>
      </c>
      <c r="AO115" s="146"/>
      <c r="AP115" s="146">
        <v>36</v>
      </c>
      <c r="AQ115" s="146">
        <v>0.4</v>
      </c>
      <c r="AR115" s="147"/>
      <c r="AS115" s="147"/>
      <c r="AT115" s="147"/>
      <c r="AU115" s="147"/>
      <c r="AV115" s="147"/>
      <c r="AW115" s="147"/>
      <c r="AX115" s="147"/>
      <c r="AY115" s="147"/>
      <c r="AZ115" s="147"/>
      <c r="BA115" s="147"/>
      <c r="BB115" s="147"/>
      <c r="BC115" s="147"/>
      <c r="BD115" s="147"/>
      <c r="BE115" s="147"/>
      <c r="BF115" s="147"/>
      <c r="BI115" s="77">
        <f t="shared" si="9"/>
        <v>40391</v>
      </c>
      <c r="BJ115" s="78">
        <f t="shared" si="10"/>
        <v>0.125</v>
      </c>
      <c r="BK115" s="78">
        <f t="shared" si="12"/>
        <v>0.125</v>
      </c>
      <c r="BL115" s="78">
        <f t="shared" si="11"/>
        <v>0.125</v>
      </c>
      <c r="BM115" s="72"/>
      <c r="BN115" s="78">
        <f t="shared" si="13"/>
        <v>0.26250000000000001</v>
      </c>
      <c r="BO115" s="78">
        <f t="shared" si="14"/>
        <v>0.26250000000000001</v>
      </c>
      <c r="BP115" s="79">
        <f t="shared" si="15"/>
        <v>0.26250000000000001</v>
      </c>
    </row>
    <row r="116" spans="1:68" x14ac:dyDescent="0.25">
      <c r="A116" s="130">
        <f t="shared" si="8"/>
        <v>40634</v>
      </c>
      <c r="B116" s="131">
        <v>5.7479135171871303E-2</v>
      </c>
      <c r="C116" s="18"/>
      <c r="D116" s="159">
        <v>39539</v>
      </c>
      <c r="E116" s="146">
        <v>37</v>
      </c>
      <c r="F116" s="146">
        <v>37</v>
      </c>
      <c r="G116" s="146">
        <v>37</v>
      </c>
      <c r="H116" s="144"/>
      <c r="I116" s="146">
        <v>28.7</v>
      </c>
      <c r="J116" s="146">
        <v>28.7</v>
      </c>
      <c r="K116" s="146">
        <v>28.7</v>
      </c>
      <c r="L116" s="147"/>
      <c r="M116" s="150">
        <v>40422</v>
      </c>
      <c r="N116" s="146">
        <v>28.574999999999999</v>
      </c>
      <c r="O116" s="146">
        <v>28.574999999999999</v>
      </c>
      <c r="P116" s="146">
        <v>28.574999999999999</v>
      </c>
      <c r="Q116" s="146"/>
      <c r="R116" s="146">
        <v>29.85</v>
      </c>
      <c r="S116" s="146">
        <v>29.85</v>
      </c>
      <c r="T116" s="146">
        <v>29.85</v>
      </c>
      <c r="U116" s="146"/>
      <c r="V116" s="146">
        <v>1.55</v>
      </c>
      <c r="W116" s="146">
        <v>1.55</v>
      </c>
      <c r="X116" s="146">
        <v>1.55</v>
      </c>
      <c r="Y116" s="146"/>
      <c r="Z116" s="144">
        <v>0.24</v>
      </c>
      <c r="AA116" s="144">
        <v>0.24</v>
      </c>
      <c r="AB116" s="144">
        <v>0.24</v>
      </c>
      <c r="AC116" s="144"/>
      <c r="AD116" s="144">
        <v>0.16</v>
      </c>
      <c r="AE116" s="144">
        <v>0.16</v>
      </c>
      <c r="AF116" s="144">
        <v>0.16</v>
      </c>
      <c r="AG116" s="144"/>
      <c r="AH116" s="144">
        <v>0.1</v>
      </c>
      <c r="AI116" s="144">
        <v>0.1</v>
      </c>
      <c r="AJ116" s="144">
        <v>0.1</v>
      </c>
      <c r="AK116" s="144"/>
      <c r="AL116" s="144">
        <v>0.21</v>
      </c>
      <c r="AM116" s="144">
        <v>0.21</v>
      </c>
      <c r="AN116" s="144">
        <v>0.21</v>
      </c>
      <c r="AO116" s="146"/>
      <c r="AP116" s="146">
        <v>36</v>
      </c>
      <c r="AQ116" s="146">
        <v>0.4</v>
      </c>
      <c r="AR116" s="147"/>
      <c r="AS116" s="147"/>
      <c r="AT116" s="147"/>
      <c r="AU116" s="147"/>
      <c r="AV116" s="147"/>
      <c r="AW116" s="147"/>
      <c r="AX116" s="147"/>
      <c r="AY116" s="147"/>
      <c r="AZ116" s="147"/>
      <c r="BA116" s="147"/>
      <c r="BB116" s="147"/>
      <c r="BC116" s="147"/>
      <c r="BD116" s="147"/>
      <c r="BE116" s="147"/>
      <c r="BF116" s="147"/>
      <c r="BI116" s="77">
        <f t="shared" si="9"/>
        <v>40422</v>
      </c>
      <c r="BJ116" s="78">
        <f t="shared" si="10"/>
        <v>0.1</v>
      </c>
      <c r="BK116" s="78">
        <f t="shared" si="12"/>
        <v>0.1</v>
      </c>
      <c r="BL116" s="78">
        <f t="shared" si="11"/>
        <v>0.1</v>
      </c>
      <c r="BM116" s="72"/>
      <c r="BN116" s="78">
        <f t="shared" si="13"/>
        <v>0.21</v>
      </c>
      <c r="BO116" s="78">
        <f t="shared" si="14"/>
        <v>0.21</v>
      </c>
      <c r="BP116" s="79">
        <f t="shared" si="15"/>
        <v>0.21</v>
      </c>
    </row>
    <row r="117" spans="1:68" x14ac:dyDescent="0.25">
      <c r="A117" s="130">
        <f t="shared" si="8"/>
        <v>40664</v>
      </c>
      <c r="B117" s="131">
        <v>5.75716142654734E-2</v>
      </c>
      <c r="C117" s="18"/>
      <c r="D117" s="159">
        <v>39569</v>
      </c>
      <c r="E117" s="146">
        <v>37</v>
      </c>
      <c r="F117" s="146">
        <v>37</v>
      </c>
      <c r="G117" s="146">
        <v>37</v>
      </c>
      <c r="H117" s="144"/>
      <c r="I117" s="146">
        <v>28.2</v>
      </c>
      <c r="J117" s="146">
        <v>28.2</v>
      </c>
      <c r="K117" s="146">
        <v>28.2</v>
      </c>
      <c r="L117" s="147"/>
      <c r="M117" s="150">
        <v>40452</v>
      </c>
      <c r="N117" s="146">
        <v>26.625</v>
      </c>
      <c r="O117" s="146">
        <v>26.625</v>
      </c>
      <c r="P117" s="146">
        <v>26.625</v>
      </c>
      <c r="Q117" s="146"/>
      <c r="R117" s="146">
        <v>27.9</v>
      </c>
      <c r="S117" s="146">
        <v>27.9</v>
      </c>
      <c r="T117" s="146">
        <v>27.9</v>
      </c>
      <c r="U117" s="146"/>
      <c r="V117" s="146">
        <v>1.55</v>
      </c>
      <c r="W117" s="146">
        <v>1.55</v>
      </c>
      <c r="X117" s="146">
        <v>1.55</v>
      </c>
      <c r="Y117" s="146"/>
      <c r="Z117" s="144">
        <v>0.24</v>
      </c>
      <c r="AA117" s="144">
        <v>0.24</v>
      </c>
      <c r="AB117" s="144">
        <v>0.24</v>
      </c>
      <c r="AC117" s="144"/>
      <c r="AD117" s="144">
        <v>0.14000000000000001</v>
      </c>
      <c r="AE117" s="144">
        <v>0.14000000000000001</v>
      </c>
      <c r="AF117" s="144">
        <v>0.14000000000000001</v>
      </c>
      <c r="AG117" s="144"/>
      <c r="AH117" s="144">
        <v>0.1</v>
      </c>
      <c r="AI117" s="144">
        <v>0.1</v>
      </c>
      <c r="AJ117" s="144">
        <v>0.1</v>
      </c>
      <c r="AK117" s="144"/>
      <c r="AL117" s="144">
        <v>0.1875</v>
      </c>
      <c r="AM117" s="144">
        <v>0.1875</v>
      </c>
      <c r="AN117" s="144">
        <v>0.1875</v>
      </c>
      <c r="AO117" s="146"/>
      <c r="AP117" s="146">
        <v>37</v>
      </c>
      <c r="AQ117" s="146">
        <v>0.4</v>
      </c>
      <c r="AR117" s="147"/>
      <c r="AS117" s="147"/>
      <c r="AT117" s="147"/>
      <c r="AU117" s="147"/>
      <c r="AV117" s="147"/>
      <c r="AW117" s="147"/>
      <c r="AX117" s="147"/>
      <c r="AY117" s="147"/>
      <c r="AZ117" s="147"/>
      <c r="BA117" s="147"/>
      <c r="BB117" s="147"/>
      <c r="BC117" s="147"/>
      <c r="BD117" s="147"/>
      <c r="BE117" s="147"/>
      <c r="BF117" s="147"/>
      <c r="BI117" s="77">
        <f t="shared" si="9"/>
        <v>40452</v>
      </c>
      <c r="BJ117" s="78">
        <f t="shared" si="10"/>
        <v>0.1</v>
      </c>
      <c r="BK117" s="78">
        <f t="shared" si="12"/>
        <v>0.1</v>
      </c>
      <c r="BL117" s="78">
        <f t="shared" si="11"/>
        <v>0.1</v>
      </c>
      <c r="BM117" s="72"/>
      <c r="BN117" s="78">
        <f t="shared" si="13"/>
        <v>0.1875</v>
      </c>
      <c r="BO117" s="78">
        <f t="shared" si="14"/>
        <v>0.1875</v>
      </c>
      <c r="BP117" s="79">
        <f t="shared" si="15"/>
        <v>0.1875</v>
      </c>
    </row>
    <row r="118" spans="1:68" x14ac:dyDescent="0.25">
      <c r="A118" s="130">
        <f t="shared" si="8"/>
        <v>40695</v>
      </c>
      <c r="B118" s="131">
        <v>5.7667175998517402E-2</v>
      </c>
      <c r="C118" s="18"/>
      <c r="D118" s="159">
        <v>39600</v>
      </c>
      <c r="E118" s="146">
        <v>41.75</v>
      </c>
      <c r="F118" s="146">
        <v>41.75</v>
      </c>
      <c r="G118" s="146">
        <v>41.75</v>
      </c>
      <c r="H118" s="144"/>
      <c r="I118" s="146">
        <v>29.344999999999999</v>
      </c>
      <c r="J118" s="146">
        <v>29.344999999999999</v>
      </c>
      <c r="K118" s="146">
        <v>29.344999999999999</v>
      </c>
      <c r="L118" s="147"/>
      <c r="M118" s="150">
        <v>40483</v>
      </c>
      <c r="N118" s="146">
        <v>30.125</v>
      </c>
      <c r="O118" s="146">
        <v>30.125</v>
      </c>
      <c r="P118" s="146">
        <v>30.125</v>
      </c>
      <c r="Q118" s="146"/>
      <c r="R118" s="146">
        <v>31.25</v>
      </c>
      <c r="S118" s="146">
        <v>31.25</v>
      </c>
      <c r="T118" s="146">
        <v>31.25</v>
      </c>
      <c r="U118" s="146"/>
      <c r="V118" s="146">
        <v>1.55</v>
      </c>
      <c r="W118" s="146">
        <v>1.55</v>
      </c>
      <c r="X118" s="146">
        <v>1.55</v>
      </c>
      <c r="Y118" s="146"/>
      <c r="Z118" s="144">
        <v>0.24</v>
      </c>
      <c r="AA118" s="144">
        <v>0.24</v>
      </c>
      <c r="AB118" s="144">
        <v>0.24</v>
      </c>
      <c r="AC118" s="144"/>
      <c r="AD118" s="144">
        <v>0.1</v>
      </c>
      <c r="AE118" s="144">
        <v>0.1</v>
      </c>
      <c r="AF118" s="144">
        <v>0.1</v>
      </c>
      <c r="AG118" s="144"/>
      <c r="AH118" s="144">
        <v>0.1</v>
      </c>
      <c r="AI118" s="144">
        <v>0.1</v>
      </c>
      <c r="AJ118" s="144">
        <v>0.1</v>
      </c>
      <c r="AK118" s="144"/>
      <c r="AL118" s="144">
        <v>0.1875</v>
      </c>
      <c r="AM118" s="144">
        <v>0.1875</v>
      </c>
      <c r="AN118" s="144">
        <v>0.1875</v>
      </c>
      <c r="AO118" s="146"/>
      <c r="AP118" s="146">
        <v>37</v>
      </c>
      <c r="AQ118" s="146">
        <v>0.4</v>
      </c>
      <c r="AR118" s="147"/>
      <c r="AS118" s="147"/>
      <c r="AT118" s="147"/>
      <c r="AU118" s="147"/>
      <c r="AV118" s="147"/>
      <c r="AW118" s="147"/>
      <c r="AX118" s="147"/>
      <c r="AY118" s="147"/>
      <c r="AZ118" s="147"/>
      <c r="BA118" s="147"/>
      <c r="BB118" s="147"/>
      <c r="BC118" s="147"/>
      <c r="BD118" s="147"/>
      <c r="BE118" s="147"/>
      <c r="BF118" s="147"/>
      <c r="BI118" s="77">
        <f t="shared" si="9"/>
        <v>40483</v>
      </c>
      <c r="BJ118" s="78">
        <f t="shared" si="10"/>
        <v>0.1</v>
      </c>
      <c r="BK118" s="78">
        <f t="shared" si="12"/>
        <v>0.1</v>
      </c>
      <c r="BL118" s="78">
        <f t="shared" si="11"/>
        <v>0.1</v>
      </c>
      <c r="BM118" s="72"/>
      <c r="BN118" s="78">
        <f t="shared" si="13"/>
        <v>0.1875</v>
      </c>
      <c r="BO118" s="78">
        <f t="shared" si="14"/>
        <v>0.1875</v>
      </c>
      <c r="BP118" s="79">
        <f t="shared" si="15"/>
        <v>0.1875</v>
      </c>
    </row>
    <row r="119" spans="1:68" x14ac:dyDescent="0.25">
      <c r="A119" s="130">
        <f t="shared" si="8"/>
        <v>40725</v>
      </c>
      <c r="B119" s="131">
        <v>5.7759655097903803E-2</v>
      </c>
      <c r="C119" s="18"/>
      <c r="D119" s="159">
        <v>39630</v>
      </c>
      <c r="E119" s="146">
        <v>49</v>
      </c>
      <c r="F119" s="146">
        <v>49</v>
      </c>
      <c r="G119" s="146">
        <v>49</v>
      </c>
      <c r="H119" s="144"/>
      <c r="I119" s="146">
        <v>30.35</v>
      </c>
      <c r="J119" s="146">
        <v>30.35</v>
      </c>
      <c r="K119" s="146">
        <v>30.35</v>
      </c>
      <c r="L119" s="147"/>
      <c r="M119" s="150">
        <v>40513</v>
      </c>
      <c r="N119" s="146">
        <v>27.475000000000001</v>
      </c>
      <c r="O119" s="146">
        <v>27.475000000000001</v>
      </c>
      <c r="P119" s="146">
        <v>27.475000000000001</v>
      </c>
      <c r="Q119" s="146"/>
      <c r="R119" s="146">
        <v>28.5</v>
      </c>
      <c r="S119" s="146">
        <v>28.5</v>
      </c>
      <c r="T119" s="146">
        <v>28.5</v>
      </c>
      <c r="U119" s="146"/>
      <c r="V119" s="146">
        <v>1.05</v>
      </c>
      <c r="W119" s="146">
        <v>1.05</v>
      </c>
      <c r="X119" s="146">
        <v>1.05</v>
      </c>
      <c r="Y119" s="146"/>
      <c r="Z119" s="144">
        <v>0.24</v>
      </c>
      <c r="AA119" s="144">
        <v>0.24</v>
      </c>
      <c r="AB119" s="144">
        <v>0.24</v>
      </c>
      <c r="AC119" s="144"/>
      <c r="AD119" s="144">
        <v>0.1</v>
      </c>
      <c r="AE119" s="144">
        <v>0.1</v>
      </c>
      <c r="AF119" s="144">
        <v>0.1</v>
      </c>
      <c r="AG119" s="144"/>
      <c r="AH119" s="144">
        <v>0.1</v>
      </c>
      <c r="AI119" s="144">
        <v>0.1</v>
      </c>
      <c r="AJ119" s="144">
        <v>0.1</v>
      </c>
      <c r="AK119" s="144"/>
      <c r="AL119" s="144">
        <v>0.1875</v>
      </c>
      <c r="AM119" s="144">
        <v>0.1875</v>
      </c>
      <c r="AN119" s="144">
        <v>0.1875</v>
      </c>
      <c r="AO119" s="146"/>
      <c r="AP119" s="146">
        <v>37</v>
      </c>
      <c r="AQ119" s="146">
        <v>0.4</v>
      </c>
      <c r="AR119" s="147"/>
      <c r="AS119" s="147"/>
      <c r="AT119" s="147"/>
      <c r="AU119" s="147"/>
      <c r="AV119" s="147"/>
      <c r="AW119" s="147"/>
      <c r="AX119" s="147"/>
      <c r="AY119" s="147"/>
      <c r="AZ119" s="147"/>
      <c r="BA119" s="147"/>
      <c r="BB119" s="147"/>
      <c r="BC119" s="147"/>
      <c r="BD119" s="147"/>
      <c r="BE119" s="147"/>
      <c r="BF119" s="147"/>
      <c r="BI119" s="77">
        <f t="shared" si="9"/>
        <v>40513</v>
      </c>
      <c r="BJ119" s="78">
        <f t="shared" si="10"/>
        <v>0.1</v>
      </c>
      <c r="BK119" s="78">
        <f t="shared" si="12"/>
        <v>0.1</v>
      </c>
      <c r="BL119" s="78">
        <f t="shared" si="11"/>
        <v>0.1</v>
      </c>
      <c r="BM119" s="72"/>
      <c r="BN119" s="78">
        <f t="shared" si="13"/>
        <v>0.1875</v>
      </c>
      <c r="BO119" s="78">
        <f t="shared" si="14"/>
        <v>0.1875</v>
      </c>
      <c r="BP119" s="79">
        <f t="shared" si="15"/>
        <v>0.1875</v>
      </c>
    </row>
    <row r="120" spans="1:68" x14ac:dyDescent="0.25">
      <c r="A120" s="130">
        <f t="shared" si="8"/>
        <v>40756</v>
      </c>
      <c r="B120" s="131">
        <v>5.7855216836925703E-2</v>
      </c>
      <c r="C120" s="18"/>
      <c r="D120" s="159">
        <v>39661</v>
      </c>
      <c r="E120" s="146">
        <v>49</v>
      </c>
      <c r="F120" s="146">
        <v>49</v>
      </c>
      <c r="G120" s="146">
        <v>49</v>
      </c>
      <c r="H120" s="144"/>
      <c r="I120" s="146">
        <v>29.6</v>
      </c>
      <c r="J120" s="146">
        <v>29.6</v>
      </c>
      <c r="K120" s="146">
        <v>29.6</v>
      </c>
      <c r="L120" s="147"/>
      <c r="M120" s="150">
        <v>40544</v>
      </c>
      <c r="N120" s="146">
        <v>35.604999999999997</v>
      </c>
      <c r="O120" s="146">
        <v>35.604999999999997</v>
      </c>
      <c r="P120" s="146">
        <v>35.604999999999997</v>
      </c>
      <c r="Q120" s="146"/>
      <c r="R120" s="146">
        <v>33.204000000000001</v>
      </c>
      <c r="S120" s="146">
        <v>33.204000000000001</v>
      </c>
      <c r="T120" s="146">
        <v>33.204000000000001</v>
      </c>
      <c r="U120" s="146"/>
      <c r="V120" s="146">
        <v>1.05</v>
      </c>
      <c r="W120" s="146">
        <v>1.05</v>
      </c>
      <c r="X120" s="146">
        <v>1.05</v>
      </c>
      <c r="Y120" s="146"/>
      <c r="Z120" s="144">
        <v>0.24</v>
      </c>
      <c r="AA120" s="144">
        <v>0.24</v>
      </c>
      <c r="AB120" s="144">
        <v>0.24</v>
      </c>
      <c r="AC120" s="144"/>
      <c r="AD120" s="144">
        <v>0.11</v>
      </c>
      <c r="AE120" s="144">
        <v>0.11</v>
      </c>
      <c r="AF120" s="144">
        <v>0.11</v>
      </c>
      <c r="AG120" s="144"/>
      <c r="AH120" s="144">
        <v>0.1</v>
      </c>
      <c r="AI120" s="144">
        <v>0.1</v>
      </c>
      <c r="AJ120" s="144">
        <v>0.1</v>
      </c>
      <c r="AK120" s="144"/>
      <c r="AL120" s="144">
        <v>0.1875</v>
      </c>
      <c r="AM120" s="144">
        <v>0.1875</v>
      </c>
      <c r="AN120" s="144">
        <v>0.1875</v>
      </c>
      <c r="AO120" s="146"/>
      <c r="AP120" s="146">
        <v>38</v>
      </c>
      <c r="AQ120" s="146">
        <v>0.4</v>
      </c>
      <c r="AR120" s="147"/>
      <c r="AS120" s="147"/>
      <c r="AT120" s="147"/>
      <c r="AU120" s="147"/>
      <c r="AV120" s="147"/>
      <c r="AW120" s="147"/>
      <c r="AX120" s="147"/>
      <c r="AY120" s="147"/>
      <c r="AZ120" s="147"/>
      <c r="BA120" s="147"/>
      <c r="BB120" s="147"/>
      <c r="BC120" s="147"/>
      <c r="BD120" s="147"/>
      <c r="BE120" s="147"/>
      <c r="BF120" s="147"/>
      <c r="BI120" s="77">
        <f t="shared" si="9"/>
        <v>40544</v>
      </c>
      <c r="BJ120" s="78">
        <f t="shared" si="10"/>
        <v>0.1</v>
      </c>
      <c r="BK120" s="78">
        <f t="shared" si="12"/>
        <v>0.1</v>
      </c>
      <c r="BL120" s="78">
        <f t="shared" si="11"/>
        <v>0.1</v>
      </c>
      <c r="BM120" s="72"/>
      <c r="BN120" s="78">
        <f t="shared" si="13"/>
        <v>0.1875</v>
      </c>
      <c r="BO120" s="78">
        <f t="shared" si="14"/>
        <v>0.1875</v>
      </c>
      <c r="BP120" s="79">
        <f t="shared" si="15"/>
        <v>0.1875</v>
      </c>
    </row>
    <row r="121" spans="1:68" x14ac:dyDescent="0.25">
      <c r="A121" s="130">
        <f t="shared" si="8"/>
        <v>40787</v>
      </c>
      <c r="B121" s="131">
        <v>5.7950778578984299E-2</v>
      </c>
      <c r="C121" s="18"/>
      <c r="D121" s="159">
        <v>39692</v>
      </c>
      <c r="E121" s="146">
        <v>36</v>
      </c>
      <c r="F121" s="146">
        <v>36</v>
      </c>
      <c r="G121" s="146">
        <v>36</v>
      </c>
      <c r="H121" s="144"/>
      <c r="I121" s="146">
        <v>27.5</v>
      </c>
      <c r="J121" s="146">
        <v>27.5</v>
      </c>
      <c r="K121" s="146">
        <v>27.5</v>
      </c>
      <c r="L121" s="147"/>
      <c r="M121" s="150">
        <v>40575</v>
      </c>
      <c r="N121" s="146">
        <v>35.83</v>
      </c>
      <c r="O121" s="146">
        <v>35.83</v>
      </c>
      <c r="P121" s="146">
        <v>35.83</v>
      </c>
      <c r="Q121" s="146"/>
      <c r="R121" s="146">
        <v>31.504000000000001</v>
      </c>
      <c r="S121" s="146">
        <v>31.504000000000001</v>
      </c>
      <c r="T121" s="146">
        <v>31.504000000000001</v>
      </c>
      <c r="U121" s="146"/>
      <c r="V121" s="146">
        <v>1.05</v>
      </c>
      <c r="W121" s="146">
        <v>1.05</v>
      </c>
      <c r="X121" s="146">
        <v>1.05</v>
      </c>
      <c r="Y121" s="146"/>
      <c r="Z121" s="144">
        <v>0.24</v>
      </c>
      <c r="AA121" s="144">
        <v>0.24</v>
      </c>
      <c r="AB121" s="144">
        <v>0.24</v>
      </c>
      <c r="AC121" s="144"/>
      <c r="AD121" s="144">
        <v>0.13</v>
      </c>
      <c r="AE121" s="144">
        <v>0.13</v>
      </c>
      <c r="AF121" s="144">
        <v>0.13</v>
      </c>
      <c r="AG121" s="144"/>
      <c r="AH121" s="144">
        <v>0.1</v>
      </c>
      <c r="AI121" s="144">
        <v>0.1</v>
      </c>
      <c r="AJ121" s="144">
        <v>0.1</v>
      </c>
      <c r="AK121" s="144"/>
      <c r="AL121" s="144">
        <v>0.1875</v>
      </c>
      <c r="AM121" s="144">
        <v>0.1875</v>
      </c>
      <c r="AN121" s="144">
        <v>0.1875</v>
      </c>
      <c r="AO121" s="146"/>
      <c r="AP121" s="146">
        <v>38</v>
      </c>
      <c r="AQ121" s="146">
        <v>0.4</v>
      </c>
      <c r="AR121" s="147"/>
      <c r="AS121" s="147"/>
      <c r="AT121" s="147"/>
      <c r="AU121" s="147"/>
      <c r="AV121" s="147"/>
      <c r="AW121" s="147"/>
      <c r="AX121" s="147"/>
      <c r="AY121" s="147"/>
      <c r="AZ121" s="147"/>
      <c r="BA121" s="147"/>
      <c r="BB121" s="147"/>
      <c r="BC121" s="147"/>
      <c r="BD121" s="147"/>
      <c r="BE121" s="147"/>
      <c r="BF121" s="147"/>
      <c r="BI121" s="77">
        <f t="shared" si="9"/>
        <v>40575</v>
      </c>
      <c r="BJ121" s="78">
        <f t="shared" si="10"/>
        <v>0.1</v>
      </c>
      <c r="BK121" s="78">
        <f t="shared" si="12"/>
        <v>0.1</v>
      </c>
      <c r="BL121" s="78">
        <f t="shared" si="11"/>
        <v>0.1</v>
      </c>
      <c r="BM121" s="72"/>
      <c r="BN121" s="78">
        <f t="shared" si="13"/>
        <v>0.1875</v>
      </c>
      <c r="BO121" s="78">
        <f t="shared" si="14"/>
        <v>0.1875</v>
      </c>
      <c r="BP121" s="79">
        <f t="shared" si="15"/>
        <v>0.1875</v>
      </c>
    </row>
    <row r="122" spans="1:68" x14ac:dyDescent="0.25">
      <c r="A122" s="130">
        <f t="shared" si="8"/>
        <v>40817</v>
      </c>
      <c r="B122" s="131">
        <v>5.8043257687094806E-2</v>
      </c>
      <c r="C122" s="18"/>
      <c r="D122" s="159">
        <v>39722</v>
      </c>
      <c r="E122" s="146">
        <v>35.75</v>
      </c>
      <c r="F122" s="146">
        <v>35.75</v>
      </c>
      <c r="G122" s="146">
        <v>35.75</v>
      </c>
      <c r="H122" s="144"/>
      <c r="I122" s="146">
        <v>26.8</v>
      </c>
      <c r="J122" s="146">
        <v>26.8</v>
      </c>
      <c r="K122" s="146">
        <v>26.8</v>
      </c>
      <c r="L122" s="147"/>
      <c r="M122" s="150">
        <v>40603</v>
      </c>
      <c r="N122" s="146">
        <v>29.875</v>
      </c>
      <c r="O122" s="146">
        <v>29.875</v>
      </c>
      <c r="P122" s="146">
        <v>29.875</v>
      </c>
      <c r="Q122" s="146"/>
      <c r="R122" s="146">
        <v>31.2</v>
      </c>
      <c r="S122" s="146">
        <v>31.2</v>
      </c>
      <c r="T122" s="146">
        <v>31.2</v>
      </c>
      <c r="U122" s="146"/>
      <c r="V122" s="146">
        <v>1.05</v>
      </c>
      <c r="W122" s="146">
        <v>1.05</v>
      </c>
      <c r="X122" s="146">
        <v>1.05</v>
      </c>
      <c r="Y122" s="146"/>
      <c r="Z122" s="144">
        <v>0.24</v>
      </c>
      <c r="AA122" s="144">
        <v>0.24</v>
      </c>
      <c r="AB122" s="144">
        <v>0.24</v>
      </c>
      <c r="AC122" s="144"/>
      <c r="AD122" s="144">
        <v>0.13</v>
      </c>
      <c r="AE122" s="144">
        <v>0.13</v>
      </c>
      <c r="AF122" s="144">
        <v>0.13</v>
      </c>
      <c r="AG122" s="144"/>
      <c r="AH122" s="144">
        <v>0.1</v>
      </c>
      <c r="AI122" s="144">
        <v>0.1</v>
      </c>
      <c r="AJ122" s="144">
        <v>0.1</v>
      </c>
      <c r="AK122" s="144"/>
      <c r="AL122" s="144">
        <v>0.1875</v>
      </c>
      <c r="AM122" s="144">
        <v>0.1875</v>
      </c>
      <c r="AN122" s="144">
        <v>0.1875</v>
      </c>
      <c r="AO122" s="146"/>
      <c r="AP122" s="146">
        <v>38</v>
      </c>
      <c r="AQ122" s="146">
        <v>0.4</v>
      </c>
      <c r="AR122" s="147"/>
      <c r="AS122" s="147"/>
      <c r="AT122" s="147"/>
      <c r="AU122" s="147"/>
      <c r="AV122" s="147"/>
      <c r="AW122" s="147"/>
      <c r="AX122" s="147"/>
      <c r="AY122" s="147"/>
      <c r="AZ122" s="147"/>
      <c r="BA122" s="147"/>
      <c r="BB122" s="147"/>
      <c r="BC122" s="147"/>
      <c r="BD122" s="147"/>
      <c r="BE122" s="147"/>
      <c r="BF122" s="147"/>
      <c r="BI122" s="77">
        <f t="shared" si="9"/>
        <v>40603</v>
      </c>
      <c r="BJ122" s="78">
        <f t="shared" si="10"/>
        <v>0.1</v>
      </c>
      <c r="BK122" s="78">
        <f t="shared" si="12"/>
        <v>0.1</v>
      </c>
      <c r="BL122" s="78">
        <f t="shared" si="11"/>
        <v>0.1</v>
      </c>
      <c r="BM122" s="72"/>
      <c r="BN122" s="78">
        <f t="shared" si="13"/>
        <v>0.1875</v>
      </c>
      <c r="BO122" s="78">
        <f t="shared" si="14"/>
        <v>0.1875</v>
      </c>
      <c r="BP122" s="79">
        <f t="shared" si="15"/>
        <v>0.1875</v>
      </c>
    </row>
    <row r="123" spans="1:68" x14ac:dyDescent="0.25">
      <c r="A123" s="130">
        <f t="shared" si="8"/>
        <v>40848</v>
      </c>
      <c r="B123" s="131">
        <v>5.8138819435129996E-2</v>
      </c>
      <c r="C123" s="18"/>
      <c r="D123" s="159">
        <v>39753</v>
      </c>
      <c r="E123" s="146">
        <v>35.75</v>
      </c>
      <c r="F123" s="146">
        <v>35.75</v>
      </c>
      <c r="G123" s="146">
        <v>35.75</v>
      </c>
      <c r="H123" s="144"/>
      <c r="I123" s="146">
        <v>26.2</v>
      </c>
      <c r="J123" s="146">
        <v>26.2</v>
      </c>
      <c r="K123" s="146">
        <v>26.2</v>
      </c>
      <c r="L123" s="147"/>
      <c r="M123" s="150">
        <v>40634</v>
      </c>
      <c r="N123" s="146">
        <v>29.9</v>
      </c>
      <c r="O123" s="146">
        <v>29.9</v>
      </c>
      <c r="P123" s="146">
        <v>29.9</v>
      </c>
      <c r="Q123" s="146"/>
      <c r="R123" s="146">
        <v>29.3</v>
      </c>
      <c r="S123" s="146">
        <v>29.3</v>
      </c>
      <c r="T123" s="146">
        <v>29.3</v>
      </c>
      <c r="U123" s="146"/>
      <c r="V123" s="146">
        <v>1.05</v>
      </c>
      <c r="W123" s="146">
        <v>1.05</v>
      </c>
      <c r="X123" s="146">
        <v>1.05</v>
      </c>
      <c r="Y123" s="146"/>
      <c r="Z123" s="144">
        <v>0.24</v>
      </c>
      <c r="AA123" s="144">
        <v>0.24</v>
      </c>
      <c r="AB123" s="144">
        <v>0.24</v>
      </c>
      <c r="AC123" s="144"/>
      <c r="AD123" s="144">
        <v>0.1</v>
      </c>
      <c r="AE123" s="144">
        <v>0.1</v>
      </c>
      <c r="AF123" s="144">
        <v>0.1</v>
      </c>
      <c r="AG123" s="144"/>
      <c r="AH123" s="144">
        <v>0.1</v>
      </c>
      <c r="AI123" s="144">
        <v>0.1</v>
      </c>
      <c r="AJ123" s="144">
        <v>0.1</v>
      </c>
      <c r="AK123" s="144"/>
      <c r="AL123" s="144">
        <v>0.1875</v>
      </c>
      <c r="AM123" s="144">
        <v>0.1875</v>
      </c>
      <c r="AN123" s="144">
        <v>0.1875</v>
      </c>
      <c r="AO123" s="146"/>
      <c r="AP123" s="146">
        <v>39</v>
      </c>
      <c r="AQ123" s="146">
        <v>0.4</v>
      </c>
      <c r="AR123" s="147"/>
      <c r="AS123" s="147"/>
      <c r="AT123" s="147"/>
      <c r="AU123" s="147"/>
      <c r="AV123" s="147"/>
      <c r="AW123" s="147"/>
      <c r="AX123" s="147"/>
      <c r="AY123" s="147"/>
      <c r="AZ123" s="147"/>
      <c r="BA123" s="147"/>
      <c r="BB123" s="147"/>
      <c r="BC123" s="147"/>
      <c r="BD123" s="147"/>
      <c r="BE123" s="147"/>
      <c r="BF123" s="147"/>
      <c r="BI123" s="77">
        <f t="shared" si="9"/>
        <v>40634</v>
      </c>
      <c r="BJ123" s="78">
        <f t="shared" si="10"/>
        <v>0.1</v>
      </c>
      <c r="BK123" s="78">
        <f t="shared" si="12"/>
        <v>0.1</v>
      </c>
      <c r="BL123" s="78">
        <f t="shared" si="11"/>
        <v>0.1</v>
      </c>
      <c r="BM123" s="72"/>
      <c r="BN123" s="78">
        <f t="shared" si="13"/>
        <v>0.1875</v>
      </c>
      <c r="BO123" s="78">
        <f t="shared" si="14"/>
        <v>0.1875</v>
      </c>
      <c r="BP123" s="79">
        <f t="shared" si="15"/>
        <v>0.1875</v>
      </c>
    </row>
    <row r="124" spans="1:68" x14ac:dyDescent="0.25">
      <c r="A124" s="130">
        <f t="shared" si="8"/>
        <v>40878</v>
      </c>
      <c r="B124" s="131">
        <v>5.8227858134367205E-2</v>
      </c>
      <c r="C124" s="18"/>
      <c r="D124" s="159">
        <v>39783</v>
      </c>
      <c r="E124" s="146">
        <v>35.75</v>
      </c>
      <c r="F124" s="146">
        <v>35.75</v>
      </c>
      <c r="G124" s="146">
        <v>35.75</v>
      </c>
      <c r="H124" s="144"/>
      <c r="I124" s="146">
        <v>26.85</v>
      </c>
      <c r="J124" s="146">
        <v>26.85</v>
      </c>
      <c r="K124" s="146">
        <v>26.85</v>
      </c>
      <c r="L124" s="147"/>
      <c r="M124" s="150">
        <v>40664</v>
      </c>
      <c r="N124" s="146">
        <v>31.45</v>
      </c>
      <c r="O124" s="146">
        <v>31.45</v>
      </c>
      <c r="P124" s="146">
        <v>31.45</v>
      </c>
      <c r="Q124" s="146"/>
      <c r="R124" s="146">
        <v>30.45</v>
      </c>
      <c r="S124" s="146">
        <v>30.45</v>
      </c>
      <c r="T124" s="146">
        <v>30.45</v>
      </c>
      <c r="U124" s="146"/>
      <c r="V124" s="146">
        <v>1.05</v>
      </c>
      <c r="W124" s="146">
        <v>1.05</v>
      </c>
      <c r="X124" s="146">
        <v>1.05</v>
      </c>
      <c r="Y124" s="146"/>
      <c r="Z124" s="144">
        <v>0.24</v>
      </c>
      <c r="AA124" s="144">
        <v>0.24</v>
      </c>
      <c r="AB124" s="144">
        <v>0.24</v>
      </c>
      <c r="AC124" s="144"/>
      <c r="AD124" s="144">
        <v>0.105</v>
      </c>
      <c r="AE124" s="144">
        <v>0.105</v>
      </c>
      <c r="AF124" s="144">
        <v>0.105</v>
      </c>
      <c r="AG124" s="144"/>
      <c r="AH124" s="144">
        <v>0.1</v>
      </c>
      <c r="AI124" s="144">
        <v>0.1</v>
      </c>
      <c r="AJ124" s="144">
        <v>0.1</v>
      </c>
      <c r="AK124" s="144"/>
      <c r="AL124" s="144">
        <v>0.1875</v>
      </c>
      <c r="AM124" s="144">
        <v>0.1875</v>
      </c>
      <c r="AN124" s="144">
        <v>0.1875</v>
      </c>
      <c r="AO124" s="146"/>
      <c r="AP124" s="146">
        <v>39</v>
      </c>
      <c r="AQ124" s="146">
        <v>0.4</v>
      </c>
      <c r="AR124" s="147"/>
      <c r="AS124" s="147"/>
      <c r="AT124" s="147"/>
      <c r="AU124" s="147"/>
      <c r="AV124" s="147"/>
      <c r="AW124" s="147"/>
      <c r="AX124" s="147"/>
      <c r="AY124" s="147"/>
      <c r="AZ124" s="147"/>
      <c r="BA124" s="147"/>
      <c r="BB124" s="147"/>
      <c r="BC124" s="147"/>
      <c r="BD124" s="147"/>
      <c r="BE124" s="147"/>
      <c r="BF124" s="147"/>
      <c r="BI124" s="77">
        <f t="shared" si="9"/>
        <v>40664</v>
      </c>
      <c r="BJ124" s="78">
        <f t="shared" si="10"/>
        <v>0.1</v>
      </c>
      <c r="BK124" s="78">
        <f t="shared" si="12"/>
        <v>0.1</v>
      </c>
      <c r="BL124" s="78">
        <f t="shared" si="11"/>
        <v>0.1</v>
      </c>
      <c r="BM124" s="72"/>
      <c r="BN124" s="78">
        <f t="shared" si="13"/>
        <v>0.1875</v>
      </c>
      <c r="BO124" s="78">
        <f t="shared" si="14"/>
        <v>0.1875</v>
      </c>
      <c r="BP124" s="79">
        <f t="shared" si="15"/>
        <v>0.1875</v>
      </c>
    </row>
    <row r="125" spans="1:68" x14ac:dyDescent="0.25">
      <c r="A125" s="130">
        <f t="shared" si="8"/>
        <v>40909</v>
      </c>
      <c r="B125" s="131">
        <v>5.8270093459902805E-2</v>
      </c>
      <c r="C125" s="18"/>
      <c r="D125" s="159">
        <v>39814</v>
      </c>
      <c r="E125" s="146">
        <v>45.25</v>
      </c>
      <c r="F125" s="146">
        <v>45.25</v>
      </c>
      <c r="G125" s="146">
        <v>45.25</v>
      </c>
      <c r="H125" s="144"/>
      <c r="I125" s="146">
        <v>35.35</v>
      </c>
      <c r="J125" s="146">
        <v>35.35</v>
      </c>
      <c r="K125" s="146">
        <v>35.35</v>
      </c>
      <c r="L125" s="147"/>
      <c r="M125" s="150">
        <v>40695</v>
      </c>
      <c r="N125" s="146">
        <v>33.049999999999997</v>
      </c>
      <c r="O125" s="146">
        <v>33.049999999999997</v>
      </c>
      <c r="P125" s="146">
        <v>33.049999999999997</v>
      </c>
      <c r="Q125" s="146"/>
      <c r="R125" s="146">
        <v>30.75</v>
      </c>
      <c r="S125" s="146">
        <v>30.75</v>
      </c>
      <c r="T125" s="146">
        <v>30.75</v>
      </c>
      <c r="U125" s="146"/>
      <c r="V125" s="146">
        <v>1.55</v>
      </c>
      <c r="W125" s="146">
        <v>1.55</v>
      </c>
      <c r="X125" s="146">
        <v>1.55</v>
      </c>
      <c r="Y125" s="146"/>
      <c r="Z125" s="144">
        <v>0.24</v>
      </c>
      <c r="AA125" s="144">
        <v>0.24</v>
      </c>
      <c r="AB125" s="144">
        <v>0.24</v>
      </c>
      <c r="AC125" s="144"/>
      <c r="AD125" s="144">
        <v>0.14000000000000001</v>
      </c>
      <c r="AE125" s="144">
        <v>0.14000000000000001</v>
      </c>
      <c r="AF125" s="144">
        <v>0.14000000000000001</v>
      </c>
      <c r="AG125" s="144"/>
      <c r="AH125" s="144">
        <v>0.1</v>
      </c>
      <c r="AI125" s="144">
        <v>0.1</v>
      </c>
      <c r="AJ125" s="144">
        <v>0.1</v>
      </c>
      <c r="AK125" s="144"/>
      <c r="AL125" s="144">
        <v>0.1875</v>
      </c>
      <c r="AM125" s="144">
        <v>0.1875</v>
      </c>
      <c r="AN125" s="144">
        <v>0.1875</v>
      </c>
      <c r="AO125" s="146"/>
      <c r="AP125" s="146">
        <v>39</v>
      </c>
      <c r="AQ125" s="146">
        <v>0.4</v>
      </c>
      <c r="AR125" s="147"/>
      <c r="AS125" s="147"/>
      <c r="AT125" s="147"/>
      <c r="AU125" s="147"/>
      <c r="AV125" s="147"/>
      <c r="AW125" s="147"/>
      <c r="AX125" s="147"/>
      <c r="AY125" s="147"/>
      <c r="AZ125" s="147"/>
      <c r="BA125" s="147"/>
      <c r="BB125" s="147"/>
      <c r="BC125" s="147"/>
      <c r="BD125" s="147"/>
      <c r="BE125" s="147"/>
      <c r="BF125" s="147"/>
      <c r="BI125" s="77">
        <f t="shared" si="9"/>
        <v>40695</v>
      </c>
      <c r="BJ125" s="78">
        <f t="shared" si="10"/>
        <v>0.1</v>
      </c>
      <c r="BK125" s="78">
        <f t="shared" si="12"/>
        <v>0.1</v>
      </c>
      <c r="BL125" s="78">
        <f t="shared" si="11"/>
        <v>0.1</v>
      </c>
      <c r="BM125" s="72"/>
      <c r="BN125" s="78">
        <f t="shared" si="13"/>
        <v>0.1875</v>
      </c>
      <c r="BO125" s="78">
        <f t="shared" si="14"/>
        <v>0.1875</v>
      </c>
      <c r="BP125" s="79">
        <f t="shared" si="15"/>
        <v>0.1875</v>
      </c>
    </row>
    <row r="126" spans="1:68" x14ac:dyDescent="0.25">
      <c r="A126" s="130">
        <f t="shared" si="8"/>
        <v>40940</v>
      </c>
      <c r="B126" s="131">
        <v>5.8312328786031202E-2</v>
      </c>
      <c r="C126" s="18"/>
      <c r="D126" s="159">
        <v>39845</v>
      </c>
      <c r="E126" s="146">
        <v>46.25</v>
      </c>
      <c r="F126" s="146">
        <v>46.25</v>
      </c>
      <c r="G126" s="146">
        <v>46.25</v>
      </c>
      <c r="H126" s="144"/>
      <c r="I126" s="146">
        <v>34.4</v>
      </c>
      <c r="J126" s="146">
        <v>34.4</v>
      </c>
      <c r="K126" s="146">
        <v>34.4</v>
      </c>
      <c r="L126" s="147"/>
      <c r="M126" s="150">
        <v>40725</v>
      </c>
      <c r="N126" s="146">
        <v>40.1</v>
      </c>
      <c r="O126" s="146">
        <v>40.1</v>
      </c>
      <c r="P126" s="146">
        <v>40.1</v>
      </c>
      <c r="Q126" s="146"/>
      <c r="R126" s="146">
        <v>38.9</v>
      </c>
      <c r="S126" s="146">
        <v>38.9</v>
      </c>
      <c r="T126" s="146">
        <v>38.9</v>
      </c>
      <c r="U126" s="146"/>
      <c r="V126" s="146">
        <v>1.55</v>
      </c>
      <c r="W126" s="146">
        <v>1.55</v>
      </c>
      <c r="X126" s="146">
        <v>1.55</v>
      </c>
      <c r="Y126" s="146"/>
      <c r="Z126" s="144">
        <v>0.28999999999999998</v>
      </c>
      <c r="AA126" s="144">
        <v>0.28999999999999998</v>
      </c>
      <c r="AB126" s="144">
        <v>0.28999999999999998</v>
      </c>
      <c r="AC126" s="144"/>
      <c r="AD126" s="144">
        <v>0.15</v>
      </c>
      <c r="AE126" s="144">
        <v>0.15</v>
      </c>
      <c r="AF126" s="144">
        <v>0.15</v>
      </c>
      <c r="AG126" s="144"/>
      <c r="AH126" s="144">
        <v>0.12</v>
      </c>
      <c r="AI126" s="144">
        <v>0.12</v>
      </c>
      <c r="AJ126" s="144">
        <v>0.12</v>
      </c>
      <c r="AK126" s="144"/>
      <c r="AL126" s="144">
        <v>0.26250000000000001</v>
      </c>
      <c r="AM126" s="144">
        <v>0.26250000000000001</v>
      </c>
      <c r="AN126" s="144">
        <v>0.26250000000000001</v>
      </c>
      <c r="AO126" s="146"/>
      <c r="AP126" s="146">
        <v>40</v>
      </c>
      <c r="AQ126" s="146">
        <v>0.4</v>
      </c>
      <c r="AR126" s="147"/>
      <c r="AS126" s="147"/>
      <c r="AT126" s="147"/>
      <c r="AU126" s="147"/>
      <c r="AV126" s="147"/>
      <c r="AW126" s="147"/>
      <c r="AX126" s="147"/>
      <c r="AY126" s="147"/>
      <c r="AZ126" s="147"/>
      <c r="BA126" s="147"/>
      <c r="BB126" s="147"/>
      <c r="BC126" s="147"/>
      <c r="BD126" s="147"/>
      <c r="BE126" s="147"/>
      <c r="BF126" s="147"/>
      <c r="BI126" s="77">
        <f t="shared" si="9"/>
        <v>40725</v>
      </c>
      <c r="BJ126" s="78">
        <f t="shared" si="10"/>
        <v>0.12</v>
      </c>
      <c r="BK126" s="78">
        <f t="shared" si="12"/>
        <v>0.12</v>
      </c>
      <c r="BL126" s="78">
        <f t="shared" si="11"/>
        <v>0.12</v>
      </c>
      <c r="BM126" s="72"/>
      <c r="BN126" s="78">
        <f t="shared" si="13"/>
        <v>0.26250000000000001</v>
      </c>
      <c r="BO126" s="78">
        <f t="shared" si="14"/>
        <v>0.26250000000000001</v>
      </c>
      <c r="BP126" s="79">
        <f t="shared" si="15"/>
        <v>0.26250000000000001</v>
      </c>
    </row>
    <row r="127" spans="1:68" x14ac:dyDescent="0.25">
      <c r="A127" s="130">
        <f t="shared" si="8"/>
        <v>40969</v>
      </c>
      <c r="B127" s="131">
        <v>5.83518392529472E-2</v>
      </c>
      <c r="C127" s="18"/>
      <c r="D127" s="159">
        <v>39873</v>
      </c>
      <c r="E127" s="146">
        <v>37.25</v>
      </c>
      <c r="F127" s="146">
        <v>37.25</v>
      </c>
      <c r="G127" s="146">
        <v>37.25</v>
      </c>
      <c r="H127" s="144"/>
      <c r="I127" s="146">
        <v>31.95</v>
      </c>
      <c r="J127" s="146">
        <v>31.95</v>
      </c>
      <c r="K127" s="146">
        <v>31.95</v>
      </c>
      <c r="L127" s="147"/>
      <c r="M127" s="150">
        <v>40756</v>
      </c>
      <c r="N127" s="146">
        <v>40.85</v>
      </c>
      <c r="O127" s="146">
        <v>40.85</v>
      </c>
      <c r="P127" s="146">
        <v>40.85</v>
      </c>
      <c r="Q127" s="146"/>
      <c r="R127" s="146">
        <v>41.7</v>
      </c>
      <c r="S127" s="146">
        <v>41.7</v>
      </c>
      <c r="T127" s="146">
        <v>41.7</v>
      </c>
      <c r="U127" s="146"/>
      <c r="V127" s="146">
        <v>1.55</v>
      </c>
      <c r="W127" s="146">
        <v>1.55</v>
      </c>
      <c r="X127" s="146">
        <v>1.55</v>
      </c>
      <c r="Y127" s="146"/>
      <c r="Z127" s="144">
        <v>0.28999999999999998</v>
      </c>
      <c r="AA127" s="144">
        <v>0.28999999999999998</v>
      </c>
      <c r="AB127" s="144">
        <v>0.28999999999999998</v>
      </c>
      <c r="AC127" s="144"/>
      <c r="AD127" s="144">
        <v>0.16</v>
      </c>
      <c r="AE127" s="144">
        <v>0.16</v>
      </c>
      <c r="AF127" s="144">
        <v>0.16</v>
      </c>
      <c r="AG127" s="144"/>
      <c r="AH127" s="144">
        <v>0.12</v>
      </c>
      <c r="AI127" s="144">
        <v>0.12</v>
      </c>
      <c r="AJ127" s="144">
        <v>0.12</v>
      </c>
      <c r="AK127" s="144"/>
      <c r="AL127" s="144">
        <v>0.26250000000000001</v>
      </c>
      <c r="AM127" s="144">
        <v>0.26250000000000001</v>
      </c>
      <c r="AN127" s="144">
        <v>0.26250000000000001</v>
      </c>
      <c r="AO127" s="146"/>
      <c r="AP127" s="146">
        <v>40</v>
      </c>
      <c r="AQ127" s="146">
        <v>0.4</v>
      </c>
      <c r="AR127" s="147"/>
      <c r="AS127" s="147"/>
      <c r="AT127" s="147"/>
      <c r="AU127" s="147"/>
      <c r="AV127" s="147"/>
      <c r="AW127" s="147"/>
      <c r="AX127" s="147"/>
      <c r="AY127" s="147"/>
      <c r="AZ127" s="147"/>
      <c r="BA127" s="147"/>
      <c r="BB127" s="147"/>
      <c r="BC127" s="147"/>
      <c r="BD127" s="147"/>
      <c r="BE127" s="147"/>
      <c r="BF127" s="147"/>
      <c r="BI127" s="77">
        <f t="shared" si="9"/>
        <v>40756</v>
      </c>
      <c r="BJ127" s="78">
        <f t="shared" si="10"/>
        <v>0.12</v>
      </c>
      <c r="BK127" s="78">
        <f t="shared" si="12"/>
        <v>0.12</v>
      </c>
      <c r="BL127" s="78">
        <f t="shared" si="11"/>
        <v>0.12</v>
      </c>
      <c r="BM127" s="72"/>
      <c r="BN127" s="78">
        <f t="shared" si="13"/>
        <v>0.26250000000000001</v>
      </c>
      <c r="BO127" s="78">
        <f t="shared" si="14"/>
        <v>0.26250000000000001</v>
      </c>
      <c r="BP127" s="79">
        <f t="shared" si="15"/>
        <v>0.26250000000000001</v>
      </c>
    </row>
    <row r="128" spans="1:68" x14ac:dyDescent="0.25">
      <c r="A128" s="130">
        <f t="shared" si="8"/>
        <v>41000</v>
      </c>
      <c r="B128" s="131">
        <v>5.8394074580223602E-2</v>
      </c>
      <c r="C128" s="18"/>
      <c r="D128" s="159">
        <v>39904</v>
      </c>
      <c r="E128" s="146">
        <v>37.5</v>
      </c>
      <c r="F128" s="146">
        <v>37.5</v>
      </c>
      <c r="G128" s="146">
        <v>37.5</v>
      </c>
      <c r="H128" s="144"/>
      <c r="I128" s="146">
        <v>29.2</v>
      </c>
      <c r="J128" s="146">
        <v>29.2</v>
      </c>
      <c r="K128" s="146">
        <v>29.2</v>
      </c>
      <c r="L128" s="147"/>
      <c r="M128" s="150">
        <v>40787</v>
      </c>
      <c r="N128" s="146">
        <v>28.824999999999999</v>
      </c>
      <c r="O128" s="146">
        <v>28.824999999999999</v>
      </c>
      <c r="P128" s="146">
        <v>28.824999999999999</v>
      </c>
      <c r="Q128" s="146"/>
      <c r="R128" s="146">
        <v>30.1</v>
      </c>
      <c r="S128" s="146">
        <v>30.1</v>
      </c>
      <c r="T128" s="146">
        <v>30.1</v>
      </c>
      <c r="U128" s="146"/>
      <c r="V128" s="146">
        <v>1.55</v>
      </c>
      <c r="W128" s="146">
        <v>1.55</v>
      </c>
      <c r="X128" s="146">
        <v>1.55</v>
      </c>
      <c r="Y128" s="146"/>
      <c r="Z128" s="144">
        <v>0.24</v>
      </c>
      <c r="AA128" s="144">
        <v>0.24</v>
      </c>
      <c r="AB128" s="144">
        <v>0.24</v>
      </c>
      <c r="AC128" s="144"/>
      <c r="AD128" s="144">
        <v>0.16</v>
      </c>
      <c r="AE128" s="144">
        <v>0.16</v>
      </c>
      <c r="AF128" s="144">
        <v>0.16</v>
      </c>
      <c r="AG128" s="144"/>
      <c r="AH128" s="144">
        <v>0.1</v>
      </c>
      <c r="AI128" s="144">
        <v>0.1</v>
      </c>
      <c r="AJ128" s="144">
        <v>0.1</v>
      </c>
      <c r="AK128" s="144"/>
      <c r="AL128" s="144">
        <v>0.21</v>
      </c>
      <c r="AM128" s="144">
        <v>0.21</v>
      </c>
      <c r="AN128" s="144">
        <v>0.21</v>
      </c>
      <c r="AO128" s="146"/>
      <c r="AP128" s="146">
        <v>40</v>
      </c>
      <c r="AQ128" s="146">
        <v>0.4</v>
      </c>
      <c r="AR128" s="147"/>
      <c r="AS128" s="147"/>
      <c r="AT128" s="147"/>
      <c r="AU128" s="147"/>
      <c r="AV128" s="147"/>
      <c r="AW128" s="147"/>
      <c r="AX128" s="147"/>
      <c r="AY128" s="147"/>
      <c r="AZ128" s="147"/>
      <c r="BA128" s="147"/>
      <c r="BB128" s="147"/>
      <c r="BC128" s="147"/>
      <c r="BD128" s="147"/>
      <c r="BE128" s="147"/>
      <c r="BF128" s="147"/>
      <c r="BI128" s="77">
        <f t="shared" si="9"/>
        <v>40787</v>
      </c>
      <c r="BJ128" s="78">
        <f t="shared" si="10"/>
        <v>0.1</v>
      </c>
      <c r="BK128" s="78">
        <f t="shared" si="12"/>
        <v>0.1</v>
      </c>
      <c r="BL128" s="78">
        <f t="shared" si="11"/>
        <v>0.1</v>
      </c>
      <c r="BM128" s="72"/>
      <c r="BN128" s="78">
        <f t="shared" si="13"/>
        <v>0.21</v>
      </c>
      <c r="BO128" s="78">
        <f t="shared" si="14"/>
        <v>0.21</v>
      </c>
      <c r="BP128" s="79">
        <f t="shared" si="15"/>
        <v>0.21</v>
      </c>
    </row>
    <row r="129" spans="1:68" x14ac:dyDescent="0.25">
      <c r="A129" s="130">
        <f t="shared" si="8"/>
        <v>41030</v>
      </c>
      <c r="B129" s="131">
        <v>5.8434947478153407E-2</v>
      </c>
      <c r="C129" s="18"/>
      <c r="D129" s="159">
        <v>39934</v>
      </c>
      <c r="E129" s="146">
        <v>37.5</v>
      </c>
      <c r="F129" s="146">
        <v>37.5</v>
      </c>
      <c r="G129" s="146">
        <v>37.5</v>
      </c>
      <c r="H129" s="144"/>
      <c r="I129" s="146">
        <v>28.7</v>
      </c>
      <c r="J129" s="146">
        <v>28.7</v>
      </c>
      <c r="K129" s="146">
        <v>28.7</v>
      </c>
      <c r="L129" s="147"/>
      <c r="M129" s="150">
        <v>40817</v>
      </c>
      <c r="N129" s="146">
        <v>26.875</v>
      </c>
      <c r="O129" s="146">
        <v>26.875</v>
      </c>
      <c r="P129" s="146">
        <v>26.875</v>
      </c>
      <c r="Q129" s="146"/>
      <c r="R129" s="146">
        <v>28.15</v>
      </c>
      <c r="S129" s="146">
        <v>28.15</v>
      </c>
      <c r="T129" s="146">
        <v>28.15</v>
      </c>
      <c r="U129" s="146"/>
      <c r="V129" s="146">
        <v>1.55</v>
      </c>
      <c r="W129" s="146">
        <v>1.55</v>
      </c>
      <c r="X129" s="146">
        <v>1.55</v>
      </c>
      <c r="Y129" s="146"/>
      <c r="Z129" s="144">
        <v>0.24</v>
      </c>
      <c r="AA129" s="144">
        <v>0.24</v>
      </c>
      <c r="AB129" s="144">
        <v>0.24</v>
      </c>
      <c r="AC129" s="144"/>
      <c r="AD129" s="144">
        <v>0.14000000000000001</v>
      </c>
      <c r="AE129" s="144">
        <v>0.14000000000000001</v>
      </c>
      <c r="AF129" s="144">
        <v>0.14000000000000001</v>
      </c>
      <c r="AG129" s="144"/>
      <c r="AH129" s="144">
        <v>0.1</v>
      </c>
      <c r="AI129" s="144">
        <v>0.1</v>
      </c>
      <c r="AJ129" s="144">
        <v>0.1</v>
      </c>
      <c r="AK129" s="144"/>
      <c r="AL129" s="144">
        <v>0.1875</v>
      </c>
      <c r="AM129" s="144">
        <v>0.1875</v>
      </c>
      <c r="AN129" s="144">
        <v>0.1875</v>
      </c>
      <c r="AO129" s="146"/>
      <c r="AP129" s="146">
        <v>41</v>
      </c>
      <c r="AQ129" s="146">
        <v>0.4</v>
      </c>
      <c r="AR129" s="147"/>
      <c r="AS129" s="147"/>
      <c r="AT129" s="147"/>
      <c r="AU129" s="147"/>
      <c r="AV129" s="147"/>
      <c r="AW129" s="147"/>
      <c r="AX129" s="147"/>
      <c r="AY129" s="147"/>
      <c r="AZ129" s="147"/>
      <c r="BA129" s="147"/>
      <c r="BB129" s="147"/>
      <c r="BC129" s="147"/>
      <c r="BD129" s="147"/>
      <c r="BE129" s="147"/>
      <c r="BF129" s="147"/>
      <c r="BI129" s="77">
        <f t="shared" si="9"/>
        <v>40817</v>
      </c>
      <c r="BJ129" s="78">
        <f t="shared" si="10"/>
        <v>0.1</v>
      </c>
      <c r="BK129" s="78">
        <f t="shared" si="12"/>
        <v>0.1</v>
      </c>
      <c r="BL129" s="78">
        <f t="shared" si="11"/>
        <v>0.1</v>
      </c>
      <c r="BM129" s="72"/>
      <c r="BN129" s="78">
        <f t="shared" si="13"/>
        <v>0.1875</v>
      </c>
      <c r="BO129" s="78">
        <f t="shared" si="14"/>
        <v>0.1875</v>
      </c>
      <c r="BP129" s="79">
        <f t="shared" si="15"/>
        <v>0.1875</v>
      </c>
    </row>
    <row r="130" spans="1:68" x14ac:dyDescent="0.25">
      <c r="A130" s="130">
        <f t="shared" si="8"/>
        <v>41061</v>
      </c>
      <c r="B130" s="131">
        <v>5.8477182806597305E-2</v>
      </c>
      <c r="C130" s="18"/>
      <c r="D130" s="159">
        <v>39965</v>
      </c>
      <c r="E130" s="146">
        <v>42.25</v>
      </c>
      <c r="F130" s="146">
        <v>42.25</v>
      </c>
      <c r="G130" s="146">
        <v>42.25</v>
      </c>
      <c r="H130" s="144"/>
      <c r="I130" s="146">
        <v>29.844999999999999</v>
      </c>
      <c r="J130" s="146">
        <v>29.844999999999999</v>
      </c>
      <c r="K130" s="146">
        <v>29.844999999999999</v>
      </c>
      <c r="L130" s="147"/>
      <c r="M130" s="150">
        <v>40848</v>
      </c>
      <c r="N130" s="146">
        <v>30.375</v>
      </c>
      <c r="O130" s="146">
        <v>30.375</v>
      </c>
      <c r="P130" s="146">
        <v>30.375</v>
      </c>
      <c r="Q130" s="146"/>
      <c r="R130" s="146">
        <v>31.5</v>
      </c>
      <c r="S130" s="146">
        <v>31.5</v>
      </c>
      <c r="T130" s="146">
        <v>31.5</v>
      </c>
      <c r="U130" s="146"/>
      <c r="V130" s="146">
        <v>1.55</v>
      </c>
      <c r="W130" s="146">
        <v>1.55</v>
      </c>
      <c r="X130" s="146">
        <v>1.55</v>
      </c>
      <c r="Y130" s="146"/>
      <c r="Z130" s="144">
        <v>0.24</v>
      </c>
      <c r="AA130" s="144">
        <v>0.24</v>
      </c>
      <c r="AB130" s="144">
        <v>0.24</v>
      </c>
      <c r="AC130" s="144"/>
      <c r="AD130" s="144">
        <v>0.1</v>
      </c>
      <c r="AE130" s="144">
        <v>0.1</v>
      </c>
      <c r="AF130" s="144">
        <v>0.1</v>
      </c>
      <c r="AG130" s="144"/>
      <c r="AH130" s="144">
        <v>0.1</v>
      </c>
      <c r="AI130" s="144">
        <v>0.1</v>
      </c>
      <c r="AJ130" s="144">
        <v>0.1</v>
      </c>
      <c r="AK130" s="144"/>
      <c r="AL130" s="144">
        <v>0.1875</v>
      </c>
      <c r="AM130" s="144">
        <v>0.1875</v>
      </c>
      <c r="AN130" s="144">
        <v>0.1875</v>
      </c>
      <c r="AO130" s="146"/>
      <c r="AP130" s="146">
        <v>41</v>
      </c>
      <c r="AQ130" s="146">
        <v>0.4</v>
      </c>
      <c r="AR130" s="147"/>
      <c r="AS130" s="147"/>
      <c r="AT130" s="147"/>
      <c r="AU130" s="147"/>
      <c r="AV130" s="147"/>
      <c r="AW130" s="147"/>
      <c r="AX130" s="147"/>
      <c r="AY130" s="147"/>
      <c r="AZ130" s="147"/>
      <c r="BA130" s="147"/>
      <c r="BB130" s="147"/>
      <c r="BC130" s="147"/>
      <c r="BD130" s="147"/>
      <c r="BE130" s="147"/>
      <c r="BF130" s="147"/>
      <c r="BI130" s="77">
        <f t="shared" si="9"/>
        <v>40848</v>
      </c>
      <c r="BJ130" s="78">
        <f t="shared" si="10"/>
        <v>0.1</v>
      </c>
      <c r="BK130" s="78">
        <f t="shared" si="12"/>
        <v>0.1</v>
      </c>
      <c r="BL130" s="78">
        <f t="shared" si="11"/>
        <v>0.1</v>
      </c>
      <c r="BM130" s="72"/>
      <c r="BN130" s="78">
        <f t="shared" si="13"/>
        <v>0.1875</v>
      </c>
      <c r="BO130" s="78">
        <f t="shared" si="14"/>
        <v>0.1875</v>
      </c>
      <c r="BP130" s="79">
        <f t="shared" si="15"/>
        <v>0.1875</v>
      </c>
    </row>
    <row r="131" spans="1:68" x14ac:dyDescent="0.25">
      <c r="A131" s="130">
        <f t="shared" si="8"/>
        <v>41091</v>
      </c>
      <c r="B131" s="131">
        <v>5.8518055705655901E-2</v>
      </c>
      <c r="C131" s="18"/>
      <c r="D131" s="159">
        <v>39995</v>
      </c>
      <c r="E131" s="146">
        <v>49.5</v>
      </c>
      <c r="F131" s="146">
        <v>49.5</v>
      </c>
      <c r="G131" s="146">
        <v>49.5</v>
      </c>
      <c r="H131" s="144"/>
      <c r="I131" s="146">
        <v>30.85</v>
      </c>
      <c r="J131" s="146">
        <v>30.85</v>
      </c>
      <c r="K131" s="146">
        <v>30.85</v>
      </c>
      <c r="L131" s="147"/>
      <c r="M131" s="150">
        <v>40878</v>
      </c>
      <c r="N131" s="146">
        <v>27.725000000000001</v>
      </c>
      <c r="O131" s="146">
        <v>27.725000000000001</v>
      </c>
      <c r="P131" s="146">
        <v>27.725000000000001</v>
      </c>
      <c r="Q131" s="146"/>
      <c r="R131" s="146">
        <v>28.75</v>
      </c>
      <c r="S131" s="146">
        <v>28.75</v>
      </c>
      <c r="T131" s="146">
        <v>28.75</v>
      </c>
      <c r="U131" s="146"/>
      <c r="V131" s="146">
        <v>1.05</v>
      </c>
      <c r="W131" s="146">
        <v>1.05</v>
      </c>
      <c r="X131" s="146">
        <v>1.05</v>
      </c>
      <c r="Y131" s="146"/>
      <c r="Z131" s="144">
        <v>0.24</v>
      </c>
      <c r="AA131" s="144">
        <v>0.24</v>
      </c>
      <c r="AB131" s="144">
        <v>0.24</v>
      </c>
      <c r="AC131" s="144"/>
      <c r="AD131" s="144">
        <v>0.1</v>
      </c>
      <c r="AE131" s="144">
        <v>0.1</v>
      </c>
      <c r="AF131" s="144">
        <v>0.1</v>
      </c>
      <c r="AG131" s="144"/>
      <c r="AH131" s="144">
        <v>0.11</v>
      </c>
      <c r="AI131" s="144">
        <v>0.11</v>
      </c>
      <c r="AJ131" s="144">
        <v>0.11</v>
      </c>
      <c r="AK131" s="144"/>
      <c r="AL131" s="144">
        <v>0.1875</v>
      </c>
      <c r="AM131" s="144">
        <v>0.1875</v>
      </c>
      <c r="AN131" s="144">
        <v>0.1875</v>
      </c>
      <c r="AO131" s="146"/>
      <c r="AP131" s="146">
        <v>41</v>
      </c>
      <c r="AQ131" s="146">
        <v>0.4</v>
      </c>
      <c r="AR131" s="147"/>
      <c r="AS131" s="147"/>
      <c r="AT131" s="147"/>
      <c r="AU131" s="147"/>
      <c r="AV131" s="147"/>
      <c r="AW131" s="147"/>
      <c r="AX131" s="147"/>
      <c r="AY131" s="147"/>
      <c r="AZ131" s="147"/>
      <c r="BA131" s="147"/>
      <c r="BB131" s="147"/>
      <c r="BC131" s="147"/>
      <c r="BD131" s="147"/>
      <c r="BE131" s="147"/>
      <c r="BF131" s="147"/>
      <c r="BI131" s="77">
        <f t="shared" si="9"/>
        <v>40878</v>
      </c>
      <c r="BJ131" s="78">
        <f t="shared" si="10"/>
        <v>0.11</v>
      </c>
      <c r="BK131" s="78">
        <f t="shared" si="12"/>
        <v>0.11</v>
      </c>
      <c r="BL131" s="78">
        <f t="shared" si="11"/>
        <v>0.11</v>
      </c>
      <c r="BM131" s="72"/>
      <c r="BN131" s="78">
        <f t="shared" si="13"/>
        <v>0.1875</v>
      </c>
      <c r="BO131" s="78">
        <f t="shared" si="14"/>
        <v>0.1875</v>
      </c>
      <c r="BP131" s="79">
        <f t="shared" si="15"/>
        <v>0.1875</v>
      </c>
    </row>
    <row r="132" spans="1:68" x14ac:dyDescent="0.25">
      <c r="A132" s="130">
        <f t="shared" si="8"/>
        <v>41122</v>
      </c>
      <c r="B132" s="131">
        <v>5.8560291035267401E-2</v>
      </c>
      <c r="C132" s="18"/>
      <c r="D132" s="159">
        <v>40026</v>
      </c>
      <c r="E132" s="146">
        <v>49.5</v>
      </c>
      <c r="F132" s="146">
        <v>49.5</v>
      </c>
      <c r="G132" s="146">
        <v>49.5</v>
      </c>
      <c r="H132" s="144"/>
      <c r="I132" s="146">
        <v>30.1</v>
      </c>
      <c r="J132" s="146">
        <v>30.1</v>
      </c>
      <c r="K132" s="146">
        <v>30.1</v>
      </c>
      <c r="L132" s="147"/>
      <c r="M132" s="150">
        <v>40909</v>
      </c>
      <c r="N132" s="146">
        <v>35.854999999999997</v>
      </c>
      <c r="O132" s="146">
        <v>35.854999999999997</v>
      </c>
      <c r="P132" s="146">
        <v>35.854999999999997</v>
      </c>
      <c r="Q132" s="146"/>
      <c r="R132" s="146">
        <v>33.454000000000001</v>
      </c>
      <c r="S132" s="146">
        <v>33.454000000000001</v>
      </c>
      <c r="T132" s="146">
        <v>33.454000000000001</v>
      </c>
      <c r="U132" s="146"/>
      <c r="V132" s="146">
        <v>1.05</v>
      </c>
      <c r="W132" s="146">
        <v>1.05</v>
      </c>
      <c r="X132" s="146">
        <v>1.05</v>
      </c>
      <c r="Y132" s="146"/>
      <c r="Z132" s="144">
        <v>0.24</v>
      </c>
      <c r="AA132" s="144">
        <v>0.24</v>
      </c>
      <c r="AB132" s="144">
        <v>0.24</v>
      </c>
      <c r="AC132" s="144"/>
      <c r="AD132" s="144">
        <v>0.11</v>
      </c>
      <c r="AE132" s="144">
        <v>0.11</v>
      </c>
      <c r="AF132" s="144">
        <v>0.11</v>
      </c>
      <c r="AG132" s="144"/>
      <c r="AH132" s="144">
        <v>0.11</v>
      </c>
      <c r="AI132" s="144">
        <v>0.11</v>
      </c>
      <c r="AJ132" s="144">
        <v>0.11</v>
      </c>
      <c r="AK132" s="144"/>
      <c r="AL132" s="144">
        <v>0.1875</v>
      </c>
      <c r="AM132" s="144">
        <v>0.1875</v>
      </c>
      <c r="AN132" s="144">
        <v>0.1875</v>
      </c>
      <c r="AO132" s="146"/>
      <c r="AP132" s="146">
        <v>42</v>
      </c>
      <c r="AQ132" s="146">
        <v>0.4</v>
      </c>
      <c r="AR132" s="147"/>
      <c r="AS132" s="147"/>
      <c r="AT132" s="147"/>
      <c r="AU132" s="147"/>
      <c r="AV132" s="147"/>
      <c r="AW132" s="147"/>
      <c r="AX132" s="147"/>
      <c r="AY132" s="147"/>
      <c r="AZ132" s="147"/>
      <c r="BA132" s="147"/>
      <c r="BB132" s="147"/>
      <c r="BC132" s="147"/>
      <c r="BD132" s="147"/>
      <c r="BE132" s="147"/>
      <c r="BF132" s="147"/>
      <c r="BI132" s="77">
        <f t="shared" si="9"/>
        <v>40909</v>
      </c>
      <c r="BJ132" s="78">
        <f t="shared" si="10"/>
        <v>0.11</v>
      </c>
      <c r="BK132" s="78">
        <f t="shared" si="12"/>
        <v>0.11</v>
      </c>
      <c r="BL132" s="78">
        <f t="shared" si="11"/>
        <v>0.11</v>
      </c>
      <c r="BM132" s="72"/>
      <c r="BN132" s="78">
        <f t="shared" si="13"/>
        <v>0.1875</v>
      </c>
      <c r="BO132" s="78">
        <f t="shared" si="14"/>
        <v>0.1875</v>
      </c>
      <c r="BP132" s="79">
        <f t="shared" si="15"/>
        <v>0.1875</v>
      </c>
    </row>
    <row r="133" spans="1:68" x14ac:dyDescent="0.25">
      <c r="A133" s="130">
        <f t="shared" si="8"/>
        <v>41153</v>
      </c>
      <c r="B133" s="131">
        <v>5.8602526365471697E-2</v>
      </c>
      <c r="C133" s="18"/>
      <c r="D133" s="159">
        <v>40057</v>
      </c>
      <c r="E133" s="146">
        <v>36.5</v>
      </c>
      <c r="F133" s="146">
        <v>36.5</v>
      </c>
      <c r="G133" s="146">
        <v>36.5</v>
      </c>
      <c r="H133" s="144"/>
      <c r="I133" s="146">
        <v>28</v>
      </c>
      <c r="J133" s="146">
        <v>28</v>
      </c>
      <c r="K133" s="146">
        <v>28</v>
      </c>
      <c r="L133" s="147"/>
      <c r="M133" s="150">
        <v>40940</v>
      </c>
      <c r="N133" s="146">
        <v>36.08</v>
      </c>
      <c r="O133" s="146">
        <v>36.08</v>
      </c>
      <c r="P133" s="146">
        <v>36.08</v>
      </c>
      <c r="Q133" s="146"/>
      <c r="R133" s="146">
        <v>31.754000000000001</v>
      </c>
      <c r="S133" s="146">
        <v>31.754000000000001</v>
      </c>
      <c r="T133" s="146">
        <v>31.754000000000001</v>
      </c>
      <c r="U133" s="146"/>
      <c r="V133" s="146">
        <v>1.05</v>
      </c>
      <c r="W133" s="146">
        <v>1.05</v>
      </c>
      <c r="X133" s="146">
        <v>1.05</v>
      </c>
      <c r="Y133" s="146"/>
      <c r="Z133" s="144">
        <v>0.24</v>
      </c>
      <c r="AA133" s="144">
        <v>0.24</v>
      </c>
      <c r="AB133" s="144">
        <v>0.24</v>
      </c>
      <c r="AC133" s="144"/>
      <c r="AD133" s="144">
        <v>0.13</v>
      </c>
      <c r="AE133" s="144">
        <v>0.13</v>
      </c>
      <c r="AF133" s="144">
        <v>0.13</v>
      </c>
      <c r="AG133" s="144"/>
      <c r="AH133" s="144">
        <v>0.11</v>
      </c>
      <c r="AI133" s="144">
        <v>0.11</v>
      </c>
      <c r="AJ133" s="144">
        <v>0.11</v>
      </c>
      <c r="AK133" s="144"/>
      <c r="AL133" s="144">
        <v>0.1875</v>
      </c>
      <c r="AM133" s="144">
        <v>0.1875</v>
      </c>
      <c r="AN133" s="144">
        <v>0.1875</v>
      </c>
      <c r="AO133" s="146"/>
      <c r="AP133" s="146">
        <v>42</v>
      </c>
      <c r="AQ133" s="146">
        <v>0.4</v>
      </c>
      <c r="AR133" s="147"/>
      <c r="AS133" s="147"/>
      <c r="AT133" s="147"/>
      <c r="AU133" s="147"/>
      <c r="AV133" s="147"/>
      <c r="AW133" s="147"/>
      <c r="AX133" s="147"/>
      <c r="AY133" s="147"/>
      <c r="AZ133" s="147"/>
      <c r="BA133" s="147"/>
      <c r="BB133" s="147"/>
      <c r="BC133" s="147"/>
      <c r="BD133" s="147"/>
      <c r="BE133" s="147"/>
      <c r="BF133" s="147"/>
      <c r="BI133" s="77">
        <f t="shared" si="9"/>
        <v>40940</v>
      </c>
      <c r="BJ133" s="78">
        <f t="shared" si="10"/>
        <v>0.11</v>
      </c>
      <c r="BK133" s="78">
        <f t="shared" si="12"/>
        <v>0.11</v>
      </c>
      <c r="BL133" s="78">
        <f t="shared" si="11"/>
        <v>0.11</v>
      </c>
      <c r="BM133" s="72"/>
      <c r="BN133" s="78">
        <f t="shared" si="13"/>
        <v>0.1875</v>
      </c>
      <c r="BO133" s="78">
        <f t="shared" si="14"/>
        <v>0.1875</v>
      </c>
      <c r="BP133" s="79">
        <f t="shared" si="15"/>
        <v>0.1875</v>
      </c>
    </row>
    <row r="134" spans="1:68" x14ac:dyDescent="0.25">
      <c r="A134" s="130">
        <f t="shared" ref="A134:A197" si="16">EOMONTH(A133,0)+1</f>
        <v>41183</v>
      </c>
      <c r="B134" s="131">
        <v>5.8643399266233805E-2</v>
      </c>
      <c r="C134" s="18"/>
      <c r="D134" s="159">
        <v>40087</v>
      </c>
      <c r="E134" s="146">
        <v>36.25</v>
      </c>
      <c r="F134" s="146">
        <v>36.25</v>
      </c>
      <c r="G134" s="146">
        <v>36.25</v>
      </c>
      <c r="H134" s="144"/>
      <c r="I134" s="146">
        <v>27.3</v>
      </c>
      <c r="J134" s="146">
        <v>27.3</v>
      </c>
      <c r="K134" s="146">
        <v>27.3</v>
      </c>
      <c r="L134" s="147"/>
      <c r="M134" s="150">
        <v>40969</v>
      </c>
      <c r="N134" s="146">
        <v>30.125</v>
      </c>
      <c r="O134" s="146">
        <v>30.125</v>
      </c>
      <c r="P134" s="146">
        <v>30.125</v>
      </c>
      <c r="Q134" s="146"/>
      <c r="R134" s="146">
        <v>31.45</v>
      </c>
      <c r="S134" s="146">
        <v>31.45</v>
      </c>
      <c r="T134" s="146">
        <v>31.45</v>
      </c>
      <c r="U134" s="146"/>
      <c r="V134" s="146">
        <v>1.05</v>
      </c>
      <c r="W134" s="146">
        <v>1.05</v>
      </c>
      <c r="X134" s="146">
        <v>1.05</v>
      </c>
      <c r="Y134" s="146"/>
      <c r="Z134" s="144">
        <v>0.24</v>
      </c>
      <c r="AA134" s="144">
        <v>0.24</v>
      </c>
      <c r="AB134" s="144">
        <v>0.24</v>
      </c>
      <c r="AC134" s="144"/>
      <c r="AD134" s="144">
        <v>0.13</v>
      </c>
      <c r="AE134" s="144">
        <v>0.13</v>
      </c>
      <c r="AF134" s="144">
        <v>0.13</v>
      </c>
      <c r="AG134" s="144"/>
      <c r="AH134" s="144">
        <v>0.11</v>
      </c>
      <c r="AI134" s="144">
        <v>0.11</v>
      </c>
      <c r="AJ134" s="144">
        <v>0.11</v>
      </c>
      <c r="AK134" s="144"/>
      <c r="AL134" s="144">
        <v>0.1875</v>
      </c>
      <c r="AM134" s="144">
        <v>0.1875</v>
      </c>
      <c r="AN134" s="144">
        <v>0.1875</v>
      </c>
      <c r="AO134" s="146"/>
      <c r="AP134" s="146">
        <v>42</v>
      </c>
      <c r="AQ134" s="146">
        <v>0.4</v>
      </c>
      <c r="AR134" s="147"/>
      <c r="AS134" s="147"/>
      <c r="AT134" s="147"/>
      <c r="AU134" s="147"/>
      <c r="AV134" s="147"/>
      <c r="AW134" s="147"/>
      <c r="AX134" s="147"/>
      <c r="AY134" s="147"/>
      <c r="AZ134" s="147"/>
      <c r="BA134" s="147"/>
      <c r="BB134" s="147"/>
      <c r="BC134" s="147"/>
      <c r="BD134" s="147"/>
      <c r="BE134" s="147"/>
      <c r="BF134" s="147"/>
      <c r="BI134" s="77">
        <f t="shared" si="9"/>
        <v>40969</v>
      </c>
      <c r="BJ134" s="78">
        <f t="shared" si="10"/>
        <v>0.11</v>
      </c>
      <c r="BK134" s="78">
        <f t="shared" si="12"/>
        <v>0.11</v>
      </c>
      <c r="BL134" s="78">
        <f t="shared" si="11"/>
        <v>0.11</v>
      </c>
      <c r="BM134" s="72"/>
      <c r="BN134" s="78">
        <f t="shared" si="13"/>
        <v>0.1875</v>
      </c>
      <c r="BO134" s="78">
        <f t="shared" si="14"/>
        <v>0.1875</v>
      </c>
      <c r="BP134" s="79">
        <f t="shared" si="15"/>
        <v>0.1875</v>
      </c>
    </row>
    <row r="135" spans="1:68" x14ac:dyDescent="0.25">
      <c r="A135" s="130">
        <f t="shared" si="16"/>
        <v>41214</v>
      </c>
      <c r="B135" s="131">
        <v>5.8685634597605202E-2</v>
      </c>
      <c r="C135" s="18"/>
      <c r="D135" s="159">
        <v>40118</v>
      </c>
      <c r="E135" s="146">
        <v>36.25</v>
      </c>
      <c r="F135" s="146">
        <v>36.25</v>
      </c>
      <c r="G135" s="146">
        <v>36.25</v>
      </c>
      <c r="H135" s="144"/>
      <c r="I135" s="146">
        <v>26.7</v>
      </c>
      <c r="J135" s="146">
        <v>26.7</v>
      </c>
      <c r="K135" s="146">
        <v>26.7</v>
      </c>
      <c r="L135" s="147"/>
      <c r="M135" s="150">
        <v>41000</v>
      </c>
      <c r="N135" s="146">
        <v>30.15</v>
      </c>
      <c r="O135" s="146">
        <v>30.15</v>
      </c>
      <c r="P135" s="146">
        <v>30.15</v>
      </c>
      <c r="Q135" s="146"/>
      <c r="R135" s="146">
        <v>29.55</v>
      </c>
      <c r="S135" s="146">
        <v>29.55</v>
      </c>
      <c r="T135" s="146">
        <v>29.55</v>
      </c>
      <c r="U135" s="146"/>
      <c r="V135" s="146">
        <v>1.05</v>
      </c>
      <c r="W135" s="146">
        <v>1.05</v>
      </c>
      <c r="X135" s="146">
        <v>1.05</v>
      </c>
      <c r="Y135" s="146"/>
      <c r="Z135" s="144">
        <v>0.24</v>
      </c>
      <c r="AA135" s="144">
        <v>0.24</v>
      </c>
      <c r="AB135" s="144">
        <v>0.24</v>
      </c>
      <c r="AC135" s="144"/>
      <c r="AD135" s="144">
        <v>0.1</v>
      </c>
      <c r="AE135" s="144">
        <v>0.1</v>
      </c>
      <c r="AF135" s="144">
        <v>0.1</v>
      </c>
      <c r="AG135" s="144"/>
      <c r="AH135" s="144">
        <v>0.11</v>
      </c>
      <c r="AI135" s="144">
        <v>0.11</v>
      </c>
      <c r="AJ135" s="144">
        <v>0.11</v>
      </c>
      <c r="AK135" s="144"/>
      <c r="AL135" s="144">
        <v>0.1875</v>
      </c>
      <c r="AM135" s="144">
        <v>0.1875</v>
      </c>
      <c r="AN135" s="144">
        <v>0.1875</v>
      </c>
      <c r="AO135" s="146"/>
      <c r="AP135" s="146">
        <v>43</v>
      </c>
      <c r="AQ135" s="146">
        <v>0.4</v>
      </c>
      <c r="AR135" s="147"/>
      <c r="AS135" s="147"/>
      <c r="AT135" s="147"/>
      <c r="AU135" s="147"/>
      <c r="AV135" s="147"/>
      <c r="AW135" s="147"/>
      <c r="AX135" s="147"/>
      <c r="AY135" s="147"/>
      <c r="AZ135" s="147"/>
      <c r="BA135" s="147"/>
      <c r="BB135" s="147"/>
      <c r="BC135" s="147"/>
      <c r="BD135" s="147"/>
      <c r="BE135" s="147"/>
      <c r="BF135" s="147"/>
      <c r="BI135" s="77">
        <f t="shared" si="9"/>
        <v>41000</v>
      </c>
      <c r="BJ135" s="78">
        <f t="shared" si="10"/>
        <v>0.11</v>
      </c>
      <c r="BK135" s="78">
        <f t="shared" si="12"/>
        <v>0.11</v>
      </c>
      <c r="BL135" s="78">
        <f t="shared" si="11"/>
        <v>0.11</v>
      </c>
      <c r="BM135" s="72"/>
      <c r="BN135" s="78">
        <f t="shared" si="13"/>
        <v>0.1875</v>
      </c>
      <c r="BO135" s="78">
        <f t="shared" si="14"/>
        <v>0.1875</v>
      </c>
      <c r="BP135" s="79">
        <f t="shared" si="15"/>
        <v>0.1875</v>
      </c>
    </row>
    <row r="136" spans="1:68" x14ac:dyDescent="0.25">
      <c r="A136" s="130">
        <f t="shared" si="16"/>
        <v>41244</v>
      </c>
      <c r="B136" s="131">
        <v>5.8726507499497198E-2</v>
      </c>
      <c r="C136" s="18"/>
      <c r="D136" s="159">
        <v>40148</v>
      </c>
      <c r="E136" s="146">
        <v>36.25</v>
      </c>
      <c r="F136" s="146">
        <v>36.25</v>
      </c>
      <c r="G136" s="146">
        <v>36.25</v>
      </c>
      <c r="H136" s="144"/>
      <c r="I136" s="146">
        <v>27.35</v>
      </c>
      <c r="J136" s="146">
        <v>27.35</v>
      </c>
      <c r="K136" s="146">
        <v>27.35</v>
      </c>
      <c r="L136" s="147"/>
      <c r="M136" s="150">
        <v>41030</v>
      </c>
      <c r="N136" s="146">
        <v>31.7</v>
      </c>
      <c r="O136" s="146">
        <v>31.7</v>
      </c>
      <c r="P136" s="146">
        <v>31.7</v>
      </c>
      <c r="Q136" s="146"/>
      <c r="R136" s="146">
        <v>30.7</v>
      </c>
      <c r="S136" s="146">
        <v>30.7</v>
      </c>
      <c r="T136" s="146">
        <v>30.7</v>
      </c>
      <c r="U136" s="146"/>
      <c r="V136" s="146">
        <v>1.05</v>
      </c>
      <c r="W136" s="146">
        <v>1.05</v>
      </c>
      <c r="X136" s="146">
        <v>1.05</v>
      </c>
      <c r="Y136" s="146"/>
      <c r="Z136" s="144">
        <v>0.24</v>
      </c>
      <c r="AA136" s="144">
        <v>0.24</v>
      </c>
      <c r="AB136" s="144">
        <v>0.24</v>
      </c>
      <c r="AC136" s="144"/>
      <c r="AD136" s="144">
        <v>0.105</v>
      </c>
      <c r="AE136" s="144">
        <v>0.105</v>
      </c>
      <c r="AF136" s="144">
        <v>0.105</v>
      </c>
      <c r="AG136" s="144"/>
      <c r="AH136" s="144">
        <v>0.11</v>
      </c>
      <c r="AI136" s="144">
        <v>0.11</v>
      </c>
      <c r="AJ136" s="144">
        <v>0.11</v>
      </c>
      <c r="AK136" s="144"/>
      <c r="AL136" s="144">
        <v>0.1875</v>
      </c>
      <c r="AM136" s="144">
        <v>0.1875</v>
      </c>
      <c r="AN136" s="144">
        <v>0.1875</v>
      </c>
      <c r="AO136" s="146"/>
      <c r="AP136" s="146">
        <v>43</v>
      </c>
      <c r="AQ136" s="146">
        <v>0.4</v>
      </c>
      <c r="AR136" s="147"/>
      <c r="AS136" s="147"/>
      <c r="AT136" s="147"/>
      <c r="AU136" s="147"/>
      <c r="AV136" s="147"/>
      <c r="AW136" s="147"/>
      <c r="AX136" s="147"/>
      <c r="AY136" s="147"/>
      <c r="AZ136" s="147"/>
      <c r="BA136" s="147"/>
      <c r="BB136" s="147"/>
      <c r="BC136" s="147"/>
      <c r="BD136" s="147"/>
      <c r="BE136" s="147"/>
      <c r="BF136" s="147"/>
      <c r="BI136" s="77">
        <f t="shared" ref="BI136:BI199" si="17">M136</f>
        <v>41030</v>
      </c>
      <c r="BJ136" s="78">
        <f t="shared" si="10"/>
        <v>0.11</v>
      </c>
      <c r="BK136" s="78">
        <f t="shared" si="12"/>
        <v>0.11</v>
      </c>
      <c r="BL136" s="78">
        <f t="shared" si="11"/>
        <v>0.11</v>
      </c>
      <c r="BM136" s="72"/>
      <c r="BN136" s="78">
        <f t="shared" si="13"/>
        <v>0.1875</v>
      </c>
      <c r="BO136" s="78">
        <f t="shared" si="14"/>
        <v>0.1875</v>
      </c>
      <c r="BP136" s="79">
        <f t="shared" si="15"/>
        <v>0.1875</v>
      </c>
    </row>
    <row r="137" spans="1:68" x14ac:dyDescent="0.25">
      <c r="A137" s="130">
        <f t="shared" si="16"/>
        <v>41275</v>
      </c>
      <c r="B137" s="131">
        <v>5.8768742832035599E-2</v>
      </c>
      <c r="C137" s="18"/>
      <c r="D137" s="159">
        <v>40179</v>
      </c>
      <c r="E137" s="146">
        <v>45.75</v>
      </c>
      <c r="F137" s="146">
        <v>45.75</v>
      </c>
      <c r="G137" s="146">
        <v>45.75</v>
      </c>
      <c r="H137" s="144"/>
      <c r="I137" s="146">
        <v>35.85</v>
      </c>
      <c r="J137" s="146">
        <v>35.85</v>
      </c>
      <c r="K137" s="146">
        <v>35.85</v>
      </c>
      <c r="L137" s="147"/>
      <c r="M137" s="150">
        <v>41061</v>
      </c>
      <c r="N137" s="146">
        <v>33.299999999999997</v>
      </c>
      <c r="O137" s="146">
        <v>33.299999999999997</v>
      </c>
      <c r="P137" s="146">
        <v>33.299999999999997</v>
      </c>
      <c r="Q137" s="146"/>
      <c r="R137" s="146">
        <v>31</v>
      </c>
      <c r="S137" s="146">
        <v>31</v>
      </c>
      <c r="T137" s="146">
        <v>31</v>
      </c>
      <c r="U137" s="146"/>
      <c r="V137" s="146">
        <v>1.55</v>
      </c>
      <c r="W137" s="146">
        <v>1.55</v>
      </c>
      <c r="X137" s="146">
        <v>1.55</v>
      </c>
      <c r="Y137" s="146"/>
      <c r="Z137" s="144">
        <v>0.24</v>
      </c>
      <c r="AA137" s="144">
        <v>0.24</v>
      </c>
      <c r="AB137" s="144">
        <v>0.24</v>
      </c>
      <c r="AC137" s="144"/>
      <c r="AD137" s="144">
        <v>0.14000000000000001</v>
      </c>
      <c r="AE137" s="144">
        <v>0.14000000000000001</v>
      </c>
      <c r="AF137" s="144">
        <v>0.14000000000000001</v>
      </c>
      <c r="AG137" s="144"/>
      <c r="AH137" s="144">
        <v>0.11</v>
      </c>
      <c r="AI137" s="144">
        <v>0.11</v>
      </c>
      <c r="AJ137" s="144">
        <v>0.11</v>
      </c>
      <c r="AK137" s="144"/>
      <c r="AL137" s="144">
        <v>0.1875</v>
      </c>
      <c r="AM137" s="144">
        <v>0.1875</v>
      </c>
      <c r="AN137" s="144">
        <v>0.1875</v>
      </c>
      <c r="AO137" s="146"/>
      <c r="AP137" s="146">
        <v>43</v>
      </c>
      <c r="AQ137" s="146">
        <v>0.4</v>
      </c>
      <c r="AR137" s="147"/>
      <c r="AS137" s="147"/>
      <c r="AT137" s="147"/>
      <c r="AU137" s="147"/>
      <c r="AV137" s="147"/>
      <c r="AW137" s="147"/>
      <c r="AX137" s="147"/>
      <c r="AY137" s="147"/>
      <c r="AZ137" s="147"/>
      <c r="BA137" s="147"/>
      <c r="BB137" s="147"/>
      <c r="BC137" s="147"/>
      <c r="BD137" s="147"/>
      <c r="BE137" s="147"/>
      <c r="BF137" s="147"/>
      <c r="BI137" s="77">
        <f t="shared" si="17"/>
        <v>41061</v>
      </c>
      <c r="BJ137" s="78">
        <f t="shared" ref="BJ137:BJ200" si="18">AH137</f>
        <v>0.11</v>
      </c>
      <c r="BK137" s="78">
        <f t="shared" si="12"/>
        <v>0.11</v>
      </c>
      <c r="BL137" s="78">
        <f t="shared" ref="BL137:BL200" si="19">AJ137</f>
        <v>0.11</v>
      </c>
      <c r="BM137" s="72"/>
      <c r="BN137" s="78">
        <f t="shared" si="13"/>
        <v>0.1875</v>
      </c>
      <c r="BO137" s="78">
        <f t="shared" si="14"/>
        <v>0.1875</v>
      </c>
      <c r="BP137" s="79">
        <f t="shared" si="15"/>
        <v>0.1875</v>
      </c>
    </row>
    <row r="138" spans="1:68" x14ac:dyDescent="0.25">
      <c r="A138" s="130">
        <f t="shared" si="16"/>
        <v>41306</v>
      </c>
      <c r="B138" s="131">
        <v>5.8810978165166901E-2</v>
      </c>
      <c r="C138" s="18"/>
      <c r="D138" s="159">
        <v>40210</v>
      </c>
      <c r="E138" s="146">
        <v>46.75</v>
      </c>
      <c r="F138" s="146">
        <v>46.75</v>
      </c>
      <c r="G138" s="146">
        <v>46.75</v>
      </c>
      <c r="H138" s="144"/>
      <c r="I138" s="146">
        <v>34.9</v>
      </c>
      <c r="J138" s="146">
        <v>34.9</v>
      </c>
      <c r="K138" s="146">
        <v>34.9</v>
      </c>
      <c r="L138" s="147"/>
      <c r="M138" s="150">
        <v>41091</v>
      </c>
      <c r="N138" s="146">
        <v>40.35</v>
      </c>
      <c r="O138" s="146">
        <v>40.35</v>
      </c>
      <c r="P138" s="146">
        <v>40.35</v>
      </c>
      <c r="Q138" s="146"/>
      <c r="R138" s="146">
        <v>39.15</v>
      </c>
      <c r="S138" s="146">
        <v>39.15</v>
      </c>
      <c r="T138" s="146">
        <v>39.15</v>
      </c>
      <c r="U138" s="146"/>
      <c r="V138" s="146">
        <v>1.55</v>
      </c>
      <c r="W138" s="146">
        <v>1.55</v>
      </c>
      <c r="X138" s="146">
        <v>1.55</v>
      </c>
      <c r="Y138" s="146"/>
      <c r="Z138" s="144">
        <v>0.28999999999999998</v>
      </c>
      <c r="AA138" s="144">
        <v>0.28999999999999998</v>
      </c>
      <c r="AB138" s="144">
        <v>0.28999999999999998</v>
      </c>
      <c r="AC138" s="144"/>
      <c r="AD138" s="144">
        <v>0.15</v>
      </c>
      <c r="AE138" s="144">
        <v>0.15</v>
      </c>
      <c r="AF138" s="144">
        <v>0.15</v>
      </c>
      <c r="AG138" s="144"/>
      <c r="AH138" s="144">
        <v>0.15</v>
      </c>
      <c r="AI138" s="144">
        <v>0.15</v>
      </c>
      <c r="AJ138" s="144">
        <v>0.15</v>
      </c>
      <c r="AK138" s="144"/>
      <c r="AL138" s="144">
        <v>0.26250000000000001</v>
      </c>
      <c r="AM138" s="144">
        <v>0.26250000000000001</v>
      </c>
      <c r="AN138" s="144">
        <v>0.26250000000000001</v>
      </c>
      <c r="AO138" s="146"/>
      <c r="AP138" s="146">
        <v>44</v>
      </c>
      <c r="AQ138" s="146">
        <v>0.4</v>
      </c>
      <c r="AR138" s="147"/>
      <c r="AS138" s="147"/>
      <c r="AT138" s="147"/>
      <c r="AU138" s="147"/>
      <c r="AV138" s="147"/>
      <c r="AW138" s="147"/>
      <c r="AX138" s="147"/>
      <c r="AY138" s="147"/>
      <c r="AZ138" s="147"/>
      <c r="BA138" s="147"/>
      <c r="BB138" s="147"/>
      <c r="BC138" s="147"/>
      <c r="BD138" s="147"/>
      <c r="BE138" s="147"/>
      <c r="BF138" s="147"/>
      <c r="BI138" s="77">
        <f t="shared" si="17"/>
        <v>41091</v>
      </c>
      <c r="BJ138" s="78">
        <f t="shared" si="18"/>
        <v>0.15</v>
      </c>
      <c r="BK138" s="78">
        <f t="shared" ref="BK138:BK201" si="20">AI138</f>
        <v>0.15</v>
      </c>
      <c r="BL138" s="78">
        <f t="shared" si="19"/>
        <v>0.15</v>
      </c>
      <c r="BM138" s="72"/>
      <c r="BN138" s="78">
        <f t="shared" ref="BN138:BN201" si="21">AL138</f>
        <v>0.26250000000000001</v>
      </c>
      <c r="BO138" s="78">
        <f t="shared" ref="BO138:BO201" si="22">AM138</f>
        <v>0.26250000000000001</v>
      </c>
      <c r="BP138" s="79">
        <f t="shared" ref="BP138:BP201" si="23">AN138</f>
        <v>0.26250000000000001</v>
      </c>
    </row>
    <row r="139" spans="1:68" x14ac:dyDescent="0.25">
      <c r="A139" s="130">
        <f t="shared" si="16"/>
        <v>41334</v>
      </c>
      <c r="B139" s="131">
        <v>5.8849126208504896E-2</v>
      </c>
      <c r="C139" s="18"/>
      <c r="D139" s="159">
        <v>40238</v>
      </c>
      <c r="E139" s="146">
        <v>37.75</v>
      </c>
      <c r="F139" s="146">
        <v>37.75</v>
      </c>
      <c r="G139" s="146">
        <v>37.75</v>
      </c>
      <c r="H139" s="144"/>
      <c r="I139" s="146">
        <v>32.450000000000003</v>
      </c>
      <c r="J139" s="146">
        <v>32.450000000000003</v>
      </c>
      <c r="K139" s="146">
        <v>32.450000000000003</v>
      </c>
      <c r="L139" s="147"/>
      <c r="M139" s="150">
        <v>41122</v>
      </c>
      <c r="N139" s="146">
        <v>41.1</v>
      </c>
      <c r="O139" s="146">
        <v>41.1</v>
      </c>
      <c r="P139" s="146">
        <v>41.1</v>
      </c>
      <c r="Q139" s="146"/>
      <c r="R139" s="146">
        <v>41.95</v>
      </c>
      <c r="S139" s="146">
        <v>41.95</v>
      </c>
      <c r="T139" s="146">
        <v>41.95</v>
      </c>
      <c r="U139" s="146"/>
      <c r="V139" s="146">
        <v>1.55</v>
      </c>
      <c r="W139" s="146">
        <v>1.55</v>
      </c>
      <c r="X139" s="146">
        <v>1.55</v>
      </c>
      <c r="Y139" s="146"/>
      <c r="Z139" s="144">
        <v>0.28999999999999998</v>
      </c>
      <c r="AA139" s="144">
        <v>0.28999999999999998</v>
      </c>
      <c r="AB139" s="144">
        <v>0.28999999999999998</v>
      </c>
      <c r="AC139" s="144"/>
      <c r="AD139" s="144">
        <v>0.16</v>
      </c>
      <c r="AE139" s="144">
        <v>0.16</v>
      </c>
      <c r="AF139" s="144">
        <v>0.16</v>
      </c>
      <c r="AG139" s="144"/>
      <c r="AH139" s="144">
        <v>0.15</v>
      </c>
      <c r="AI139" s="144">
        <v>0.15</v>
      </c>
      <c r="AJ139" s="144">
        <v>0.15</v>
      </c>
      <c r="AK139" s="144"/>
      <c r="AL139" s="144">
        <v>0.26250000000000001</v>
      </c>
      <c r="AM139" s="144">
        <v>0.26250000000000001</v>
      </c>
      <c r="AN139" s="144">
        <v>0.26250000000000001</v>
      </c>
      <c r="AO139" s="146"/>
      <c r="AP139" s="146">
        <v>44</v>
      </c>
      <c r="AQ139" s="146">
        <v>0.4</v>
      </c>
      <c r="AR139" s="147"/>
      <c r="AS139" s="147"/>
      <c r="AT139" s="147"/>
      <c r="AU139" s="147"/>
      <c r="AV139" s="147"/>
      <c r="AW139" s="147"/>
      <c r="AX139" s="147"/>
      <c r="AY139" s="147"/>
      <c r="AZ139" s="147"/>
      <c r="BA139" s="147"/>
      <c r="BB139" s="147"/>
      <c r="BC139" s="147"/>
      <c r="BD139" s="147"/>
      <c r="BE139" s="147"/>
      <c r="BF139" s="147"/>
      <c r="BI139" s="77">
        <f t="shared" si="17"/>
        <v>41122</v>
      </c>
      <c r="BJ139" s="78">
        <f t="shared" si="18"/>
        <v>0.15</v>
      </c>
      <c r="BK139" s="78">
        <f t="shared" si="20"/>
        <v>0.15</v>
      </c>
      <c r="BL139" s="78">
        <f t="shared" si="19"/>
        <v>0.15</v>
      </c>
      <c r="BM139" s="72"/>
      <c r="BN139" s="78">
        <f t="shared" si="21"/>
        <v>0.26250000000000001</v>
      </c>
      <c r="BO139" s="78">
        <f t="shared" si="22"/>
        <v>0.26250000000000001</v>
      </c>
      <c r="BP139" s="79">
        <f t="shared" si="23"/>
        <v>0.26250000000000001</v>
      </c>
    </row>
    <row r="140" spans="1:68" x14ac:dyDescent="0.25">
      <c r="A140" s="130">
        <f t="shared" si="16"/>
        <v>41365</v>
      </c>
      <c r="B140" s="131">
        <v>5.8891361542765107E-2</v>
      </c>
      <c r="C140" s="18"/>
      <c r="D140" s="159">
        <v>40269</v>
      </c>
      <c r="E140" s="146">
        <v>38</v>
      </c>
      <c r="F140" s="146">
        <v>38</v>
      </c>
      <c r="G140" s="146">
        <v>38</v>
      </c>
      <c r="H140" s="144"/>
      <c r="I140" s="146">
        <v>29.7</v>
      </c>
      <c r="J140" s="146">
        <v>29.7</v>
      </c>
      <c r="K140" s="146">
        <v>29.7</v>
      </c>
      <c r="L140" s="147"/>
      <c r="M140" s="150">
        <v>41153</v>
      </c>
      <c r="N140" s="146">
        <v>29.074999999999999</v>
      </c>
      <c r="O140" s="146">
        <v>29.074999999999999</v>
      </c>
      <c r="P140" s="146">
        <v>29.074999999999999</v>
      </c>
      <c r="Q140" s="146"/>
      <c r="R140" s="146">
        <v>30.35</v>
      </c>
      <c r="S140" s="146">
        <v>30.35</v>
      </c>
      <c r="T140" s="146">
        <v>30.35</v>
      </c>
      <c r="U140" s="146"/>
      <c r="V140" s="146">
        <v>1.55</v>
      </c>
      <c r="W140" s="146">
        <v>1.55</v>
      </c>
      <c r="X140" s="146">
        <v>1.55</v>
      </c>
      <c r="Y140" s="146"/>
      <c r="Z140" s="144">
        <v>0.24</v>
      </c>
      <c r="AA140" s="144">
        <v>0.24</v>
      </c>
      <c r="AB140" s="144">
        <v>0.24</v>
      </c>
      <c r="AC140" s="144"/>
      <c r="AD140" s="144">
        <v>0.16</v>
      </c>
      <c r="AE140" s="144">
        <v>0.16</v>
      </c>
      <c r="AF140" s="144">
        <v>0.16</v>
      </c>
      <c r="AG140" s="144"/>
      <c r="AH140" s="144">
        <v>0.12</v>
      </c>
      <c r="AI140" s="144">
        <v>0.12</v>
      </c>
      <c r="AJ140" s="144">
        <v>0.12</v>
      </c>
      <c r="AK140" s="144"/>
      <c r="AL140" s="144">
        <v>0.21</v>
      </c>
      <c r="AM140" s="144">
        <v>0.21</v>
      </c>
      <c r="AN140" s="144">
        <v>0.21</v>
      </c>
      <c r="AO140" s="146"/>
      <c r="AP140" s="146">
        <v>44</v>
      </c>
      <c r="AQ140" s="146">
        <v>0.4</v>
      </c>
      <c r="AR140" s="147"/>
      <c r="AS140" s="147"/>
      <c r="AT140" s="147"/>
      <c r="AU140" s="147"/>
      <c r="AV140" s="147"/>
      <c r="AW140" s="147"/>
      <c r="AX140" s="147"/>
      <c r="AY140" s="147"/>
      <c r="AZ140" s="147"/>
      <c r="BA140" s="147"/>
      <c r="BB140" s="147"/>
      <c r="BC140" s="147"/>
      <c r="BD140" s="147"/>
      <c r="BE140" s="147"/>
      <c r="BF140" s="147"/>
      <c r="BI140" s="77">
        <f t="shared" si="17"/>
        <v>41153</v>
      </c>
      <c r="BJ140" s="78">
        <f t="shared" si="18"/>
        <v>0.12</v>
      </c>
      <c r="BK140" s="78">
        <f t="shared" si="20"/>
        <v>0.12</v>
      </c>
      <c r="BL140" s="78">
        <f t="shared" si="19"/>
        <v>0.12</v>
      </c>
      <c r="BM140" s="72"/>
      <c r="BN140" s="78">
        <f t="shared" si="21"/>
        <v>0.21</v>
      </c>
      <c r="BO140" s="78">
        <f t="shared" si="22"/>
        <v>0.21</v>
      </c>
      <c r="BP140" s="79">
        <f t="shared" si="23"/>
        <v>0.21</v>
      </c>
    </row>
    <row r="141" spans="1:68" x14ac:dyDescent="0.25">
      <c r="A141" s="130">
        <f t="shared" si="16"/>
        <v>41395</v>
      </c>
      <c r="B141" s="131">
        <v>5.8932234447452603E-2</v>
      </c>
      <c r="C141" s="18"/>
      <c r="D141" s="159">
        <v>40299</v>
      </c>
      <c r="E141" s="146">
        <v>38</v>
      </c>
      <c r="F141" s="146">
        <v>38</v>
      </c>
      <c r="G141" s="146">
        <v>38</v>
      </c>
      <c r="H141" s="144"/>
      <c r="I141" s="146">
        <v>29.2</v>
      </c>
      <c r="J141" s="146">
        <v>29.2</v>
      </c>
      <c r="K141" s="146">
        <v>29.2</v>
      </c>
      <c r="L141" s="147"/>
      <c r="M141" s="150">
        <v>41183</v>
      </c>
      <c r="N141" s="146">
        <v>27.125</v>
      </c>
      <c r="O141" s="146">
        <v>27.125</v>
      </c>
      <c r="P141" s="146">
        <v>27.125</v>
      </c>
      <c r="Q141" s="146"/>
      <c r="R141" s="146">
        <v>28.4</v>
      </c>
      <c r="S141" s="146">
        <v>28.4</v>
      </c>
      <c r="T141" s="146">
        <v>28.4</v>
      </c>
      <c r="U141" s="146"/>
      <c r="V141" s="146">
        <v>1.55</v>
      </c>
      <c r="W141" s="146">
        <v>1.55</v>
      </c>
      <c r="X141" s="146">
        <v>1.55</v>
      </c>
      <c r="Y141" s="146"/>
      <c r="Z141" s="144">
        <v>0.24</v>
      </c>
      <c r="AA141" s="144">
        <v>0.24</v>
      </c>
      <c r="AB141" s="144">
        <v>0.24</v>
      </c>
      <c r="AC141" s="144"/>
      <c r="AD141" s="144">
        <v>0.14000000000000001</v>
      </c>
      <c r="AE141" s="144">
        <v>0.14000000000000001</v>
      </c>
      <c r="AF141" s="144">
        <v>0.14000000000000001</v>
      </c>
      <c r="AG141" s="144"/>
      <c r="AH141" s="144">
        <v>0.12</v>
      </c>
      <c r="AI141" s="144">
        <v>0.12</v>
      </c>
      <c r="AJ141" s="144">
        <v>0.12</v>
      </c>
      <c r="AK141" s="144"/>
      <c r="AL141" s="144">
        <v>0.1875</v>
      </c>
      <c r="AM141" s="144">
        <v>0.1875</v>
      </c>
      <c r="AN141" s="144">
        <v>0.1875</v>
      </c>
      <c r="AO141" s="146"/>
      <c r="AP141" s="146">
        <v>45</v>
      </c>
      <c r="AQ141" s="146">
        <v>0.4</v>
      </c>
      <c r="AR141" s="147"/>
      <c r="AS141" s="147"/>
      <c r="AT141" s="147"/>
      <c r="AU141" s="147"/>
      <c r="AV141" s="147"/>
      <c r="AW141" s="147"/>
      <c r="AX141" s="147"/>
      <c r="AY141" s="147"/>
      <c r="AZ141" s="147"/>
      <c r="BA141" s="147"/>
      <c r="BB141" s="147"/>
      <c r="BC141" s="147"/>
      <c r="BD141" s="147"/>
      <c r="BE141" s="147"/>
      <c r="BF141" s="147"/>
      <c r="BI141" s="77">
        <f t="shared" si="17"/>
        <v>41183</v>
      </c>
      <c r="BJ141" s="78">
        <f t="shared" si="18"/>
        <v>0.12</v>
      </c>
      <c r="BK141" s="78">
        <f t="shared" si="20"/>
        <v>0.12</v>
      </c>
      <c r="BL141" s="78">
        <f t="shared" si="19"/>
        <v>0.12</v>
      </c>
      <c r="BM141" s="72"/>
      <c r="BN141" s="78">
        <f t="shared" si="21"/>
        <v>0.1875</v>
      </c>
      <c r="BO141" s="78">
        <f t="shared" si="22"/>
        <v>0.1875</v>
      </c>
      <c r="BP141" s="79">
        <f t="shared" si="23"/>
        <v>0.1875</v>
      </c>
    </row>
    <row r="142" spans="1:68" x14ac:dyDescent="0.25">
      <c r="A142" s="130">
        <f t="shared" si="16"/>
        <v>41426</v>
      </c>
      <c r="B142" s="131">
        <v>5.8974469782879298E-2</v>
      </c>
      <c r="C142" s="18"/>
      <c r="D142" s="159">
        <v>40330</v>
      </c>
      <c r="E142" s="146">
        <v>42.75</v>
      </c>
      <c r="F142" s="146">
        <v>42.75</v>
      </c>
      <c r="G142" s="146">
        <v>42.75</v>
      </c>
      <c r="H142" s="144"/>
      <c r="I142" s="146">
        <v>30.344999999999999</v>
      </c>
      <c r="J142" s="146">
        <v>30.344999999999999</v>
      </c>
      <c r="K142" s="146">
        <v>30.344999999999999</v>
      </c>
      <c r="L142" s="147"/>
      <c r="M142" s="150">
        <v>41214</v>
      </c>
      <c r="N142" s="146">
        <v>30.625</v>
      </c>
      <c r="O142" s="146">
        <v>30.625</v>
      </c>
      <c r="P142" s="146">
        <v>30.625</v>
      </c>
      <c r="Q142" s="146"/>
      <c r="R142" s="146">
        <v>31.75</v>
      </c>
      <c r="S142" s="146">
        <v>31.75</v>
      </c>
      <c r="T142" s="146">
        <v>31.75</v>
      </c>
      <c r="U142" s="146"/>
      <c r="V142" s="146">
        <v>1.55</v>
      </c>
      <c r="W142" s="146">
        <v>1.55</v>
      </c>
      <c r="X142" s="146">
        <v>1.55</v>
      </c>
      <c r="Y142" s="146"/>
      <c r="Z142" s="144">
        <v>0.24</v>
      </c>
      <c r="AA142" s="144">
        <v>0.24</v>
      </c>
      <c r="AB142" s="144">
        <v>0.24</v>
      </c>
      <c r="AC142" s="144"/>
      <c r="AD142" s="144">
        <v>0.1</v>
      </c>
      <c r="AE142" s="144">
        <v>0.1</v>
      </c>
      <c r="AF142" s="144">
        <v>0.1</v>
      </c>
      <c r="AG142" s="144"/>
      <c r="AH142" s="144">
        <v>0.12</v>
      </c>
      <c r="AI142" s="144">
        <v>0.12</v>
      </c>
      <c r="AJ142" s="144">
        <v>0.12</v>
      </c>
      <c r="AK142" s="144"/>
      <c r="AL142" s="144">
        <v>0.1875</v>
      </c>
      <c r="AM142" s="144">
        <v>0.1875</v>
      </c>
      <c r="AN142" s="144">
        <v>0.1875</v>
      </c>
      <c r="AO142" s="146"/>
      <c r="AP142" s="146">
        <v>45</v>
      </c>
      <c r="AQ142" s="146">
        <v>0.4</v>
      </c>
      <c r="AR142" s="147"/>
      <c r="AS142" s="147"/>
      <c r="AT142" s="147"/>
      <c r="AU142" s="147"/>
      <c r="AV142" s="147"/>
      <c r="AW142" s="147"/>
      <c r="AX142" s="147"/>
      <c r="AY142" s="147"/>
      <c r="AZ142" s="147"/>
      <c r="BA142" s="147"/>
      <c r="BB142" s="147"/>
      <c r="BC142" s="147"/>
      <c r="BD142" s="147"/>
      <c r="BE142" s="147"/>
      <c r="BF142" s="147"/>
      <c r="BI142" s="77">
        <f t="shared" si="17"/>
        <v>41214</v>
      </c>
      <c r="BJ142" s="78">
        <f t="shared" si="18"/>
        <v>0.12</v>
      </c>
      <c r="BK142" s="78">
        <f t="shared" si="20"/>
        <v>0.12</v>
      </c>
      <c r="BL142" s="78">
        <f t="shared" si="19"/>
        <v>0.12</v>
      </c>
      <c r="BM142" s="72"/>
      <c r="BN142" s="78">
        <f t="shared" si="21"/>
        <v>0.1875</v>
      </c>
      <c r="BO142" s="78">
        <f t="shared" si="22"/>
        <v>0.1875</v>
      </c>
      <c r="BP142" s="79">
        <f t="shared" si="23"/>
        <v>0.1875</v>
      </c>
    </row>
    <row r="143" spans="1:68" x14ac:dyDescent="0.25">
      <c r="A143" s="130">
        <f t="shared" si="16"/>
        <v>41456</v>
      </c>
      <c r="B143" s="131">
        <v>5.9015342688696099E-2</v>
      </c>
      <c r="C143" s="18"/>
      <c r="D143" s="159">
        <v>40360</v>
      </c>
      <c r="E143" s="146">
        <v>50</v>
      </c>
      <c r="F143" s="146">
        <v>50</v>
      </c>
      <c r="G143" s="146">
        <v>50</v>
      </c>
      <c r="H143" s="144"/>
      <c r="I143" s="146">
        <v>31.35</v>
      </c>
      <c r="J143" s="146">
        <v>31.35</v>
      </c>
      <c r="K143" s="146">
        <v>31.35</v>
      </c>
      <c r="L143" s="147"/>
      <c r="M143" s="150">
        <v>41244</v>
      </c>
      <c r="N143" s="146">
        <v>27.975000000000001</v>
      </c>
      <c r="O143" s="146">
        <v>27.975000000000001</v>
      </c>
      <c r="P143" s="146">
        <v>27.975000000000001</v>
      </c>
      <c r="Q143" s="146"/>
      <c r="R143" s="146">
        <v>29</v>
      </c>
      <c r="S143" s="146">
        <v>29</v>
      </c>
      <c r="T143" s="146">
        <v>29</v>
      </c>
      <c r="U143" s="146"/>
      <c r="V143" s="146">
        <v>1.05</v>
      </c>
      <c r="W143" s="146">
        <v>1.05</v>
      </c>
      <c r="X143" s="146">
        <v>1.05</v>
      </c>
      <c r="Y143" s="146"/>
      <c r="Z143" s="144">
        <v>0.24</v>
      </c>
      <c r="AA143" s="144">
        <v>0.24</v>
      </c>
      <c r="AB143" s="144">
        <v>0.24</v>
      </c>
      <c r="AC143" s="144"/>
      <c r="AD143" s="144">
        <v>0.1</v>
      </c>
      <c r="AE143" s="144">
        <v>0.1</v>
      </c>
      <c r="AF143" s="144">
        <v>0.1</v>
      </c>
      <c r="AG143" s="144"/>
      <c r="AH143" s="144">
        <v>0.12</v>
      </c>
      <c r="AI143" s="144">
        <v>0.12</v>
      </c>
      <c r="AJ143" s="144">
        <v>0.12</v>
      </c>
      <c r="AK143" s="144"/>
      <c r="AL143" s="144">
        <v>0.1875</v>
      </c>
      <c r="AM143" s="144">
        <v>0.1875</v>
      </c>
      <c r="AN143" s="144">
        <v>0.1875</v>
      </c>
      <c r="AO143" s="146"/>
      <c r="AP143" s="146">
        <v>45</v>
      </c>
      <c r="AQ143" s="146">
        <v>0.4</v>
      </c>
      <c r="AR143" s="147"/>
      <c r="AS143" s="147"/>
      <c r="AT143" s="147"/>
      <c r="AU143" s="147"/>
      <c r="AV143" s="147"/>
      <c r="AW143" s="147"/>
      <c r="AX143" s="147"/>
      <c r="AY143" s="147"/>
      <c r="AZ143" s="147"/>
      <c r="BA143" s="147"/>
      <c r="BB143" s="147"/>
      <c r="BC143" s="147"/>
      <c r="BD143" s="147"/>
      <c r="BE143" s="147"/>
      <c r="BF143" s="147"/>
      <c r="BI143" s="77">
        <f t="shared" si="17"/>
        <v>41244</v>
      </c>
      <c r="BJ143" s="78">
        <f t="shared" si="18"/>
        <v>0.12</v>
      </c>
      <c r="BK143" s="78">
        <f t="shared" si="20"/>
        <v>0.12</v>
      </c>
      <c r="BL143" s="78">
        <f t="shared" si="19"/>
        <v>0.12</v>
      </c>
      <c r="BM143" s="72"/>
      <c r="BN143" s="78">
        <f t="shared" si="21"/>
        <v>0.1875</v>
      </c>
      <c r="BO143" s="78">
        <f t="shared" si="22"/>
        <v>0.1875</v>
      </c>
      <c r="BP143" s="79">
        <f t="shared" si="23"/>
        <v>0.1875</v>
      </c>
    </row>
    <row r="144" spans="1:68" x14ac:dyDescent="0.25">
      <c r="A144" s="130">
        <f t="shared" si="16"/>
        <v>41487</v>
      </c>
      <c r="B144" s="131">
        <v>5.9057578025289999E-2</v>
      </c>
      <c r="C144" s="18"/>
      <c r="D144" s="159">
        <v>40391</v>
      </c>
      <c r="E144" s="146">
        <v>50</v>
      </c>
      <c r="F144" s="146">
        <v>50</v>
      </c>
      <c r="G144" s="146">
        <v>50</v>
      </c>
      <c r="H144" s="144"/>
      <c r="I144" s="146">
        <v>30.6</v>
      </c>
      <c r="J144" s="146">
        <v>30.6</v>
      </c>
      <c r="K144" s="146">
        <v>30.6</v>
      </c>
      <c r="L144" s="147"/>
      <c r="M144" s="150">
        <v>41275</v>
      </c>
      <c r="N144" s="146">
        <v>36.104999999999997</v>
      </c>
      <c r="O144" s="146">
        <v>36.104999999999997</v>
      </c>
      <c r="P144" s="146">
        <v>36.104999999999997</v>
      </c>
      <c r="Q144" s="146"/>
      <c r="R144" s="146">
        <v>33.704000000000001</v>
      </c>
      <c r="S144" s="146">
        <v>33.704000000000001</v>
      </c>
      <c r="T144" s="146">
        <v>33.704000000000001</v>
      </c>
      <c r="U144" s="146"/>
      <c r="V144" s="146">
        <v>1.05</v>
      </c>
      <c r="W144" s="146">
        <v>1.05</v>
      </c>
      <c r="X144" s="146">
        <v>1.05</v>
      </c>
      <c r="Y144" s="146"/>
      <c r="Z144" s="144">
        <v>0.24</v>
      </c>
      <c r="AA144" s="144">
        <v>0.24</v>
      </c>
      <c r="AB144" s="144">
        <v>0.24</v>
      </c>
      <c r="AC144" s="144"/>
      <c r="AD144" s="144">
        <v>0.11</v>
      </c>
      <c r="AE144" s="144">
        <v>0.11</v>
      </c>
      <c r="AF144" s="144">
        <v>0.11</v>
      </c>
      <c r="AG144" s="144"/>
      <c r="AH144" s="144">
        <v>0.12</v>
      </c>
      <c r="AI144" s="144">
        <v>0.12</v>
      </c>
      <c r="AJ144" s="144">
        <v>0.12</v>
      </c>
      <c r="AK144" s="144"/>
      <c r="AL144" s="144">
        <v>0.1875</v>
      </c>
      <c r="AM144" s="144">
        <v>0.1875</v>
      </c>
      <c r="AN144" s="144">
        <v>0.1875</v>
      </c>
      <c r="AO144" s="146"/>
      <c r="AP144" s="146">
        <v>46</v>
      </c>
      <c r="AQ144" s="146">
        <v>0.4</v>
      </c>
      <c r="AR144" s="147"/>
      <c r="AS144" s="147"/>
      <c r="AT144" s="147"/>
      <c r="AU144" s="147"/>
      <c r="AV144" s="147"/>
      <c r="AW144" s="147"/>
      <c r="AX144" s="147"/>
      <c r="AY144" s="147"/>
      <c r="AZ144" s="147"/>
      <c r="BA144" s="147"/>
      <c r="BB144" s="147"/>
      <c r="BC144" s="147"/>
      <c r="BD144" s="147"/>
      <c r="BE144" s="147"/>
      <c r="BF144" s="147"/>
      <c r="BI144" s="77">
        <f t="shared" si="17"/>
        <v>41275</v>
      </c>
      <c r="BJ144" s="78">
        <f t="shared" si="18"/>
        <v>0.12</v>
      </c>
      <c r="BK144" s="78">
        <f t="shared" si="20"/>
        <v>0.12</v>
      </c>
      <c r="BL144" s="78">
        <f t="shared" si="19"/>
        <v>0.12</v>
      </c>
      <c r="BM144" s="72"/>
      <c r="BN144" s="78">
        <f t="shared" si="21"/>
        <v>0.1875</v>
      </c>
      <c r="BO144" s="78">
        <f t="shared" si="22"/>
        <v>0.1875</v>
      </c>
      <c r="BP144" s="79">
        <f t="shared" si="23"/>
        <v>0.1875</v>
      </c>
    </row>
    <row r="145" spans="1:68" x14ac:dyDescent="0.25">
      <c r="A145" s="130">
        <f t="shared" si="16"/>
        <v>41518</v>
      </c>
      <c r="B145" s="131">
        <v>5.9099813362476702E-2</v>
      </c>
      <c r="C145" s="18"/>
      <c r="D145" s="159">
        <v>40422</v>
      </c>
      <c r="E145" s="146">
        <v>37</v>
      </c>
      <c r="F145" s="146">
        <v>37</v>
      </c>
      <c r="G145" s="146">
        <v>37</v>
      </c>
      <c r="H145" s="144"/>
      <c r="I145" s="146">
        <v>28.5</v>
      </c>
      <c r="J145" s="146">
        <v>28.5</v>
      </c>
      <c r="K145" s="146">
        <v>28.5</v>
      </c>
      <c r="L145" s="147"/>
      <c r="M145" s="150">
        <v>41306</v>
      </c>
      <c r="N145" s="146">
        <v>36.33</v>
      </c>
      <c r="O145" s="146">
        <v>36.33</v>
      </c>
      <c r="P145" s="146">
        <v>36.33</v>
      </c>
      <c r="Q145" s="146"/>
      <c r="R145" s="146">
        <v>32.004000000000005</v>
      </c>
      <c r="S145" s="146">
        <v>32.004000000000005</v>
      </c>
      <c r="T145" s="146">
        <v>32.004000000000005</v>
      </c>
      <c r="U145" s="146"/>
      <c r="V145" s="146">
        <v>1.05</v>
      </c>
      <c r="W145" s="146">
        <v>1.05</v>
      </c>
      <c r="X145" s="146">
        <v>1.05</v>
      </c>
      <c r="Y145" s="146"/>
      <c r="Z145" s="144">
        <v>0.24</v>
      </c>
      <c r="AA145" s="144">
        <v>0.24</v>
      </c>
      <c r="AB145" s="144">
        <v>0.24</v>
      </c>
      <c r="AC145" s="144"/>
      <c r="AD145" s="144">
        <v>0.13</v>
      </c>
      <c r="AE145" s="144">
        <v>0.13</v>
      </c>
      <c r="AF145" s="144">
        <v>0.13</v>
      </c>
      <c r="AG145" s="144"/>
      <c r="AH145" s="144">
        <v>0.12</v>
      </c>
      <c r="AI145" s="144">
        <v>0.12</v>
      </c>
      <c r="AJ145" s="144">
        <v>0.12</v>
      </c>
      <c r="AK145" s="144"/>
      <c r="AL145" s="144">
        <v>0.1875</v>
      </c>
      <c r="AM145" s="144">
        <v>0.1875</v>
      </c>
      <c r="AN145" s="144">
        <v>0.1875</v>
      </c>
      <c r="AO145" s="146"/>
      <c r="AP145" s="146">
        <v>46</v>
      </c>
      <c r="AQ145" s="146">
        <v>0.4</v>
      </c>
      <c r="AR145" s="147"/>
      <c r="AS145" s="147"/>
      <c r="AT145" s="147"/>
      <c r="AU145" s="147"/>
      <c r="AV145" s="147"/>
      <c r="AW145" s="147"/>
      <c r="AX145" s="147"/>
      <c r="AY145" s="147"/>
      <c r="AZ145" s="147"/>
      <c r="BA145" s="147"/>
      <c r="BB145" s="147"/>
      <c r="BC145" s="147"/>
      <c r="BD145" s="147"/>
      <c r="BE145" s="147"/>
      <c r="BF145" s="147"/>
      <c r="BI145" s="77">
        <f t="shared" si="17"/>
        <v>41306</v>
      </c>
      <c r="BJ145" s="78">
        <f t="shared" si="18"/>
        <v>0.12</v>
      </c>
      <c r="BK145" s="78">
        <f t="shared" si="20"/>
        <v>0.12</v>
      </c>
      <c r="BL145" s="78">
        <f t="shared" si="19"/>
        <v>0.12</v>
      </c>
      <c r="BM145" s="72"/>
      <c r="BN145" s="78">
        <f t="shared" si="21"/>
        <v>0.1875</v>
      </c>
      <c r="BO145" s="78">
        <f t="shared" si="22"/>
        <v>0.1875</v>
      </c>
      <c r="BP145" s="79">
        <f t="shared" si="23"/>
        <v>0.1875</v>
      </c>
    </row>
    <row r="146" spans="1:68" x14ac:dyDescent="0.25">
      <c r="A146" s="130">
        <f t="shared" si="16"/>
        <v>41548</v>
      </c>
      <c r="B146" s="131">
        <v>5.91406862699961E-2</v>
      </c>
      <c r="C146" s="18"/>
      <c r="D146" s="159">
        <v>40452</v>
      </c>
      <c r="E146" s="146">
        <v>36.75</v>
      </c>
      <c r="F146" s="146">
        <v>36.75</v>
      </c>
      <c r="G146" s="146">
        <v>36.75</v>
      </c>
      <c r="H146" s="144"/>
      <c r="I146" s="146">
        <v>27.8</v>
      </c>
      <c r="J146" s="146">
        <v>27.8</v>
      </c>
      <c r="K146" s="146">
        <v>27.8</v>
      </c>
      <c r="L146" s="147"/>
      <c r="M146" s="150">
        <v>41334</v>
      </c>
      <c r="N146" s="146">
        <v>30.375</v>
      </c>
      <c r="O146" s="146">
        <v>30.375</v>
      </c>
      <c r="P146" s="146">
        <v>30.375</v>
      </c>
      <c r="Q146" s="146"/>
      <c r="R146" s="146">
        <v>31.7</v>
      </c>
      <c r="S146" s="146">
        <v>31.7</v>
      </c>
      <c r="T146" s="146">
        <v>31.7</v>
      </c>
      <c r="U146" s="146"/>
      <c r="V146" s="146">
        <v>1.05</v>
      </c>
      <c r="W146" s="146">
        <v>1.05</v>
      </c>
      <c r="X146" s="146">
        <v>1.05</v>
      </c>
      <c r="Y146" s="146"/>
      <c r="Z146" s="144">
        <v>0.24</v>
      </c>
      <c r="AA146" s="144">
        <v>0.24</v>
      </c>
      <c r="AB146" s="144">
        <v>0.24</v>
      </c>
      <c r="AC146" s="144"/>
      <c r="AD146" s="144">
        <v>0.13</v>
      </c>
      <c r="AE146" s="144">
        <v>0.13</v>
      </c>
      <c r="AF146" s="144">
        <v>0.13</v>
      </c>
      <c r="AG146" s="144"/>
      <c r="AH146" s="144">
        <v>0.12</v>
      </c>
      <c r="AI146" s="144">
        <v>0.12</v>
      </c>
      <c r="AJ146" s="144">
        <v>0.12</v>
      </c>
      <c r="AK146" s="144"/>
      <c r="AL146" s="144">
        <v>0.1875</v>
      </c>
      <c r="AM146" s="144">
        <v>0.1875</v>
      </c>
      <c r="AN146" s="144">
        <v>0.1875</v>
      </c>
      <c r="AO146" s="146"/>
      <c r="AP146" s="146">
        <v>46</v>
      </c>
      <c r="AQ146" s="146">
        <v>0.4</v>
      </c>
      <c r="AR146" s="147"/>
      <c r="AS146" s="147"/>
      <c r="AT146" s="147"/>
      <c r="AU146" s="147"/>
      <c r="AV146" s="147"/>
      <c r="AW146" s="147"/>
      <c r="AX146" s="147"/>
      <c r="AY146" s="147"/>
      <c r="AZ146" s="147"/>
      <c r="BA146" s="147"/>
      <c r="BB146" s="147"/>
      <c r="BC146" s="147"/>
      <c r="BD146" s="147"/>
      <c r="BE146" s="147"/>
      <c r="BF146" s="147"/>
      <c r="BI146" s="77">
        <f t="shared" si="17"/>
        <v>41334</v>
      </c>
      <c r="BJ146" s="78">
        <f t="shared" si="18"/>
        <v>0.12</v>
      </c>
      <c r="BK146" s="78">
        <f t="shared" si="20"/>
        <v>0.12</v>
      </c>
      <c r="BL146" s="78">
        <f t="shared" si="19"/>
        <v>0.12</v>
      </c>
      <c r="BM146" s="72"/>
      <c r="BN146" s="78">
        <f t="shared" si="21"/>
        <v>0.1875</v>
      </c>
      <c r="BO146" s="78">
        <f t="shared" si="22"/>
        <v>0.1875</v>
      </c>
      <c r="BP146" s="79">
        <f t="shared" si="23"/>
        <v>0.1875</v>
      </c>
    </row>
    <row r="147" spans="1:68" x14ac:dyDescent="0.25">
      <c r="A147" s="130">
        <f t="shared" si="16"/>
        <v>41579</v>
      </c>
      <c r="B147" s="131">
        <v>5.9182921608349502E-2</v>
      </c>
      <c r="C147" s="18"/>
      <c r="D147" s="159">
        <v>40483</v>
      </c>
      <c r="E147" s="146">
        <v>36.75</v>
      </c>
      <c r="F147" s="146">
        <v>36.75</v>
      </c>
      <c r="G147" s="146">
        <v>36.75</v>
      </c>
      <c r="H147" s="144"/>
      <c r="I147" s="146">
        <v>27.2</v>
      </c>
      <c r="J147" s="146">
        <v>27.2</v>
      </c>
      <c r="K147" s="146">
        <v>27.2</v>
      </c>
      <c r="L147" s="147"/>
      <c r="M147" s="150">
        <v>41365</v>
      </c>
      <c r="N147" s="146">
        <v>30.4</v>
      </c>
      <c r="O147" s="146">
        <v>30.4</v>
      </c>
      <c r="P147" s="146">
        <v>30.4</v>
      </c>
      <c r="Q147" s="146"/>
      <c r="R147" s="146">
        <v>29.8</v>
      </c>
      <c r="S147" s="146">
        <v>29.8</v>
      </c>
      <c r="T147" s="146">
        <v>29.8</v>
      </c>
      <c r="U147" s="146"/>
      <c r="V147" s="146">
        <v>1.05</v>
      </c>
      <c r="W147" s="146">
        <v>1.05</v>
      </c>
      <c r="X147" s="146">
        <v>1.05</v>
      </c>
      <c r="Y147" s="146"/>
      <c r="Z147" s="144">
        <v>0.24</v>
      </c>
      <c r="AA147" s="144">
        <v>0.24</v>
      </c>
      <c r="AB147" s="144">
        <v>0.24</v>
      </c>
      <c r="AC147" s="144"/>
      <c r="AD147" s="144">
        <v>0.1</v>
      </c>
      <c r="AE147" s="144">
        <v>0.1</v>
      </c>
      <c r="AF147" s="144">
        <v>0.1</v>
      </c>
      <c r="AG147" s="144"/>
      <c r="AH147" s="144">
        <v>0.12</v>
      </c>
      <c r="AI147" s="144">
        <v>0.12</v>
      </c>
      <c r="AJ147" s="144">
        <v>0.12</v>
      </c>
      <c r="AK147" s="144"/>
      <c r="AL147" s="144">
        <v>0.1875</v>
      </c>
      <c r="AM147" s="144">
        <v>0.1875</v>
      </c>
      <c r="AN147" s="144">
        <v>0.1875</v>
      </c>
      <c r="AO147" s="146"/>
      <c r="AP147" s="146">
        <v>47</v>
      </c>
      <c r="AQ147" s="146">
        <v>0.4</v>
      </c>
      <c r="AR147" s="147"/>
      <c r="AS147" s="147"/>
      <c r="AT147" s="147"/>
      <c r="AU147" s="147"/>
      <c r="AV147" s="147"/>
      <c r="AW147" s="147"/>
      <c r="AX147" s="147"/>
      <c r="AY147" s="147"/>
      <c r="AZ147" s="147"/>
      <c r="BA147" s="147"/>
      <c r="BB147" s="147"/>
      <c r="BC147" s="147"/>
      <c r="BD147" s="147"/>
      <c r="BE147" s="147"/>
      <c r="BF147" s="147"/>
      <c r="BI147" s="77">
        <f t="shared" si="17"/>
        <v>41365</v>
      </c>
      <c r="BJ147" s="78">
        <f t="shared" si="18"/>
        <v>0.12</v>
      </c>
      <c r="BK147" s="78">
        <f t="shared" si="20"/>
        <v>0.12</v>
      </c>
      <c r="BL147" s="78">
        <f t="shared" si="19"/>
        <v>0.12</v>
      </c>
      <c r="BM147" s="72"/>
      <c r="BN147" s="78">
        <f t="shared" si="21"/>
        <v>0.1875</v>
      </c>
      <c r="BO147" s="78">
        <f t="shared" si="22"/>
        <v>0.1875</v>
      </c>
      <c r="BP147" s="79">
        <f t="shared" si="23"/>
        <v>0.1875</v>
      </c>
    </row>
    <row r="148" spans="1:68" x14ac:dyDescent="0.25">
      <c r="A148" s="130">
        <f t="shared" si="16"/>
        <v>41609</v>
      </c>
      <c r="B148" s="131">
        <v>5.9223794516998197E-2</v>
      </c>
      <c r="C148" s="18"/>
      <c r="D148" s="159">
        <v>40513</v>
      </c>
      <c r="E148" s="146">
        <v>36.75</v>
      </c>
      <c r="F148" s="146">
        <v>36.75</v>
      </c>
      <c r="G148" s="146">
        <v>36.75</v>
      </c>
      <c r="H148" s="144"/>
      <c r="I148" s="146">
        <v>27.85</v>
      </c>
      <c r="J148" s="146">
        <v>27.85</v>
      </c>
      <c r="K148" s="146">
        <v>27.85</v>
      </c>
      <c r="L148" s="147"/>
      <c r="M148" s="150">
        <v>41395</v>
      </c>
      <c r="N148" s="146">
        <v>31.95</v>
      </c>
      <c r="O148" s="146">
        <v>31.95</v>
      </c>
      <c r="P148" s="146">
        <v>31.95</v>
      </c>
      <c r="Q148" s="146"/>
      <c r="R148" s="146">
        <v>30.95</v>
      </c>
      <c r="S148" s="146">
        <v>30.95</v>
      </c>
      <c r="T148" s="146">
        <v>30.95</v>
      </c>
      <c r="U148" s="146"/>
      <c r="V148" s="146">
        <v>1.05</v>
      </c>
      <c r="W148" s="146">
        <v>1.05</v>
      </c>
      <c r="X148" s="146">
        <v>1.05</v>
      </c>
      <c r="Y148" s="146"/>
      <c r="Z148" s="144">
        <v>0.24</v>
      </c>
      <c r="AA148" s="144">
        <v>0.24</v>
      </c>
      <c r="AB148" s="144">
        <v>0.24</v>
      </c>
      <c r="AC148" s="144"/>
      <c r="AD148" s="144">
        <v>0.105</v>
      </c>
      <c r="AE148" s="144">
        <v>0.105</v>
      </c>
      <c r="AF148" s="144">
        <v>0.105</v>
      </c>
      <c r="AG148" s="144"/>
      <c r="AH148" s="144">
        <v>0.12</v>
      </c>
      <c r="AI148" s="144">
        <v>0.12</v>
      </c>
      <c r="AJ148" s="144">
        <v>0.12</v>
      </c>
      <c r="AK148" s="144"/>
      <c r="AL148" s="144">
        <v>0.1875</v>
      </c>
      <c r="AM148" s="144">
        <v>0.1875</v>
      </c>
      <c r="AN148" s="144">
        <v>0.1875</v>
      </c>
      <c r="AO148" s="146"/>
      <c r="AP148" s="146">
        <v>47</v>
      </c>
      <c r="AQ148" s="146">
        <v>0.4</v>
      </c>
      <c r="AR148" s="147"/>
      <c r="AS148" s="147"/>
      <c r="AT148" s="147"/>
      <c r="AU148" s="147"/>
      <c r="AV148" s="147"/>
      <c r="AW148" s="147"/>
      <c r="AX148" s="147"/>
      <c r="AY148" s="147"/>
      <c r="AZ148" s="147"/>
      <c r="BA148" s="147"/>
      <c r="BB148" s="147"/>
      <c r="BC148" s="147"/>
      <c r="BD148" s="147"/>
      <c r="BE148" s="147"/>
      <c r="BF148" s="147"/>
      <c r="BI148" s="77">
        <f t="shared" si="17"/>
        <v>41395</v>
      </c>
      <c r="BJ148" s="78">
        <f t="shared" si="18"/>
        <v>0.12</v>
      </c>
      <c r="BK148" s="78">
        <f t="shared" si="20"/>
        <v>0.12</v>
      </c>
      <c r="BL148" s="78">
        <f t="shared" si="19"/>
        <v>0.12</v>
      </c>
      <c r="BM148" s="72"/>
      <c r="BN148" s="78">
        <f t="shared" si="21"/>
        <v>0.1875</v>
      </c>
      <c r="BO148" s="78">
        <f t="shared" si="22"/>
        <v>0.1875</v>
      </c>
      <c r="BP148" s="79">
        <f t="shared" si="23"/>
        <v>0.1875</v>
      </c>
    </row>
    <row r="149" spans="1:68" x14ac:dyDescent="0.25">
      <c r="A149" s="130">
        <f t="shared" si="16"/>
        <v>41640</v>
      </c>
      <c r="B149" s="131">
        <v>5.9266029856518604E-2</v>
      </c>
      <c r="C149" s="18"/>
      <c r="D149" s="159">
        <v>40544</v>
      </c>
      <c r="E149" s="146">
        <v>45.85</v>
      </c>
      <c r="F149" s="146">
        <v>45.85</v>
      </c>
      <c r="G149" s="146">
        <v>45.85</v>
      </c>
      <c r="H149" s="144"/>
      <c r="I149" s="146">
        <v>36.1</v>
      </c>
      <c r="J149" s="146">
        <v>36.1</v>
      </c>
      <c r="K149" s="146">
        <v>36.1</v>
      </c>
      <c r="L149" s="147"/>
      <c r="M149" s="150">
        <v>41426</v>
      </c>
      <c r="N149" s="146">
        <v>33.549999999999997</v>
      </c>
      <c r="O149" s="146">
        <v>33.549999999999997</v>
      </c>
      <c r="P149" s="146">
        <v>33.549999999999997</v>
      </c>
      <c r="Q149" s="146"/>
      <c r="R149" s="146">
        <v>31.25</v>
      </c>
      <c r="S149" s="146">
        <v>31.25</v>
      </c>
      <c r="T149" s="146">
        <v>31.25</v>
      </c>
      <c r="U149" s="146"/>
      <c r="V149" s="146">
        <v>1.55</v>
      </c>
      <c r="W149" s="146">
        <v>1.55</v>
      </c>
      <c r="X149" s="146">
        <v>1.55</v>
      </c>
      <c r="Y149" s="146"/>
      <c r="Z149" s="144">
        <v>0.24</v>
      </c>
      <c r="AA149" s="144">
        <v>0.24</v>
      </c>
      <c r="AB149" s="144">
        <v>0.24</v>
      </c>
      <c r="AC149" s="144"/>
      <c r="AD149" s="144">
        <v>0.14000000000000001</v>
      </c>
      <c r="AE149" s="144">
        <v>0.14000000000000001</v>
      </c>
      <c r="AF149" s="144">
        <v>0.14000000000000001</v>
      </c>
      <c r="AG149" s="144"/>
      <c r="AH149" s="144">
        <v>0.12</v>
      </c>
      <c r="AI149" s="144">
        <v>0.12</v>
      </c>
      <c r="AJ149" s="144">
        <v>0.12</v>
      </c>
      <c r="AK149" s="144"/>
      <c r="AL149" s="144">
        <v>0.1875</v>
      </c>
      <c r="AM149" s="144">
        <v>0.1875</v>
      </c>
      <c r="AN149" s="144">
        <v>0.1875</v>
      </c>
      <c r="AO149" s="146"/>
      <c r="AP149" s="146">
        <v>47</v>
      </c>
      <c r="AQ149" s="146">
        <v>0.4</v>
      </c>
      <c r="AR149" s="147"/>
      <c r="AS149" s="147"/>
      <c r="AT149" s="147"/>
      <c r="AU149" s="147"/>
      <c r="AV149" s="147"/>
      <c r="AW149" s="147"/>
      <c r="AX149" s="147"/>
      <c r="AY149" s="147"/>
      <c r="AZ149" s="147"/>
      <c r="BA149" s="147"/>
      <c r="BB149" s="147"/>
      <c r="BC149" s="147"/>
      <c r="BD149" s="147"/>
      <c r="BE149" s="147"/>
      <c r="BF149" s="147"/>
      <c r="BI149" s="77">
        <f t="shared" si="17"/>
        <v>41426</v>
      </c>
      <c r="BJ149" s="78">
        <f t="shared" si="18"/>
        <v>0.12</v>
      </c>
      <c r="BK149" s="78">
        <f t="shared" si="20"/>
        <v>0.12</v>
      </c>
      <c r="BL149" s="78">
        <f t="shared" si="19"/>
        <v>0.12</v>
      </c>
      <c r="BM149" s="72"/>
      <c r="BN149" s="78">
        <f t="shared" si="21"/>
        <v>0.1875</v>
      </c>
      <c r="BO149" s="78">
        <f t="shared" si="22"/>
        <v>0.1875</v>
      </c>
      <c r="BP149" s="79">
        <f t="shared" si="23"/>
        <v>0.1875</v>
      </c>
    </row>
    <row r="150" spans="1:68" x14ac:dyDescent="0.25">
      <c r="A150" s="130">
        <f t="shared" si="16"/>
        <v>41671</v>
      </c>
      <c r="B150" s="131">
        <v>5.9308265196631904E-2</v>
      </c>
      <c r="C150" s="18"/>
      <c r="D150" s="159">
        <v>40575</v>
      </c>
      <c r="E150" s="146">
        <v>46.85</v>
      </c>
      <c r="F150" s="146">
        <v>46.85</v>
      </c>
      <c r="G150" s="146">
        <v>46.85</v>
      </c>
      <c r="H150" s="144"/>
      <c r="I150" s="146">
        <v>35.15</v>
      </c>
      <c r="J150" s="146">
        <v>35.15</v>
      </c>
      <c r="K150" s="146">
        <v>35.15</v>
      </c>
      <c r="L150" s="147"/>
      <c r="M150" s="150">
        <v>41456</v>
      </c>
      <c r="N150" s="146">
        <v>40.6</v>
      </c>
      <c r="O150" s="146">
        <v>40.6</v>
      </c>
      <c r="P150" s="146">
        <v>40.6</v>
      </c>
      <c r="Q150" s="146"/>
      <c r="R150" s="146">
        <v>39.4</v>
      </c>
      <c r="S150" s="146">
        <v>39.4</v>
      </c>
      <c r="T150" s="146">
        <v>39.4</v>
      </c>
      <c r="U150" s="146"/>
      <c r="V150" s="146">
        <v>1.55</v>
      </c>
      <c r="W150" s="146">
        <v>1.55</v>
      </c>
      <c r="X150" s="146">
        <v>1.55</v>
      </c>
      <c r="Y150" s="146"/>
      <c r="Z150" s="144">
        <v>0.28999999999999998</v>
      </c>
      <c r="AA150" s="144">
        <v>0.28999999999999998</v>
      </c>
      <c r="AB150" s="144">
        <v>0.28999999999999998</v>
      </c>
      <c r="AC150" s="144"/>
      <c r="AD150" s="144">
        <v>0.15</v>
      </c>
      <c r="AE150" s="144">
        <v>0.15</v>
      </c>
      <c r="AF150" s="144">
        <v>0.15</v>
      </c>
      <c r="AG150" s="144"/>
      <c r="AH150" s="144">
        <v>0.15</v>
      </c>
      <c r="AI150" s="144">
        <v>0.15</v>
      </c>
      <c r="AJ150" s="144">
        <v>0.15</v>
      </c>
      <c r="AK150" s="144"/>
      <c r="AL150" s="144">
        <v>0.26250000000000001</v>
      </c>
      <c r="AM150" s="144">
        <v>0.26250000000000001</v>
      </c>
      <c r="AN150" s="144">
        <v>0.26250000000000001</v>
      </c>
      <c r="AO150" s="146"/>
      <c r="AP150" s="146">
        <v>48</v>
      </c>
      <c r="AQ150" s="146">
        <v>0.4</v>
      </c>
      <c r="AR150" s="147"/>
      <c r="AS150" s="147"/>
      <c r="AT150" s="147"/>
      <c r="AU150" s="147"/>
      <c r="AV150" s="147"/>
      <c r="AW150" s="147"/>
      <c r="AX150" s="147"/>
      <c r="AY150" s="147"/>
      <c r="AZ150" s="147"/>
      <c r="BA150" s="147"/>
      <c r="BB150" s="147"/>
      <c r="BC150" s="147"/>
      <c r="BD150" s="147"/>
      <c r="BE150" s="147"/>
      <c r="BF150" s="147"/>
      <c r="BI150" s="77">
        <f t="shared" si="17"/>
        <v>41456</v>
      </c>
      <c r="BJ150" s="78">
        <f t="shared" si="18"/>
        <v>0.15</v>
      </c>
      <c r="BK150" s="78">
        <f t="shared" si="20"/>
        <v>0.15</v>
      </c>
      <c r="BL150" s="78">
        <f t="shared" si="19"/>
        <v>0.15</v>
      </c>
      <c r="BM150" s="72"/>
      <c r="BN150" s="78">
        <f t="shared" si="21"/>
        <v>0.26250000000000001</v>
      </c>
      <c r="BO150" s="78">
        <f t="shared" si="22"/>
        <v>0.26250000000000001</v>
      </c>
      <c r="BP150" s="79">
        <f t="shared" si="23"/>
        <v>0.26250000000000001</v>
      </c>
    </row>
    <row r="151" spans="1:68" x14ac:dyDescent="0.25">
      <c r="A151" s="130">
        <f t="shared" si="16"/>
        <v>41699</v>
      </c>
      <c r="B151" s="131">
        <v>5.9346413246276E-2</v>
      </c>
      <c r="C151" s="18"/>
      <c r="D151" s="159">
        <v>40603</v>
      </c>
      <c r="E151" s="146">
        <v>37.85</v>
      </c>
      <c r="F151" s="146">
        <v>37.85</v>
      </c>
      <c r="G151" s="146">
        <v>37.85</v>
      </c>
      <c r="H151" s="144"/>
      <c r="I151" s="146">
        <v>32.700000000000003</v>
      </c>
      <c r="J151" s="146">
        <v>32.700000000000003</v>
      </c>
      <c r="K151" s="146">
        <v>32.700000000000003</v>
      </c>
      <c r="L151" s="147"/>
      <c r="M151" s="150">
        <v>41487</v>
      </c>
      <c r="N151" s="146">
        <v>41.35</v>
      </c>
      <c r="O151" s="146">
        <v>41.35</v>
      </c>
      <c r="P151" s="146">
        <v>41.35</v>
      </c>
      <c r="Q151" s="146"/>
      <c r="R151" s="146">
        <v>42.2</v>
      </c>
      <c r="S151" s="146">
        <v>42.2</v>
      </c>
      <c r="T151" s="146">
        <v>42.2</v>
      </c>
      <c r="U151" s="146"/>
      <c r="V151" s="146">
        <v>1.55</v>
      </c>
      <c r="W151" s="146">
        <v>1.55</v>
      </c>
      <c r="X151" s="146">
        <v>1.55</v>
      </c>
      <c r="Y151" s="146"/>
      <c r="Z151" s="144">
        <v>0.28999999999999998</v>
      </c>
      <c r="AA151" s="144">
        <v>0.28999999999999998</v>
      </c>
      <c r="AB151" s="144">
        <v>0.28999999999999998</v>
      </c>
      <c r="AC151" s="144"/>
      <c r="AD151" s="144">
        <v>0.16</v>
      </c>
      <c r="AE151" s="144">
        <v>0.16</v>
      </c>
      <c r="AF151" s="144">
        <v>0.16</v>
      </c>
      <c r="AG151" s="144"/>
      <c r="AH151" s="144">
        <v>0.15</v>
      </c>
      <c r="AI151" s="144">
        <v>0.15</v>
      </c>
      <c r="AJ151" s="144">
        <v>0.15</v>
      </c>
      <c r="AK151" s="144"/>
      <c r="AL151" s="144">
        <v>0.26250000000000001</v>
      </c>
      <c r="AM151" s="144">
        <v>0.26250000000000001</v>
      </c>
      <c r="AN151" s="144">
        <v>0.26250000000000001</v>
      </c>
      <c r="AO151" s="146"/>
      <c r="AP151" s="146">
        <v>48</v>
      </c>
      <c r="AQ151" s="146">
        <v>0.4</v>
      </c>
      <c r="AR151" s="147"/>
      <c r="AS151" s="147"/>
      <c r="AT151" s="147"/>
      <c r="AU151" s="147"/>
      <c r="AV151" s="147"/>
      <c r="AW151" s="147"/>
      <c r="AX151" s="147"/>
      <c r="AY151" s="147"/>
      <c r="AZ151" s="147"/>
      <c r="BA151" s="147"/>
      <c r="BB151" s="147"/>
      <c r="BC151" s="147"/>
      <c r="BD151" s="147"/>
      <c r="BE151" s="147"/>
      <c r="BF151" s="147"/>
      <c r="BI151" s="77">
        <f t="shared" si="17"/>
        <v>41487</v>
      </c>
      <c r="BJ151" s="78">
        <f t="shared" si="18"/>
        <v>0.15</v>
      </c>
      <c r="BK151" s="78">
        <f t="shared" si="20"/>
        <v>0.15</v>
      </c>
      <c r="BL151" s="78">
        <f t="shared" si="19"/>
        <v>0.15</v>
      </c>
      <c r="BM151" s="72"/>
      <c r="BN151" s="78">
        <f t="shared" si="21"/>
        <v>0.26250000000000001</v>
      </c>
      <c r="BO151" s="78">
        <f t="shared" si="22"/>
        <v>0.26250000000000001</v>
      </c>
      <c r="BP151" s="79">
        <f t="shared" si="23"/>
        <v>0.26250000000000001</v>
      </c>
    </row>
    <row r="152" spans="1:68" x14ac:dyDescent="0.25">
      <c r="A152" s="130">
        <f t="shared" si="16"/>
        <v>41730</v>
      </c>
      <c r="B152" s="131">
        <v>5.9388648587517696E-2</v>
      </c>
      <c r="C152" s="18"/>
      <c r="D152" s="159">
        <v>40634</v>
      </c>
      <c r="E152" s="146">
        <v>38.1</v>
      </c>
      <c r="F152" s="146">
        <v>38.1</v>
      </c>
      <c r="G152" s="146">
        <v>38.1</v>
      </c>
      <c r="H152" s="144"/>
      <c r="I152" s="146">
        <v>29.95</v>
      </c>
      <c r="J152" s="146">
        <v>29.95</v>
      </c>
      <c r="K152" s="146">
        <v>29.95</v>
      </c>
      <c r="L152" s="147"/>
      <c r="M152" s="150">
        <v>41518</v>
      </c>
      <c r="N152" s="146">
        <v>29.324999999999999</v>
      </c>
      <c r="O152" s="146">
        <v>29.324999999999999</v>
      </c>
      <c r="P152" s="146">
        <v>29.324999999999999</v>
      </c>
      <c r="Q152" s="146"/>
      <c r="R152" s="146">
        <v>30.6</v>
      </c>
      <c r="S152" s="146">
        <v>30.6</v>
      </c>
      <c r="T152" s="146">
        <v>30.6</v>
      </c>
      <c r="U152" s="146"/>
      <c r="V152" s="146">
        <v>1.55</v>
      </c>
      <c r="W152" s="146">
        <v>1.55</v>
      </c>
      <c r="X152" s="146">
        <v>1.55</v>
      </c>
      <c r="Y152" s="146"/>
      <c r="Z152" s="144">
        <v>0.24</v>
      </c>
      <c r="AA152" s="144">
        <v>0.24</v>
      </c>
      <c r="AB152" s="144">
        <v>0.24</v>
      </c>
      <c r="AC152" s="144"/>
      <c r="AD152" s="144">
        <v>0.16</v>
      </c>
      <c r="AE152" s="144">
        <v>0.16</v>
      </c>
      <c r="AF152" s="144">
        <v>0.16</v>
      </c>
      <c r="AG152" s="144"/>
      <c r="AH152" s="144">
        <v>0.1</v>
      </c>
      <c r="AI152" s="144">
        <v>0.1</v>
      </c>
      <c r="AJ152" s="144">
        <v>0.1</v>
      </c>
      <c r="AK152" s="144"/>
      <c r="AL152" s="144">
        <v>0.21</v>
      </c>
      <c r="AM152" s="144">
        <v>0.21</v>
      </c>
      <c r="AN152" s="144">
        <v>0.21</v>
      </c>
      <c r="AO152" s="146"/>
      <c r="AP152" s="146">
        <v>48</v>
      </c>
      <c r="AQ152" s="146">
        <v>0.4</v>
      </c>
      <c r="AR152" s="147"/>
      <c r="AS152" s="147"/>
      <c r="AT152" s="147"/>
      <c r="AU152" s="147"/>
      <c r="AV152" s="147"/>
      <c r="AW152" s="147"/>
      <c r="AX152" s="147"/>
      <c r="AY152" s="147"/>
      <c r="AZ152" s="147"/>
      <c r="BA152" s="147"/>
      <c r="BB152" s="147"/>
      <c r="BC152" s="147"/>
      <c r="BD152" s="147"/>
      <c r="BE152" s="147"/>
      <c r="BF152" s="147"/>
      <c r="BI152" s="77">
        <f t="shared" si="17"/>
        <v>41518</v>
      </c>
      <c r="BJ152" s="78">
        <f t="shared" si="18"/>
        <v>0.1</v>
      </c>
      <c r="BK152" s="78">
        <f t="shared" si="20"/>
        <v>0.1</v>
      </c>
      <c r="BL152" s="78">
        <f t="shared" si="19"/>
        <v>0.1</v>
      </c>
      <c r="BM152" s="72"/>
      <c r="BN152" s="78">
        <f t="shared" si="21"/>
        <v>0.21</v>
      </c>
      <c r="BO152" s="78">
        <f t="shared" si="22"/>
        <v>0.21</v>
      </c>
      <c r="BP152" s="79">
        <f t="shared" si="23"/>
        <v>0.21</v>
      </c>
    </row>
    <row r="153" spans="1:68" x14ac:dyDescent="0.25">
      <c r="A153" s="130">
        <f t="shared" si="16"/>
        <v>41760</v>
      </c>
      <c r="B153" s="131">
        <v>5.9429521498961101E-2</v>
      </c>
      <c r="C153" s="18"/>
      <c r="D153" s="159">
        <v>40664</v>
      </c>
      <c r="E153" s="146">
        <v>38.1</v>
      </c>
      <c r="F153" s="146">
        <v>38.1</v>
      </c>
      <c r="G153" s="146">
        <v>38.1</v>
      </c>
      <c r="H153" s="144"/>
      <c r="I153" s="146">
        <v>29.45</v>
      </c>
      <c r="J153" s="146">
        <v>29.45</v>
      </c>
      <c r="K153" s="146">
        <v>29.45</v>
      </c>
      <c r="L153" s="147"/>
      <c r="M153" s="150">
        <v>41548</v>
      </c>
      <c r="N153" s="146">
        <v>27.375</v>
      </c>
      <c r="O153" s="146">
        <v>27.375</v>
      </c>
      <c r="P153" s="146">
        <v>27.375</v>
      </c>
      <c r="Q153" s="146"/>
      <c r="R153" s="146">
        <v>28.65</v>
      </c>
      <c r="S153" s="146">
        <v>28.65</v>
      </c>
      <c r="T153" s="146">
        <v>28.65</v>
      </c>
      <c r="U153" s="146"/>
      <c r="V153" s="146">
        <v>1.55</v>
      </c>
      <c r="W153" s="146">
        <v>1.55</v>
      </c>
      <c r="X153" s="146">
        <v>1.55</v>
      </c>
      <c r="Y153" s="146"/>
      <c r="Z153" s="144">
        <v>0.24</v>
      </c>
      <c r="AA153" s="144">
        <v>0.24</v>
      </c>
      <c r="AB153" s="144">
        <v>0.24</v>
      </c>
      <c r="AC153" s="144"/>
      <c r="AD153" s="144">
        <v>0.14000000000000001</v>
      </c>
      <c r="AE153" s="144">
        <v>0.14000000000000001</v>
      </c>
      <c r="AF153" s="144">
        <v>0.14000000000000001</v>
      </c>
      <c r="AG153" s="144"/>
      <c r="AH153" s="144">
        <v>0.1</v>
      </c>
      <c r="AI153" s="144">
        <v>0.1</v>
      </c>
      <c r="AJ153" s="144">
        <v>0.1</v>
      </c>
      <c r="AK153" s="144"/>
      <c r="AL153" s="144">
        <v>0.1875</v>
      </c>
      <c r="AM153" s="144">
        <v>0.1875</v>
      </c>
      <c r="AN153" s="144">
        <v>0.1875</v>
      </c>
      <c r="AO153" s="146"/>
      <c r="AP153" s="146">
        <v>49</v>
      </c>
      <c r="AQ153" s="146">
        <v>0.4</v>
      </c>
      <c r="AR153" s="147"/>
      <c r="AS153" s="147"/>
      <c r="AT153" s="147"/>
      <c r="AU153" s="147"/>
      <c r="AV153" s="147"/>
      <c r="AW153" s="147"/>
      <c r="AX153" s="147"/>
      <c r="AY153" s="147"/>
      <c r="AZ153" s="147"/>
      <c r="BA153" s="147"/>
      <c r="BB153" s="147"/>
      <c r="BC153" s="147"/>
      <c r="BD153" s="147"/>
      <c r="BE153" s="147"/>
      <c r="BF153" s="147"/>
      <c r="BI153" s="77">
        <f t="shared" si="17"/>
        <v>41548</v>
      </c>
      <c r="BJ153" s="78">
        <f t="shared" si="18"/>
        <v>0.1</v>
      </c>
      <c r="BK153" s="78">
        <f t="shared" si="20"/>
        <v>0.1</v>
      </c>
      <c r="BL153" s="78">
        <f t="shared" si="19"/>
        <v>0.1</v>
      </c>
      <c r="BM153" s="72"/>
      <c r="BN153" s="78">
        <f t="shared" si="21"/>
        <v>0.1875</v>
      </c>
      <c r="BO153" s="78">
        <f t="shared" si="22"/>
        <v>0.1875</v>
      </c>
      <c r="BP153" s="79">
        <f t="shared" si="23"/>
        <v>0.1875</v>
      </c>
    </row>
    <row r="154" spans="1:68" x14ac:dyDescent="0.25">
      <c r="A154" s="130">
        <f t="shared" si="16"/>
        <v>41791</v>
      </c>
      <c r="B154" s="131">
        <v>5.9471756841369405E-2</v>
      </c>
      <c r="C154" s="18"/>
      <c r="D154" s="159">
        <v>40695</v>
      </c>
      <c r="E154" s="146">
        <v>43.5</v>
      </c>
      <c r="F154" s="146">
        <v>43.5</v>
      </c>
      <c r="G154" s="146">
        <v>43.5</v>
      </c>
      <c r="H154" s="144"/>
      <c r="I154" s="146">
        <v>30.594999999999999</v>
      </c>
      <c r="J154" s="146">
        <v>30.594999999999999</v>
      </c>
      <c r="K154" s="146">
        <v>30.594999999999999</v>
      </c>
      <c r="L154" s="147"/>
      <c r="M154" s="150">
        <v>41579</v>
      </c>
      <c r="N154" s="146">
        <v>30.875</v>
      </c>
      <c r="O154" s="146">
        <v>30.875</v>
      </c>
      <c r="P154" s="146">
        <v>30.875</v>
      </c>
      <c r="Q154" s="146"/>
      <c r="R154" s="146">
        <v>32</v>
      </c>
      <c r="S154" s="146">
        <v>32</v>
      </c>
      <c r="T154" s="146">
        <v>32</v>
      </c>
      <c r="U154" s="146"/>
      <c r="V154" s="146">
        <v>1.55</v>
      </c>
      <c r="W154" s="146">
        <v>1.55</v>
      </c>
      <c r="X154" s="146">
        <v>1.55</v>
      </c>
      <c r="Y154" s="146"/>
      <c r="Z154" s="144">
        <v>0.24</v>
      </c>
      <c r="AA154" s="144">
        <v>0.24</v>
      </c>
      <c r="AB154" s="144">
        <v>0.24</v>
      </c>
      <c r="AC154" s="144"/>
      <c r="AD154" s="144">
        <v>0.1</v>
      </c>
      <c r="AE154" s="144">
        <v>0.1</v>
      </c>
      <c r="AF154" s="144">
        <v>0.1</v>
      </c>
      <c r="AG154" s="144"/>
      <c r="AH154" s="144">
        <v>0.1</v>
      </c>
      <c r="AI154" s="144">
        <v>0.1</v>
      </c>
      <c r="AJ154" s="144">
        <v>0.1</v>
      </c>
      <c r="AK154" s="144"/>
      <c r="AL154" s="144">
        <v>0.1875</v>
      </c>
      <c r="AM154" s="144">
        <v>0.1875</v>
      </c>
      <c r="AN154" s="144">
        <v>0.1875</v>
      </c>
      <c r="AO154" s="146"/>
      <c r="AP154" s="146">
        <v>49</v>
      </c>
      <c r="AQ154" s="146">
        <v>0.4</v>
      </c>
      <c r="AR154" s="147"/>
      <c r="AS154" s="147"/>
      <c r="AT154" s="147"/>
      <c r="AU154" s="147"/>
      <c r="AV154" s="147"/>
      <c r="AW154" s="147"/>
      <c r="AX154" s="147"/>
      <c r="AY154" s="147"/>
      <c r="AZ154" s="147"/>
      <c r="BA154" s="147"/>
      <c r="BB154" s="147"/>
      <c r="BC154" s="147"/>
      <c r="BD154" s="147"/>
      <c r="BE154" s="147"/>
      <c r="BF154" s="147"/>
      <c r="BI154" s="77">
        <f t="shared" si="17"/>
        <v>41579</v>
      </c>
      <c r="BJ154" s="78">
        <f t="shared" si="18"/>
        <v>0.1</v>
      </c>
      <c r="BK154" s="78">
        <f t="shared" si="20"/>
        <v>0.1</v>
      </c>
      <c r="BL154" s="78">
        <f t="shared" si="19"/>
        <v>0.1</v>
      </c>
      <c r="BM154" s="72"/>
      <c r="BN154" s="78">
        <f t="shared" si="21"/>
        <v>0.1875</v>
      </c>
      <c r="BO154" s="78">
        <f t="shared" si="22"/>
        <v>0.1875</v>
      </c>
      <c r="BP154" s="79">
        <f t="shared" si="23"/>
        <v>0.1875</v>
      </c>
    </row>
    <row r="155" spans="1:68" x14ac:dyDescent="0.25">
      <c r="A155" s="130">
        <f t="shared" si="16"/>
        <v>41821</v>
      </c>
      <c r="B155" s="131">
        <v>5.9512629753942101E-2</v>
      </c>
      <c r="C155" s="18"/>
      <c r="D155" s="159">
        <v>40725</v>
      </c>
      <c r="E155" s="146">
        <v>51.5</v>
      </c>
      <c r="F155" s="146">
        <v>51.5</v>
      </c>
      <c r="G155" s="146">
        <v>51.5</v>
      </c>
      <c r="H155" s="144"/>
      <c r="I155" s="146">
        <v>31.6</v>
      </c>
      <c r="J155" s="146">
        <v>31.6</v>
      </c>
      <c r="K155" s="146">
        <v>31.6</v>
      </c>
      <c r="L155" s="147"/>
      <c r="M155" s="150">
        <v>41609</v>
      </c>
      <c r="N155" s="146">
        <v>28.225000000000001</v>
      </c>
      <c r="O155" s="146">
        <v>28.225000000000001</v>
      </c>
      <c r="P155" s="146">
        <v>28.225000000000001</v>
      </c>
      <c r="Q155" s="146"/>
      <c r="R155" s="146">
        <v>29.25</v>
      </c>
      <c r="S155" s="146">
        <v>29.25</v>
      </c>
      <c r="T155" s="146">
        <v>29.25</v>
      </c>
      <c r="U155" s="146"/>
      <c r="V155" s="146">
        <v>1.05</v>
      </c>
      <c r="W155" s="146">
        <v>1.05</v>
      </c>
      <c r="X155" s="146">
        <v>1.05</v>
      </c>
      <c r="Y155" s="146"/>
      <c r="Z155" s="144">
        <v>0.24</v>
      </c>
      <c r="AA155" s="144">
        <v>0.24</v>
      </c>
      <c r="AB155" s="144">
        <v>0.24</v>
      </c>
      <c r="AC155" s="144"/>
      <c r="AD155" s="144">
        <v>0.1</v>
      </c>
      <c r="AE155" s="144">
        <v>0.1</v>
      </c>
      <c r="AF155" s="144">
        <v>0.1</v>
      </c>
      <c r="AG155" s="144"/>
      <c r="AH155" s="144">
        <v>0.1</v>
      </c>
      <c r="AI155" s="144">
        <v>0.1</v>
      </c>
      <c r="AJ155" s="144">
        <v>0.1</v>
      </c>
      <c r="AK155" s="144"/>
      <c r="AL155" s="144">
        <v>0.1875</v>
      </c>
      <c r="AM155" s="144">
        <v>0.1875</v>
      </c>
      <c r="AN155" s="144">
        <v>0.1875</v>
      </c>
      <c r="AO155" s="146"/>
      <c r="AP155" s="146">
        <v>49</v>
      </c>
      <c r="AQ155" s="146">
        <v>0.4</v>
      </c>
      <c r="AR155" s="147"/>
      <c r="AS155" s="147"/>
      <c r="AT155" s="147"/>
      <c r="AU155" s="147"/>
      <c r="AV155" s="147"/>
      <c r="AW155" s="147"/>
      <c r="AX155" s="147"/>
      <c r="AY155" s="147"/>
      <c r="AZ155" s="147"/>
      <c r="BA155" s="147"/>
      <c r="BB155" s="147"/>
      <c r="BC155" s="147"/>
      <c r="BD155" s="147"/>
      <c r="BE155" s="147"/>
      <c r="BF155" s="147"/>
      <c r="BI155" s="77">
        <f t="shared" si="17"/>
        <v>41609</v>
      </c>
      <c r="BJ155" s="78">
        <f t="shared" si="18"/>
        <v>0.1</v>
      </c>
      <c r="BK155" s="78">
        <f t="shared" si="20"/>
        <v>0.1</v>
      </c>
      <c r="BL155" s="78">
        <f t="shared" si="19"/>
        <v>0.1</v>
      </c>
      <c r="BM155" s="72"/>
      <c r="BN155" s="78">
        <f t="shared" si="21"/>
        <v>0.1875</v>
      </c>
      <c r="BO155" s="78">
        <f t="shared" si="22"/>
        <v>0.1875</v>
      </c>
      <c r="BP155" s="79">
        <f t="shared" si="23"/>
        <v>0.1875</v>
      </c>
    </row>
    <row r="156" spans="1:68" x14ac:dyDescent="0.25">
      <c r="A156" s="130">
        <f t="shared" si="16"/>
        <v>41852</v>
      </c>
      <c r="B156" s="131">
        <v>5.9554865097516604E-2</v>
      </c>
      <c r="C156" s="18"/>
      <c r="D156" s="159">
        <v>40756</v>
      </c>
      <c r="E156" s="146">
        <v>51.5</v>
      </c>
      <c r="F156" s="146">
        <v>51.5</v>
      </c>
      <c r="G156" s="146">
        <v>51.5</v>
      </c>
      <c r="H156" s="144"/>
      <c r="I156" s="146">
        <v>30.85</v>
      </c>
      <c r="J156" s="146">
        <v>30.85</v>
      </c>
      <c r="K156" s="146">
        <v>30.85</v>
      </c>
      <c r="L156" s="147"/>
      <c r="M156" s="150">
        <v>41640</v>
      </c>
      <c r="N156" s="146">
        <v>36.354999999999997</v>
      </c>
      <c r="O156" s="146">
        <v>36.354999999999997</v>
      </c>
      <c r="P156" s="146">
        <v>36.354999999999997</v>
      </c>
      <c r="Q156" s="146"/>
      <c r="R156" s="146">
        <v>33.954000000000001</v>
      </c>
      <c r="S156" s="146">
        <v>33.954000000000001</v>
      </c>
      <c r="T156" s="146">
        <v>33.954000000000001</v>
      </c>
      <c r="U156" s="146"/>
      <c r="V156" s="146">
        <v>1.05</v>
      </c>
      <c r="W156" s="146">
        <v>1.05</v>
      </c>
      <c r="X156" s="146">
        <v>1.05</v>
      </c>
      <c r="Y156" s="146"/>
      <c r="Z156" s="144">
        <v>0.24</v>
      </c>
      <c r="AA156" s="144">
        <v>0.24</v>
      </c>
      <c r="AB156" s="144">
        <v>0.24</v>
      </c>
      <c r="AC156" s="144"/>
      <c r="AD156" s="144">
        <v>0.11</v>
      </c>
      <c r="AE156" s="144">
        <v>0.11</v>
      </c>
      <c r="AF156" s="144">
        <v>0.11</v>
      </c>
      <c r="AG156" s="144"/>
      <c r="AH156" s="144">
        <v>0.1</v>
      </c>
      <c r="AI156" s="144">
        <v>0.1</v>
      </c>
      <c r="AJ156" s="144">
        <v>0.1</v>
      </c>
      <c r="AK156" s="144"/>
      <c r="AL156" s="144">
        <v>0.1875</v>
      </c>
      <c r="AM156" s="144">
        <v>0.1875</v>
      </c>
      <c r="AN156" s="144">
        <v>0.1875</v>
      </c>
      <c r="AO156" s="146"/>
      <c r="AP156" s="146">
        <v>50</v>
      </c>
      <c r="AQ156" s="146">
        <v>0.4</v>
      </c>
      <c r="AR156" s="147"/>
      <c r="AS156" s="147"/>
      <c r="AT156" s="147"/>
      <c r="AU156" s="147"/>
      <c r="AV156" s="147"/>
      <c r="AW156" s="147"/>
      <c r="AX156" s="147"/>
      <c r="AY156" s="147"/>
      <c r="AZ156" s="147"/>
      <c r="BA156" s="147"/>
      <c r="BB156" s="147"/>
      <c r="BC156" s="147"/>
      <c r="BD156" s="147"/>
      <c r="BE156" s="147"/>
      <c r="BF156" s="147"/>
      <c r="BI156" s="77">
        <f t="shared" si="17"/>
        <v>41640</v>
      </c>
      <c r="BJ156" s="78">
        <f t="shared" si="18"/>
        <v>0.1</v>
      </c>
      <c r="BK156" s="78">
        <f t="shared" si="20"/>
        <v>0.1</v>
      </c>
      <c r="BL156" s="78">
        <f t="shared" si="19"/>
        <v>0.1</v>
      </c>
      <c r="BM156" s="72"/>
      <c r="BN156" s="78">
        <f t="shared" si="21"/>
        <v>0.1875</v>
      </c>
      <c r="BO156" s="78">
        <f t="shared" si="22"/>
        <v>0.1875</v>
      </c>
      <c r="BP156" s="79">
        <f t="shared" si="23"/>
        <v>0.1875</v>
      </c>
    </row>
    <row r="157" spans="1:68" x14ac:dyDescent="0.25">
      <c r="A157" s="130">
        <f t="shared" si="16"/>
        <v>41883</v>
      </c>
      <c r="B157" s="131">
        <v>5.9597100441684397E-2</v>
      </c>
      <c r="C157" s="18"/>
      <c r="D157" s="159">
        <v>40787</v>
      </c>
      <c r="E157" s="146">
        <v>37.1</v>
      </c>
      <c r="F157" s="146">
        <v>37.1</v>
      </c>
      <c r="G157" s="146">
        <v>37.1</v>
      </c>
      <c r="H157" s="144"/>
      <c r="I157" s="146">
        <v>28.75</v>
      </c>
      <c r="J157" s="146">
        <v>28.75</v>
      </c>
      <c r="K157" s="146">
        <v>28.75</v>
      </c>
      <c r="L157" s="147"/>
      <c r="M157" s="150">
        <v>41671</v>
      </c>
      <c r="N157" s="146">
        <v>36.58</v>
      </c>
      <c r="O157" s="146">
        <v>36.58</v>
      </c>
      <c r="P157" s="146">
        <v>36.58</v>
      </c>
      <c r="Q157" s="146"/>
      <c r="R157" s="146">
        <v>32.254000000000005</v>
      </c>
      <c r="S157" s="146">
        <v>32.254000000000005</v>
      </c>
      <c r="T157" s="146">
        <v>32.254000000000005</v>
      </c>
      <c r="U157" s="146"/>
      <c r="V157" s="146">
        <v>1.05</v>
      </c>
      <c r="W157" s="146">
        <v>1.05</v>
      </c>
      <c r="X157" s="146">
        <v>1.05</v>
      </c>
      <c r="Y157" s="146"/>
      <c r="Z157" s="144">
        <v>0.24</v>
      </c>
      <c r="AA157" s="144">
        <v>0.24</v>
      </c>
      <c r="AB157" s="144">
        <v>0.24</v>
      </c>
      <c r="AC157" s="144"/>
      <c r="AD157" s="144">
        <v>0.13</v>
      </c>
      <c r="AE157" s="144">
        <v>0.13</v>
      </c>
      <c r="AF157" s="144">
        <v>0.13</v>
      </c>
      <c r="AG157" s="144"/>
      <c r="AH157" s="144">
        <v>0.1</v>
      </c>
      <c r="AI157" s="144">
        <v>0.1</v>
      </c>
      <c r="AJ157" s="144">
        <v>0.1</v>
      </c>
      <c r="AK157" s="144"/>
      <c r="AL157" s="144">
        <v>0.1875</v>
      </c>
      <c r="AM157" s="144">
        <v>0.1875</v>
      </c>
      <c r="AN157" s="144">
        <v>0.1875</v>
      </c>
      <c r="AO157" s="146"/>
      <c r="AP157" s="146">
        <v>50</v>
      </c>
      <c r="AQ157" s="146">
        <v>0.4</v>
      </c>
      <c r="AR157" s="147"/>
      <c r="AS157" s="147"/>
      <c r="AT157" s="147"/>
      <c r="AU157" s="147"/>
      <c r="AV157" s="147"/>
      <c r="AW157" s="147"/>
      <c r="AX157" s="147"/>
      <c r="AY157" s="147"/>
      <c r="AZ157" s="147"/>
      <c r="BA157" s="147"/>
      <c r="BB157" s="147"/>
      <c r="BC157" s="147"/>
      <c r="BD157" s="147"/>
      <c r="BE157" s="147"/>
      <c r="BF157" s="147"/>
      <c r="BI157" s="77">
        <f t="shared" si="17"/>
        <v>41671</v>
      </c>
      <c r="BJ157" s="78">
        <f t="shared" si="18"/>
        <v>0.1</v>
      </c>
      <c r="BK157" s="78">
        <f t="shared" si="20"/>
        <v>0.1</v>
      </c>
      <c r="BL157" s="78">
        <f t="shared" si="19"/>
        <v>0.1</v>
      </c>
      <c r="BM157" s="72"/>
      <c r="BN157" s="78">
        <f t="shared" si="21"/>
        <v>0.1875</v>
      </c>
      <c r="BO157" s="78">
        <f t="shared" si="22"/>
        <v>0.1875</v>
      </c>
      <c r="BP157" s="79">
        <f t="shared" si="23"/>
        <v>0.1875</v>
      </c>
    </row>
    <row r="158" spans="1:68" x14ac:dyDescent="0.25">
      <c r="A158" s="130">
        <f t="shared" si="16"/>
        <v>41913</v>
      </c>
      <c r="B158" s="131">
        <v>5.9637973355959301E-2</v>
      </c>
      <c r="C158" s="18"/>
      <c r="D158" s="159">
        <v>40817</v>
      </c>
      <c r="E158" s="146">
        <v>36.85</v>
      </c>
      <c r="F158" s="146">
        <v>36.85</v>
      </c>
      <c r="G158" s="146">
        <v>36.85</v>
      </c>
      <c r="H158" s="144"/>
      <c r="I158" s="146">
        <v>28.05</v>
      </c>
      <c r="J158" s="146">
        <v>28.05</v>
      </c>
      <c r="K158" s="146">
        <v>28.05</v>
      </c>
      <c r="L158" s="147"/>
      <c r="M158" s="150">
        <v>41699</v>
      </c>
      <c r="N158" s="146">
        <v>30.625</v>
      </c>
      <c r="O158" s="146">
        <v>30.625</v>
      </c>
      <c r="P158" s="146">
        <v>30.625</v>
      </c>
      <c r="Q158" s="146"/>
      <c r="R158" s="146">
        <v>31.95</v>
      </c>
      <c r="S158" s="146">
        <v>31.95</v>
      </c>
      <c r="T158" s="146">
        <v>31.95</v>
      </c>
      <c r="U158" s="146"/>
      <c r="V158" s="146">
        <v>1.05</v>
      </c>
      <c r="W158" s="146">
        <v>1.05</v>
      </c>
      <c r="X158" s="146">
        <v>1.05</v>
      </c>
      <c r="Y158" s="146"/>
      <c r="Z158" s="144">
        <v>0.24</v>
      </c>
      <c r="AA158" s="144">
        <v>0.24</v>
      </c>
      <c r="AB158" s="144">
        <v>0.24</v>
      </c>
      <c r="AC158" s="144"/>
      <c r="AD158" s="144">
        <v>0.13</v>
      </c>
      <c r="AE158" s="144">
        <v>0.13</v>
      </c>
      <c r="AF158" s="144">
        <v>0.13</v>
      </c>
      <c r="AG158" s="144"/>
      <c r="AH158" s="144">
        <v>0.1</v>
      </c>
      <c r="AI158" s="144">
        <v>0.1</v>
      </c>
      <c r="AJ158" s="144">
        <v>0.1</v>
      </c>
      <c r="AK158" s="144"/>
      <c r="AL158" s="144">
        <v>0.1875</v>
      </c>
      <c r="AM158" s="144">
        <v>0.1875</v>
      </c>
      <c r="AN158" s="144">
        <v>0.1875</v>
      </c>
      <c r="AO158" s="146"/>
      <c r="AP158" s="146">
        <v>50</v>
      </c>
      <c r="AQ158" s="146">
        <v>0.4</v>
      </c>
      <c r="AR158" s="147"/>
      <c r="AS158" s="147"/>
      <c r="AT158" s="147"/>
      <c r="AU158" s="147"/>
      <c r="AV158" s="147"/>
      <c r="AW158" s="147"/>
      <c r="AX158" s="147"/>
      <c r="AY158" s="147"/>
      <c r="AZ158" s="147"/>
      <c r="BA158" s="147"/>
      <c r="BB158" s="147"/>
      <c r="BC158" s="147"/>
      <c r="BD158" s="147"/>
      <c r="BE158" s="147"/>
      <c r="BF158" s="147"/>
      <c r="BI158" s="77">
        <f t="shared" si="17"/>
        <v>41699</v>
      </c>
      <c r="BJ158" s="78">
        <f t="shared" si="18"/>
        <v>0.1</v>
      </c>
      <c r="BK158" s="78">
        <f t="shared" si="20"/>
        <v>0.1</v>
      </c>
      <c r="BL158" s="78">
        <f t="shared" si="19"/>
        <v>0.1</v>
      </c>
      <c r="BM158" s="72"/>
      <c r="BN158" s="78">
        <f t="shared" si="21"/>
        <v>0.1875</v>
      </c>
      <c r="BO158" s="78">
        <f t="shared" si="22"/>
        <v>0.1875</v>
      </c>
      <c r="BP158" s="79">
        <f t="shared" si="23"/>
        <v>0.1875</v>
      </c>
    </row>
    <row r="159" spans="1:68" x14ac:dyDescent="0.25">
      <c r="A159" s="130">
        <f t="shared" si="16"/>
        <v>41944</v>
      </c>
      <c r="B159" s="131">
        <v>5.96802087012933E-2</v>
      </c>
      <c r="C159" s="18"/>
      <c r="D159" s="159">
        <v>40848</v>
      </c>
      <c r="E159" s="146">
        <v>36.85</v>
      </c>
      <c r="F159" s="146">
        <v>36.85</v>
      </c>
      <c r="G159" s="146">
        <v>36.85</v>
      </c>
      <c r="H159" s="144"/>
      <c r="I159" s="146">
        <v>27.45</v>
      </c>
      <c r="J159" s="146">
        <v>27.45</v>
      </c>
      <c r="K159" s="146">
        <v>27.45</v>
      </c>
      <c r="L159" s="147"/>
      <c r="M159" s="150">
        <v>41730</v>
      </c>
      <c r="N159" s="146">
        <v>30.65</v>
      </c>
      <c r="O159" s="146">
        <v>30.65</v>
      </c>
      <c r="P159" s="146">
        <v>30.65</v>
      </c>
      <c r="Q159" s="146"/>
      <c r="R159" s="146">
        <v>30.05</v>
      </c>
      <c r="S159" s="146">
        <v>30.05</v>
      </c>
      <c r="T159" s="146">
        <v>30.05</v>
      </c>
      <c r="U159" s="146"/>
      <c r="V159" s="146">
        <v>1.05</v>
      </c>
      <c r="W159" s="146">
        <v>1.05</v>
      </c>
      <c r="X159" s="146">
        <v>1.05</v>
      </c>
      <c r="Y159" s="146"/>
      <c r="Z159" s="144">
        <v>0.24</v>
      </c>
      <c r="AA159" s="144">
        <v>0.24</v>
      </c>
      <c r="AB159" s="144">
        <v>0.24</v>
      </c>
      <c r="AC159" s="144"/>
      <c r="AD159" s="144">
        <v>0.1</v>
      </c>
      <c r="AE159" s="144">
        <v>0.1</v>
      </c>
      <c r="AF159" s="144">
        <v>0.1</v>
      </c>
      <c r="AG159" s="144"/>
      <c r="AH159" s="144">
        <v>0.1</v>
      </c>
      <c r="AI159" s="144">
        <v>0.1</v>
      </c>
      <c r="AJ159" s="144">
        <v>0.1</v>
      </c>
      <c r="AK159" s="144"/>
      <c r="AL159" s="144">
        <v>0.1875</v>
      </c>
      <c r="AM159" s="144">
        <v>0.1875</v>
      </c>
      <c r="AN159" s="144">
        <v>0.1875</v>
      </c>
      <c r="AO159" s="146"/>
      <c r="AP159" s="146">
        <v>51</v>
      </c>
      <c r="AQ159" s="146">
        <v>0.4</v>
      </c>
      <c r="AR159" s="147"/>
      <c r="AS159" s="147"/>
      <c r="AT159" s="147"/>
      <c r="AU159" s="147"/>
      <c r="AV159" s="147"/>
      <c r="AW159" s="147"/>
      <c r="AX159" s="147"/>
      <c r="AY159" s="147"/>
      <c r="AZ159" s="147"/>
      <c r="BA159" s="147"/>
      <c r="BB159" s="147"/>
      <c r="BC159" s="147"/>
      <c r="BD159" s="147"/>
      <c r="BE159" s="147"/>
      <c r="BF159" s="147"/>
      <c r="BI159" s="77">
        <f t="shared" si="17"/>
        <v>41730</v>
      </c>
      <c r="BJ159" s="78">
        <f t="shared" si="18"/>
        <v>0.1</v>
      </c>
      <c r="BK159" s="78">
        <f t="shared" si="20"/>
        <v>0.1</v>
      </c>
      <c r="BL159" s="78">
        <f t="shared" si="19"/>
        <v>0.1</v>
      </c>
      <c r="BM159" s="72"/>
      <c r="BN159" s="78">
        <f t="shared" si="21"/>
        <v>0.1875</v>
      </c>
      <c r="BO159" s="78">
        <f t="shared" si="22"/>
        <v>0.1875</v>
      </c>
      <c r="BP159" s="79">
        <f t="shared" si="23"/>
        <v>0.1875</v>
      </c>
    </row>
    <row r="160" spans="1:68" x14ac:dyDescent="0.25">
      <c r="A160" s="130">
        <f t="shared" si="16"/>
        <v>41974</v>
      </c>
      <c r="B160" s="131">
        <v>5.9721081616697105E-2</v>
      </c>
      <c r="C160" s="18"/>
      <c r="D160" s="159">
        <v>40878</v>
      </c>
      <c r="E160" s="146">
        <v>36.85</v>
      </c>
      <c r="F160" s="146">
        <v>36.85</v>
      </c>
      <c r="G160" s="146">
        <v>36.85</v>
      </c>
      <c r="H160" s="144"/>
      <c r="I160" s="146">
        <v>31.9</v>
      </c>
      <c r="J160" s="146">
        <v>31.9</v>
      </c>
      <c r="K160" s="146">
        <v>31.9</v>
      </c>
      <c r="L160" s="147"/>
      <c r="M160" s="150">
        <v>41760</v>
      </c>
      <c r="N160" s="146">
        <v>32.200000000000003</v>
      </c>
      <c r="O160" s="146">
        <v>32.200000000000003</v>
      </c>
      <c r="P160" s="146">
        <v>32.200000000000003</v>
      </c>
      <c r="Q160" s="146"/>
      <c r="R160" s="146">
        <v>31.2</v>
      </c>
      <c r="S160" s="146">
        <v>31.2</v>
      </c>
      <c r="T160" s="146">
        <v>31.2</v>
      </c>
      <c r="U160" s="146"/>
      <c r="V160" s="146">
        <v>1.05</v>
      </c>
      <c r="W160" s="146">
        <v>1.05</v>
      </c>
      <c r="X160" s="146">
        <v>1.05</v>
      </c>
      <c r="Y160" s="146"/>
      <c r="Z160" s="144">
        <v>0.24</v>
      </c>
      <c r="AA160" s="144">
        <v>0.24</v>
      </c>
      <c r="AB160" s="144">
        <v>0.24</v>
      </c>
      <c r="AC160" s="144"/>
      <c r="AD160" s="144">
        <v>0.105</v>
      </c>
      <c r="AE160" s="144">
        <v>0.105</v>
      </c>
      <c r="AF160" s="144">
        <v>0.105</v>
      </c>
      <c r="AG160" s="144"/>
      <c r="AH160" s="144">
        <v>0.1</v>
      </c>
      <c r="AI160" s="144">
        <v>0.1</v>
      </c>
      <c r="AJ160" s="144">
        <v>0.1</v>
      </c>
      <c r="AK160" s="144"/>
      <c r="AL160" s="144">
        <v>0.1875</v>
      </c>
      <c r="AM160" s="144">
        <v>0.1875</v>
      </c>
      <c r="AN160" s="144">
        <v>0.1875</v>
      </c>
      <c r="AO160" s="146"/>
      <c r="AP160" s="146">
        <v>51</v>
      </c>
      <c r="AQ160" s="146">
        <v>0.4</v>
      </c>
      <c r="AR160" s="147"/>
      <c r="AS160" s="147"/>
      <c r="AT160" s="147"/>
      <c r="AU160" s="147"/>
      <c r="AV160" s="147"/>
      <c r="AW160" s="147"/>
      <c r="AX160" s="147"/>
      <c r="AY160" s="147"/>
      <c r="AZ160" s="147"/>
      <c r="BA160" s="147"/>
      <c r="BB160" s="147"/>
      <c r="BC160" s="147"/>
      <c r="BD160" s="147"/>
      <c r="BE160" s="147"/>
      <c r="BF160" s="147"/>
      <c r="BI160" s="77">
        <f t="shared" si="17"/>
        <v>41760</v>
      </c>
      <c r="BJ160" s="78">
        <f t="shared" si="18"/>
        <v>0.1</v>
      </c>
      <c r="BK160" s="78">
        <f t="shared" si="20"/>
        <v>0.1</v>
      </c>
      <c r="BL160" s="78">
        <f t="shared" si="19"/>
        <v>0.1</v>
      </c>
      <c r="BM160" s="72"/>
      <c r="BN160" s="78">
        <f t="shared" si="21"/>
        <v>0.1875</v>
      </c>
      <c r="BO160" s="78">
        <f t="shared" si="22"/>
        <v>0.1875</v>
      </c>
      <c r="BP160" s="79">
        <f t="shared" si="23"/>
        <v>0.1875</v>
      </c>
    </row>
    <row r="161" spans="1:68" x14ac:dyDescent="0.25">
      <c r="A161" s="130">
        <f t="shared" si="16"/>
        <v>42005</v>
      </c>
      <c r="B161" s="131">
        <v>5.9763316963197699E-2</v>
      </c>
      <c r="C161" s="18"/>
      <c r="D161" s="159">
        <v>40909</v>
      </c>
      <c r="E161" s="146">
        <v>45.95</v>
      </c>
      <c r="F161" s="146">
        <v>45.95</v>
      </c>
      <c r="G161" s="146">
        <v>45.95</v>
      </c>
      <c r="H161" s="144"/>
      <c r="I161" s="146">
        <v>36.35</v>
      </c>
      <c r="J161" s="146">
        <v>36.35</v>
      </c>
      <c r="K161" s="146">
        <v>36.35</v>
      </c>
      <c r="L161" s="147"/>
      <c r="M161" s="150">
        <v>41791</v>
      </c>
      <c r="N161" s="146">
        <v>33.799999999999997</v>
      </c>
      <c r="O161" s="146">
        <v>33.799999999999997</v>
      </c>
      <c r="P161" s="146">
        <v>33.799999999999997</v>
      </c>
      <c r="Q161" s="146"/>
      <c r="R161" s="146">
        <v>31.5</v>
      </c>
      <c r="S161" s="146">
        <v>31.5</v>
      </c>
      <c r="T161" s="146">
        <v>31.5</v>
      </c>
      <c r="U161" s="146"/>
      <c r="V161" s="146">
        <v>1.55</v>
      </c>
      <c r="W161" s="146">
        <v>1.55</v>
      </c>
      <c r="X161" s="146">
        <v>1.55</v>
      </c>
      <c r="Y161" s="146"/>
      <c r="Z161" s="144">
        <v>0.24</v>
      </c>
      <c r="AA161" s="144">
        <v>0.24</v>
      </c>
      <c r="AB161" s="144">
        <v>0.24</v>
      </c>
      <c r="AC161" s="144"/>
      <c r="AD161" s="144">
        <v>0.14000000000000001</v>
      </c>
      <c r="AE161" s="144">
        <v>0.14000000000000001</v>
      </c>
      <c r="AF161" s="144">
        <v>0.14000000000000001</v>
      </c>
      <c r="AG161" s="144"/>
      <c r="AH161" s="144">
        <v>0.1</v>
      </c>
      <c r="AI161" s="144">
        <v>0.1</v>
      </c>
      <c r="AJ161" s="144">
        <v>0.1</v>
      </c>
      <c r="AK161" s="144"/>
      <c r="AL161" s="144">
        <v>0.1875</v>
      </c>
      <c r="AM161" s="144">
        <v>0.1875</v>
      </c>
      <c r="AN161" s="144">
        <v>0.1875</v>
      </c>
      <c r="AO161" s="146"/>
      <c r="AP161" s="146">
        <v>51</v>
      </c>
      <c r="AQ161" s="146">
        <v>0.4</v>
      </c>
      <c r="AR161" s="147"/>
      <c r="AS161" s="147"/>
      <c r="AT161" s="147"/>
      <c r="AU161" s="147"/>
      <c r="AV161" s="147"/>
      <c r="AW161" s="147"/>
      <c r="AX161" s="147"/>
      <c r="AY161" s="147"/>
      <c r="AZ161" s="147"/>
      <c r="BA161" s="147"/>
      <c r="BB161" s="147"/>
      <c r="BC161" s="147"/>
      <c r="BD161" s="147"/>
      <c r="BE161" s="147"/>
      <c r="BF161" s="147"/>
      <c r="BI161" s="77">
        <f t="shared" si="17"/>
        <v>41791</v>
      </c>
      <c r="BJ161" s="78">
        <f t="shared" si="18"/>
        <v>0.1</v>
      </c>
      <c r="BK161" s="78">
        <f t="shared" si="20"/>
        <v>0.1</v>
      </c>
      <c r="BL161" s="78">
        <f t="shared" si="19"/>
        <v>0.1</v>
      </c>
      <c r="BM161" s="72"/>
      <c r="BN161" s="78">
        <f t="shared" si="21"/>
        <v>0.1875</v>
      </c>
      <c r="BO161" s="78">
        <f t="shared" si="22"/>
        <v>0.1875</v>
      </c>
      <c r="BP161" s="79">
        <f t="shared" si="23"/>
        <v>0.1875</v>
      </c>
    </row>
    <row r="162" spans="1:68" x14ac:dyDescent="0.25">
      <c r="A162" s="130">
        <f t="shared" si="16"/>
        <v>42036</v>
      </c>
      <c r="B162" s="131">
        <v>5.98055523102912E-2</v>
      </c>
      <c r="C162" s="18"/>
      <c r="D162" s="159">
        <v>40940</v>
      </c>
      <c r="E162" s="146">
        <v>46.95</v>
      </c>
      <c r="F162" s="146">
        <v>46.95</v>
      </c>
      <c r="G162" s="146">
        <v>46.95</v>
      </c>
      <c r="H162" s="144"/>
      <c r="I162" s="146">
        <v>35.4</v>
      </c>
      <c r="J162" s="146">
        <v>35.4</v>
      </c>
      <c r="K162" s="146">
        <v>35.4</v>
      </c>
      <c r="L162" s="147"/>
      <c r="M162" s="150">
        <v>41821</v>
      </c>
      <c r="N162" s="146">
        <v>40.85</v>
      </c>
      <c r="O162" s="146">
        <v>40.85</v>
      </c>
      <c r="P162" s="146">
        <v>40.85</v>
      </c>
      <c r="Q162" s="146"/>
      <c r="R162" s="146">
        <v>39.65</v>
      </c>
      <c r="S162" s="146">
        <v>39.65</v>
      </c>
      <c r="T162" s="146">
        <v>39.65</v>
      </c>
      <c r="U162" s="146"/>
      <c r="V162" s="146">
        <v>1.55</v>
      </c>
      <c r="W162" s="146">
        <v>1.55</v>
      </c>
      <c r="X162" s="146">
        <v>1.55</v>
      </c>
      <c r="Y162" s="146"/>
      <c r="Z162" s="144">
        <v>0.28999999999999998</v>
      </c>
      <c r="AA162" s="144">
        <v>0.28999999999999998</v>
      </c>
      <c r="AB162" s="144">
        <v>0.28999999999999998</v>
      </c>
      <c r="AC162" s="144"/>
      <c r="AD162" s="144">
        <v>0.15</v>
      </c>
      <c r="AE162" s="144">
        <v>0.15</v>
      </c>
      <c r="AF162" s="144">
        <v>0.15</v>
      </c>
      <c r="AG162" s="144"/>
      <c r="AH162" s="144">
        <v>0.1</v>
      </c>
      <c r="AI162" s="144">
        <v>0.1</v>
      </c>
      <c r="AJ162" s="144">
        <v>0.1</v>
      </c>
      <c r="AK162" s="144"/>
      <c r="AL162" s="144">
        <v>0.26250000000000001</v>
      </c>
      <c r="AM162" s="144">
        <v>0.26250000000000001</v>
      </c>
      <c r="AN162" s="144">
        <v>0.26250000000000001</v>
      </c>
      <c r="AO162" s="146"/>
      <c r="AP162" s="146">
        <v>52</v>
      </c>
      <c r="AQ162" s="146">
        <v>0.4</v>
      </c>
      <c r="AR162" s="147"/>
      <c r="AS162" s="147"/>
      <c r="AT162" s="147"/>
      <c r="AU162" s="147"/>
      <c r="AV162" s="147"/>
      <c r="AW162" s="147"/>
      <c r="AX162" s="147"/>
      <c r="AY162" s="147"/>
      <c r="AZ162" s="147"/>
      <c r="BA162" s="147"/>
      <c r="BB162" s="147"/>
      <c r="BC162" s="147"/>
      <c r="BD162" s="147"/>
      <c r="BE162" s="147"/>
      <c r="BF162" s="147"/>
      <c r="BI162" s="77">
        <f t="shared" si="17"/>
        <v>41821</v>
      </c>
      <c r="BJ162" s="78">
        <f t="shared" si="18"/>
        <v>0.1</v>
      </c>
      <c r="BK162" s="78">
        <f t="shared" si="20"/>
        <v>0.1</v>
      </c>
      <c r="BL162" s="78">
        <f t="shared" si="19"/>
        <v>0.1</v>
      </c>
      <c r="BM162" s="72"/>
      <c r="BN162" s="78">
        <f t="shared" si="21"/>
        <v>0.26250000000000001</v>
      </c>
      <c r="BO162" s="78">
        <f t="shared" si="22"/>
        <v>0.26250000000000001</v>
      </c>
      <c r="BP162" s="79">
        <f t="shared" si="23"/>
        <v>0.26250000000000001</v>
      </c>
    </row>
    <row r="163" spans="1:68" x14ac:dyDescent="0.25">
      <c r="A163" s="130">
        <f t="shared" si="16"/>
        <v>42064</v>
      </c>
      <c r="B163" s="131">
        <v>5.9843700366239497E-2</v>
      </c>
      <c r="C163" s="18"/>
      <c r="D163" s="159">
        <v>40969</v>
      </c>
      <c r="E163" s="146">
        <v>37.950000000000003</v>
      </c>
      <c r="F163" s="146">
        <v>37.950000000000003</v>
      </c>
      <c r="G163" s="146">
        <v>37.950000000000003</v>
      </c>
      <c r="H163" s="144"/>
      <c r="I163" s="146">
        <v>32.950000000000003</v>
      </c>
      <c r="J163" s="146">
        <v>32.950000000000003</v>
      </c>
      <c r="K163" s="146">
        <v>32.950000000000003</v>
      </c>
      <c r="L163" s="147"/>
      <c r="M163" s="150">
        <v>41852</v>
      </c>
      <c r="N163" s="146">
        <v>41.6</v>
      </c>
      <c r="O163" s="146">
        <v>41.6</v>
      </c>
      <c r="P163" s="146">
        <v>41.6</v>
      </c>
      <c r="Q163" s="146"/>
      <c r="R163" s="146">
        <v>42.45</v>
      </c>
      <c r="S163" s="146">
        <v>42.45</v>
      </c>
      <c r="T163" s="146">
        <v>42.45</v>
      </c>
      <c r="U163" s="146"/>
      <c r="V163" s="146">
        <v>1.55</v>
      </c>
      <c r="W163" s="146">
        <v>1.55</v>
      </c>
      <c r="X163" s="146">
        <v>1.55</v>
      </c>
      <c r="Y163" s="146"/>
      <c r="Z163" s="144">
        <v>0.28999999999999998</v>
      </c>
      <c r="AA163" s="144">
        <v>0.28999999999999998</v>
      </c>
      <c r="AB163" s="144">
        <v>0.28999999999999998</v>
      </c>
      <c r="AC163" s="144"/>
      <c r="AD163" s="144">
        <v>0.16</v>
      </c>
      <c r="AE163" s="144">
        <v>0.16</v>
      </c>
      <c r="AF163" s="144">
        <v>0.16</v>
      </c>
      <c r="AG163" s="144"/>
      <c r="AH163" s="144">
        <v>0.1</v>
      </c>
      <c r="AI163" s="144">
        <v>0.1</v>
      </c>
      <c r="AJ163" s="144">
        <v>0.1</v>
      </c>
      <c r="AK163" s="144"/>
      <c r="AL163" s="144">
        <v>0.26250000000000001</v>
      </c>
      <c r="AM163" s="144">
        <v>0.26250000000000001</v>
      </c>
      <c r="AN163" s="144">
        <v>0.26250000000000001</v>
      </c>
      <c r="AO163" s="146"/>
      <c r="AP163" s="146">
        <v>52</v>
      </c>
      <c r="AQ163" s="146">
        <v>0.4</v>
      </c>
      <c r="AR163" s="147"/>
      <c r="AS163" s="147"/>
      <c r="AT163" s="147"/>
      <c r="AU163" s="147"/>
      <c r="AV163" s="147"/>
      <c r="AW163" s="147"/>
      <c r="AX163" s="147"/>
      <c r="AY163" s="147"/>
      <c r="AZ163" s="147"/>
      <c r="BA163" s="147"/>
      <c r="BB163" s="147"/>
      <c r="BC163" s="147"/>
      <c r="BD163" s="147"/>
      <c r="BE163" s="147"/>
      <c r="BF163" s="147"/>
      <c r="BI163" s="77">
        <f t="shared" si="17"/>
        <v>41852</v>
      </c>
      <c r="BJ163" s="78">
        <f t="shared" si="18"/>
        <v>0.1</v>
      </c>
      <c r="BK163" s="78">
        <f t="shared" si="20"/>
        <v>0.1</v>
      </c>
      <c r="BL163" s="78">
        <f t="shared" si="19"/>
        <v>0.1</v>
      </c>
      <c r="BM163" s="72"/>
      <c r="BN163" s="78">
        <f t="shared" si="21"/>
        <v>0.26250000000000001</v>
      </c>
      <c r="BO163" s="78">
        <f t="shared" si="22"/>
        <v>0.26250000000000001</v>
      </c>
      <c r="BP163" s="79">
        <f t="shared" si="23"/>
        <v>0.26250000000000001</v>
      </c>
    </row>
    <row r="164" spans="1:68" x14ac:dyDescent="0.25">
      <c r="A164" s="130">
        <f t="shared" si="16"/>
        <v>42095</v>
      </c>
      <c r="B164" s="131">
        <v>5.9885935714461401E-2</v>
      </c>
      <c r="C164" s="18"/>
      <c r="D164" s="159">
        <v>41000</v>
      </c>
      <c r="E164" s="146">
        <v>38.200000000000003</v>
      </c>
      <c r="F164" s="146">
        <v>38.200000000000003</v>
      </c>
      <c r="G164" s="146">
        <v>38.200000000000003</v>
      </c>
      <c r="H164" s="144"/>
      <c r="I164" s="146">
        <v>30.2</v>
      </c>
      <c r="J164" s="146">
        <v>30.2</v>
      </c>
      <c r="K164" s="146">
        <v>30.2</v>
      </c>
      <c r="L164" s="147"/>
      <c r="M164" s="150">
        <v>41883</v>
      </c>
      <c r="N164" s="146">
        <v>29.574999999999999</v>
      </c>
      <c r="O164" s="146">
        <v>29.574999999999999</v>
      </c>
      <c r="P164" s="146">
        <v>29.574999999999999</v>
      </c>
      <c r="Q164" s="146"/>
      <c r="R164" s="146">
        <v>30.85</v>
      </c>
      <c r="S164" s="146">
        <v>30.85</v>
      </c>
      <c r="T164" s="146">
        <v>30.85</v>
      </c>
      <c r="U164" s="146"/>
      <c r="V164" s="146">
        <v>1.55</v>
      </c>
      <c r="W164" s="146">
        <v>1.55</v>
      </c>
      <c r="X164" s="146">
        <v>1.55</v>
      </c>
      <c r="Y164" s="146"/>
      <c r="Z164" s="144">
        <v>0.24</v>
      </c>
      <c r="AA164" s="144">
        <v>0.24</v>
      </c>
      <c r="AB164" s="144">
        <v>0.24</v>
      </c>
      <c r="AC164" s="144"/>
      <c r="AD164" s="144">
        <v>0.16</v>
      </c>
      <c r="AE164" s="144">
        <v>0.16</v>
      </c>
      <c r="AF164" s="144">
        <v>0.16</v>
      </c>
      <c r="AG164" s="144"/>
      <c r="AH164" s="144">
        <v>0.1</v>
      </c>
      <c r="AI164" s="144">
        <v>0.1</v>
      </c>
      <c r="AJ164" s="144">
        <v>0.1</v>
      </c>
      <c r="AK164" s="144"/>
      <c r="AL164" s="144">
        <v>0.21</v>
      </c>
      <c r="AM164" s="144">
        <v>0.21</v>
      </c>
      <c r="AN164" s="144">
        <v>0.21</v>
      </c>
      <c r="AO164" s="146"/>
      <c r="AP164" s="146">
        <v>52</v>
      </c>
      <c r="AQ164" s="146">
        <v>0.4</v>
      </c>
      <c r="AR164" s="147"/>
      <c r="AS164" s="147"/>
      <c r="AT164" s="147"/>
      <c r="AU164" s="147"/>
      <c r="AV164" s="147"/>
      <c r="AW164" s="147"/>
      <c r="AX164" s="147"/>
      <c r="AY164" s="147"/>
      <c r="AZ164" s="147"/>
      <c r="BA164" s="147"/>
      <c r="BB164" s="147"/>
      <c r="BC164" s="147"/>
      <c r="BD164" s="147"/>
      <c r="BE164" s="147"/>
      <c r="BF164" s="147"/>
      <c r="BI164" s="77">
        <f t="shared" si="17"/>
        <v>41883</v>
      </c>
      <c r="BJ164" s="78">
        <f t="shared" si="18"/>
        <v>0.1</v>
      </c>
      <c r="BK164" s="78">
        <f t="shared" si="20"/>
        <v>0.1</v>
      </c>
      <c r="BL164" s="78">
        <f t="shared" si="19"/>
        <v>0.1</v>
      </c>
      <c r="BM164" s="72"/>
      <c r="BN164" s="78">
        <f t="shared" si="21"/>
        <v>0.21</v>
      </c>
      <c r="BO164" s="78">
        <f t="shared" si="22"/>
        <v>0.21</v>
      </c>
      <c r="BP164" s="79">
        <f t="shared" si="23"/>
        <v>0.21</v>
      </c>
    </row>
    <row r="165" spans="1:68" x14ac:dyDescent="0.25">
      <c r="A165" s="130">
        <f t="shared" si="16"/>
        <v>42125</v>
      </c>
      <c r="B165" s="131">
        <v>5.9926808632659402E-2</v>
      </c>
      <c r="C165" s="18"/>
      <c r="D165" s="159">
        <v>41030</v>
      </c>
      <c r="E165" s="146">
        <v>38.200000000000003</v>
      </c>
      <c r="F165" s="146">
        <v>38.200000000000003</v>
      </c>
      <c r="G165" s="146">
        <v>38.200000000000003</v>
      </c>
      <c r="H165" s="144"/>
      <c r="I165" s="146">
        <v>29.7</v>
      </c>
      <c r="J165" s="146">
        <v>29.7</v>
      </c>
      <c r="K165" s="146">
        <v>29.7</v>
      </c>
      <c r="L165" s="147"/>
      <c r="M165" s="150">
        <v>41913</v>
      </c>
      <c r="N165" s="146">
        <v>27.625</v>
      </c>
      <c r="O165" s="146">
        <v>27.625</v>
      </c>
      <c r="P165" s="146">
        <v>27.625</v>
      </c>
      <c r="Q165" s="146"/>
      <c r="R165" s="146">
        <v>28.9</v>
      </c>
      <c r="S165" s="146">
        <v>28.9</v>
      </c>
      <c r="T165" s="146">
        <v>28.9</v>
      </c>
      <c r="U165" s="146"/>
      <c r="V165" s="146">
        <v>1.55</v>
      </c>
      <c r="W165" s="146">
        <v>1.55</v>
      </c>
      <c r="X165" s="146">
        <v>1.55</v>
      </c>
      <c r="Y165" s="146"/>
      <c r="Z165" s="144">
        <v>0.24</v>
      </c>
      <c r="AA165" s="144">
        <v>0.24</v>
      </c>
      <c r="AB165" s="144">
        <v>0.24</v>
      </c>
      <c r="AC165" s="144"/>
      <c r="AD165" s="144">
        <v>0.14000000000000001</v>
      </c>
      <c r="AE165" s="144">
        <v>0.14000000000000001</v>
      </c>
      <c r="AF165" s="144">
        <v>0.14000000000000001</v>
      </c>
      <c r="AG165" s="144"/>
      <c r="AH165" s="144">
        <v>0.1</v>
      </c>
      <c r="AI165" s="144">
        <v>0.1</v>
      </c>
      <c r="AJ165" s="144">
        <v>0.1</v>
      </c>
      <c r="AK165" s="144"/>
      <c r="AL165" s="144">
        <v>0.1875</v>
      </c>
      <c r="AM165" s="144">
        <v>0.1875</v>
      </c>
      <c r="AN165" s="144">
        <v>0.1875</v>
      </c>
      <c r="AO165" s="146"/>
      <c r="AP165" s="146">
        <v>53</v>
      </c>
      <c r="AQ165" s="146">
        <v>0.4</v>
      </c>
      <c r="AR165" s="147"/>
      <c r="AS165" s="147"/>
      <c r="AT165" s="147"/>
      <c r="AU165" s="147"/>
      <c r="AV165" s="147"/>
      <c r="AW165" s="147"/>
      <c r="AX165" s="147"/>
      <c r="AY165" s="147"/>
      <c r="AZ165" s="147"/>
      <c r="BA165" s="147"/>
      <c r="BB165" s="147"/>
      <c r="BC165" s="147"/>
      <c r="BD165" s="147"/>
      <c r="BE165" s="147"/>
      <c r="BF165" s="147"/>
      <c r="BI165" s="77">
        <f t="shared" si="17"/>
        <v>41913</v>
      </c>
      <c r="BJ165" s="78">
        <f t="shared" si="18"/>
        <v>0.1</v>
      </c>
      <c r="BK165" s="78">
        <f t="shared" si="20"/>
        <v>0.1</v>
      </c>
      <c r="BL165" s="78">
        <f t="shared" si="19"/>
        <v>0.1</v>
      </c>
      <c r="BM165" s="72"/>
      <c r="BN165" s="78">
        <f t="shared" si="21"/>
        <v>0.1875</v>
      </c>
      <c r="BO165" s="78">
        <f t="shared" si="22"/>
        <v>0.1875</v>
      </c>
      <c r="BP165" s="79">
        <f t="shared" si="23"/>
        <v>0.1875</v>
      </c>
    </row>
    <row r="166" spans="1:68" x14ac:dyDescent="0.25">
      <c r="A166" s="130">
        <f t="shared" si="16"/>
        <v>42156</v>
      </c>
      <c r="B166" s="131">
        <v>5.9969043982047103E-2</v>
      </c>
      <c r="C166" s="18"/>
      <c r="D166" s="159">
        <v>41061</v>
      </c>
      <c r="E166" s="146">
        <v>44.25</v>
      </c>
      <c r="F166" s="146">
        <v>44.25</v>
      </c>
      <c r="G166" s="146">
        <v>44.25</v>
      </c>
      <c r="H166" s="144"/>
      <c r="I166" s="146">
        <v>30.844999999999999</v>
      </c>
      <c r="J166" s="146">
        <v>30.844999999999999</v>
      </c>
      <c r="K166" s="146">
        <v>30.844999999999999</v>
      </c>
      <c r="L166" s="147"/>
      <c r="M166" s="150">
        <v>41944</v>
      </c>
      <c r="N166" s="146">
        <v>31.125</v>
      </c>
      <c r="O166" s="146">
        <v>31.125</v>
      </c>
      <c r="P166" s="146">
        <v>31.125</v>
      </c>
      <c r="Q166" s="146"/>
      <c r="R166" s="146">
        <v>32.25</v>
      </c>
      <c r="S166" s="146">
        <v>32.25</v>
      </c>
      <c r="T166" s="146">
        <v>32.25</v>
      </c>
      <c r="U166" s="146"/>
      <c r="V166" s="146">
        <v>1.55</v>
      </c>
      <c r="W166" s="146">
        <v>1.55</v>
      </c>
      <c r="X166" s="146">
        <v>1.55</v>
      </c>
      <c r="Y166" s="146"/>
      <c r="Z166" s="144">
        <v>0.24</v>
      </c>
      <c r="AA166" s="144">
        <v>0.24</v>
      </c>
      <c r="AB166" s="144">
        <v>0.24</v>
      </c>
      <c r="AC166" s="144"/>
      <c r="AD166" s="144">
        <v>0.1</v>
      </c>
      <c r="AE166" s="144">
        <v>0.1</v>
      </c>
      <c r="AF166" s="144">
        <v>0.1</v>
      </c>
      <c r="AG166" s="144"/>
      <c r="AH166" s="144">
        <v>0.1</v>
      </c>
      <c r="AI166" s="144">
        <v>0.1</v>
      </c>
      <c r="AJ166" s="144">
        <v>0.1</v>
      </c>
      <c r="AK166" s="144"/>
      <c r="AL166" s="144">
        <v>0.1875</v>
      </c>
      <c r="AM166" s="144">
        <v>0.1875</v>
      </c>
      <c r="AN166" s="144">
        <v>0.1875</v>
      </c>
      <c r="AO166" s="146"/>
      <c r="AP166" s="146">
        <v>53</v>
      </c>
      <c r="AQ166" s="146">
        <v>0.4</v>
      </c>
      <c r="AR166" s="147"/>
      <c r="AS166" s="147"/>
      <c r="AT166" s="147"/>
      <c r="AU166" s="147"/>
      <c r="AV166" s="147"/>
      <c r="AW166" s="147"/>
      <c r="AX166" s="147"/>
      <c r="AY166" s="147"/>
      <c r="AZ166" s="147"/>
      <c r="BA166" s="147"/>
      <c r="BB166" s="147"/>
      <c r="BC166" s="147"/>
      <c r="BD166" s="147"/>
      <c r="BE166" s="147"/>
      <c r="BF166" s="147"/>
      <c r="BI166" s="77">
        <f t="shared" si="17"/>
        <v>41944</v>
      </c>
      <c r="BJ166" s="78">
        <f t="shared" si="18"/>
        <v>0.1</v>
      </c>
      <c r="BK166" s="78">
        <f t="shared" si="20"/>
        <v>0.1</v>
      </c>
      <c r="BL166" s="78">
        <f t="shared" si="19"/>
        <v>0.1</v>
      </c>
      <c r="BM166" s="72"/>
      <c r="BN166" s="78">
        <f t="shared" si="21"/>
        <v>0.1875</v>
      </c>
      <c r="BO166" s="78">
        <f t="shared" si="22"/>
        <v>0.1875</v>
      </c>
      <c r="BP166" s="79">
        <f t="shared" si="23"/>
        <v>0.1875</v>
      </c>
    </row>
    <row r="167" spans="1:68" x14ac:dyDescent="0.25">
      <c r="A167" s="130">
        <f t="shared" si="16"/>
        <v>42186</v>
      </c>
      <c r="B167" s="131">
        <v>6.0009916901373903E-2</v>
      </c>
      <c r="C167" s="18"/>
      <c r="D167" s="159">
        <v>41091</v>
      </c>
      <c r="E167" s="146">
        <v>53</v>
      </c>
      <c r="F167" s="146">
        <v>53</v>
      </c>
      <c r="G167" s="146">
        <v>53</v>
      </c>
      <c r="H167" s="144"/>
      <c r="I167" s="146">
        <v>31.85</v>
      </c>
      <c r="J167" s="146">
        <v>31.85</v>
      </c>
      <c r="K167" s="146">
        <v>31.85</v>
      </c>
      <c r="L167" s="147"/>
      <c r="M167" s="150">
        <v>41974</v>
      </c>
      <c r="N167" s="146">
        <v>28.475000000000001</v>
      </c>
      <c r="O167" s="146">
        <v>28.475000000000001</v>
      </c>
      <c r="P167" s="146">
        <v>28.475000000000001</v>
      </c>
      <c r="Q167" s="146"/>
      <c r="R167" s="146">
        <v>29.5</v>
      </c>
      <c r="S167" s="146">
        <v>29.5</v>
      </c>
      <c r="T167" s="146">
        <v>29.5</v>
      </c>
      <c r="U167" s="146"/>
      <c r="V167" s="146">
        <v>1.05</v>
      </c>
      <c r="W167" s="146">
        <v>1.05</v>
      </c>
      <c r="X167" s="146">
        <v>1.05</v>
      </c>
      <c r="Y167" s="146"/>
      <c r="Z167" s="144">
        <v>0.24</v>
      </c>
      <c r="AA167" s="144">
        <v>0.24</v>
      </c>
      <c r="AB167" s="144">
        <v>0.24</v>
      </c>
      <c r="AC167" s="144"/>
      <c r="AD167" s="144">
        <v>0.1</v>
      </c>
      <c r="AE167" s="144">
        <v>0.1</v>
      </c>
      <c r="AF167" s="144">
        <v>0.1</v>
      </c>
      <c r="AG167" s="144"/>
      <c r="AH167" s="144">
        <v>0.1</v>
      </c>
      <c r="AI167" s="144">
        <v>0.1</v>
      </c>
      <c r="AJ167" s="144">
        <v>0.1</v>
      </c>
      <c r="AK167" s="144"/>
      <c r="AL167" s="144">
        <v>0.1875</v>
      </c>
      <c r="AM167" s="144">
        <v>0.1875</v>
      </c>
      <c r="AN167" s="144">
        <v>0.1875</v>
      </c>
      <c r="AO167" s="146"/>
      <c r="AP167" s="146">
        <v>53</v>
      </c>
      <c r="AQ167" s="146">
        <v>0.4</v>
      </c>
      <c r="AR167" s="147"/>
      <c r="AS167" s="147"/>
      <c r="AT167" s="147"/>
      <c r="AU167" s="147"/>
      <c r="AV167" s="147"/>
      <c r="AW167" s="147"/>
      <c r="AX167" s="147"/>
      <c r="AY167" s="147"/>
      <c r="AZ167" s="147"/>
      <c r="BA167" s="147"/>
      <c r="BB167" s="147"/>
      <c r="BC167" s="147"/>
      <c r="BD167" s="147"/>
      <c r="BE167" s="147"/>
      <c r="BF167" s="147"/>
      <c r="BI167" s="77">
        <f t="shared" si="17"/>
        <v>41974</v>
      </c>
      <c r="BJ167" s="78">
        <f t="shared" si="18"/>
        <v>0.1</v>
      </c>
      <c r="BK167" s="78">
        <f t="shared" si="20"/>
        <v>0.1</v>
      </c>
      <c r="BL167" s="78">
        <f t="shared" si="19"/>
        <v>0.1</v>
      </c>
      <c r="BM167" s="72"/>
      <c r="BN167" s="78">
        <f t="shared" si="21"/>
        <v>0.1875</v>
      </c>
      <c r="BO167" s="78">
        <f t="shared" si="22"/>
        <v>0.1875</v>
      </c>
      <c r="BP167" s="79">
        <f t="shared" si="23"/>
        <v>0.1875</v>
      </c>
    </row>
    <row r="168" spans="1:68" x14ac:dyDescent="0.25">
      <c r="A168" s="130">
        <f t="shared" si="16"/>
        <v>42217</v>
      </c>
      <c r="B168" s="131">
        <v>6.0052152251928198E-2</v>
      </c>
      <c r="C168" s="18"/>
      <c r="D168" s="159">
        <v>41122</v>
      </c>
      <c r="E168" s="146">
        <v>53</v>
      </c>
      <c r="F168" s="146">
        <v>53</v>
      </c>
      <c r="G168" s="146">
        <v>53</v>
      </c>
      <c r="H168" s="144"/>
      <c r="I168" s="146">
        <v>31.1</v>
      </c>
      <c r="J168" s="146">
        <v>31.1</v>
      </c>
      <c r="K168" s="146">
        <v>31.1</v>
      </c>
      <c r="L168" s="147"/>
      <c r="M168" s="150">
        <v>42005</v>
      </c>
      <c r="N168" s="146">
        <v>36.604999999999997</v>
      </c>
      <c r="O168" s="146">
        <v>36.604999999999997</v>
      </c>
      <c r="P168" s="146">
        <v>36.604999999999997</v>
      </c>
      <c r="Q168" s="146"/>
      <c r="R168" s="146">
        <v>34.204000000000001</v>
      </c>
      <c r="S168" s="146">
        <v>34.204000000000001</v>
      </c>
      <c r="T168" s="146">
        <v>34.204000000000001</v>
      </c>
      <c r="U168" s="146"/>
      <c r="V168" s="146">
        <v>1.05</v>
      </c>
      <c r="W168" s="146">
        <v>1.05</v>
      </c>
      <c r="X168" s="146">
        <v>1.05</v>
      </c>
      <c r="Y168" s="146"/>
      <c r="Z168" s="144">
        <v>0.24</v>
      </c>
      <c r="AA168" s="144">
        <v>0.24</v>
      </c>
      <c r="AB168" s="144">
        <v>0.24</v>
      </c>
      <c r="AC168" s="144"/>
      <c r="AD168" s="144">
        <v>0.11</v>
      </c>
      <c r="AE168" s="144">
        <v>0.11</v>
      </c>
      <c r="AF168" s="144">
        <v>0.11</v>
      </c>
      <c r="AG168" s="144"/>
      <c r="AH168" s="144">
        <v>0.1</v>
      </c>
      <c r="AI168" s="144">
        <v>0.1</v>
      </c>
      <c r="AJ168" s="144">
        <v>0.1</v>
      </c>
      <c r="AK168" s="144"/>
      <c r="AL168" s="144">
        <v>0.1875</v>
      </c>
      <c r="AM168" s="144">
        <v>0.1875</v>
      </c>
      <c r="AN168" s="144">
        <v>0.1875</v>
      </c>
      <c r="AO168" s="146"/>
      <c r="AP168" s="146">
        <v>54</v>
      </c>
      <c r="AQ168" s="146">
        <v>0.4</v>
      </c>
      <c r="AR168" s="147"/>
      <c r="AS168" s="147"/>
      <c r="AT168" s="147"/>
      <c r="AU168" s="147"/>
      <c r="AV168" s="147"/>
      <c r="AW168" s="147"/>
      <c r="AX168" s="147"/>
      <c r="AY168" s="147"/>
      <c r="AZ168" s="147"/>
      <c r="BA168" s="147"/>
      <c r="BB168" s="147"/>
      <c r="BC168" s="147"/>
      <c r="BD168" s="147"/>
      <c r="BE168" s="147"/>
      <c r="BF168" s="147"/>
      <c r="BI168" s="77">
        <f t="shared" si="17"/>
        <v>42005</v>
      </c>
      <c r="BJ168" s="78">
        <f t="shared" si="18"/>
        <v>0.1</v>
      </c>
      <c r="BK168" s="78">
        <f t="shared" si="20"/>
        <v>0.1</v>
      </c>
      <c r="BL168" s="78">
        <f t="shared" si="19"/>
        <v>0.1</v>
      </c>
      <c r="BM168" s="72"/>
      <c r="BN168" s="78">
        <f t="shared" si="21"/>
        <v>0.1875</v>
      </c>
      <c r="BO168" s="78">
        <f t="shared" si="22"/>
        <v>0.1875</v>
      </c>
      <c r="BP168" s="79">
        <f t="shared" si="23"/>
        <v>0.1875</v>
      </c>
    </row>
    <row r="169" spans="1:68" x14ac:dyDescent="0.25">
      <c r="A169" s="130">
        <f t="shared" si="16"/>
        <v>42248</v>
      </c>
      <c r="B169" s="131">
        <v>6.0094387603074804E-2</v>
      </c>
      <c r="C169" s="18"/>
      <c r="D169" s="159">
        <v>41153</v>
      </c>
      <c r="E169" s="146">
        <v>37.200000000000003</v>
      </c>
      <c r="F169" s="146">
        <v>37.200000000000003</v>
      </c>
      <c r="G169" s="146">
        <v>37.200000000000003</v>
      </c>
      <c r="H169" s="144"/>
      <c r="I169" s="146">
        <v>29</v>
      </c>
      <c r="J169" s="146">
        <v>29</v>
      </c>
      <c r="K169" s="146">
        <v>29</v>
      </c>
      <c r="L169" s="147"/>
      <c r="M169" s="150">
        <v>42036</v>
      </c>
      <c r="N169" s="146">
        <v>36.83</v>
      </c>
      <c r="O169" s="146">
        <v>36.83</v>
      </c>
      <c r="P169" s="146">
        <v>36.83</v>
      </c>
      <c r="Q169" s="146"/>
      <c r="R169" s="146">
        <v>32.504000000000005</v>
      </c>
      <c r="S169" s="146">
        <v>32.504000000000005</v>
      </c>
      <c r="T169" s="146">
        <v>32.504000000000005</v>
      </c>
      <c r="U169" s="146"/>
      <c r="V169" s="146">
        <v>1.05</v>
      </c>
      <c r="W169" s="146">
        <v>1.05</v>
      </c>
      <c r="X169" s="146">
        <v>1.05</v>
      </c>
      <c r="Y169" s="146"/>
      <c r="Z169" s="144">
        <v>0.24</v>
      </c>
      <c r="AA169" s="144">
        <v>0.24</v>
      </c>
      <c r="AB169" s="144">
        <v>0.24</v>
      </c>
      <c r="AC169" s="144"/>
      <c r="AD169" s="144">
        <v>0.13</v>
      </c>
      <c r="AE169" s="144">
        <v>0.13</v>
      </c>
      <c r="AF169" s="144">
        <v>0.13</v>
      </c>
      <c r="AG169" s="144"/>
      <c r="AH169" s="144">
        <v>0.1</v>
      </c>
      <c r="AI169" s="144">
        <v>0.1</v>
      </c>
      <c r="AJ169" s="144">
        <v>0.1</v>
      </c>
      <c r="AK169" s="144"/>
      <c r="AL169" s="144">
        <v>0.1875</v>
      </c>
      <c r="AM169" s="144">
        <v>0.1875</v>
      </c>
      <c r="AN169" s="144">
        <v>0.1875</v>
      </c>
      <c r="AO169" s="146"/>
      <c r="AP169" s="146">
        <v>54</v>
      </c>
      <c r="AQ169" s="146">
        <v>0.4</v>
      </c>
      <c r="AR169" s="147"/>
      <c r="AS169" s="147"/>
      <c r="AT169" s="147"/>
      <c r="AU169" s="147"/>
      <c r="AV169" s="147"/>
      <c r="AW169" s="147"/>
      <c r="AX169" s="147"/>
      <c r="AY169" s="147"/>
      <c r="AZ169" s="147"/>
      <c r="BA169" s="147"/>
      <c r="BB169" s="147"/>
      <c r="BC169" s="147"/>
      <c r="BD169" s="147"/>
      <c r="BE169" s="147"/>
      <c r="BF169" s="147"/>
      <c r="BI169" s="77">
        <f t="shared" si="17"/>
        <v>42036</v>
      </c>
      <c r="BJ169" s="78">
        <f t="shared" si="18"/>
        <v>0.1</v>
      </c>
      <c r="BK169" s="78">
        <f t="shared" si="20"/>
        <v>0.1</v>
      </c>
      <c r="BL169" s="78">
        <f t="shared" si="19"/>
        <v>0.1</v>
      </c>
      <c r="BM169" s="72"/>
      <c r="BN169" s="78">
        <f t="shared" si="21"/>
        <v>0.1875</v>
      </c>
      <c r="BO169" s="78">
        <f t="shared" si="22"/>
        <v>0.1875</v>
      </c>
      <c r="BP169" s="79">
        <f t="shared" si="23"/>
        <v>0.1875</v>
      </c>
    </row>
    <row r="170" spans="1:68" x14ac:dyDescent="0.25">
      <c r="A170" s="130">
        <f t="shared" si="16"/>
        <v>42278</v>
      </c>
      <c r="B170" s="131">
        <v>6.0135260524103902E-2</v>
      </c>
      <c r="C170" s="18"/>
      <c r="D170" s="159">
        <v>41183</v>
      </c>
      <c r="E170" s="146">
        <v>36.950000000000003</v>
      </c>
      <c r="F170" s="146">
        <v>36.950000000000003</v>
      </c>
      <c r="G170" s="146">
        <v>36.950000000000003</v>
      </c>
      <c r="H170" s="144"/>
      <c r="I170" s="146">
        <v>28.3</v>
      </c>
      <c r="J170" s="146">
        <v>28.3</v>
      </c>
      <c r="K170" s="146">
        <v>28.3</v>
      </c>
      <c r="L170" s="147"/>
      <c r="M170" s="150">
        <v>42064</v>
      </c>
      <c r="N170" s="146">
        <v>30.875</v>
      </c>
      <c r="O170" s="146">
        <v>30.875</v>
      </c>
      <c r="P170" s="146">
        <v>30.875</v>
      </c>
      <c r="Q170" s="146"/>
      <c r="R170" s="146">
        <v>32.200000000000003</v>
      </c>
      <c r="S170" s="146">
        <v>32.200000000000003</v>
      </c>
      <c r="T170" s="146">
        <v>32.200000000000003</v>
      </c>
      <c r="U170" s="146"/>
      <c r="V170" s="146">
        <v>1.05</v>
      </c>
      <c r="W170" s="146">
        <v>1.05</v>
      </c>
      <c r="X170" s="146">
        <v>1.05</v>
      </c>
      <c r="Y170" s="146"/>
      <c r="Z170" s="144">
        <v>0.24</v>
      </c>
      <c r="AA170" s="144">
        <v>0.24</v>
      </c>
      <c r="AB170" s="144">
        <v>0.24</v>
      </c>
      <c r="AC170" s="144"/>
      <c r="AD170" s="144">
        <v>0.13</v>
      </c>
      <c r="AE170" s="144">
        <v>0.13</v>
      </c>
      <c r="AF170" s="144">
        <v>0.13</v>
      </c>
      <c r="AG170" s="144"/>
      <c r="AH170" s="144">
        <v>0</v>
      </c>
      <c r="AI170" s="144">
        <v>0</v>
      </c>
      <c r="AJ170" s="144">
        <v>0</v>
      </c>
      <c r="AK170" s="144"/>
      <c r="AL170" s="144">
        <v>0.1875</v>
      </c>
      <c r="AM170" s="144">
        <v>0.1875</v>
      </c>
      <c r="AN170" s="144">
        <v>0.1875</v>
      </c>
      <c r="AO170" s="146"/>
      <c r="AP170" s="146">
        <v>54</v>
      </c>
      <c r="AQ170" s="146">
        <v>0.4</v>
      </c>
      <c r="AR170" s="147"/>
      <c r="AS170" s="147"/>
      <c r="AT170" s="147"/>
      <c r="AU170" s="147"/>
      <c r="AV170" s="147"/>
      <c r="AW170" s="147"/>
      <c r="AX170" s="147"/>
      <c r="AY170" s="147"/>
      <c r="AZ170" s="147"/>
      <c r="BA170" s="147"/>
      <c r="BB170" s="147"/>
      <c r="BC170" s="147"/>
      <c r="BD170" s="147"/>
      <c r="BE170" s="147"/>
      <c r="BF170" s="147"/>
      <c r="BI170" s="77">
        <f t="shared" si="17"/>
        <v>42064</v>
      </c>
      <c r="BJ170" s="78">
        <f t="shared" si="18"/>
        <v>0</v>
      </c>
      <c r="BK170" s="78">
        <f t="shared" si="20"/>
        <v>0</v>
      </c>
      <c r="BL170" s="78">
        <f t="shared" si="19"/>
        <v>0</v>
      </c>
      <c r="BM170" s="72"/>
      <c r="BN170" s="78">
        <f t="shared" si="21"/>
        <v>0.1875</v>
      </c>
      <c r="BO170" s="78">
        <f t="shared" si="22"/>
        <v>0.1875</v>
      </c>
      <c r="BP170" s="79">
        <f t="shared" si="23"/>
        <v>0.1875</v>
      </c>
    </row>
    <row r="171" spans="1:68" x14ac:dyDescent="0.25">
      <c r="A171" s="130">
        <f t="shared" si="16"/>
        <v>42309</v>
      </c>
      <c r="B171" s="131">
        <v>6.01774958764172E-2</v>
      </c>
      <c r="C171" s="18"/>
      <c r="D171" s="159">
        <v>41214</v>
      </c>
      <c r="E171" s="146">
        <v>36.950000000000003</v>
      </c>
      <c r="F171" s="146">
        <v>36.950000000000003</v>
      </c>
      <c r="G171" s="146">
        <v>36.950000000000003</v>
      </c>
      <c r="H171" s="144"/>
      <c r="I171" s="146">
        <v>27.7</v>
      </c>
      <c r="J171" s="146">
        <v>27.7</v>
      </c>
      <c r="K171" s="146">
        <v>27.7</v>
      </c>
      <c r="L171" s="147"/>
      <c r="M171" s="150">
        <v>42095</v>
      </c>
      <c r="N171" s="146">
        <v>30.9</v>
      </c>
      <c r="O171" s="146">
        <v>30.9</v>
      </c>
      <c r="P171" s="146">
        <v>30.9</v>
      </c>
      <c r="Q171" s="146"/>
      <c r="R171" s="146">
        <v>30.3</v>
      </c>
      <c r="S171" s="146">
        <v>30.3</v>
      </c>
      <c r="T171" s="146">
        <v>30.3</v>
      </c>
      <c r="U171" s="146"/>
      <c r="V171" s="146">
        <v>1.05</v>
      </c>
      <c r="W171" s="146">
        <v>1.05</v>
      </c>
      <c r="X171" s="146">
        <v>1.05</v>
      </c>
      <c r="Y171" s="146"/>
      <c r="Z171" s="144">
        <v>0.24</v>
      </c>
      <c r="AA171" s="144">
        <v>0.24</v>
      </c>
      <c r="AB171" s="144">
        <v>0.24</v>
      </c>
      <c r="AC171" s="144"/>
      <c r="AD171" s="144">
        <v>0.1</v>
      </c>
      <c r="AE171" s="144">
        <v>0.1</v>
      </c>
      <c r="AF171" s="144">
        <v>0.1</v>
      </c>
      <c r="AG171" s="144"/>
      <c r="AH171" s="144">
        <v>0.1</v>
      </c>
      <c r="AI171" s="144">
        <v>0.1</v>
      </c>
      <c r="AJ171" s="144">
        <v>0.1</v>
      </c>
      <c r="AK171" s="144"/>
      <c r="AL171" s="144">
        <v>0.1875</v>
      </c>
      <c r="AM171" s="144">
        <v>0.1875</v>
      </c>
      <c r="AN171" s="144">
        <v>0.1875</v>
      </c>
      <c r="AO171" s="146"/>
      <c r="AP171" s="146">
        <v>55</v>
      </c>
      <c r="AQ171" s="146">
        <v>0.4</v>
      </c>
      <c r="AR171" s="147"/>
      <c r="AS171" s="147"/>
      <c r="AT171" s="147"/>
      <c r="AU171" s="147"/>
      <c r="AV171" s="147"/>
      <c r="AW171" s="147"/>
      <c r="AX171" s="147"/>
      <c r="AY171" s="147"/>
      <c r="AZ171" s="147"/>
      <c r="BA171" s="147"/>
      <c r="BB171" s="147"/>
      <c r="BC171" s="147"/>
      <c r="BD171" s="147"/>
      <c r="BE171" s="147"/>
      <c r="BF171" s="147"/>
      <c r="BI171" s="77">
        <f t="shared" si="17"/>
        <v>42095</v>
      </c>
      <c r="BJ171" s="78">
        <f t="shared" si="18"/>
        <v>0.1</v>
      </c>
      <c r="BK171" s="78">
        <f t="shared" si="20"/>
        <v>0.1</v>
      </c>
      <c r="BL171" s="78">
        <f t="shared" si="19"/>
        <v>0.1</v>
      </c>
      <c r="BM171" s="72"/>
      <c r="BN171" s="78">
        <f t="shared" si="21"/>
        <v>0.1875</v>
      </c>
      <c r="BO171" s="78">
        <f t="shared" si="22"/>
        <v>0.1875</v>
      </c>
      <c r="BP171" s="79">
        <f t="shared" si="23"/>
        <v>0.1875</v>
      </c>
    </row>
    <row r="172" spans="1:68" x14ac:dyDescent="0.25">
      <c r="A172" s="130">
        <f t="shared" si="16"/>
        <v>42339</v>
      </c>
      <c r="B172" s="131">
        <v>6.0218368798574201E-2</v>
      </c>
      <c r="C172" s="18"/>
      <c r="D172" s="159">
        <v>41244</v>
      </c>
      <c r="E172" s="146">
        <v>36.950000000000003</v>
      </c>
      <c r="F172" s="146">
        <v>36.950000000000003</v>
      </c>
      <c r="G172" s="146">
        <v>36.950000000000003</v>
      </c>
      <c r="H172" s="144"/>
      <c r="I172" s="146">
        <v>32.15</v>
      </c>
      <c r="J172" s="146">
        <v>32.15</v>
      </c>
      <c r="K172" s="146">
        <v>32.15</v>
      </c>
      <c r="L172" s="147"/>
      <c r="M172" s="150">
        <v>42125</v>
      </c>
      <c r="N172" s="146">
        <v>32.450000000000003</v>
      </c>
      <c r="O172" s="146">
        <v>32.450000000000003</v>
      </c>
      <c r="P172" s="146">
        <v>32.450000000000003</v>
      </c>
      <c r="Q172" s="146"/>
      <c r="R172" s="146">
        <v>31.45</v>
      </c>
      <c r="S172" s="146">
        <v>31.45</v>
      </c>
      <c r="T172" s="146">
        <v>31.45</v>
      </c>
      <c r="U172" s="146"/>
      <c r="V172" s="146">
        <v>1.05</v>
      </c>
      <c r="W172" s="146">
        <v>1.05</v>
      </c>
      <c r="X172" s="146">
        <v>1.05</v>
      </c>
      <c r="Y172" s="146"/>
      <c r="Z172" s="144">
        <v>0.24</v>
      </c>
      <c r="AA172" s="144">
        <v>0.24</v>
      </c>
      <c r="AB172" s="144">
        <v>0.24</v>
      </c>
      <c r="AC172" s="144"/>
      <c r="AD172" s="144">
        <v>0.105</v>
      </c>
      <c r="AE172" s="144">
        <v>0.105</v>
      </c>
      <c r="AF172" s="144">
        <v>0.105</v>
      </c>
      <c r="AG172" s="144"/>
      <c r="AH172" s="144">
        <v>0.1</v>
      </c>
      <c r="AI172" s="144">
        <v>0.1</v>
      </c>
      <c r="AJ172" s="144">
        <v>0.1</v>
      </c>
      <c r="AK172" s="144"/>
      <c r="AL172" s="144">
        <v>0.1875</v>
      </c>
      <c r="AM172" s="144">
        <v>0.1875</v>
      </c>
      <c r="AN172" s="144">
        <v>0.1875</v>
      </c>
      <c r="AO172" s="146"/>
      <c r="AP172" s="146">
        <v>55</v>
      </c>
      <c r="AQ172" s="146">
        <v>0.4</v>
      </c>
      <c r="AR172" s="147"/>
      <c r="AS172" s="147"/>
      <c r="AT172" s="147"/>
      <c r="AU172" s="147"/>
      <c r="AV172" s="147"/>
      <c r="AW172" s="147"/>
      <c r="AX172" s="147"/>
      <c r="AY172" s="147"/>
      <c r="AZ172" s="147"/>
      <c r="BA172" s="147"/>
      <c r="BB172" s="147"/>
      <c r="BC172" s="147"/>
      <c r="BD172" s="147"/>
      <c r="BE172" s="147"/>
      <c r="BF172" s="147"/>
      <c r="BI172" s="77">
        <f t="shared" si="17"/>
        <v>42125</v>
      </c>
      <c r="BJ172" s="78">
        <f t="shared" si="18"/>
        <v>0.1</v>
      </c>
      <c r="BK172" s="78">
        <f t="shared" si="20"/>
        <v>0.1</v>
      </c>
      <c r="BL172" s="78">
        <f t="shared" si="19"/>
        <v>0.1</v>
      </c>
      <c r="BM172" s="72"/>
      <c r="BN172" s="78">
        <f t="shared" si="21"/>
        <v>0.1875</v>
      </c>
      <c r="BO172" s="78">
        <f t="shared" si="22"/>
        <v>0.1875</v>
      </c>
      <c r="BP172" s="79">
        <f t="shared" si="23"/>
        <v>0.1875</v>
      </c>
    </row>
    <row r="173" spans="1:68" x14ac:dyDescent="0.25">
      <c r="A173" s="130">
        <f t="shared" si="16"/>
        <v>42370</v>
      </c>
      <c r="B173" s="131">
        <v>6.0260604152053303E-2</v>
      </c>
      <c r="C173" s="18"/>
      <c r="D173" s="159">
        <v>41275</v>
      </c>
      <c r="E173" s="146">
        <v>45.75</v>
      </c>
      <c r="F173" s="146">
        <v>45.75</v>
      </c>
      <c r="G173" s="146">
        <v>45.75</v>
      </c>
      <c r="H173" s="144"/>
      <c r="I173" s="146">
        <v>36.6</v>
      </c>
      <c r="J173" s="146">
        <v>36.6</v>
      </c>
      <c r="K173" s="146">
        <v>36.6</v>
      </c>
      <c r="L173" s="147"/>
      <c r="M173" s="150">
        <v>42156</v>
      </c>
      <c r="N173" s="146">
        <v>34.049999999999997</v>
      </c>
      <c r="O173" s="146">
        <v>34.049999999999997</v>
      </c>
      <c r="P173" s="146">
        <v>34.049999999999997</v>
      </c>
      <c r="Q173" s="146"/>
      <c r="R173" s="146">
        <v>31.75</v>
      </c>
      <c r="S173" s="146">
        <v>31.75</v>
      </c>
      <c r="T173" s="146">
        <v>31.75</v>
      </c>
      <c r="U173" s="146"/>
      <c r="V173" s="146">
        <v>1.55</v>
      </c>
      <c r="W173" s="146">
        <v>1.55</v>
      </c>
      <c r="X173" s="146">
        <v>1.55</v>
      </c>
      <c r="Y173" s="146"/>
      <c r="Z173" s="144">
        <v>0.24</v>
      </c>
      <c r="AA173" s="144">
        <v>0.24</v>
      </c>
      <c r="AB173" s="144">
        <v>0.24</v>
      </c>
      <c r="AC173" s="144"/>
      <c r="AD173" s="144">
        <v>0.14000000000000001</v>
      </c>
      <c r="AE173" s="144">
        <v>0.14000000000000001</v>
      </c>
      <c r="AF173" s="144">
        <v>0.14000000000000001</v>
      </c>
      <c r="AG173" s="144"/>
      <c r="AH173" s="144">
        <v>0.1</v>
      </c>
      <c r="AI173" s="144">
        <v>0.1</v>
      </c>
      <c r="AJ173" s="144">
        <v>0.1</v>
      </c>
      <c r="AK173" s="144"/>
      <c r="AL173" s="144">
        <v>0.1875</v>
      </c>
      <c r="AM173" s="144">
        <v>0.1875</v>
      </c>
      <c r="AN173" s="144">
        <v>0.1875</v>
      </c>
      <c r="AO173" s="146"/>
      <c r="AP173" s="146">
        <v>55</v>
      </c>
      <c r="AQ173" s="146">
        <v>0.4</v>
      </c>
      <c r="AR173" s="147"/>
      <c r="AS173" s="147"/>
      <c r="AT173" s="147"/>
      <c r="AU173" s="147"/>
      <c r="AV173" s="147"/>
      <c r="AW173" s="147"/>
      <c r="AX173" s="147"/>
      <c r="AY173" s="147"/>
      <c r="AZ173" s="147"/>
      <c r="BA173" s="147"/>
      <c r="BB173" s="147"/>
      <c r="BC173" s="147"/>
      <c r="BD173" s="147"/>
      <c r="BE173" s="147"/>
      <c r="BF173" s="147"/>
      <c r="BI173" s="77">
        <f t="shared" si="17"/>
        <v>42156</v>
      </c>
      <c r="BJ173" s="78">
        <f t="shared" si="18"/>
        <v>0.1</v>
      </c>
      <c r="BK173" s="78">
        <f t="shared" si="20"/>
        <v>0.1</v>
      </c>
      <c r="BL173" s="78">
        <f t="shared" si="19"/>
        <v>0.1</v>
      </c>
      <c r="BM173" s="72"/>
      <c r="BN173" s="78">
        <f t="shared" si="21"/>
        <v>0.1875</v>
      </c>
      <c r="BO173" s="78">
        <f t="shared" si="22"/>
        <v>0.1875</v>
      </c>
      <c r="BP173" s="79">
        <f t="shared" si="23"/>
        <v>0.1875</v>
      </c>
    </row>
    <row r="174" spans="1:68" x14ac:dyDescent="0.25">
      <c r="A174" s="130">
        <f t="shared" si="16"/>
        <v>42401</v>
      </c>
      <c r="B174" s="131">
        <v>6.0302839506125104E-2</v>
      </c>
      <c r="C174" s="18"/>
      <c r="D174" s="159">
        <v>41306</v>
      </c>
      <c r="E174" s="146">
        <v>46.75</v>
      </c>
      <c r="F174" s="146">
        <v>46.75</v>
      </c>
      <c r="G174" s="146">
        <v>46.75</v>
      </c>
      <c r="H174" s="144"/>
      <c r="I174" s="146">
        <v>35.65</v>
      </c>
      <c r="J174" s="146">
        <v>35.65</v>
      </c>
      <c r="K174" s="146">
        <v>35.65</v>
      </c>
      <c r="L174" s="147"/>
      <c r="M174" s="150">
        <v>42186</v>
      </c>
      <c r="N174" s="146">
        <v>41.1</v>
      </c>
      <c r="O174" s="146">
        <v>41.1</v>
      </c>
      <c r="P174" s="146">
        <v>41.1</v>
      </c>
      <c r="Q174" s="146"/>
      <c r="R174" s="146">
        <v>39.9</v>
      </c>
      <c r="S174" s="146">
        <v>39.9</v>
      </c>
      <c r="T174" s="146">
        <v>39.9</v>
      </c>
      <c r="U174" s="146"/>
      <c r="V174" s="146">
        <v>1.55</v>
      </c>
      <c r="W174" s="146">
        <v>1.55</v>
      </c>
      <c r="X174" s="146">
        <v>1.55</v>
      </c>
      <c r="Y174" s="146"/>
      <c r="Z174" s="144">
        <v>0.28999999999999998</v>
      </c>
      <c r="AA174" s="144">
        <v>0.28999999999999998</v>
      </c>
      <c r="AB174" s="144">
        <v>0.28999999999999998</v>
      </c>
      <c r="AC174" s="144"/>
      <c r="AD174" s="144">
        <v>0.15</v>
      </c>
      <c r="AE174" s="144">
        <v>0.15</v>
      </c>
      <c r="AF174" s="144">
        <v>0.15</v>
      </c>
      <c r="AG174" s="144"/>
      <c r="AH174" s="144">
        <v>0.1</v>
      </c>
      <c r="AI174" s="144">
        <v>0.1</v>
      </c>
      <c r="AJ174" s="144">
        <v>0.1</v>
      </c>
      <c r="AK174" s="144"/>
      <c r="AL174" s="144">
        <v>0.26250000000000001</v>
      </c>
      <c r="AM174" s="144">
        <v>0.26250000000000001</v>
      </c>
      <c r="AN174" s="144">
        <v>0.26250000000000001</v>
      </c>
      <c r="AO174" s="146"/>
      <c r="AP174" s="146">
        <v>56</v>
      </c>
      <c r="AQ174" s="146">
        <v>0.4</v>
      </c>
      <c r="AR174" s="147"/>
      <c r="AS174" s="147"/>
      <c r="AT174" s="147"/>
      <c r="AU174" s="147"/>
      <c r="AV174" s="147"/>
      <c r="AW174" s="147"/>
      <c r="AX174" s="147"/>
      <c r="AY174" s="147"/>
      <c r="AZ174" s="147"/>
      <c r="BA174" s="147"/>
      <c r="BB174" s="147"/>
      <c r="BC174" s="147"/>
      <c r="BD174" s="147"/>
      <c r="BE174" s="147"/>
      <c r="BF174" s="147"/>
      <c r="BI174" s="77">
        <f t="shared" si="17"/>
        <v>42186</v>
      </c>
      <c r="BJ174" s="78">
        <f t="shared" si="18"/>
        <v>0.1</v>
      </c>
      <c r="BK174" s="78">
        <f t="shared" si="20"/>
        <v>0.1</v>
      </c>
      <c r="BL174" s="78">
        <f t="shared" si="19"/>
        <v>0.1</v>
      </c>
      <c r="BM174" s="72"/>
      <c r="BN174" s="78">
        <f t="shared" si="21"/>
        <v>0.26250000000000001</v>
      </c>
      <c r="BO174" s="78">
        <f t="shared" si="22"/>
        <v>0.26250000000000001</v>
      </c>
      <c r="BP174" s="79">
        <f t="shared" si="23"/>
        <v>0.26250000000000001</v>
      </c>
    </row>
    <row r="175" spans="1:68" x14ac:dyDescent="0.25">
      <c r="A175" s="130">
        <f t="shared" si="16"/>
        <v>42430</v>
      </c>
      <c r="B175" s="131">
        <v>6.0342349999180603E-2</v>
      </c>
      <c r="C175" s="18"/>
      <c r="D175" s="159">
        <v>41334</v>
      </c>
      <c r="E175" s="146">
        <v>38.25</v>
      </c>
      <c r="F175" s="146">
        <v>38.25</v>
      </c>
      <c r="G175" s="146">
        <v>38.25</v>
      </c>
      <c r="H175" s="144"/>
      <c r="I175" s="146">
        <v>33.200000000000003</v>
      </c>
      <c r="J175" s="146">
        <v>33.200000000000003</v>
      </c>
      <c r="K175" s="146">
        <v>33.200000000000003</v>
      </c>
      <c r="L175" s="147"/>
      <c r="M175" s="150">
        <v>42217</v>
      </c>
      <c r="N175" s="146">
        <v>41.85</v>
      </c>
      <c r="O175" s="146">
        <v>41.85</v>
      </c>
      <c r="P175" s="146">
        <v>41.85</v>
      </c>
      <c r="Q175" s="146"/>
      <c r="R175" s="146">
        <v>42.7</v>
      </c>
      <c r="S175" s="146">
        <v>42.7</v>
      </c>
      <c r="T175" s="146">
        <v>42.7</v>
      </c>
      <c r="U175" s="146"/>
      <c r="V175" s="146">
        <v>1.55</v>
      </c>
      <c r="W175" s="146">
        <v>1.55</v>
      </c>
      <c r="X175" s="146">
        <v>1.55</v>
      </c>
      <c r="Y175" s="146"/>
      <c r="Z175" s="144">
        <v>0.28999999999999998</v>
      </c>
      <c r="AA175" s="144">
        <v>0.28999999999999998</v>
      </c>
      <c r="AB175" s="144">
        <v>0.28999999999999998</v>
      </c>
      <c r="AC175" s="144"/>
      <c r="AD175" s="144">
        <v>0.16</v>
      </c>
      <c r="AE175" s="144">
        <v>0.16</v>
      </c>
      <c r="AF175" s="144">
        <v>0.16</v>
      </c>
      <c r="AG175" s="144"/>
      <c r="AH175" s="144">
        <v>0.1</v>
      </c>
      <c r="AI175" s="144">
        <v>0.1</v>
      </c>
      <c r="AJ175" s="144">
        <v>0.1</v>
      </c>
      <c r="AK175" s="144"/>
      <c r="AL175" s="144">
        <v>0.26250000000000001</v>
      </c>
      <c r="AM175" s="144">
        <v>0.26250000000000001</v>
      </c>
      <c r="AN175" s="144">
        <v>0.26250000000000001</v>
      </c>
      <c r="AO175" s="146"/>
      <c r="AP175" s="146">
        <v>56</v>
      </c>
      <c r="AQ175" s="146">
        <v>0.4</v>
      </c>
      <c r="AR175" s="147"/>
      <c r="AS175" s="147"/>
      <c r="AT175" s="147"/>
      <c r="AU175" s="147"/>
      <c r="AV175" s="147"/>
      <c r="AW175" s="147"/>
      <c r="AX175" s="147"/>
      <c r="AY175" s="147"/>
      <c r="AZ175" s="147"/>
      <c r="BA175" s="147"/>
      <c r="BB175" s="147"/>
      <c r="BC175" s="147"/>
      <c r="BD175" s="147"/>
      <c r="BE175" s="147"/>
      <c r="BF175" s="147"/>
      <c r="BI175" s="77">
        <f t="shared" si="17"/>
        <v>42217</v>
      </c>
      <c r="BJ175" s="78">
        <f t="shared" si="18"/>
        <v>0.1</v>
      </c>
      <c r="BK175" s="78">
        <f t="shared" si="20"/>
        <v>0.1</v>
      </c>
      <c r="BL175" s="78">
        <f t="shared" si="19"/>
        <v>0.1</v>
      </c>
      <c r="BM175" s="72"/>
      <c r="BN175" s="78">
        <f t="shared" si="21"/>
        <v>0.26250000000000001</v>
      </c>
      <c r="BO175" s="78">
        <f t="shared" si="22"/>
        <v>0.26250000000000001</v>
      </c>
      <c r="BP175" s="79">
        <f t="shared" si="23"/>
        <v>0.26250000000000001</v>
      </c>
    </row>
    <row r="176" spans="1:68" x14ac:dyDescent="0.25">
      <c r="A176" s="130">
        <f t="shared" si="16"/>
        <v>42461</v>
      </c>
      <c r="B176" s="131">
        <v>6.0384585354399598E-2</v>
      </c>
      <c r="C176" s="18"/>
      <c r="D176" s="159">
        <v>41365</v>
      </c>
      <c r="E176" s="146">
        <v>38.5</v>
      </c>
      <c r="F176" s="146">
        <v>38.5</v>
      </c>
      <c r="G176" s="146">
        <v>38.5</v>
      </c>
      <c r="H176" s="144"/>
      <c r="I176" s="146">
        <v>30.45</v>
      </c>
      <c r="J176" s="146">
        <v>30.45</v>
      </c>
      <c r="K176" s="146">
        <v>30.45</v>
      </c>
      <c r="L176" s="147"/>
      <c r="M176" s="150">
        <v>42248</v>
      </c>
      <c r="N176" s="146">
        <v>29.824999999999999</v>
      </c>
      <c r="O176" s="146">
        <v>29.824999999999999</v>
      </c>
      <c r="P176" s="146">
        <v>29.824999999999999</v>
      </c>
      <c r="Q176" s="146"/>
      <c r="R176" s="146">
        <v>31.1</v>
      </c>
      <c r="S176" s="146">
        <v>31.1</v>
      </c>
      <c r="T176" s="146">
        <v>31.1</v>
      </c>
      <c r="U176" s="146"/>
      <c r="V176" s="146">
        <v>1.55</v>
      </c>
      <c r="W176" s="146">
        <v>1.55</v>
      </c>
      <c r="X176" s="146">
        <v>1.55</v>
      </c>
      <c r="Y176" s="146"/>
      <c r="Z176" s="144">
        <v>0.24</v>
      </c>
      <c r="AA176" s="144">
        <v>0.24</v>
      </c>
      <c r="AB176" s="144">
        <v>0.24</v>
      </c>
      <c r="AC176" s="144"/>
      <c r="AD176" s="144">
        <v>0.16</v>
      </c>
      <c r="AE176" s="144">
        <v>0.16</v>
      </c>
      <c r="AF176" s="144">
        <v>0.16</v>
      </c>
      <c r="AG176" s="144"/>
      <c r="AH176" s="144">
        <v>0.1</v>
      </c>
      <c r="AI176" s="144">
        <v>0.1</v>
      </c>
      <c r="AJ176" s="144">
        <v>0.1</v>
      </c>
      <c r="AK176" s="144"/>
      <c r="AL176" s="144">
        <v>0.21</v>
      </c>
      <c r="AM176" s="144">
        <v>0.21</v>
      </c>
      <c r="AN176" s="144">
        <v>0.21</v>
      </c>
      <c r="AO176" s="146"/>
      <c r="AP176" s="146">
        <v>56</v>
      </c>
      <c r="AQ176" s="146">
        <v>0.4</v>
      </c>
      <c r="AR176" s="147"/>
      <c r="AS176" s="147"/>
      <c r="AT176" s="147"/>
      <c r="AU176" s="147"/>
      <c r="AV176" s="147"/>
      <c r="AW176" s="147"/>
      <c r="AX176" s="147"/>
      <c r="AY176" s="147"/>
      <c r="AZ176" s="147"/>
      <c r="BA176" s="147"/>
      <c r="BB176" s="147"/>
      <c r="BC176" s="147"/>
      <c r="BD176" s="147"/>
      <c r="BE176" s="147"/>
      <c r="BF176" s="147"/>
      <c r="BI176" s="77">
        <f t="shared" si="17"/>
        <v>42248</v>
      </c>
      <c r="BJ176" s="78">
        <f t="shared" si="18"/>
        <v>0.1</v>
      </c>
      <c r="BK176" s="78">
        <f t="shared" si="20"/>
        <v>0.1</v>
      </c>
      <c r="BL176" s="78">
        <f t="shared" si="19"/>
        <v>0.1</v>
      </c>
      <c r="BM176" s="72"/>
      <c r="BN176" s="78">
        <f t="shared" si="21"/>
        <v>0.21</v>
      </c>
      <c r="BO176" s="78">
        <f t="shared" si="22"/>
        <v>0.21</v>
      </c>
      <c r="BP176" s="79">
        <f t="shared" si="23"/>
        <v>0.21</v>
      </c>
    </row>
    <row r="177" spans="1:68" x14ac:dyDescent="0.25">
      <c r="A177" s="130">
        <f t="shared" si="16"/>
        <v>42491</v>
      </c>
      <c r="B177" s="131">
        <v>6.0425458279368599E-2</v>
      </c>
      <c r="C177" s="18"/>
      <c r="D177" s="159">
        <v>41395</v>
      </c>
      <c r="E177" s="146">
        <v>38.700000000000003</v>
      </c>
      <c r="F177" s="146">
        <v>38.700000000000003</v>
      </c>
      <c r="G177" s="146">
        <v>38.700000000000003</v>
      </c>
      <c r="H177" s="144"/>
      <c r="I177" s="146">
        <v>29.95</v>
      </c>
      <c r="J177" s="146">
        <v>29.95</v>
      </c>
      <c r="K177" s="146">
        <v>29.95</v>
      </c>
      <c r="L177" s="147"/>
      <c r="M177" s="150">
        <v>42278</v>
      </c>
      <c r="N177" s="146">
        <v>27.875</v>
      </c>
      <c r="O177" s="146">
        <v>27.875</v>
      </c>
      <c r="P177" s="146">
        <v>27.875</v>
      </c>
      <c r="Q177" s="146"/>
      <c r="R177" s="146">
        <v>29.15</v>
      </c>
      <c r="S177" s="146">
        <v>29.15</v>
      </c>
      <c r="T177" s="146">
        <v>29.15</v>
      </c>
      <c r="U177" s="146"/>
      <c r="V177" s="146">
        <v>1.55</v>
      </c>
      <c r="W177" s="146">
        <v>1.55</v>
      </c>
      <c r="X177" s="146">
        <v>1.55</v>
      </c>
      <c r="Y177" s="146"/>
      <c r="Z177" s="144">
        <v>0.24</v>
      </c>
      <c r="AA177" s="144">
        <v>0.24</v>
      </c>
      <c r="AB177" s="144">
        <v>0.24</v>
      </c>
      <c r="AC177" s="144"/>
      <c r="AD177" s="144">
        <v>0.14000000000000001</v>
      </c>
      <c r="AE177" s="144">
        <v>0.14000000000000001</v>
      </c>
      <c r="AF177" s="144">
        <v>0.14000000000000001</v>
      </c>
      <c r="AG177" s="144"/>
      <c r="AH177" s="144">
        <v>0.1</v>
      </c>
      <c r="AI177" s="144">
        <v>0.1</v>
      </c>
      <c r="AJ177" s="144">
        <v>0.1</v>
      </c>
      <c r="AK177" s="144"/>
      <c r="AL177" s="144">
        <v>0.1875</v>
      </c>
      <c r="AM177" s="144">
        <v>0.1875</v>
      </c>
      <c r="AN177" s="144">
        <v>0.1875</v>
      </c>
      <c r="AO177" s="146"/>
      <c r="AP177" s="146">
        <v>57</v>
      </c>
      <c r="AQ177" s="146">
        <v>0.4</v>
      </c>
      <c r="AR177" s="147"/>
      <c r="AS177" s="147"/>
      <c r="AT177" s="147"/>
      <c r="AU177" s="147"/>
      <c r="AV177" s="147"/>
      <c r="AW177" s="147"/>
      <c r="AX177" s="147"/>
      <c r="AY177" s="147"/>
      <c r="AZ177" s="147"/>
      <c r="BA177" s="147"/>
      <c r="BB177" s="147"/>
      <c r="BC177" s="147"/>
      <c r="BD177" s="147"/>
      <c r="BE177" s="147"/>
      <c r="BF177" s="147"/>
      <c r="BI177" s="77">
        <f t="shared" si="17"/>
        <v>42278</v>
      </c>
      <c r="BJ177" s="78">
        <f t="shared" si="18"/>
        <v>0.1</v>
      </c>
      <c r="BK177" s="78">
        <f t="shared" si="20"/>
        <v>0.1</v>
      </c>
      <c r="BL177" s="78">
        <f t="shared" si="19"/>
        <v>0.1</v>
      </c>
      <c r="BM177" s="72"/>
      <c r="BN177" s="78">
        <f t="shared" si="21"/>
        <v>0.1875</v>
      </c>
      <c r="BO177" s="78">
        <f t="shared" si="22"/>
        <v>0.1875</v>
      </c>
      <c r="BP177" s="79">
        <f t="shared" si="23"/>
        <v>0.1875</v>
      </c>
    </row>
    <row r="178" spans="1:68" x14ac:dyDescent="0.25">
      <c r="A178" s="130">
        <f t="shared" si="16"/>
        <v>42522</v>
      </c>
      <c r="B178" s="131">
        <v>6.0467693635753307E-2</v>
      </c>
      <c r="C178" s="18"/>
      <c r="D178" s="159">
        <v>41426</v>
      </c>
      <c r="E178" s="146">
        <v>45.25</v>
      </c>
      <c r="F178" s="146">
        <v>45.25</v>
      </c>
      <c r="G178" s="146">
        <v>45.25</v>
      </c>
      <c r="H178" s="144"/>
      <c r="I178" s="146">
        <v>31.094999999999999</v>
      </c>
      <c r="J178" s="146">
        <v>31.094999999999999</v>
      </c>
      <c r="K178" s="146">
        <v>31.094999999999999</v>
      </c>
      <c r="L178" s="147"/>
      <c r="M178" s="150">
        <v>42309</v>
      </c>
      <c r="N178" s="146">
        <v>31.375</v>
      </c>
      <c r="O178" s="146">
        <v>31.375</v>
      </c>
      <c r="P178" s="146">
        <v>31.375</v>
      </c>
      <c r="Q178" s="146"/>
      <c r="R178" s="146">
        <v>32.5</v>
      </c>
      <c r="S178" s="146">
        <v>32.5</v>
      </c>
      <c r="T178" s="146">
        <v>32.5</v>
      </c>
      <c r="U178" s="146"/>
      <c r="V178" s="146">
        <v>1.55</v>
      </c>
      <c r="W178" s="146">
        <v>1.55</v>
      </c>
      <c r="X178" s="146">
        <v>1.55</v>
      </c>
      <c r="Y178" s="146"/>
      <c r="Z178" s="144">
        <v>0.24</v>
      </c>
      <c r="AA178" s="144">
        <v>0.24</v>
      </c>
      <c r="AB178" s="144">
        <v>0.24</v>
      </c>
      <c r="AC178" s="144"/>
      <c r="AD178" s="144">
        <v>0.1</v>
      </c>
      <c r="AE178" s="144">
        <v>0.1</v>
      </c>
      <c r="AF178" s="144">
        <v>0.1</v>
      </c>
      <c r="AG178" s="144"/>
      <c r="AH178" s="144">
        <v>0.1</v>
      </c>
      <c r="AI178" s="144">
        <v>0.1</v>
      </c>
      <c r="AJ178" s="144">
        <v>0.1</v>
      </c>
      <c r="AK178" s="144"/>
      <c r="AL178" s="144">
        <v>0.1875</v>
      </c>
      <c r="AM178" s="144">
        <v>0.1875</v>
      </c>
      <c r="AN178" s="144">
        <v>0.1875</v>
      </c>
      <c r="AO178" s="146"/>
      <c r="AP178" s="146">
        <v>57</v>
      </c>
      <c r="AQ178" s="146">
        <v>0.4</v>
      </c>
      <c r="AR178" s="147"/>
      <c r="AS178" s="147"/>
      <c r="AT178" s="147"/>
      <c r="AU178" s="147"/>
      <c r="AV178" s="147"/>
      <c r="AW178" s="147"/>
      <c r="AX178" s="147"/>
      <c r="AY178" s="147"/>
      <c r="AZ178" s="147"/>
      <c r="BA178" s="147"/>
      <c r="BB178" s="147"/>
      <c r="BC178" s="147"/>
      <c r="BD178" s="147"/>
      <c r="BE178" s="147"/>
      <c r="BF178" s="147"/>
      <c r="BI178" s="77">
        <f t="shared" si="17"/>
        <v>42309</v>
      </c>
      <c r="BJ178" s="78">
        <f t="shared" si="18"/>
        <v>0.1</v>
      </c>
      <c r="BK178" s="78">
        <f t="shared" si="20"/>
        <v>0.1</v>
      </c>
      <c r="BL178" s="78">
        <f t="shared" si="19"/>
        <v>0.1</v>
      </c>
      <c r="BM178" s="72"/>
      <c r="BN178" s="78">
        <f t="shared" si="21"/>
        <v>0.1875</v>
      </c>
      <c r="BO178" s="78">
        <f t="shared" si="22"/>
        <v>0.1875</v>
      </c>
      <c r="BP178" s="79">
        <f t="shared" si="23"/>
        <v>0.1875</v>
      </c>
    </row>
    <row r="179" spans="1:68" x14ac:dyDescent="0.25">
      <c r="A179" s="130">
        <f t="shared" si="16"/>
        <v>42552</v>
      </c>
      <c r="B179" s="131">
        <v>6.0508566561851704E-2</v>
      </c>
      <c r="C179" s="18"/>
      <c r="D179" s="159">
        <v>41456</v>
      </c>
      <c r="E179" s="146">
        <v>55</v>
      </c>
      <c r="F179" s="146">
        <v>55</v>
      </c>
      <c r="G179" s="146">
        <v>55</v>
      </c>
      <c r="H179" s="144"/>
      <c r="I179" s="146">
        <v>32.1</v>
      </c>
      <c r="J179" s="146">
        <v>32.1</v>
      </c>
      <c r="K179" s="146">
        <v>32.1</v>
      </c>
      <c r="L179" s="147"/>
      <c r="M179" s="150">
        <v>42339</v>
      </c>
      <c r="N179" s="146">
        <v>28.725000000000001</v>
      </c>
      <c r="O179" s="146">
        <v>28.725000000000001</v>
      </c>
      <c r="P179" s="146">
        <v>28.725000000000001</v>
      </c>
      <c r="Q179" s="146"/>
      <c r="R179" s="146">
        <v>29.75</v>
      </c>
      <c r="S179" s="146">
        <v>29.75</v>
      </c>
      <c r="T179" s="146">
        <v>29.75</v>
      </c>
      <c r="U179" s="146"/>
      <c r="V179" s="146">
        <v>1.05</v>
      </c>
      <c r="W179" s="146">
        <v>1.05</v>
      </c>
      <c r="X179" s="146">
        <v>1.05</v>
      </c>
      <c r="Y179" s="146"/>
      <c r="Z179" s="144">
        <v>0.24</v>
      </c>
      <c r="AA179" s="144">
        <v>0.24</v>
      </c>
      <c r="AB179" s="144">
        <v>0.24</v>
      </c>
      <c r="AC179" s="144"/>
      <c r="AD179" s="144">
        <v>0.1</v>
      </c>
      <c r="AE179" s="144">
        <v>0.1</v>
      </c>
      <c r="AF179" s="144">
        <v>0.1</v>
      </c>
      <c r="AG179" s="144"/>
      <c r="AH179" s="144">
        <v>0.1</v>
      </c>
      <c r="AI179" s="144">
        <v>0.1</v>
      </c>
      <c r="AJ179" s="144">
        <v>0.1</v>
      </c>
      <c r="AK179" s="144"/>
      <c r="AL179" s="144">
        <v>0.1875</v>
      </c>
      <c r="AM179" s="144">
        <v>0.1875</v>
      </c>
      <c r="AN179" s="144">
        <v>0.1875</v>
      </c>
      <c r="AO179" s="146"/>
      <c r="AP179" s="146">
        <v>57</v>
      </c>
      <c r="AQ179" s="146">
        <v>0.4</v>
      </c>
      <c r="AR179" s="147"/>
      <c r="AS179" s="147"/>
      <c r="AT179" s="147"/>
      <c r="AU179" s="147"/>
      <c r="AV179" s="147"/>
      <c r="AW179" s="147"/>
      <c r="AX179" s="147"/>
      <c r="AY179" s="147"/>
      <c r="AZ179" s="147"/>
      <c r="BA179" s="147"/>
      <c r="BB179" s="147"/>
      <c r="BC179" s="147"/>
      <c r="BD179" s="147"/>
      <c r="BE179" s="147"/>
      <c r="BF179" s="147"/>
      <c r="BI179" s="77">
        <f t="shared" si="17"/>
        <v>42339</v>
      </c>
      <c r="BJ179" s="78">
        <f t="shared" si="18"/>
        <v>0.1</v>
      </c>
      <c r="BK179" s="78">
        <f t="shared" si="20"/>
        <v>0.1</v>
      </c>
      <c r="BL179" s="78">
        <f t="shared" si="19"/>
        <v>0.1</v>
      </c>
      <c r="BM179" s="72"/>
      <c r="BN179" s="78">
        <f t="shared" si="21"/>
        <v>0.1875</v>
      </c>
      <c r="BO179" s="78">
        <f t="shared" si="22"/>
        <v>0.1875</v>
      </c>
      <c r="BP179" s="79">
        <f t="shared" si="23"/>
        <v>0.1875</v>
      </c>
    </row>
    <row r="180" spans="1:68" x14ac:dyDescent="0.25">
      <c r="A180" s="130">
        <f t="shared" si="16"/>
        <v>42583</v>
      </c>
      <c r="B180" s="131">
        <v>6.05508019194025E-2</v>
      </c>
      <c r="C180" s="18"/>
      <c r="D180" s="159">
        <v>41487</v>
      </c>
      <c r="E180" s="146">
        <v>55</v>
      </c>
      <c r="F180" s="146">
        <v>55</v>
      </c>
      <c r="G180" s="146">
        <v>55</v>
      </c>
      <c r="H180" s="144"/>
      <c r="I180" s="146">
        <v>31.35</v>
      </c>
      <c r="J180" s="146">
        <v>31.35</v>
      </c>
      <c r="K180" s="146">
        <v>31.35</v>
      </c>
      <c r="L180" s="147"/>
      <c r="M180" s="150">
        <v>42370</v>
      </c>
      <c r="N180" s="146">
        <v>36.854999999999997</v>
      </c>
      <c r="O180" s="146">
        <v>36.854999999999997</v>
      </c>
      <c r="P180" s="146">
        <v>36.854999999999997</v>
      </c>
      <c r="Q180" s="146"/>
      <c r="R180" s="146">
        <v>34.454000000000001</v>
      </c>
      <c r="S180" s="146">
        <v>34.454000000000001</v>
      </c>
      <c r="T180" s="146">
        <v>34.454000000000001</v>
      </c>
      <c r="U180" s="146"/>
      <c r="V180" s="146">
        <v>1.05</v>
      </c>
      <c r="W180" s="146">
        <v>1.05</v>
      </c>
      <c r="X180" s="146">
        <v>1.05</v>
      </c>
      <c r="Y180" s="146"/>
      <c r="Z180" s="144">
        <v>0.24</v>
      </c>
      <c r="AA180" s="144">
        <v>0.24</v>
      </c>
      <c r="AB180" s="144">
        <v>0.24</v>
      </c>
      <c r="AC180" s="144"/>
      <c r="AD180" s="144">
        <v>0.11</v>
      </c>
      <c r="AE180" s="144">
        <v>0.11</v>
      </c>
      <c r="AF180" s="144">
        <v>0.11</v>
      </c>
      <c r="AG180" s="144"/>
      <c r="AH180" s="144">
        <v>0.1</v>
      </c>
      <c r="AI180" s="144">
        <v>0.1</v>
      </c>
      <c r="AJ180" s="144">
        <v>0.1</v>
      </c>
      <c r="AK180" s="144"/>
      <c r="AL180" s="144">
        <v>0.1875</v>
      </c>
      <c r="AM180" s="144">
        <v>0.1875</v>
      </c>
      <c r="AN180" s="144">
        <v>0.1875</v>
      </c>
      <c r="AO180" s="146"/>
      <c r="AP180" s="146">
        <v>58</v>
      </c>
      <c r="AQ180" s="146">
        <v>0.4</v>
      </c>
      <c r="AR180" s="147"/>
      <c r="AS180" s="147"/>
      <c r="AT180" s="147"/>
      <c r="AU180" s="147"/>
      <c r="AV180" s="147"/>
      <c r="AW180" s="147"/>
      <c r="AX180" s="147"/>
      <c r="AY180" s="147"/>
      <c r="AZ180" s="147"/>
      <c r="BA180" s="147"/>
      <c r="BB180" s="147"/>
      <c r="BC180" s="147"/>
      <c r="BD180" s="147"/>
      <c r="BE180" s="147"/>
      <c r="BF180" s="147"/>
      <c r="BI180" s="77">
        <f t="shared" si="17"/>
        <v>42370</v>
      </c>
      <c r="BJ180" s="78">
        <f t="shared" si="18"/>
        <v>0.1</v>
      </c>
      <c r="BK180" s="78">
        <f t="shared" si="20"/>
        <v>0.1</v>
      </c>
      <c r="BL180" s="78">
        <f t="shared" si="19"/>
        <v>0.1</v>
      </c>
      <c r="BM180" s="72"/>
      <c r="BN180" s="78">
        <f t="shared" si="21"/>
        <v>0.1875</v>
      </c>
      <c r="BO180" s="78">
        <f t="shared" si="22"/>
        <v>0.1875</v>
      </c>
      <c r="BP180" s="79">
        <f t="shared" si="23"/>
        <v>0.1875</v>
      </c>
    </row>
    <row r="181" spans="1:68" x14ac:dyDescent="0.25">
      <c r="A181" s="130">
        <f t="shared" si="16"/>
        <v>42614</v>
      </c>
      <c r="B181" s="131">
        <v>6.0593037277545801E-2</v>
      </c>
      <c r="C181" s="18"/>
      <c r="D181" s="159">
        <v>41518</v>
      </c>
      <c r="E181" s="146">
        <v>37.25</v>
      </c>
      <c r="F181" s="146">
        <v>37.25</v>
      </c>
      <c r="G181" s="146">
        <v>37.25</v>
      </c>
      <c r="H181" s="144"/>
      <c r="I181" s="146">
        <v>29.25</v>
      </c>
      <c r="J181" s="146">
        <v>29.25</v>
      </c>
      <c r="K181" s="146">
        <v>29.25</v>
      </c>
      <c r="L181" s="147"/>
      <c r="M181" s="150">
        <v>42401</v>
      </c>
      <c r="N181" s="146">
        <v>37.08</v>
      </c>
      <c r="O181" s="146">
        <v>37.08</v>
      </c>
      <c r="P181" s="146">
        <v>37.08</v>
      </c>
      <c r="Q181" s="146"/>
      <c r="R181" s="146">
        <v>32.754000000000005</v>
      </c>
      <c r="S181" s="146">
        <v>32.754000000000005</v>
      </c>
      <c r="T181" s="146">
        <v>32.754000000000005</v>
      </c>
      <c r="U181" s="146"/>
      <c r="V181" s="146">
        <v>1.05</v>
      </c>
      <c r="W181" s="146">
        <v>1.05</v>
      </c>
      <c r="X181" s="146">
        <v>1.05</v>
      </c>
      <c r="Y181" s="146"/>
      <c r="Z181" s="144">
        <v>0.24</v>
      </c>
      <c r="AA181" s="144">
        <v>0.24</v>
      </c>
      <c r="AB181" s="144">
        <v>0.24</v>
      </c>
      <c r="AC181" s="144"/>
      <c r="AD181" s="144">
        <v>0.13</v>
      </c>
      <c r="AE181" s="144">
        <v>0.13</v>
      </c>
      <c r="AF181" s="144">
        <v>0.13</v>
      </c>
      <c r="AG181" s="144"/>
      <c r="AH181" s="144">
        <v>0.1</v>
      </c>
      <c r="AI181" s="144">
        <v>0.1</v>
      </c>
      <c r="AJ181" s="144">
        <v>0.1</v>
      </c>
      <c r="AK181" s="144"/>
      <c r="AL181" s="144">
        <v>0.1875</v>
      </c>
      <c r="AM181" s="144">
        <v>0.1875</v>
      </c>
      <c r="AN181" s="144">
        <v>0.1875</v>
      </c>
      <c r="AO181" s="146"/>
      <c r="AP181" s="146">
        <v>58</v>
      </c>
      <c r="AQ181" s="146">
        <v>0.4</v>
      </c>
      <c r="AR181" s="147"/>
      <c r="AS181" s="147"/>
      <c r="AT181" s="147"/>
      <c r="AU181" s="147"/>
      <c r="AV181" s="147"/>
      <c r="AW181" s="147"/>
      <c r="AX181" s="147"/>
      <c r="AY181" s="147"/>
      <c r="AZ181" s="147"/>
      <c r="BA181" s="147"/>
      <c r="BB181" s="147"/>
      <c r="BC181" s="147"/>
      <c r="BD181" s="147"/>
      <c r="BE181" s="147"/>
      <c r="BF181" s="147"/>
      <c r="BI181" s="77">
        <f t="shared" si="17"/>
        <v>42401</v>
      </c>
      <c r="BJ181" s="78">
        <f t="shared" si="18"/>
        <v>0.1</v>
      </c>
      <c r="BK181" s="78">
        <f t="shared" si="20"/>
        <v>0.1</v>
      </c>
      <c r="BL181" s="78">
        <f t="shared" si="19"/>
        <v>0.1</v>
      </c>
      <c r="BM181" s="72"/>
      <c r="BN181" s="78">
        <f t="shared" si="21"/>
        <v>0.1875</v>
      </c>
      <c r="BO181" s="78">
        <f t="shared" si="22"/>
        <v>0.1875</v>
      </c>
      <c r="BP181" s="79">
        <f t="shared" si="23"/>
        <v>0.1875</v>
      </c>
    </row>
    <row r="182" spans="1:68" x14ac:dyDescent="0.25">
      <c r="A182" s="130">
        <f t="shared" si="16"/>
        <v>42644</v>
      </c>
      <c r="B182" s="131">
        <v>6.0633910205345497E-2</v>
      </c>
      <c r="C182" s="18"/>
      <c r="D182" s="159">
        <v>41548</v>
      </c>
      <c r="E182" s="146">
        <v>37</v>
      </c>
      <c r="F182" s="146">
        <v>37</v>
      </c>
      <c r="G182" s="146">
        <v>37</v>
      </c>
      <c r="H182" s="144"/>
      <c r="I182" s="146">
        <v>28.55</v>
      </c>
      <c r="J182" s="146">
        <v>28.55</v>
      </c>
      <c r="K182" s="146">
        <v>28.55</v>
      </c>
      <c r="L182" s="147"/>
      <c r="M182" s="150">
        <v>42430</v>
      </c>
      <c r="N182" s="146">
        <v>31.125</v>
      </c>
      <c r="O182" s="146">
        <v>31.125</v>
      </c>
      <c r="P182" s="146">
        <v>31.125</v>
      </c>
      <c r="Q182" s="146"/>
      <c r="R182" s="146">
        <v>32.450000000000003</v>
      </c>
      <c r="S182" s="146">
        <v>32.450000000000003</v>
      </c>
      <c r="T182" s="146">
        <v>32.450000000000003</v>
      </c>
      <c r="U182" s="146"/>
      <c r="V182" s="146">
        <v>1.05</v>
      </c>
      <c r="W182" s="146">
        <v>1.05</v>
      </c>
      <c r="X182" s="146">
        <v>1.05</v>
      </c>
      <c r="Y182" s="146"/>
      <c r="Z182" s="144">
        <v>0.24</v>
      </c>
      <c r="AA182" s="144">
        <v>0.24</v>
      </c>
      <c r="AB182" s="144">
        <v>0.24</v>
      </c>
      <c r="AC182" s="144"/>
      <c r="AD182" s="144">
        <v>0.13</v>
      </c>
      <c r="AE182" s="144">
        <v>0.13</v>
      </c>
      <c r="AF182" s="144">
        <v>0.13</v>
      </c>
      <c r="AG182" s="144"/>
      <c r="AH182" s="144">
        <v>0.1</v>
      </c>
      <c r="AI182" s="144">
        <v>0.1</v>
      </c>
      <c r="AJ182" s="144">
        <v>0.1</v>
      </c>
      <c r="AK182" s="144"/>
      <c r="AL182" s="144">
        <v>0.1875</v>
      </c>
      <c r="AM182" s="144">
        <v>0.1875</v>
      </c>
      <c r="AN182" s="144">
        <v>0.1875</v>
      </c>
      <c r="AO182" s="146"/>
      <c r="AP182" s="146">
        <v>58</v>
      </c>
      <c r="AQ182" s="146">
        <v>0.4</v>
      </c>
      <c r="AR182" s="147"/>
      <c r="AS182" s="147"/>
      <c r="AT182" s="147"/>
      <c r="AU182" s="147"/>
      <c r="AV182" s="147"/>
      <c r="AW182" s="147"/>
      <c r="AX182" s="147"/>
      <c r="AY182" s="147"/>
      <c r="AZ182" s="147"/>
      <c r="BA182" s="147"/>
      <c r="BB182" s="147"/>
      <c r="BC182" s="147"/>
      <c r="BD182" s="147"/>
      <c r="BE182" s="147"/>
      <c r="BF182" s="147"/>
      <c r="BI182" s="77">
        <f t="shared" si="17"/>
        <v>42430</v>
      </c>
      <c r="BJ182" s="78">
        <f t="shared" si="18"/>
        <v>0.1</v>
      </c>
      <c r="BK182" s="78">
        <f t="shared" si="20"/>
        <v>0.1</v>
      </c>
      <c r="BL182" s="78">
        <f t="shared" si="19"/>
        <v>0.1</v>
      </c>
      <c r="BM182" s="72"/>
      <c r="BN182" s="78">
        <f t="shared" si="21"/>
        <v>0.1875</v>
      </c>
      <c r="BO182" s="78">
        <f t="shared" si="22"/>
        <v>0.1875</v>
      </c>
      <c r="BP182" s="79">
        <f t="shared" si="23"/>
        <v>0.1875</v>
      </c>
    </row>
    <row r="183" spans="1:68" x14ac:dyDescent="0.25">
      <c r="A183" s="130">
        <f t="shared" si="16"/>
        <v>42675</v>
      </c>
      <c r="B183" s="131">
        <v>6.0676145564655004E-2</v>
      </c>
      <c r="C183" s="18"/>
      <c r="D183" s="159">
        <v>41579</v>
      </c>
      <c r="E183" s="146">
        <v>37</v>
      </c>
      <c r="F183" s="146">
        <v>37</v>
      </c>
      <c r="G183" s="146">
        <v>37</v>
      </c>
      <c r="H183" s="144"/>
      <c r="I183" s="146">
        <v>27.95</v>
      </c>
      <c r="J183" s="146">
        <v>27.95</v>
      </c>
      <c r="K183" s="146">
        <v>27.95</v>
      </c>
      <c r="L183" s="147"/>
      <c r="M183" s="150">
        <v>42461</v>
      </c>
      <c r="N183" s="146">
        <v>31.15</v>
      </c>
      <c r="O183" s="146">
        <v>31.15</v>
      </c>
      <c r="P183" s="146">
        <v>31.15</v>
      </c>
      <c r="Q183" s="146"/>
      <c r="R183" s="146">
        <v>30.55</v>
      </c>
      <c r="S183" s="146">
        <v>30.55</v>
      </c>
      <c r="T183" s="146">
        <v>30.55</v>
      </c>
      <c r="U183" s="146"/>
      <c r="V183" s="146">
        <v>1.05</v>
      </c>
      <c r="W183" s="146">
        <v>1.05</v>
      </c>
      <c r="X183" s="146">
        <v>1.05</v>
      </c>
      <c r="Y183" s="146"/>
      <c r="Z183" s="144">
        <v>0.24</v>
      </c>
      <c r="AA183" s="144">
        <v>0.24</v>
      </c>
      <c r="AB183" s="144">
        <v>0.24</v>
      </c>
      <c r="AC183" s="144"/>
      <c r="AD183" s="144">
        <v>0.1</v>
      </c>
      <c r="AE183" s="144">
        <v>0.1</v>
      </c>
      <c r="AF183" s="144">
        <v>0.1</v>
      </c>
      <c r="AG183" s="144"/>
      <c r="AH183" s="144">
        <v>0.1</v>
      </c>
      <c r="AI183" s="144">
        <v>0.1</v>
      </c>
      <c r="AJ183" s="144">
        <v>0.1</v>
      </c>
      <c r="AK183" s="144"/>
      <c r="AL183" s="144">
        <v>0.1875</v>
      </c>
      <c r="AM183" s="144">
        <v>0.1875</v>
      </c>
      <c r="AN183" s="144">
        <v>0.1875</v>
      </c>
      <c r="AO183" s="146"/>
      <c r="AP183" s="146">
        <v>59</v>
      </c>
      <c r="AQ183" s="146">
        <v>0.4</v>
      </c>
      <c r="AR183" s="147"/>
      <c r="AS183" s="147"/>
      <c r="AT183" s="147"/>
      <c r="AU183" s="147"/>
      <c r="AV183" s="147"/>
      <c r="AW183" s="147"/>
      <c r="AX183" s="147"/>
      <c r="AY183" s="147"/>
      <c r="AZ183" s="147"/>
      <c r="BA183" s="147"/>
      <c r="BB183" s="147"/>
      <c r="BC183" s="147"/>
      <c r="BD183" s="147"/>
      <c r="BE183" s="147"/>
      <c r="BF183" s="147"/>
      <c r="BI183" s="77">
        <f t="shared" si="17"/>
        <v>42461</v>
      </c>
      <c r="BJ183" s="78">
        <f t="shared" si="18"/>
        <v>0.1</v>
      </c>
      <c r="BK183" s="78">
        <f t="shared" si="20"/>
        <v>0.1</v>
      </c>
      <c r="BL183" s="78">
        <f t="shared" si="19"/>
        <v>0.1</v>
      </c>
      <c r="BM183" s="72"/>
      <c r="BN183" s="78">
        <f t="shared" si="21"/>
        <v>0.1875</v>
      </c>
      <c r="BO183" s="78">
        <f t="shared" si="22"/>
        <v>0.1875</v>
      </c>
      <c r="BP183" s="79">
        <f t="shared" si="23"/>
        <v>0.1875</v>
      </c>
    </row>
    <row r="184" spans="1:68" x14ac:dyDescent="0.25">
      <c r="A184" s="130">
        <f t="shared" si="16"/>
        <v>42705</v>
      </c>
      <c r="B184" s="131">
        <v>6.0717018493582998E-2</v>
      </c>
      <c r="C184" s="18"/>
      <c r="D184" s="159">
        <v>41609</v>
      </c>
      <c r="E184" s="146">
        <v>37</v>
      </c>
      <c r="F184" s="146">
        <v>37</v>
      </c>
      <c r="G184" s="146">
        <v>37</v>
      </c>
      <c r="H184" s="144"/>
      <c r="I184" s="146">
        <v>32.4</v>
      </c>
      <c r="J184" s="146">
        <v>32.4</v>
      </c>
      <c r="K184" s="146">
        <v>32.4</v>
      </c>
      <c r="L184" s="147"/>
      <c r="M184" s="150">
        <v>42491</v>
      </c>
      <c r="N184" s="146">
        <v>32.700000000000003</v>
      </c>
      <c r="O184" s="146">
        <v>32.700000000000003</v>
      </c>
      <c r="P184" s="146">
        <v>32.700000000000003</v>
      </c>
      <c r="Q184" s="146"/>
      <c r="R184" s="146">
        <v>31.7</v>
      </c>
      <c r="S184" s="146">
        <v>31.7</v>
      </c>
      <c r="T184" s="146">
        <v>31.7</v>
      </c>
      <c r="U184" s="146"/>
      <c r="V184" s="146">
        <v>1.05</v>
      </c>
      <c r="W184" s="146">
        <v>1.05</v>
      </c>
      <c r="X184" s="146">
        <v>1.05</v>
      </c>
      <c r="Y184" s="146"/>
      <c r="Z184" s="144">
        <v>0.24</v>
      </c>
      <c r="AA184" s="144">
        <v>0.24</v>
      </c>
      <c r="AB184" s="144">
        <v>0.24</v>
      </c>
      <c r="AC184" s="144"/>
      <c r="AD184" s="144">
        <v>0.105</v>
      </c>
      <c r="AE184" s="144">
        <v>0.105</v>
      </c>
      <c r="AF184" s="144">
        <v>0.105</v>
      </c>
      <c r="AG184" s="144"/>
      <c r="AH184" s="144">
        <v>0.1</v>
      </c>
      <c r="AI184" s="144">
        <v>0.1</v>
      </c>
      <c r="AJ184" s="144">
        <v>0.1</v>
      </c>
      <c r="AK184" s="144"/>
      <c r="AL184" s="144">
        <v>0.1875</v>
      </c>
      <c r="AM184" s="144">
        <v>0.1875</v>
      </c>
      <c r="AN184" s="144">
        <v>0.1875</v>
      </c>
      <c r="AO184" s="146"/>
      <c r="AP184" s="146">
        <v>59</v>
      </c>
      <c r="AQ184" s="146">
        <v>0.4</v>
      </c>
      <c r="AR184" s="147"/>
      <c r="AS184" s="147"/>
      <c r="AT184" s="147"/>
      <c r="AU184" s="147"/>
      <c r="AV184" s="147"/>
      <c r="AW184" s="147"/>
      <c r="AX184" s="147"/>
      <c r="AY184" s="147"/>
      <c r="AZ184" s="147"/>
      <c r="BA184" s="147"/>
      <c r="BB184" s="147"/>
      <c r="BC184" s="147"/>
      <c r="BD184" s="147"/>
      <c r="BE184" s="147"/>
      <c r="BF184" s="147"/>
      <c r="BI184" s="77">
        <f t="shared" si="17"/>
        <v>42491</v>
      </c>
      <c r="BJ184" s="78">
        <f t="shared" si="18"/>
        <v>0.1</v>
      </c>
      <c r="BK184" s="78">
        <f t="shared" si="20"/>
        <v>0.1</v>
      </c>
      <c r="BL184" s="78">
        <f t="shared" si="19"/>
        <v>0.1</v>
      </c>
      <c r="BM184" s="72"/>
      <c r="BN184" s="78">
        <f t="shared" si="21"/>
        <v>0.1875</v>
      </c>
      <c r="BO184" s="78">
        <f t="shared" si="22"/>
        <v>0.1875</v>
      </c>
      <c r="BP184" s="79">
        <f t="shared" si="23"/>
        <v>0.1875</v>
      </c>
    </row>
    <row r="185" spans="1:68" x14ac:dyDescent="0.25">
      <c r="A185" s="130">
        <f t="shared" si="16"/>
        <v>42736</v>
      </c>
      <c r="B185" s="131">
        <v>6.0759253854058198E-2</v>
      </c>
      <c r="C185" s="18"/>
      <c r="D185" s="159">
        <v>41640</v>
      </c>
      <c r="E185" s="146">
        <v>46.05</v>
      </c>
      <c r="F185" s="146">
        <v>46.05</v>
      </c>
      <c r="G185" s="146">
        <v>46.05</v>
      </c>
      <c r="H185" s="144"/>
      <c r="I185" s="146">
        <v>36.85</v>
      </c>
      <c r="J185" s="146">
        <v>36.85</v>
      </c>
      <c r="K185" s="146">
        <v>36.85</v>
      </c>
      <c r="L185" s="147"/>
      <c r="M185" s="150">
        <v>42522</v>
      </c>
      <c r="N185" s="146">
        <v>34.299999999999997</v>
      </c>
      <c r="O185" s="146">
        <v>34.299999999999997</v>
      </c>
      <c r="P185" s="146">
        <v>34.299999999999997</v>
      </c>
      <c r="Q185" s="146"/>
      <c r="R185" s="146">
        <v>32</v>
      </c>
      <c r="S185" s="146">
        <v>32</v>
      </c>
      <c r="T185" s="146">
        <v>32</v>
      </c>
      <c r="U185" s="146"/>
      <c r="V185" s="146">
        <v>1.55</v>
      </c>
      <c r="W185" s="146">
        <v>1.55</v>
      </c>
      <c r="X185" s="146">
        <v>1.55</v>
      </c>
      <c r="Y185" s="146"/>
      <c r="Z185" s="144">
        <v>0.24</v>
      </c>
      <c r="AA185" s="144">
        <v>0.24</v>
      </c>
      <c r="AB185" s="144">
        <v>0.24</v>
      </c>
      <c r="AC185" s="144"/>
      <c r="AD185" s="144">
        <v>0.14000000000000001</v>
      </c>
      <c r="AE185" s="144">
        <v>0.14000000000000001</v>
      </c>
      <c r="AF185" s="144">
        <v>0.14000000000000001</v>
      </c>
      <c r="AG185" s="144"/>
      <c r="AH185" s="144">
        <v>0.1</v>
      </c>
      <c r="AI185" s="144">
        <v>0.1</v>
      </c>
      <c r="AJ185" s="144">
        <v>0.1</v>
      </c>
      <c r="AK185" s="144"/>
      <c r="AL185" s="144">
        <v>0.1875</v>
      </c>
      <c r="AM185" s="144">
        <v>0.1875</v>
      </c>
      <c r="AN185" s="144">
        <v>0.1875</v>
      </c>
      <c r="AO185" s="146"/>
      <c r="AP185" s="146">
        <v>59</v>
      </c>
      <c r="AQ185" s="146">
        <v>0.4</v>
      </c>
      <c r="AR185" s="147"/>
      <c r="AS185" s="147"/>
      <c r="AT185" s="147"/>
      <c r="AU185" s="147"/>
      <c r="AV185" s="147"/>
      <c r="AW185" s="147"/>
      <c r="AX185" s="147"/>
      <c r="AY185" s="147"/>
      <c r="AZ185" s="147"/>
      <c r="BA185" s="147"/>
      <c r="BB185" s="147"/>
      <c r="BC185" s="147"/>
      <c r="BD185" s="147"/>
      <c r="BE185" s="147"/>
      <c r="BF185" s="147"/>
      <c r="BI185" s="77">
        <f t="shared" si="17"/>
        <v>42522</v>
      </c>
      <c r="BJ185" s="78">
        <f t="shared" si="18"/>
        <v>0.1</v>
      </c>
      <c r="BK185" s="78">
        <f t="shared" si="20"/>
        <v>0.1</v>
      </c>
      <c r="BL185" s="78">
        <f t="shared" si="19"/>
        <v>0.1</v>
      </c>
      <c r="BM185" s="72"/>
      <c r="BN185" s="78">
        <f t="shared" si="21"/>
        <v>0.1875</v>
      </c>
      <c r="BO185" s="78">
        <f t="shared" si="22"/>
        <v>0.1875</v>
      </c>
      <c r="BP185" s="79">
        <f t="shared" si="23"/>
        <v>0.1875</v>
      </c>
    </row>
    <row r="186" spans="1:68" x14ac:dyDescent="0.25">
      <c r="A186" s="130">
        <f t="shared" si="16"/>
        <v>42767</v>
      </c>
      <c r="B186" s="131">
        <v>6.0801489215125799E-2</v>
      </c>
      <c r="C186" s="18"/>
      <c r="D186" s="159">
        <v>41671</v>
      </c>
      <c r="E186" s="146">
        <v>47.05</v>
      </c>
      <c r="F186" s="146">
        <v>47.05</v>
      </c>
      <c r="G186" s="146">
        <v>47.05</v>
      </c>
      <c r="H186" s="144"/>
      <c r="I186" s="146">
        <v>35.9</v>
      </c>
      <c r="J186" s="146">
        <v>35.9</v>
      </c>
      <c r="K186" s="146">
        <v>35.9</v>
      </c>
      <c r="L186" s="147"/>
      <c r="M186" s="150">
        <v>42552</v>
      </c>
      <c r="N186" s="146">
        <v>41.35</v>
      </c>
      <c r="O186" s="146">
        <v>41.35</v>
      </c>
      <c r="P186" s="146">
        <v>41.35</v>
      </c>
      <c r="Q186" s="146"/>
      <c r="R186" s="146">
        <v>40.15</v>
      </c>
      <c r="S186" s="146">
        <v>40.15</v>
      </c>
      <c r="T186" s="146">
        <v>40.15</v>
      </c>
      <c r="U186" s="146"/>
      <c r="V186" s="146">
        <v>1.55</v>
      </c>
      <c r="W186" s="146">
        <v>1.55</v>
      </c>
      <c r="X186" s="146">
        <v>1.55</v>
      </c>
      <c r="Y186" s="146"/>
      <c r="Z186" s="144">
        <v>0.28999999999999998</v>
      </c>
      <c r="AA186" s="144">
        <v>0.28999999999999998</v>
      </c>
      <c r="AB186" s="144">
        <v>0.28999999999999998</v>
      </c>
      <c r="AC186" s="144"/>
      <c r="AD186" s="144">
        <v>0.15</v>
      </c>
      <c r="AE186" s="144">
        <v>0.15</v>
      </c>
      <c r="AF186" s="144">
        <v>0.15</v>
      </c>
      <c r="AG186" s="144"/>
      <c r="AH186" s="144">
        <v>0.1</v>
      </c>
      <c r="AI186" s="144">
        <v>0.1</v>
      </c>
      <c r="AJ186" s="144">
        <v>0.1</v>
      </c>
      <c r="AK186" s="144"/>
      <c r="AL186" s="144">
        <v>0.26250000000000001</v>
      </c>
      <c r="AM186" s="144">
        <v>0.26250000000000001</v>
      </c>
      <c r="AN186" s="144">
        <v>0.26250000000000001</v>
      </c>
      <c r="AO186" s="146"/>
      <c r="AP186" s="146">
        <v>60</v>
      </c>
      <c r="AQ186" s="146">
        <v>0.4</v>
      </c>
      <c r="AR186" s="147"/>
      <c r="AS186" s="147"/>
      <c r="AT186" s="147"/>
      <c r="AU186" s="147"/>
      <c r="AV186" s="147"/>
      <c r="AW186" s="147"/>
      <c r="AX186" s="147"/>
      <c r="AY186" s="147"/>
      <c r="AZ186" s="147"/>
      <c r="BA186" s="147"/>
      <c r="BB186" s="147"/>
      <c r="BC186" s="147"/>
      <c r="BD186" s="147"/>
      <c r="BE186" s="147"/>
      <c r="BF186" s="147"/>
      <c r="BI186" s="77">
        <f t="shared" si="17"/>
        <v>42552</v>
      </c>
      <c r="BJ186" s="78">
        <f t="shared" si="18"/>
        <v>0.1</v>
      </c>
      <c r="BK186" s="78">
        <f t="shared" si="20"/>
        <v>0.1</v>
      </c>
      <c r="BL186" s="78">
        <f t="shared" si="19"/>
        <v>0.1</v>
      </c>
      <c r="BM186" s="72"/>
      <c r="BN186" s="78">
        <f t="shared" si="21"/>
        <v>0.26250000000000001</v>
      </c>
      <c r="BO186" s="78">
        <f t="shared" si="22"/>
        <v>0.26250000000000001</v>
      </c>
      <c r="BP186" s="79">
        <f t="shared" si="23"/>
        <v>0.26250000000000001</v>
      </c>
    </row>
    <row r="187" spans="1:68" x14ac:dyDescent="0.25">
      <c r="A187" s="130">
        <f t="shared" si="16"/>
        <v>42795</v>
      </c>
      <c r="B187" s="131">
        <v>6.0839637283696096E-2</v>
      </c>
      <c r="C187" s="18"/>
      <c r="D187" s="159">
        <v>41699</v>
      </c>
      <c r="E187" s="146">
        <v>38.549999999999997</v>
      </c>
      <c r="F187" s="146">
        <v>38.549999999999997</v>
      </c>
      <c r="G187" s="146">
        <v>38.549999999999997</v>
      </c>
      <c r="H187" s="144"/>
      <c r="I187" s="146">
        <v>33.450000000000003</v>
      </c>
      <c r="J187" s="146">
        <v>33.450000000000003</v>
      </c>
      <c r="K187" s="146">
        <v>33.450000000000003</v>
      </c>
      <c r="L187" s="147"/>
      <c r="M187" s="150">
        <v>42583</v>
      </c>
      <c r="N187" s="146">
        <v>42.1</v>
      </c>
      <c r="O187" s="146">
        <v>42.1</v>
      </c>
      <c r="P187" s="146">
        <v>42.1</v>
      </c>
      <c r="Q187" s="146"/>
      <c r="R187" s="146">
        <v>42.95</v>
      </c>
      <c r="S187" s="146">
        <v>42.95</v>
      </c>
      <c r="T187" s="146">
        <v>42.95</v>
      </c>
      <c r="U187" s="146"/>
      <c r="V187" s="146">
        <v>1.55</v>
      </c>
      <c r="W187" s="146">
        <v>1.55</v>
      </c>
      <c r="X187" s="146">
        <v>1.55</v>
      </c>
      <c r="Y187" s="146"/>
      <c r="Z187" s="144">
        <v>0.28999999999999998</v>
      </c>
      <c r="AA187" s="144">
        <v>0.28999999999999998</v>
      </c>
      <c r="AB187" s="144">
        <v>0.28999999999999998</v>
      </c>
      <c r="AC187" s="144"/>
      <c r="AD187" s="144">
        <v>0.16</v>
      </c>
      <c r="AE187" s="144">
        <v>0.16</v>
      </c>
      <c r="AF187" s="144">
        <v>0.16</v>
      </c>
      <c r="AG187" s="144"/>
      <c r="AH187" s="144">
        <v>0.1</v>
      </c>
      <c r="AI187" s="144">
        <v>0.1</v>
      </c>
      <c r="AJ187" s="144">
        <v>0.1</v>
      </c>
      <c r="AK187" s="144"/>
      <c r="AL187" s="144">
        <v>0.26250000000000001</v>
      </c>
      <c r="AM187" s="144">
        <v>0.26250000000000001</v>
      </c>
      <c r="AN187" s="144">
        <v>0.26250000000000001</v>
      </c>
      <c r="AO187" s="146"/>
      <c r="AP187" s="146">
        <v>60</v>
      </c>
      <c r="AQ187" s="146">
        <v>0.4</v>
      </c>
      <c r="AR187" s="147"/>
      <c r="AS187" s="147"/>
      <c r="AT187" s="147"/>
      <c r="AU187" s="147"/>
      <c r="AV187" s="147"/>
      <c r="AW187" s="147"/>
      <c r="AX187" s="147"/>
      <c r="AY187" s="147"/>
      <c r="AZ187" s="147"/>
      <c r="BA187" s="147"/>
      <c r="BB187" s="147"/>
      <c r="BC187" s="147"/>
      <c r="BD187" s="147"/>
      <c r="BE187" s="147"/>
      <c r="BF187" s="147"/>
      <c r="BI187" s="77">
        <f t="shared" si="17"/>
        <v>42583</v>
      </c>
      <c r="BJ187" s="78">
        <f t="shared" si="18"/>
        <v>0.1</v>
      </c>
      <c r="BK187" s="78">
        <f t="shared" si="20"/>
        <v>0.1</v>
      </c>
      <c r="BL187" s="78">
        <f t="shared" si="19"/>
        <v>0.1</v>
      </c>
      <c r="BM187" s="72"/>
      <c r="BN187" s="78">
        <f t="shared" si="21"/>
        <v>0.26250000000000001</v>
      </c>
      <c r="BO187" s="78">
        <f t="shared" si="22"/>
        <v>0.26250000000000001</v>
      </c>
      <c r="BP187" s="79">
        <f t="shared" si="23"/>
        <v>0.26250000000000001</v>
      </c>
    </row>
    <row r="188" spans="1:68" x14ac:dyDescent="0.25">
      <c r="A188" s="130">
        <f t="shared" si="16"/>
        <v>42826</v>
      </c>
      <c r="B188" s="131">
        <v>6.0881872645891302E-2</v>
      </c>
      <c r="C188" s="18"/>
      <c r="D188" s="159">
        <v>41730</v>
      </c>
      <c r="E188" s="146">
        <v>38.799999999999997</v>
      </c>
      <c r="F188" s="146">
        <v>38.799999999999997</v>
      </c>
      <c r="G188" s="146">
        <v>38.799999999999997</v>
      </c>
      <c r="H188" s="144"/>
      <c r="I188" s="146">
        <v>30.7</v>
      </c>
      <c r="J188" s="146">
        <v>30.7</v>
      </c>
      <c r="K188" s="146">
        <v>30.7</v>
      </c>
      <c r="L188" s="147"/>
      <c r="M188" s="150">
        <v>42614</v>
      </c>
      <c r="N188" s="146">
        <v>30.074999999999999</v>
      </c>
      <c r="O188" s="146">
        <v>30.074999999999999</v>
      </c>
      <c r="P188" s="146">
        <v>30.074999999999999</v>
      </c>
      <c r="Q188" s="146"/>
      <c r="R188" s="146">
        <v>31.35</v>
      </c>
      <c r="S188" s="146">
        <v>31.35</v>
      </c>
      <c r="T188" s="146">
        <v>31.35</v>
      </c>
      <c r="U188" s="146"/>
      <c r="V188" s="146">
        <v>1.55</v>
      </c>
      <c r="W188" s="146">
        <v>1.55</v>
      </c>
      <c r="X188" s="146">
        <v>1.55</v>
      </c>
      <c r="Y188" s="146"/>
      <c r="Z188" s="144">
        <v>0.24</v>
      </c>
      <c r="AA188" s="144">
        <v>0.24</v>
      </c>
      <c r="AB188" s="144">
        <v>0.24</v>
      </c>
      <c r="AC188" s="144"/>
      <c r="AD188" s="144">
        <v>0.16</v>
      </c>
      <c r="AE188" s="144">
        <v>0.16</v>
      </c>
      <c r="AF188" s="144">
        <v>0.16</v>
      </c>
      <c r="AG188" s="144"/>
      <c r="AH188" s="144">
        <v>0.1</v>
      </c>
      <c r="AI188" s="144">
        <v>0.1</v>
      </c>
      <c r="AJ188" s="144">
        <v>0.1</v>
      </c>
      <c r="AK188" s="144"/>
      <c r="AL188" s="144">
        <v>0.21</v>
      </c>
      <c r="AM188" s="144">
        <v>0.21</v>
      </c>
      <c r="AN188" s="144">
        <v>0.21</v>
      </c>
      <c r="AO188" s="146"/>
      <c r="AP188" s="146">
        <v>60</v>
      </c>
      <c r="AQ188" s="146">
        <v>0.4</v>
      </c>
      <c r="AR188" s="147"/>
      <c r="AS188" s="147"/>
      <c r="AT188" s="147"/>
      <c r="AU188" s="147"/>
      <c r="AV188" s="147"/>
      <c r="AW188" s="147"/>
      <c r="AX188" s="147"/>
      <c r="AY188" s="147"/>
      <c r="AZ188" s="147"/>
      <c r="BA188" s="147"/>
      <c r="BB188" s="147"/>
      <c r="BC188" s="147"/>
      <c r="BD188" s="147"/>
      <c r="BE188" s="147"/>
      <c r="BF188" s="147"/>
      <c r="BI188" s="77">
        <f t="shared" si="17"/>
        <v>42614</v>
      </c>
      <c r="BJ188" s="78">
        <f t="shared" si="18"/>
        <v>0.1</v>
      </c>
      <c r="BK188" s="78">
        <f t="shared" si="20"/>
        <v>0.1</v>
      </c>
      <c r="BL188" s="78">
        <f t="shared" si="19"/>
        <v>0.1</v>
      </c>
      <c r="BM188" s="72"/>
      <c r="BN188" s="78">
        <f t="shared" si="21"/>
        <v>0.21</v>
      </c>
      <c r="BO188" s="78">
        <f t="shared" si="22"/>
        <v>0.21</v>
      </c>
      <c r="BP188" s="79">
        <f t="shared" si="23"/>
        <v>0.21</v>
      </c>
    </row>
    <row r="189" spans="1:68" x14ac:dyDescent="0.25">
      <c r="A189" s="130">
        <f t="shared" si="16"/>
        <v>42856</v>
      </c>
      <c r="B189" s="131">
        <v>6.0922745577612201E-2</v>
      </c>
      <c r="C189" s="18"/>
      <c r="D189" s="159">
        <v>41760</v>
      </c>
      <c r="E189" s="146">
        <v>39.200000000000003</v>
      </c>
      <c r="F189" s="146">
        <v>39.200000000000003</v>
      </c>
      <c r="G189" s="146">
        <v>39.200000000000003</v>
      </c>
      <c r="H189" s="144"/>
      <c r="I189" s="146">
        <v>30.2</v>
      </c>
      <c r="J189" s="146">
        <v>30.2</v>
      </c>
      <c r="K189" s="146">
        <v>30.2</v>
      </c>
      <c r="L189" s="147"/>
      <c r="M189" s="150">
        <v>42644</v>
      </c>
      <c r="N189" s="146">
        <v>28.125</v>
      </c>
      <c r="O189" s="146">
        <v>28.125</v>
      </c>
      <c r="P189" s="146">
        <v>28.125</v>
      </c>
      <c r="Q189" s="146"/>
      <c r="R189" s="146">
        <v>29.4</v>
      </c>
      <c r="S189" s="146">
        <v>29.4</v>
      </c>
      <c r="T189" s="146">
        <v>29.4</v>
      </c>
      <c r="U189" s="146"/>
      <c r="V189" s="146">
        <v>1.55</v>
      </c>
      <c r="W189" s="146">
        <v>1.55</v>
      </c>
      <c r="X189" s="146">
        <v>1.55</v>
      </c>
      <c r="Y189" s="146"/>
      <c r="Z189" s="144">
        <v>0.24</v>
      </c>
      <c r="AA189" s="144">
        <v>0.24</v>
      </c>
      <c r="AB189" s="144">
        <v>0.24</v>
      </c>
      <c r="AC189" s="144"/>
      <c r="AD189" s="144">
        <v>0.14000000000000001</v>
      </c>
      <c r="AE189" s="144">
        <v>0.14000000000000001</v>
      </c>
      <c r="AF189" s="144">
        <v>0.14000000000000001</v>
      </c>
      <c r="AG189" s="144"/>
      <c r="AH189" s="144">
        <v>0.1</v>
      </c>
      <c r="AI189" s="144">
        <v>0.1</v>
      </c>
      <c r="AJ189" s="144">
        <v>0.1</v>
      </c>
      <c r="AK189" s="144"/>
      <c r="AL189" s="144">
        <v>0.1875</v>
      </c>
      <c r="AM189" s="144">
        <v>0.1875</v>
      </c>
      <c r="AN189" s="144">
        <v>0.1875</v>
      </c>
      <c r="AO189" s="146"/>
      <c r="AP189" s="146">
        <v>61</v>
      </c>
      <c r="AQ189" s="146">
        <v>0.4</v>
      </c>
      <c r="AR189" s="147"/>
      <c r="AS189" s="147"/>
      <c r="AT189" s="147"/>
      <c r="AU189" s="147"/>
      <c r="AV189" s="147"/>
      <c r="AW189" s="147"/>
      <c r="AX189" s="147"/>
      <c r="AY189" s="147"/>
      <c r="AZ189" s="147"/>
      <c r="BA189" s="147"/>
      <c r="BB189" s="147"/>
      <c r="BC189" s="147"/>
      <c r="BD189" s="147"/>
      <c r="BE189" s="147"/>
      <c r="BF189" s="147"/>
      <c r="BI189" s="77">
        <f t="shared" si="17"/>
        <v>42644</v>
      </c>
      <c r="BJ189" s="78">
        <f t="shared" si="18"/>
        <v>0.1</v>
      </c>
      <c r="BK189" s="78">
        <f t="shared" si="20"/>
        <v>0.1</v>
      </c>
      <c r="BL189" s="78">
        <f t="shared" si="19"/>
        <v>0.1</v>
      </c>
      <c r="BM189" s="72"/>
      <c r="BN189" s="78">
        <f t="shared" si="21"/>
        <v>0.1875</v>
      </c>
      <c r="BO189" s="78">
        <f t="shared" si="22"/>
        <v>0.1875</v>
      </c>
      <c r="BP189" s="79">
        <f t="shared" si="23"/>
        <v>0.1875</v>
      </c>
    </row>
    <row r="190" spans="1:68" x14ac:dyDescent="0.25">
      <c r="A190" s="130">
        <f t="shared" si="16"/>
        <v>42887</v>
      </c>
      <c r="B190" s="131">
        <v>6.09649809409736E-2</v>
      </c>
      <c r="C190" s="18"/>
      <c r="D190" s="159">
        <v>41791</v>
      </c>
      <c r="E190" s="146">
        <v>46.25</v>
      </c>
      <c r="F190" s="146">
        <v>46.25</v>
      </c>
      <c r="G190" s="146">
        <v>46.25</v>
      </c>
      <c r="H190" s="144"/>
      <c r="I190" s="146">
        <v>31.344999999999999</v>
      </c>
      <c r="J190" s="146">
        <v>31.344999999999999</v>
      </c>
      <c r="K190" s="146">
        <v>31.344999999999999</v>
      </c>
      <c r="L190" s="147"/>
      <c r="M190" s="150">
        <v>42675</v>
      </c>
      <c r="N190" s="146">
        <v>31.625</v>
      </c>
      <c r="O190" s="146">
        <v>31.625</v>
      </c>
      <c r="P190" s="146">
        <v>31.625</v>
      </c>
      <c r="Q190" s="146"/>
      <c r="R190" s="146">
        <v>32.75</v>
      </c>
      <c r="S190" s="146">
        <v>32.75</v>
      </c>
      <c r="T190" s="146">
        <v>32.75</v>
      </c>
      <c r="U190" s="146"/>
      <c r="V190" s="146">
        <v>1.55</v>
      </c>
      <c r="W190" s="146">
        <v>1.55</v>
      </c>
      <c r="X190" s="146">
        <v>1.55</v>
      </c>
      <c r="Y190" s="146"/>
      <c r="Z190" s="144">
        <v>0.24</v>
      </c>
      <c r="AA190" s="144">
        <v>0.24</v>
      </c>
      <c r="AB190" s="144">
        <v>0.24</v>
      </c>
      <c r="AC190" s="144"/>
      <c r="AD190" s="144">
        <v>0.1</v>
      </c>
      <c r="AE190" s="144">
        <v>0.1</v>
      </c>
      <c r="AF190" s="144">
        <v>0.1</v>
      </c>
      <c r="AG190" s="144"/>
      <c r="AH190" s="144">
        <v>0.1</v>
      </c>
      <c r="AI190" s="144">
        <v>0.1</v>
      </c>
      <c r="AJ190" s="144">
        <v>0.1</v>
      </c>
      <c r="AK190" s="144"/>
      <c r="AL190" s="144">
        <v>0.1875</v>
      </c>
      <c r="AM190" s="144">
        <v>0.1875</v>
      </c>
      <c r="AN190" s="144">
        <v>0.1875</v>
      </c>
      <c r="AO190" s="146"/>
      <c r="AP190" s="146">
        <v>61</v>
      </c>
      <c r="AQ190" s="146">
        <v>0.4</v>
      </c>
      <c r="AR190" s="147"/>
      <c r="AS190" s="147"/>
      <c r="AT190" s="147"/>
      <c r="AU190" s="147"/>
      <c r="AV190" s="147"/>
      <c r="AW190" s="147"/>
      <c r="AX190" s="147"/>
      <c r="AY190" s="147"/>
      <c r="AZ190" s="147"/>
      <c r="BA190" s="147"/>
      <c r="BB190" s="147"/>
      <c r="BC190" s="147"/>
      <c r="BD190" s="147"/>
      <c r="BE190" s="147"/>
      <c r="BF190" s="147"/>
      <c r="BI190" s="77">
        <f t="shared" si="17"/>
        <v>42675</v>
      </c>
      <c r="BJ190" s="78">
        <f t="shared" si="18"/>
        <v>0.1</v>
      </c>
      <c r="BK190" s="78">
        <f t="shared" si="20"/>
        <v>0.1</v>
      </c>
      <c r="BL190" s="78">
        <f t="shared" si="19"/>
        <v>0.1</v>
      </c>
      <c r="BM190" s="72"/>
      <c r="BN190" s="78">
        <f t="shared" si="21"/>
        <v>0.1875</v>
      </c>
      <c r="BO190" s="78">
        <f t="shared" si="22"/>
        <v>0.1875</v>
      </c>
      <c r="BP190" s="79">
        <f t="shared" si="23"/>
        <v>0.1875</v>
      </c>
    </row>
    <row r="191" spans="1:68" x14ac:dyDescent="0.25">
      <c r="A191" s="130">
        <f t="shared" si="16"/>
        <v>42917</v>
      </c>
      <c r="B191" s="131">
        <v>6.1005853873822104E-2</v>
      </c>
      <c r="C191" s="18"/>
      <c r="D191" s="159">
        <v>41821</v>
      </c>
      <c r="E191" s="146">
        <v>57</v>
      </c>
      <c r="F191" s="146">
        <v>57</v>
      </c>
      <c r="G191" s="146">
        <v>57</v>
      </c>
      <c r="H191" s="144"/>
      <c r="I191" s="146">
        <v>32.35</v>
      </c>
      <c r="J191" s="146">
        <v>32.35</v>
      </c>
      <c r="K191" s="146">
        <v>32.35</v>
      </c>
      <c r="L191" s="147"/>
      <c r="M191" s="150">
        <v>42705</v>
      </c>
      <c r="N191" s="146">
        <v>28.975000000000001</v>
      </c>
      <c r="O191" s="146">
        <v>28.975000000000001</v>
      </c>
      <c r="P191" s="146">
        <v>28.975000000000001</v>
      </c>
      <c r="Q191" s="146"/>
      <c r="R191" s="146">
        <v>30</v>
      </c>
      <c r="S191" s="146">
        <v>30</v>
      </c>
      <c r="T191" s="146">
        <v>30</v>
      </c>
      <c r="U191" s="146"/>
      <c r="V191" s="146">
        <v>1.05</v>
      </c>
      <c r="W191" s="146">
        <v>1.05</v>
      </c>
      <c r="X191" s="146">
        <v>1.05</v>
      </c>
      <c r="Y191" s="146"/>
      <c r="Z191" s="144">
        <v>0.24</v>
      </c>
      <c r="AA191" s="144">
        <v>0.24</v>
      </c>
      <c r="AB191" s="144">
        <v>0.24</v>
      </c>
      <c r="AC191" s="144"/>
      <c r="AD191" s="144">
        <v>0.1</v>
      </c>
      <c r="AE191" s="144">
        <v>0.1</v>
      </c>
      <c r="AF191" s="144">
        <v>0.1</v>
      </c>
      <c r="AG191" s="144"/>
      <c r="AH191" s="144">
        <v>0.1</v>
      </c>
      <c r="AI191" s="144">
        <v>0.1</v>
      </c>
      <c r="AJ191" s="144">
        <v>0.1</v>
      </c>
      <c r="AK191" s="144"/>
      <c r="AL191" s="144">
        <v>0.1875</v>
      </c>
      <c r="AM191" s="144">
        <v>0.1875</v>
      </c>
      <c r="AN191" s="144">
        <v>0.1875</v>
      </c>
      <c r="AO191" s="146"/>
      <c r="AP191" s="146">
        <v>61</v>
      </c>
      <c r="AQ191" s="146">
        <v>0.4</v>
      </c>
      <c r="AR191" s="147"/>
      <c r="AS191" s="147"/>
      <c r="AT191" s="147"/>
      <c r="AU191" s="147"/>
      <c r="AV191" s="147"/>
      <c r="AW191" s="147"/>
      <c r="AX191" s="147"/>
      <c r="AY191" s="147"/>
      <c r="AZ191" s="147"/>
      <c r="BA191" s="147"/>
      <c r="BB191" s="147"/>
      <c r="BC191" s="147"/>
      <c r="BD191" s="147"/>
      <c r="BE191" s="147"/>
      <c r="BF191" s="147"/>
      <c r="BI191" s="77">
        <f t="shared" si="17"/>
        <v>42705</v>
      </c>
      <c r="BJ191" s="78">
        <f t="shared" si="18"/>
        <v>0.1</v>
      </c>
      <c r="BK191" s="78">
        <f t="shared" si="20"/>
        <v>0.1</v>
      </c>
      <c r="BL191" s="78">
        <f t="shared" si="19"/>
        <v>0.1</v>
      </c>
      <c r="BM191" s="72"/>
      <c r="BN191" s="78">
        <f t="shared" si="21"/>
        <v>0.1875</v>
      </c>
      <c r="BO191" s="78">
        <f t="shared" si="22"/>
        <v>0.1875</v>
      </c>
      <c r="BP191" s="79">
        <f t="shared" si="23"/>
        <v>0.1875</v>
      </c>
    </row>
    <row r="192" spans="1:68" x14ac:dyDescent="0.25">
      <c r="A192" s="130">
        <f t="shared" si="16"/>
        <v>42948</v>
      </c>
      <c r="B192" s="131">
        <v>6.1048089238348702E-2</v>
      </c>
      <c r="C192" s="18"/>
      <c r="D192" s="159">
        <v>41852</v>
      </c>
      <c r="E192" s="146">
        <v>57</v>
      </c>
      <c r="F192" s="146">
        <v>57</v>
      </c>
      <c r="G192" s="146">
        <v>57</v>
      </c>
      <c r="H192" s="144"/>
      <c r="I192" s="146">
        <v>31.6</v>
      </c>
      <c r="J192" s="146">
        <v>31.6</v>
      </c>
      <c r="K192" s="146">
        <v>31.6</v>
      </c>
      <c r="L192" s="147"/>
      <c r="M192" s="150">
        <v>42736</v>
      </c>
      <c r="N192" s="146">
        <v>37.054000000000002</v>
      </c>
      <c r="O192" s="146">
        <v>37.054000000000002</v>
      </c>
      <c r="P192" s="146">
        <v>37.054000000000002</v>
      </c>
      <c r="Q192" s="146"/>
      <c r="R192" s="146">
        <v>34.654000000000003</v>
      </c>
      <c r="S192" s="146">
        <v>34.654000000000003</v>
      </c>
      <c r="T192" s="146">
        <v>34.654000000000003</v>
      </c>
      <c r="U192" s="146"/>
      <c r="V192" s="146">
        <v>1.05</v>
      </c>
      <c r="W192" s="146">
        <v>1.05</v>
      </c>
      <c r="X192" s="146">
        <v>1.05</v>
      </c>
      <c r="Y192" s="146"/>
      <c r="Z192" s="144">
        <v>0.24</v>
      </c>
      <c r="AA192" s="144">
        <v>0.24</v>
      </c>
      <c r="AB192" s="144">
        <v>0.24</v>
      </c>
      <c r="AC192" s="144"/>
      <c r="AD192" s="144">
        <v>0.11</v>
      </c>
      <c r="AE192" s="144">
        <v>0.11</v>
      </c>
      <c r="AF192" s="144">
        <v>0.11</v>
      </c>
      <c r="AG192" s="144"/>
      <c r="AH192" s="144">
        <v>0.1</v>
      </c>
      <c r="AI192" s="144">
        <v>0.1</v>
      </c>
      <c r="AJ192" s="144">
        <v>0.1</v>
      </c>
      <c r="AK192" s="144"/>
      <c r="AL192" s="144">
        <v>0.1875</v>
      </c>
      <c r="AM192" s="144">
        <v>0.1875</v>
      </c>
      <c r="AN192" s="144">
        <v>0.1875</v>
      </c>
      <c r="AO192" s="146"/>
      <c r="AP192" s="146">
        <v>62</v>
      </c>
      <c r="AQ192" s="146">
        <v>0.4</v>
      </c>
      <c r="AR192" s="147"/>
      <c r="AS192" s="147"/>
      <c r="AT192" s="147"/>
      <c r="AU192" s="147"/>
      <c r="AV192" s="147"/>
      <c r="AW192" s="147"/>
      <c r="AX192" s="147"/>
      <c r="AY192" s="147"/>
      <c r="AZ192" s="147"/>
      <c r="BA192" s="147"/>
      <c r="BB192" s="147"/>
      <c r="BC192" s="147"/>
      <c r="BD192" s="147"/>
      <c r="BE192" s="147"/>
      <c r="BF192" s="147"/>
      <c r="BI192" s="77">
        <f t="shared" si="17"/>
        <v>42736</v>
      </c>
      <c r="BJ192" s="78">
        <f t="shared" si="18"/>
        <v>0.1</v>
      </c>
      <c r="BK192" s="78">
        <f t="shared" si="20"/>
        <v>0.1</v>
      </c>
      <c r="BL192" s="78">
        <f t="shared" si="19"/>
        <v>0.1</v>
      </c>
      <c r="BM192" s="72"/>
      <c r="BN192" s="78">
        <f t="shared" si="21"/>
        <v>0.1875</v>
      </c>
      <c r="BO192" s="78">
        <f t="shared" si="22"/>
        <v>0.1875</v>
      </c>
      <c r="BP192" s="79">
        <f t="shared" si="23"/>
        <v>0.1875</v>
      </c>
    </row>
    <row r="193" spans="1:68" x14ac:dyDescent="0.25">
      <c r="A193" s="130">
        <f t="shared" si="16"/>
        <v>42979</v>
      </c>
      <c r="B193" s="131">
        <v>6.10903246034682E-2</v>
      </c>
      <c r="C193" s="18"/>
      <c r="D193" s="159">
        <v>41883</v>
      </c>
      <c r="E193" s="146">
        <v>37.549999999999997</v>
      </c>
      <c r="F193" s="146">
        <v>37.549999999999997</v>
      </c>
      <c r="G193" s="146">
        <v>37.549999999999997</v>
      </c>
      <c r="H193" s="144"/>
      <c r="I193" s="146">
        <v>29.5</v>
      </c>
      <c r="J193" s="146">
        <v>29.5</v>
      </c>
      <c r="K193" s="146">
        <v>29.5</v>
      </c>
      <c r="L193" s="147"/>
      <c r="M193" s="150">
        <v>42767</v>
      </c>
      <c r="N193" s="146">
        <v>37.279000000000003</v>
      </c>
      <c r="O193" s="146">
        <v>37.279000000000003</v>
      </c>
      <c r="P193" s="146">
        <v>37.279000000000003</v>
      </c>
      <c r="Q193" s="146"/>
      <c r="R193" s="146">
        <v>32.954000000000001</v>
      </c>
      <c r="S193" s="146">
        <v>32.954000000000001</v>
      </c>
      <c r="T193" s="146">
        <v>32.954000000000001</v>
      </c>
      <c r="U193" s="146"/>
      <c r="V193" s="146">
        <v>1.05</v>
      </c>
      <c r="W193" s="146">
        <v>1.05</v>
      </c>
      <c r="X193" s="146">
        <v>1.05</v>
      </c>
      <c r="Y193" s="146"/>
      <c r="Z193" s="144">
        <v>0.24</v>
      </c>
      <c r="AA193" s="144">
        <v>0.24</v>
      </c>
      <c r="AB193" s="144">
        <v>0.24</v>
      </c>
      <c r="AC193" s="144"/>
      <c r="AD193" s="144">
        <v>0.13</v>
      </c>
      <c r="AE193" s="144">
        <v>0.13</v>
      </c>
      <c r="AF193" s="144">
        <v>0.13</v>
      </c>
      <c r="AG193" s="144"/>
      <c r="AH193" s="144">
        <v>0.1</v>
      </c>
      <c r="AI193" s="144">
        <v>0.1</v>
      </c>
      <c r="AJ193" s="144">
        <v>0.1</v>
      </c>
      <c r="AK193" s="144"/>
      <c r="AL193" s="144">
        <v>0.1875</v>
      </c>
      <c r="AM193" s="144">
        <v>0.1875</v>
      </c>
      <c r="AN193" s="144">
        <v>0.1875</v>
      </c>
      <c r="AO193" s="146"/>
      <c r="AP193" s="146">
        <v>62</v>
      </c>
      <c r="AQ193" s="146">
        <v>0.4</v>
      </c>
      <c r="AR193" s="147"/>
      <c r="AS193" s="147"/>
      <c r="AT193" s="147"/>
      <c r="AU193" s="147"/>
      <c r="AV193" s="147"/>
      <c r="AW193" s="147"/>
      <c r="AX193" s="147"/>
      <c r="AY193" s="147"/>
      <c r="AZ193" s="147"/>
      <c r="BA193" s="147"/>
      <c r="BB193" s="147"/>
      <c r="BC193" s="147"/>
      <c r="BD193" s="147"/>
      <c r="BE193" s="147"/>
      <c r="BF193" s="147"/>
      <c r="BI193" s="77">
        <f t="shared" si="17"/>
        <v>42767</v>
      </c>
      <c r="BJ193" s="78">
        <f t="shared" si="18"/>
        <v>0.1</v>
      </c>
      <c r="BK193" s="78">
        <f t="shared" si="20"/>
        <v>0.1</v>
      </c>
      <c r="BL193" s="78">
        <f t="shared" si="19"/>
        <v>0.1</v>
      </c>
      <c r="BM193" s="72"/>
      <c r="BN193" s="78">
        <f t="shared" si="21"/>
        <v>0.1875</v>
      </c>
      <c r="BO193" s="78">
        <f t="shared" si="22"/>
        <v>0.1875</v>
      </c>
      <c r="BP193" s="79">
        <f t="shared" si="23"/>
        <v>0.1875</v>
      </c>
    </row>
    <row r="194" spans="1:68" x14ac:dyDescent="0.25">
      <c r="A194" s="130">
        <f t="shared" si="16"/>
        <v>43009</v>
      </c>
      <c r="B194" s="131">
        <v>6.1131197538018399E-2</v>
      </c>
      <c r="C194" s="18"/>
      <c r="D194" s="159">
        <v>41913</v>
      </c>
      <c r="E194" s="146">
        <v>37.299999999999997</v>
      </c>
      <c r="F194" s="146">
        <v>37.299999999999997</v>
      </c>
      <c r="G194" s="146">
        <v>37.299999999999997</v>
      </c>
      <c r="H194" s="144"/>
      <c r="I194" s="146">
        <v>28.8</v>
      </c>
      <c r="J194" s="146">
        <v>28.8</v>
      </c>
      <c r="K194" s="146">
        <v>28.8</v>
      </c>
      <c r="L194" s="147"/>
      <c r="M194" s="150">
        <v>42795</v>
      </c>
      <c r="N194" s="146">
        <v>31.324999999999999</v>
      </c>
      <c r="O194" s="146">
        <v>31.324999999999999</v>
      </c>
      <c r="P194" s="146">
        <v>31.324999999999999</v>
      </c>
      <c r="Q194" s="146"/>
      <c r="R194" s="146">
        <v>32.65</v>
      </c>
      <c r="S194" s="146">
        <v>32.65</v>
      </c>
      <c r="T194" s="146">
        <v>32.65</v>
      </c>
      <c r="U194" s="146"/>
      <c r="V194" s="146">
        <v>1.05</v>
      </c>
      <c r="W194" s="146">
        <v>1.05</v>
      </c>
      <c r="X194" s="146">
        <v>1.05</v>
      </c>
      <c r="Y194" s="146"/>
      <c r="Z194" s="144">
        <v>0.24</v>
      </c>
      <c r="AA194" s="144">
        <v>0.24</v>
      </c>
      <c r="AB194" s="144">
        <v>0.24</v>
      </c>
      <c r="AC194" s="144"/>
      <c r="AD194" s="144">
        <v>0.13</v>
      </c>
      <c r="AE194" s="144">
        <v>0.13</v>
      </c>
      <c r="AF194" s="144">
        <v>0.13</v>
      </c>
      <c r="AG194" s="144"/>
      <c r="AH194" s="144">
        <v>0.1</v>
      </c>
      <c r="AI194" s="144">
        <v>0.1</v>
      </c>
      <c r="AJ194" s="144">
        <v>0.1</v>
      </c>
      <c r="AK194" s="144"/>
      <c r="AL194" s="144">
        <v>0.1875</v>
      </c>
      <c r="AM194" s="144">
        <v>0.1875</v>
      </c>
      <c r="AN194" s="144">
        <v>0.1875</v>
      </c>
      <c r="AO194" s="146"/>
      <c r="AP194" s="146">
        <v>62</v>
      </c>
      <c r="AQ194" s="146">
        <v>0.4</v>
      </c>
      <c r="AR194" s="147"/>
      <c r="AS194" s="147"/>
      <c r="AT194" s="147"/>
      <c r="AU194" s="147"/>
      <c r="AV194" s="147"/>
      <c r="AW194" s="147"/>
      <c r="AX194" s="147"/>
      <c r="AY194" s="147"/>
      <c r="AZ194" s="147"/>
      <c r="BA194" s="147"/>
      <c r="BB194" s="147"/>
      <c r="BC194" s="147"/>
      <c r="BD194" s="147"/>
      <c r="BE194" s="147"/>
      <c r="BF194" s="147"/>
      <c r="BI194" s="77">
        <f t="shared" si="17"/>
        <v>42795</v>
      </c>
      <c r="BJ194" s="78">
        <f t="shared" si="18"/>
        <v>0.1</v>
      </c>
      <c r="BK194" s="78">
        <f t="shared" si="20"/>
        <v>0.1</v>
      </c>
      <c r="BL194" s="78">
        <f t="shared" si="19"/>
        <v>0.1</v>
      </c>
      <c r="BM194" s="72"/>
      <c r="BN194" s="78">
        <f t="shared" si="21"/>
        <v>0.1875</v>
      </c>
      <c r="BO194" s="78">
        <f t="shared" si="22"/>
        <v>0.1875</v>
      </c>
      <c r="BP194" s="79">
        <f t="shared" si="23"/>
        <v>0.1875</v>
      </c>
    </row>
    <row r="195" spans="1:68" x14ac:dyDescent="0.25">
      <c r="A195" s="130">
        <f t="shared" si="16"/>
        <v>43040</v>
      </c>
      <c r="B195" s="131">
        <v>6.1173432904303202E-2</v>
      </c>
      <c r="C195" s="18"/>
      <c r="D195" s="159">
        <v>41944</v>
      </c>
      <c r="E195" s="146">
        <v>37.299999999999997</v>
      </c>
      <c r="F195" s="146">
        <v>37.299999999999997</v>
      </c>
      <c r="G195" s="146">
        <v>37.299999999999997</v>
      </c>
      <c r="H195" s="144"/>
      <c r="I195" s="146">
        <v>28.2</v>
      </c>
      <c r="J195" s="146">
        <v>28.2</v>
      </c>
      <c r="K195" s="146">
        <v>28.2</v>
      </c>
      <c r="L195" s="147"/>
      <c r="M195" s="150">
        <v>42826</v>
      </c>
      <c r="N195" s="146">
        <v>31.35</v>
      </c>
      <c r="O195" s="146">
        <v>31.35</v>
      </c>
      <c r="P195" s="146">
        <v>31.35</v>
      </c>
      <c r="Q195" s="146"/>
      <c r="R195" s="146">
        <v>30.75</v>
      </c>
      <c r="S195" s="146">
        <v>30.75</v>
      </c>
      <c r="T195" s="146">
        <v>30.75</v>
      </c>
      <c r="U195" s="146"/>
      <c r="V195" s="146">
        <v>1.05</v>
      </c>
      <c r="W195" s="146">
        <v>1.05</v>
      </c>
      <c r="X195" s="146">
        <v>1.05</v>
      </c>
      <c r="Y195" s="146"/>
      <c r="Z195" s="144">
        <v>0.24</v>
      </c>
      <c r="AA195" s="144">
        <v>0.24</v>
      </c>
      <c r="AB195" s="144">
        <v>0.24</v>
      </c>
      <c r="AC195" s="144"/>
      <c r="AD195" s="144">
        <v>0.1</v>
      </c>
      <c r="AE195" s="144">
        <v>0.1</v>
      </c>
      <c r="AF195" s="144">
        <v>0.1</v>
      </c>
      <c r="AG195" s="144"/>
      <c r="AH195" s="144">
        <v>0.1</v>
      </c>
      <c r="AI195" s="144">
        <v>0.1</v>
      </c>
      <c r="AJ195" s="144">
        <v>0.1</v>
      </c>
      <c r="AK195" s="144"/>
      <c r="AL195" s="144">
        <v>0.1875</v>
      </c>
      <c r="AM195" s="144">
        <v>0.1875</v>
      </c>
      <c r="AN195" s="144">
        <v>0.1875</v>
      </c>
      <c r="AO195" s="146"/>
      <c r="AP195" s="146">
        <v>63</v>
      </c>
      <c r="AQ195" s="146">
        <v>0.4</v>
      </c>
      <c r="AR195" s="147"/>
      <c r="AS195" s="147"/>
      <c r="AT195" s="147"/>
      <c r="AU195" s="147"/>
      <c r="AV195" s="147"/>
      <c r="AW195" s="147"/>
      <c r="AX195" s="147"/>
      <c r="AY195" s="147"/>
      <c r="AZ195" s="147"/>
      <c r="BA195" s="147"/>
      <c r="BB195" s="147"/>
      <c r="BC195" s="147"/>
      <c r="BD195" s="147"/>
      <c r="BE195" s="147"/>
      <c r="BF195" s="147"/>
      <c r="BI195" s="77">
        <f t="shared" si="17"/>
        <v>42826</v>
      </c>
      <c r="BJ195" s="78">
        <f t="shared" si="18"/>
        <v>0.1</v>
      </c>
      <c r="BK195" s="78">
        <f t="shared" si="20"/>
        <v>0.1</v>
      </c>
      <c r="BL195" s="78">
        <f t="shared" si="19"/>
        <v>0.1</v>
      </c>
      <c r="BM195" s="72"/>
      <c r="BN195" s="78">
        <f t="shared" si="21"/>
        <v>0.1875</v>
      </c>
      <c r="BO195" s="78">
        <f t="shared" si="22"/>
        <v>0.1875</v>
      </c>
      <c r="BP195" s="79">
        <f t="shared" si="23"/>
        <v>0.1875</v>
      </c>
    </row>
    <row r="196" spans="1:68" x14ac:dyDescent="0.25">
      <c r="A196" s="130">
        <f t="shared" si="16"/>
        <v>43070</v>
      </c>
      <c r="B196" s="131">
        <v>6.12143058399819E-2</v>
      </c>
      <c r="C196" s="18"/>
      <c r="D196" s="159">
        <v>41974</v>
      </c>
      <c r="E196" s="146">
        <v>37.299999999999997</v>
      </c>
      <c r="F196" s="146">
        <v>37.299999999999997</v>
      </c>
      <c r="G196" s="146">
        <v>37.299999999999997</v>
      </c>
      <c r="H196" s="144"/>
      <c r="I196" s="146">
        <v>32.65</v>
      </c>
      <c r="J196" s="146">
        <v>32.65</v>
      </c>
      <c r="K196" s="146">
        <v>32.65</v>
      </c>
      <c r="L196" s="147"/>
      <c r="M196" s="150">
        <v>42856</v>
      </c>
      <c r="N196" s="146">
        <v>32.9</v>
      </c>
      <c r="O196" s="146">
        <v>32.9</v>
      </c>
      <c r="P196" s="146">
        <v>32.9</v>
      </c>
      <c r="Q196" s="146"/>
      <c r="R196" s="146">
        <v>31.9</v>
      </c>
      <c r="S196" s="146">
        <v>31.9</v>
      </c>
      <c r="T196" s="146">
        <v>31.9</v>
      </c>
      <c r="U196" s="146"/>
      <c r="V196" s="146">
        <v>1.05</v>
      </c>
      <c r="W196" s="146">
        <v>1.05</v>
      </c>
      <c r="X196" s="146">
        <v>1.05</v>
      </c>
      <c r="Y196" s="146"/>
      <c r="Z196" s="144">
        <v>0.24</v>
      </c>
      <c r="AA196" s="144">
        <v>0.24</v>
      </c>
      <c r="AB196" s="144">
        <v>0.24</v>
      </c>
      <c r="AC196" s="144"/>
      <c r="AD196" s="144">
        <v>0.105</v>
      </c>
      <c r="AE196" s="144">
        <v>0.105</v>
      </c>
      <c r="AF196" s="144">
        <v>0.105</v>
      </c>
      <c r="AG196" s="144"/>
      <c r="AH196" s="144">
        <v>0.1</v>
      </c>
      <c r="AI196" s="144">
        <v>0.1</v>
      </c>
      <c r="AJ196" s="144">
        <v>0.1</v>
      </c>
      <c r="AK196" s="144"/>
      <c r="AL196" s="144">
        <v>0.1875</v>
      </c>
      <c r="AM196" s="144">
        <v>0.1875</v>
      </c>
      <c r="AN196" s="144">
        <v>0.1875</v>
      </c>
      <c r="AO196" s="146"/>
      <c r="AP196" s="146">
        <v>63</v>
      </c>
      <c r="AQ196" s="146">
        <v>0.4</v>
      </c>
      <c r="AR196" s="147"/>
      <c r="AS196" s="147"/>
      <c r="AT196" s="147"/>
      <c r="AU196" s="147"/>
      <c r="AV196" s="147"/>
      <c r="AW196" s="147"/>
      <c r="AX196" s="147"/>
      <c r="AY196" s="147"/>
      <c r="AZ196" s="147"/>
      <c r="BA196" s="147"/>
      <c r="BB196" s="147"/>
      <c r="BC196" s="147"/>
      <c r="BD196" s="147"/>
      <c r="BE196" s="147"/>
      <c r="BF196" s="147"/>
      <c r="BI196" s="77">
        <f t="shared" si="17"/>
        <v>42856</v>
      </c>
      <c r="BJ196" s="78">
        <f t="shared" si="18"/>
        <v>0.1</v>
      </c>
      <c r="BK196" s="78">
        <f t="shared" si="20"/>
        <v>0.1</v>
      </c>
      <c r="BL196" s="78">
        <f t="shared" si="19"/>
        <v>0.1</v>
      </c>
      <c r="BM196" s="72"/>
      <c r="BN196" s="78">
        <f t="shared" si="21"/>
        <v>0.1875</v>
      </c>
      <c r="BO196" s="78">
        <f t="shared" si="22"/>
        <v>0.1875</v>
      </c>
      <c r="BP196" s="79">
        <f t="shared" si="23"/>
        <v>0.1875</v>
      </c>
    </row>
    <row r="197" spans="1:68" x14ac:dyDescent="0.25">
      <c r="A197" s="130">
        <f t="shared" si="16"/>
        <v>43101</v>
      </c>
      <c r="B197" s="131">
        <v>6.1256541207432E-2</v>
      </c>
      <c r="C197" s="18"/>
      <c r="D197" s="159">
        <v>42005</v>
      </c>
      <c r="E197" s="146">
        <v>46.35</v>
      </c>
      <c r="F197" s="146">
        <v>46.35</v>
      </c>
      <c r="G197" s="146">
        <v>46.35</v>
      </c>
      <c r="H197" s="144"/>
      <c r="I197" s="146">
        <v>37.1</v>
      </c>
      <c r="J197" s="146">
        <v>37.1</v>
      </c>
      <c r="K197" s="146">
        <v>37.1</v>
      </c>
      <c r="L197" s="147"/>
      <c r="M197" s="150">
        <v>42887</v>
      </c>
      <c r="N197" s="146">
        <v>34.5</v>
      </c>
      <c r="O197" s="146">
        <v>34.5</v>
      </c>
      <c r="P197" s="146">
        <v>34.5</v>
      </c>
      <c r="Q197" s="146"/>
      <c r="R197" s="146">
        <v>32.200000000000003</v>
      </c>
      <c r="S197" s="146">
        <v>32.200000000000003</v>
      </c>
      <c r="T197" s="146">
        <v>32.200000000000003</v>
      </c>
      <c r="U197" s="146"/>
      <c r="V197" s="146">
        <v>1.55</v>
      </c>
      <c r="W197" s="146">
        <v>1.55</v>
      </c>
      <c r="X197" s="146">
        <v>1.55</v>
      </c>
      <c r="Y197" s="146"/>
      <c r="Z197" s="144">
        <v>0.24</v>
      </c>
      <c r="AA197" s="144">
        <v>0.24</v>
      </c>
      <c r="AB197" s="144">
        <v>0.24</v>
      </c>
      <c r="AC197" s="144"/>
      <c r="AD197" s="144">
        <v>0.14000000000000001</v>
      </c>
      <c r="AE197" s="144">
        <v>0.14000000000000001</v>
      </c>
      <c r="AF197" s="144">
        <v>0.14000000000000001</v>
      </c>
      <c r="AG197" s="144"/>
      <c r="AH197" s="144">
        <v>0.1</v>
      </c>
      <c r="AI197" s="144">
        <v>0.1</v>
      </c>
      <c r="AJ197" s="144">
        <v>0.1</v>
      </c>
      <c r="AK197" s="144"/>
      <c r="AL197" s="144">
        <v>0.1875</v>
      </c>
      <c r="AM197" s="144">
        <v>0.1875</v>
      </c>
      <c r="AN197" s="144">
        <v>0.1875</v>
      </c>
      <c r="AO197" s="146"/>
      <c r="AP197" s="146">
        <v>63</v>
      </c>
      <c r="AQ197" s="146">
        <v>0.4</v>
      </c>
      <c r="AR197" s="147"/>
      <c r="AS197" s="147"/>
      <c r="AT197" s="147"/>
      <c r="AU197" s="147"/>
      <c r="AV197" s="147"/>
      <c r="AW197" s="147"/>
      <c r="AX197" s="147"/>
      <c r="AY197" s="147"/>
      <c r="AZ197" s="147"/>
      <c r="BA197" s="147"/>
      <c r="BB197" s="147"/>
      <c r="BC197" s="147"/>
      <c r="BD197" s="147"/>
      <c r="BE197" s="147"/>
      <c r="BF197" s="147"/>
      <c r="BI197" s="77">
        <f t="shared" si="17"/>
        <v>42887</v>
      </c>
      <c r="BJ197" s="78">
        <f t="shared" si="18"/>
        <v>0.1</v>
      </c>
      <c r="BK197" s="78">
        <f t="shared" si="20"/>
        <v>0.1</v>
      </c>
      <c r="BL197" s="78">
        <f t="shared" si="19"/>
        <v>0.1</v>
      </c>
      <c r="BM197" s="72"/>
      <c r="BN197" s="78">
        <f t="shared" si="21"/>
        <v>0.1875</v>
      </c>
      <c r="BO197" s="78">
        <f t="shared" si="22"/>
        <v>0.1875</v>
      </c>
      <c r="BP197" s="79">
        <f t="shared" si="23"/>
        <v>0.1875</v>
      </c>
    </row>
    <row r="198" spans="1:68" x14ac:dyDescent="0.25">
      <c r="A198" s="130">
        <f t="shared" ref="A198:A261" si="24">EOMONTH(A197,0)+1</f>
        <v>43132</v>
      </c>
      <c r="B198" s="131">
        <v>6.1298776575474903E-2</v>
      </c>
      <c r="C198" s="18"/>
      <c r="D198" s="159">
        <v>42036</v>
      </c>
      <c r="E198" s="146">
        <v>47.35</v>
      </c>
      <c r="F198" s="146">
        <v>47.35</v>
      </c>
      <c r="G198" s="146">
        <v>47.35</v>
      </c>
      <c r="H198" s="144"/>
      <c r="I198" s="146">
        <v>36.15</v>
      </c>
      <c r="J198" s="146">
        <v>36.15</v>
      </c>
      <c r="K198" s="146">
        <v>36.15</v>
      </c>
      <c r="L198" s="147"/>
      <c r="M198" s="150">
        <v>42917</v>
      </c>
      <c r="N198" s="146">
        <v>41.55</v>
      </c>
      <c r="O198" s="146">
        <v>41.55</v>
      </c>
      <c r="P198" s="146">
        <v>41.55</v>
      </c>
      <c r="Q198" s="146"/>
      <c r="R198" s="146">
        <v>40.35</v>
      </c>
      <c r="S198" s="146">
        <v>40.35</v>
      </c>
      <c r="T198" s="146">
        <v>40.35</v>
      </c>
      <c r="U198" s="146"/>
      <c r="V198" s="146">
        <v>1.55</v>
      </c>
      <c r="W198" s="146">
        <v>1.55</v>
      </c>
      <c r="X198" s="146">
        <v>1.55</v>
      </c>
      <c r="Y198" s="146"/>
      <c r="Z198" s="144">
        <v>0.28999999999999998</v>
      </c>
      <c r="AA198" s="144">
        <v>0.28999999999999998</v>
      </c>
      <c r="AB198" s="144">
        <v>0.28999999999999998</v>
      </c>
      <c r="AC198" s="144"/>
      <c r="AD198" s="144">
        <v>0.15</v>
      </c>
      <c r="AE198" s="144">
        <v>0.15</v>
      </c>
      <c r="AF198" s="144">
        <v>0.15</v>
      </c>
      <c r="AG198" s="144"/>
      <c r="AH198" s="144">
        <v>0.1</v>
      </c>
      <c r="AI198" s="144">
        <v>0.1</v>
      </c>
      <c r="AJ198" s="144">
        <v>0.1</v>
      </c>
      <c r="AK198" s="144"/>
      <c r="AL198" s="144">
        <v>0.26250000000000001</v>
      </c>
      <c r="AM198" s="144">
        <v>0.26250000000000001</v>
      </c>
      <c r="AN198" s="144">
        <v>0.26250000000000001</v>
      </c>
      <c r="AO198" s="146"/>
      <c r="AP198" s="146">
        <v>64</v>
      </c>
      <c r="AQ198" s="146">
        <v>0.4</v>
      </c>
      <c r="AR198" s="147"/>
      <c r="AS198" s="147"/>
      <c r="AT198" s="147"/>
      <c r="AU198" s="147"/>
      <c r="AV198" s="147"/>
      <c r="AW198" s="147"/>
      <c r="AX198" s="147"/>
      <c r="AY198" s="147"/>
      <c r="AZ198" s="147"/>
      <c r="BA198" s="147"/>
      <c r="BB198" s="147"/>
      <c r="BC198" s="147"/>
      <c r="BD198" s="147"/>
      <c r="BE198" s="147"/>
      <c r="BF198" s="147"/>
      <c r="BI198" s="77">
        <f t="shared" si="17"/>
        <v>42917</v>
      </c>
      <c r="BJ198" s="78">
        <f t="shared" si="18"/>
        <v>0.1</v>
      </c>
      <c r="BK198" s="78">
        <f t="shared" si="20"/>
        <v>0.1</v>
      </c>
      <c r="BL198" s="78">
        <f t="shared" si="19"/>
        <v>0.1</v>
      </c>
      <c r="BM198" s="72"/>
      <c r="BN198" s="78">
        <f t="shared" si="21"/>
        <v>0.26250000000000001</v>
      </c>
      <c r="BO198" s="78">
        <f t="shared" si="22"/>
        <v>0.26250000000000001</v>
      </c>
      <c r="BP198" s="79">
        <f t="shared" si="23"/>
        <v>0.26250000000000001</v>
      </c>
    </row>
    <row r="199" spans="1:68" x14ac:dyDescent="0.25">
      <c r="A199" s="130">
        <f t="shared" si="24"/>
        <v>43160</v>
      </c>
      <c r="B199" s="131">
        <v>6.1336924650345001E-2</v>
      </c>
      <c r="C199" s="18"/>
      <c r="D199" s="159">
        <v>42064</v>
      </c>
      <c r="E199" s="146">
        <v>38.85</v>
      </c>
      <c r="F199" s="146">
        <v>38.85</v>
      </c>
      <c r="G199" s="146">
        <v>38.85</v>
      </c>
      <c r="H199" s="144"/>
      <c r="I199" s="146">
        <v>33.700000000000003</v>
      </c>
      <c r="J199" s="146">
        <v>33.700000000000003</v>
      </c>
      <c r="K199" s="146">
        <v>33.700000000000003</v>
      </c>
      <c r="L199" s="147"/>
      <c r="M199" s="150">
        <v>42948</v>
      </c>
      <c r="N199" s="146">
        <v>42.3</v>
      </c>
      <c r="O199" s="146">
        <v>42.3</v>
      </c>
      <c r="P199" s="146">
        <v>42.3</v>
      </c>
      <c r="Q199" s="146"/>
      <c r="R199" s="146">
        <v>43.15</v>
      </c>
      <c r="S199" s="146">
        <v>43.15</v>
      </c>
      <c r="T199" s="146">
        <v>43.15</v>
      </c>
      <c r="U199" s="146"/>
      <c r="V199" s="146">
        <v>1.55</v>
      </c>
      <c r="W199" s="146">
        <v>1.55</v>
      </c>
      <c r="X199" s="146">
        <v>1.55</v>
      </c>
      <c r="Y199" s="146"/>
      <c r="Z199" s="144">
        <v>0.28999999999999998</v>
      </c>
      <c r="AA199" s="144">
        <v>0.28999999999999998</v>
      </c>
      <c r="AB199" s="144">
        <v>0.28999999999999998</v>
      </c>
      <c r="AC199" s="144"/>
      <c r="AD199" s="144">
        <v>0.16</v>
      </c>
      <c r="AE199" s="144">
        <v>0.16</v>
      </c>
      <c r="AF199" s="144">
        <v>0.16</v>
      </c>
      <c r="AG199" s="144"/>
      <c r="AH199" s="144">
        <v>0.1</v>
      </c>
      <c r="AI199" s="144">
        <v>0.1</v>
      </c>
      <c r="AJ199" s="144">
        <v>0.1</v>
      </c>
      <c r="AK199" s="144"/>
      <c r="AL199" s="144">
        <v>0.26250000000000001</v>
      </c>
      <c r="AM199" s="144">
        <v>0.26250000000000001</v>
      </c>
      <c r="AN199" s="144">
        <v>0.26250000000000001</v>
      </c>
      <c r="AO199" s="146"/>
      <c r="AP199" s="146">
        <v>64</v>
      </c>
      <c r="AQ199" s="146">
        <v>0.4</v>
      </c>
      <c r="AR199" s="147"/>
      <c r="AS199" s="147"/>
      <c r="AT199" s="147"/>
      <c r="AU199" s="147"/>
      <c r="AV199" s="147"/>
      <c r="AW199" s="147"/>
      <c r="AX199" s="147"/>
      <c r="AY199" s="147"/>
      <c r="AZ199" s="147"/>
      <c r="BA199" s="147"/>
      <c r="BB199" s="147"/>
      <c r="BC199" s="147"/>
      <c r="BD199" s="147"/>
      <c r="BE199" s="147"/>
      <c r="BF199" s="147"/>
      <c r="BI199" s="77">
        <f t="shared" si="17"/>
        <v>42948</v>
      </c>
      <c r="BJ199" s="78">
        <f t="shared" si="18"/>
        <v>0.1</v>
      </c>
      <c r="BK199" s="78">
        <f t="shared" si="20"/>
        <v>0.1</v>
      </c>
      <c r="BL199" s="78">
        <f t="shared" si="19"/>
        <v>0.1</v>
      </c>
      <c r="BM199" s="72"/>
      <c r="BN199" s="78">
        <f t="shared" si="21"/>
        <v>0.26250000000000001</v>
      </c>
      <c r="BO199" s="78">
        <f t="shared" si="22"/>
        <v>0.26250000000000001</v>
      </c>
      <c r="BP199" s="79">
        <f t="shared" si="23"/>
        <v>0.26250000000000001</v>
      </c>
    </row>
    <row r="200" spans="1:68" x14ac:dyDescent="0.25">
      <c r="A200" s="130">
        <f t="shared" si="24"/>
        <v>43191</v>
      </c>
      <c r="B200" s="131">
        <v>6.1379160019515003E-2</v>
      </c>
      <c r="C200" s="18"/>
      <c r="D200" s="159">
        <v>42095</v>
      </c>
      <c r="E200" s="146">
        <v>39.1</v>
      </c>
      <c r="F200" s="146">
        <v>39.1</v>
      </c>
      <c r="G200" s="146">
        <v>39.1</v>
      </c>
      <c r="H200" s="144"/>
      <c r="I200" s="146">
        <v>30.95</v>
      </c>
      <c r="J200" s="146">
        <v>30.95</v>
      </c>
      <c r="K200" s="146">
        <v>30.95</v>
      </c>
      <c r="L200" s="147"/>
      <c r="M200" s="150">
        <v>42979</v>
      </c>
      <c r="N200" s="146">
        <v>30.274999999999999</v>
      </c>
      <c r="O200" s="146">
        <v>30.274999999999999</v>
      </c>
      <c r="P200" s="146">
        <v>30.274999999999999</v>
      </c>
      <c r="Q200" s="146"/>
      <c r="R200" s="146">
        <v>31.55</v>
      </c>
      <c r="S200" s="146">
        <v>31.55</v>
      </c>
      <c r="T200" s="146">
        <v>31.55</v>
      </c>
      <c r="U200" s="146"/>
      <c r="V200" s="146">
        <v>1.55</v>
      </c>
      <c r="W200" s="146">
        <v>1.55</v>
      </c>
      <c r="X200" s="146">
        <v>1.55</v>
      </c>
      <c r="Y200" s="146"/>
      <c r="Z200" s="144">
        <v>0.24</v>
      </c>
      <c r="AA200" s="144">
        <v>0.24</v>
      </c>
      <c r="AB200" s="144">
        <v>0.24</v>
      </c>
      <c r="AC200" s="144"/>
      <c r="AD200" s="144">
        <v>0.16</v>
      </c>
      <c r="AE200" s="144">
        <v>0.16</v>
      </c>
      <c r="AF200" s="144">
        <v>0.16</v>
      </c>
      <c r="AG200" s="144"/>
      <c r="AH200" s="144">
        <v>0.1</v>
      </c>
      <c r="AI200" s="144">
        <v>0.1</v>
      </c>
      <c r="AJ200" s="144">
        <v>0.1</v>
      </c>
      <c r="AK200" s="144"/>
      <c r="AL200" s="144">
        <v>0.21</v>
      </c>
      <c r="AM200" s="144">
        <v>0.21</v>
      </c>
      <c r="AN200" s="144">
        <v>0.21</v>
      </c>
      <c r="AO200" s="146"/>
      <c r="AP200" s="146">
        <v>64</v>
      </c>
      <c r="AQ200" s="146">
        <v>0.4</v>
      </c>
      <c r="AR200" s="147"/>
      <c r="AS200" s="147"/>
      <c r="AT200" s="147"/>
      <c r="AU200" s="147"/>
      <c r="AV200" s="147"/>
      <c r="AW200" s="147"/>
      <c r="AX200" s="147"/>
      <c r="AY200" s="147"/>
      <c r="AZ200" s="147"/>
      <c r="BA200" s="147"/>
      <c r="BB200" s="147"/>
      <c r="BC200" s="147"/>
      <c r="BD200" s="147"/>
      <c r="BE200" s="147"/>
      <c r="BF200" s="147"/>
      <c r="BI200" s="77">
        <f t="shared" ref="BI200:BI231" si="25">M200</f>
        <v>42979</v>
      </c>
      <c r="BJ200" s="78">
        <f t="shared" si="18"/>
        <v>0.1</v>
      </c>
      <c r="BK200" s="78">
        <f t="shared" si="20"/>
        <v>0.1</v>
      </c>
      <c r="BL200" s="78">
        <f t="shared" si="19"/>
        <v>0.1</v>
      </c>
      <c r="BM200" s="72"/>
      <c r="BN200" s="78">
        <f t="shared" si="21"/>
        <v>0.21</v>
      </c>
      <c r="BO200" s="78">
        <f t="shared" si="22"/>
        <v>0.21</v>
      </c>
      <c r="BP200" s="79">
        <f t="shared" si="23"/>
        <v>0.21</v>
      </c>
    </row>
    <row r="201" spans="1:68" x14ac:dyDescent="0.25">
      <c r="A201" s="130">
        <f t="shared" si="24"/>
        <v>43221</v>
      </c>
      <c r="B201" s="131">
        <v>6.1420032957985697E-2</v>
      </c>
      <c r="C201" s="18"/>
      <c r="D201" s="159">
        <v>42125</v>
      </c>
      <c r="E201" s="146">
        <v>39.700000000000003</v>
      </c>
      <c r="F201" s="146">
        <v>39.700000000000003</v>
      </c>
      <c r="G201" s="146">
        <v>39.700000000000003</v>
      </c>
      <c r="H201" s="144"/>
      <c r="I201" s="146">
        <v>30.45</v>
      </c>
      <c r="J201" s="146">
        <v>30.45</v>
      </c>
      <c r="K201" s="146">
        <v>30.45</v>
      </c>
      <c r="L201" s="147"/>
      <c r="M201" s="150">
        <v>43009</v>
      </c>
      <c r="N201" s="146">
        <v>28.324999999999999</v>
      </c>
      <c r="O201" s="146">
        <v>28.324999999999999</v>
      </c>
      <c r="P201" s="146">
        <v>28.324999999999999</v>
      </c>
      <c r="Q201" s="146"/>
      <c r="R201" s="146">
        <v>29.6</v>
      </c>
      <c r="S201" s="146">
        <v>29.6</v>
      </c>
      <c r="T201" s="146">
        <v>29.6</v>
      </c>
      <c r="U201" s="146"/>
      <c r="V201" s="146">
        <v>1.55</v>
      </c>
      <c r="W201" s="146">
        <v>1.55</v>
      </c>
      <c r="X201" s="146">
        <v>1.55</v>
      </c>
      <c r="Y201" s="146"/>
      <c r="Z201" s="144">
        <v>0.24</v>
      </c>
      <c r="AA201" s="144">
        <v>0.24</v>
      </c>
      <c r="AB201" s="144">
        <v>0.24</v>
      </c>
      <c r="AC201" s="144"/>
      <c r="AD201" s="144">
        <v>0.14000000000000001</v>
      </c>
      <c r="AE201" s="144">
        <v>0.14000000000000001</v>
      </c>
      <c r="AF201" s="144">
        <v>0.14000000000000001</v>
      </c>
      <c r="AG201" s="144"/>
      <c r="AH201" s="144">
        <v>0.1</v>
      </c>
      <c r="AI201" s="144">
        <v>0.1</v>
      </c>
      <c r="AJ201" s="144">
        <v>0.1</v>
      </c>
      <c r="AK201" s="144"/>
      <c r="AL201" s="144">
        <v>0.1875</v>
      </c>
      <c r="AM201" s="144">
        <v>0.1875</v>
      </c>
      <c r="AN201" s="144">
        <v>0.1875</v>
      </c>
      <c r="AO201" s="146"/>
      <c r="AP201" s="146">
        <v>65</v>
      </c>
      <c r="AQ201" s="146">
        <v>0.4</v>
      </c>
      <c r="AR201" s="147"/>
      <c r="AS201" s="147"/>
      <c r="AT201" s="147"/>
      <c r="AU201" s="147"/>
      <c r="AV201" s="147"/>
      <c r="AW201" s="147"/>
      <c r="AX201" s="147"/>
      <c r="AY201" s="147"/>
      <c r="AZ201" s="147"/>
      <c r="BA201" s="147"/>
      <c r="BB201" s="147"/>
      <c r="BC201" s="147"/>
      <c r="BD201" s="147"/>
      <c r="BE201" s="147"/>
      <c r="BF201" s="147"/>
      <c r="BI201" s="77">
        <f t="shared" si="25"/>
        <v>43009</v>
      </c>
      <c r="BJ201" s="78">
        <f t="shared" ref="BJ201:BJ231" si="26">AH201</f>
        <v>0.1</v>
      </c>
      <c r="BK201" s="78">
        <f t="shared" si="20"/>
        <v>0.1</v>
      </c>
      <c r="BL201" s="78">
        <f t="shared" ref="BL201:BL231" si="27">AJ201</f>
        <v>0.1</v>
      </c>
      <c r="BM201" s="72"/>
      <c r="BN201" s="78">
        <f t="shared" si="21"/>
        <v>0.1875</v>
      </c>
      <c r="BO201" s="78">
        <f t="shared" si="22"/>
        <v>0.1875</v>
      </c>
      <c r="BP201" s="79">
        <f t="shared" si="23"/>
        <v>0.1875</v>
      </c>
    </row>
    <row r="202" spans="1:68" x14ac:dyDescent="0.25">
      <c r="A202" s="130">
        <f t="shared" si="24"/>
        <v>43252</v>
      </c>
      <c r="B202" s="131">
        <v>6.1462268328321502E-2</v>
      </c>
      <c r="C202" s="18"/>
      <c r="D202" s="159">
        <v>42156</v>
      </c>
      <c r="E202" s="146">
        <v>47.25</v>
      </c>
      <c r="F202" s="146">
        <v>47.25</v>
      </c>
      <c r="G202" s="146">
        <v>47.25</v>
      </c>
      <c r="H202" s="144"/>
      <c r="I202" s="146">
        <v>31.594999999999999</v>
      </c>
      <c r="J202" s="146">
        <v>31.594999999999999</v>
      </c>
      <c r="K202" s="146">
        <v>31.594999999999999</v>
      </c>
      <c r="L202" s="147"/>
      <c r="M202" s="150">
        <v>43040</v>
      </c>
      <c r="N202" s="146">
        <v>31.824999999999999</v>
      </c>
      <c r="O202" s="146">
        <v>31.824999999999999</v>
      </c>
      <c r="P202" s="146">
        <v>31.824999999999999</v>
      </c>
      <c r="Q202" s="146"/>
      <c r="R202" s="146">
        <v>32.950000000000003</v>
      </c>
      <c r="S202" s="146">
        <v>32.950000000000003</v>
      </c>
      <c r="T202" s="146">
        <v>32.950000000000003</v>
      </c>
      <c r="U202" s="146"/>
      <c r="V202" s="146">
        <v>1.55</v>
      </c>
      <c r="W202" s="146">
        <v>1.55</v>
      </c>
      <c r="X202" s="146">
        <v>1.55</v>
      </c>
      <c r="Y202" s="146"/>
      <c r="Z202" s="144">
        <v>0.24</v>
      </c>
      <c r="AA202" s="144">
        <v>0.24</v>
      </c>
      <c r="AB202" s="144">
        <v>0.24</v>
      </c>
      <c r="AC202" s="144"/>
      <c r="AD202" s="144">
        <v>0.1</v>
      </c>
      <c r="AE202" s="144">
        <v>0.1</v>
      </c>
      <c r="AF202" s="144">
        <v>0.1</v>
      </c>
      <c r="AG202" s="144"/>
      <c r="AH202" s="144">
        <v>0.1</v>
      </c>
      <c r="AI202" s="144">
        <v>0.1</v>
      </c>
      <c r="AJ202" s="144">
        <v>0.1</v>
      </c>
      <c r="AK202" s="144"/>
      <c r="AL202" s="144">
        <v>0.1875</v>
      </c>
      <c r="AM202" s="144">
        <v>0.1875</v>
      </c>
      <c r="AN202" s="144">
        <v>0.1875</v>
      </c>
      <c r="AO202" s="146"/>
      <c r="AP202" s="146">
        <v>65</v>
      </c>
      <c r="AQ202" s="146">
        <v>0.4</v>
      </c>
      <c r="AR202" s="147"/>
      <c r="AS202" s="147"/>
      <c r="AT202" s="147"/>
      <c r="AU202" s="147"/>
      <c r="AV202" s="147"/>
      <c r="AW202" s="147"/>
      <c r="AX202" s="147"/>
      <c r="AY202" s="147"/>
      <c r="AZ202" s="147"/>
      <c r="BA202" s="147"/>
      <c r="BB202" s="147"/>
      <c r="BC202" s="147"/>
      <c r="BD202" s="147"/>
      <c r="BE202" s="147"/>
      <c r="BF202" s="147"/>
      <c r="BI202" s="77">
        <f t="shared" si="25"/>
        <v>43040</v>
      </c>
      <c r="BJ202" s="78">
        <f t="shared" si="26"/>
        <v>0.1</v>
      </c>
      <c r="BK202" s="78">
        <f t="shared" ref="BK202:BK231" si="28">AI202</f>
        <v>0.1</v>
      </c>
      <c r="BL202" s="78">
        <f t="shared" si="27"/>
        <v>0.1</v>
      </c>
      <c r="BM202" s="72"/>
      <c r="BN202" s="78">
        <f t="shared" ref="BN202:BN231" si="29">AL202</f>
        <v>0.1875</v>
      </c>
      <c r="BO202" s="78">
        <f t="shared" ref="BO202:BO231" si="30">AM202</f>
        <v>0.1875</v>
      </c>
      <c r="BP202" s="79">
        <f t="shared" ref="BP202:BP231" si="31">AN202</f>
        <v>0.1875</v>
      </c>
    </row>
    <row r="203" spans="1:68" x14ac:dyDescent="0.25">
      <c r="A203" s="130">
        <f t="shared" si="24"/>
        <v>43282</v>
      </c>
      <c r="B203" s="131">
        <v>6.1503141267919205E-2</v>
      </c>
      <c r="C203" s="18"/>
      <c r="D203" s="159">
        <v>42186</v>
      </c>
      <c r="E203" s="146">
        <v>59</v>
      </c>
      <c r="F203" s="146">
        <v>59</v>
      </c>
      <c r="G203" s="146">
        <v>59</v>
      </c>
      <c r="H203" s="144"/>
      <c r="I203" s="146">
        <v>32.6</v>
      </c>
      <c r="J203" s="146">
        <v>32.6</v>
      </c>
      <c r="K203" s="146">
        <v>32.6</v>
      </c>
      <c r="L203" s="147"/>
      <c r="M203" s="150">
        <v>43070</v>
      </c>
      <c r="N203" s="146">
        <v>29.175000000000001</v>
      </c>
      <c r="O203" s="146">
        <v>29.175000000000001</v>
      </c>
      <c r="P203" s="146">
        <v>29.175000000000001</v>
      </c>
      <c r="Q203" s="146"/>
      <c r="R203" s="146">
        <v>30.2</v>
      </c>
      <c r="S203" s="146">
        <v>30.2</v>
      </c>
      <c r="T203" s="146">
        <v>30.2</v>
      </c>
      <c r="U203" s="146"/>
      <c r="V203" s="146">
        <v>1.05</v>
      </c>
      <c r="W203" s="146">
        <v>1.05</v>
      </c>
      <c r="X203" s="146">
        <v>1.05</v>
      </c>
      <c r="Y203" s="146"/>
      <c r="Z203" s="144">
        <v>0.24</v>
      </c>
      <c r="AA203" s="144">
        <v>0.24</v>
      </c>
      <c r="AB203" s="144">
        <v>0.24</v>
      </c>
      <c r="AC203" s="144"/>
      <c r="AD203" s="144">
        <v>0.1</v>
      </c>
      <c r="AE203" s="144">
        <v>0.1</v>
      </c>
      <c r="AF203" s="144">
        <v>0.1</v>
      </c>
      <c r="AG203" s="144"/>
      <c r="AH203" s="144">
        <v>0.1</v>
      </c>
      <c r="AI203" s="144">
        <v>0.1</v>
      </c>
      <c r="AJ203" s="144">
        <v>0.1</v>
      </c>
      <c r="AK203" s="144"/>
      <c r="AL203" s="144">
        <v>0.1875</v>
      </c>
      <c r="AM203" s="144">
        <v>0.1875</v>
      </c>
      <c r="AN203" s="144">
        <v>0.1875</v>
      </c>
      <c r="AO203" s="146"/>
      <c r="AP203" s="146">
        <v>65</v>
      </c>
      <c r="AQ203" s="146">
        <v>0.4</v>
      </c>
      <c r="AR203" s="147"/>
      <c r="AS203" s="147"/>
      <c r="AT203" s="147"/>
      <c r="AU203" s="147"/>
      <c r="AV203" s="147"/>
      <c r="AW203" s="147"/>
      <c r="AX203" s="147"/>
      <c r="AY203" s="147"/>
      <c r="AZ203" s="147"/>
      <c r="BA203" s="147"/>
      <c r="BB203" s="147"/>
      <c r="BC203" s="147"/>
      <c r="BD203" s="147"/>
      <c r="BE203" s="147"/>
      <c r="BF203" s="147"/>
      <c r="BI203" s="77">
        <f t="shared" si="25"/>
        <v>43070</v>
      </c>
      <c r="BJ203" s="78">
        <f t="shared" si="26"/>
        <v>0.1</v>
      </c>
      <c r="BK203" s="78">
        <f t="shared" si="28"/>
        <v>0.1</v>
      </c>
      <c r="BL203" s="78">
        <f t="shared" si="27"/>
        <v>0.1</v>
      </c>
      <c r="BM203" s="72"/>
      <c r="BN203" s="78">
        <f t="shared" si="29"/>
        <v>0.1875</v>
      </c>
      <c r="BO203" s="78">
        <f t="shared" si="30"/>
        <v>0.1875</v>
      </c>
      <c r="BP203" s="79">
        <f t="shared" si="31"/>
        <v>0.1875</v>
      </c>
    </row>
    <row r="204" spans="1:68" x14ac:dyDescent="0.25">
      <c r="A204" s="130">
        <f t="shared" si="24"/>
        <v>43313</v>
      </c>
      <c r="B204" s="131">
        <v>6.15453766394203E-2</v>
      </c>
      <c r="C204" s="18"/>
      <c r="D204" s="159">
        <v>42217</v>
      </c>
      <c r="E204" s="146">
        <v>59</v>
      </c>
      <c r="F204" s="146">
        <v>59</v>
      </c>
      <c r="G204" s="146">
        <v>59</v>
      </c>
      <c r="H204" s="144"/>
      <c r="I204" s="146">
        <v>31.85</v>
      </c>
      <c r="J204" s="146">
        <v>31.85</v>
      </c>
      <c r="K204" s="146">
        <v>31.85</v>
      </c>
      <c r="L204" s="147"/>
      <c r="M204" s="150">
        <v>43101</v>
      </c>
      <c r="N204" s="146">
        <v>37.255000000000003</v>
      </c>
      <c r="O204" s="146">
        <v>37.255000000000003</v>
      </c>
      <c r="P204" s="146">
        <v>37.255000000000003</v>
      </c>
      <c r="Q204" s="146"/>
      <c r="R204" s="146">
        <v>34.853999999999999</v>
      </c>
      <c r="S204" s="146">
        <v>34.853999999999999</v>
      </c>
      <c r="T204" s="146">
        <v>34.853999999999999</v>
      </c>
      <c r="U204" s="146"/>
      <c r="V204" s="146">
        <v>1.05</v>
      </c>
      <c r="W204" s="146">
        <v>1.05</v>
      </c>
      <c r="X204" s="146">
        <v>1.05</v>
      </c>
      <c r="Y204" s="146"/>
      <c r="Z204" s="144">
        <v>0.24</v>
      </c>
      <c r="AA204" s="144">
        <v>0.24</v>
      </c>
      <c r="AB204" s="144">
        <v>0.24</v>
      </c>
      <c r="AC204" s="144"/>
      <c r="AD204" s="144">
        <v>0.11</v>
      </c>
      <c r="AE204" s="144">
        <v>0.11</v>
      </c>
      <c r="AF204" s="144">
        <v>0.11</v>
      </c>
      <c r="AG204" s="144"/>
      <c r="AH204" s="144">
        <v>0.1</v>
      </c>
      <c r="AI204" s="144">
        <v>0.1</v>
      </c>
      <c r="AJ204" s="144">
        <v>0.1</v>
      </c>
      <c r="AK204" s="144"/>
      <c r="AL204" s="144">
        <v>0.1875</v>
      </c>
      <c r="AM204" s="144">
        <v>0.1875</v>
      </c>
      <c r="AN204" s="144">
        <v>0.1875</v>
      </c>
      <c r="AO204" s="146"/>
      <c r="AP204" s="146">
        <v>66</v>
      </c>
      <c r="AQ204" s="146">
        <v>0.4</v>
      </c>
      <c r="AR204" s="147"/>
      <c r="AS204" s="147"/>
      <c r="AT204" s="147"/>
      <c r="AU204" s="147"/>
      <c r="AV204" s="147"/>
      <c r="AW204" s="147"/>
      <c r="AX204" s="147"/>
      <c r="AY204" s="147"/>
      <c r="AZ204" s="147"/>
      <c r="BA204" s="147"/>
      <c r="BB204" s="147"/>
      <c r="BC204" s="147"/>
      <c r="BD204" s="147"/>
      <c r="BE204" s="147"/>
      <c r="BF204" s="147"/>
      <c r="BI204" s="77">
        <f t="shared" si="25"/>
        <v>43101</v>
      </c>
      <c r="BJ204" s="78">
        <f t="shared" si="26"/>
        <v>0.1</v>
      </c>
      <c r="BK204" s="78">
        <f t="shared" si="28"/>
        <v>0.1</v>
      </c>
      <c r="BL204" s="78">
        <f t="shared" si="27"/>
        <v>0.1</v>
      </c>
      <c r="BM204" s="72"/>
      <c r="BN204" s="78">
        <f t="shared" si="29"/>
        <v>0.1875</v>
      </c>
      <c r="BO204" s="78">
        <f t="shared" si="30"/>
        <v>0.1875</v>
      </c>
      <c r="BP204" s="79">
        <f t="shared" si="31"/>
        <v>0.1875</v>
      </c>
    </row>
    <row r="205" spans="1:68" x14ac:dyDescent="0.25">
      <c r="A205" s="130">
        <f t="shared" si="24"/>
        <v>43344</v>
      </c>
      <c r="B205" s="131">
        <v>6.1587612011513804E-2</v>
      </c>
      <c r="C205" s="18"/>
      <c r="D205" s="159">
        <v>42248</v>
      </c>
      <c r="E205" s="146">
        <v>37.85</v>
      </c>
      <c r="F205" s="146">
        <v>37.85</v>
      </c>
      <c r="G205" s="146">
        <v>37.85</v>
      </c>
      <c r="H205" s="144"/>
      <c r="I205" s="146">
        <v>29.75</v>
      </c>
      <c r="J205" s="146">
        <v>29.75</v>
      </c>
      <c r="K205" s="146">
        <v>29.75</v>
      </c>
      <c r="L205" s="147"/>
      <c r="M205" s="150">
        <v>43132</v>
      </c>
      <c r="N205" s="146">
        <v>37.479999999999997</v>
      </c>
      <c r="O205" s="146">
        <v>37.479999999999997</v>
      </c>
      <c r="P205" s="146">
        <v>37.479999999999997</v>
      </c>
      <c r="Q205" s="146"/>
      <c r="R205" s="146">
        <v>33.154000000000003</v>
      </c>
      <c r="S205" s="146">
        <v>33.154000000000003</v>
      </c>
      <c r="T205" s="146">
        <v>33.154000000000003</v>
      </c>
      <c r="U205" s="146"/>
      <c r="V205" s="146">
        <v>1.05</v>
      </c>
      <c r="W205" s="146">
        <v>1.05</v>
      </c>
      <c r="X205" s="146">
        <v>1.05</v>
      </c>
      <c r="Y205" s="146"/>
      <c r="Z205" s="144">
        <v>0.24</v>
      </c>
      <c r="AA205" s="144">
        <v>0.24</v>
      </c>
      <c r="AB205" s="144">
        <v>0.24</v>
      </c>
      <c r="AC205" s="144"/>
      <c r="AD205" s="144">
        <v>0.13</v>
      </c>
      <c r="AE205" s="144">
        <v>0.13</v>
      </c>
      <c r="AF205" s="144">
        <v>0.13</v>
      </c>
      <c r="AG205" s="144"/>
      <c r="AH205" s="144">
        <v>0.1</v>
      </c>
      <c r="AI205" s="144">
        <v>0.1</v>
      </c>
      <c r="AJ205" s="144">
        <v>0.1</v>
      </c>
      <c r="AK205" s="144"/>
      <c r="AL205" s="144">
        <v>0.1875</v>
      </c>
      <c r="AM205" s="144">
        <v>0.1875</v>
      </c>
      <c r="AN205" s="144">
        <v>0.1875</v>
      </c>
      <c r="AO205" s="146"/>
      <c r="AP205" s="146">
        <v>66</v>
      </c>
      <c r="AQ205" s="146">
        <v>0.4</v>
      </c>
      <c r="AR205" s="147"/>
      <c r="AS205" s="147"/>
      <c r="AT205" s="147"/>
      <c r="AU205" s="147"/>
      <c r="AV205" s="147"/>
      <c r="AW205" s="147"/>
      <c r="AX205" s="147"/>
      <c r="AY205" s="147"/>
      <c r="AZ205" s="147"/>
      <c r="BA205" s="147"/>
      <c r="BB205" s="147"/>
      <c r="BC205" s="147"/>
      <c r="BD205" s="147"/>
      <c r="BE205" s="147"/>
      <c r="BF205" s="147"/>
      <c r="BI205" s="77">
        <f t="shared" si="25"/>
        <v>43132</v>
      </c>
      <c r="BJ205" s="78">
        <f t="shared" si="26"/>
        <v>0.1</v>
      </c>
      <c r="BK205" s="78">
        <f t="shared" si="28"/>
        <v>0.1</v>
      </c>
      <c r="BL205" s="78">
        <f t="shared" si="27"/>
        <v>0.1</v>
      </c>
      <c r="BM205" s="72"/>
      <c r="BN205" s="78">
        <f t="shared" si="29"/>
        <v>0.1875</v>
      </c>
      <c r="BO205" s="78">
        <f t="shared" si="30"/>
        <v>0.1875</v>
      </c>
      <c r="BP205" s="79">
        <f t="shared" si="31"/>
        <v>0.1875</v>
      </c>
    </row>
    <row r="206" spans="1:68" x14ac:dyDescent="0.25">
      <c r="A206" s="130">
        <f t="shared" si="24"/>
        <v>43374</v>
      </c>
      <c r="B206" s="131">
        <v>6.1628484952813298E-2</v>
      </c>
      <c r="C206" s="18"/>
      <c r="D206" s="159">
        <v>42278</v>
      </c>
      <c r="E206" s="146">
        <v>37.6</v>
      </c>
      <c r="F206" s="146">
        <v>37.6</v>
      </c>
      <c r="G206" s="146">
        <v>37.6</v>
      </c>
      <c r="H206" s="144"/>
      <c r="I206" s="146">
        <v>29.05</v>
      </c>
      <c r="J206" s="146">
        <v>29.05</v>
      </c>
      <c r="K206" s="146">
        <v>29.05</v>
      </c>
      <c r="L206" s="147"/>
      <c r="M206" s="150">
        <v>43160</v>
      </c>
      <c r="N206" s="146">
        <v>31.524999999999999</v>
      </c>
      <c r="O206" s="146">
        <v>31.524999999999999</v>
      </c>
      <c r="P206" s="146">
        <v>31.524999999999999</v>
      </c>
      <c r="Q206" s="146"/>
      <c r="R206" s="146">
        <v>32.85</v>
      </c>
      <c r="S206" s="146">
        <v>32.85</v>
      </c>
      <c r="T206" s="146">
        <v>32.85</v>
      </c>
      <c r="U206" s="146"/>
      <c r="V206" s="146">
        <v>1.05</v>
      </c>
      <c r="W206" s="146">
        <v>1.05</v>
      </c>
      <c r="X206" s="146">
        <v>1.05</v>
      </c>
      <c r="Y206" s="146"/>
      <c r="Z206" s="144">
        <v>0.24</v>
      </c>
      <c r="AA206" s="144">
        <v>0.24</v>
      </c>
      <c r="AB206" s="144">
        <v>0.24</v>
      </c>
      <c r="AC206" s="144"/>
      <c r="AD206" s="144">
        <v>0.13</v>
      </c>
      <c r="AE206" s="144">
        <v>0.13</v>
      </c>
      <c r="AF206" s="144">
        <v>0.13</v>
      </c>
      <c r="AG206" s="144"/>
      <c r="AH206" s="144">
        <v>0.1</v>
      </c>
      <c r="AI206" s="144">
        <v>0.1</v>
      </c>
      <c r="AJ206" s="144">
        <v>0.1</v>
      </c>
      <c r="AK206" s="144"/>
      <c r="AL206" s="144">
        <v>0.1875</v>
      </c>
      <c r="AM206" s="144">
        <v>0.1875</v>
      </c>
      <c r="AN206" s="144">
        <v>0.1875</v>
      </c>
      <c r="AO206" s="146"/>
      <c r="AP206" s="146">
        <v>66</v>
      </c>
      <c r="AQ206" s="146">
        <v>0.4</v>
      </c>
      <c r="AR206" s="147"/>
      <c r="AS206" s="147"/>
      <c r="AT206" s="147"/>
      <c r="AU206" s="147"/>
      <c r="AV206" s="147"/>
      <c r="AW206" s="147"/>
      <c r="AX206" s="147"/>
      <c r="AY206" s="147"/>
      <c r="AZ206" s="147"/>
      <c r="BA206" s="147"/>
      <c r="BB206" s="147"/>
      <c r="BC206" s="147"/>
      <c r="BD206" s="147"/>
      <c r="BE206" s="147"/>
      <c r="BF206" s="147"/>
      <c r="BI206" s="77">
        <f t="shared" si="25"/>
        <v>43160</v>
      </c>
      <c r="BJ206" s="78">
        <f t="shared" si="26"/>
        <v>0.1</v>
      </c>
      <c r="BK206" s="78">
        <f t="shared" si="28"/>
        <v>0.1</v>
      </c>
      <c r="BL206" s="78">
        <f t="shared" si="27"/>
        <v>0.1</v>
      </c>
      <c r="BM206" s="72"/>
      <c r="BN206" s="78">
        <f t="shared" si="29"/>
        <v>0.1875</v>
      </c>
      <c r="BO206" s="78">
        <f t="shared" si="30"/>
        <v>0.1875</v>
      </c>
      <c r="BP206" s="79">
        <f t="shared" si="31"/>
        <v>0.1875</v>
      </c>
    </row>
    <row r="207" spans="1:68" x14ac:dyDescent="0.25">
      <c r="A207" s="130">
        <f t="shared" si="24"/>
        <v>43405</v>
      </c>
      <c r="B207" s="131">
        <v>6.1670720326071599E-2</v>
      </c>
      <c r="C207" s="18"/>
      <c r="D207" s="159">
        <v>42309</v>
      </c>
      <c r="E207" s="146">
        <v>37.6</v>
      </c>
      <c r="F207" s="146">
        <v>37.6</v>
      </c>
      <c r="G207" s="146">
        <v>37.6</v>
      </c>
      <c r="H207" s="144"/>
      <c r="I207" s="146">
        <v>28.45</v>
      </c>
      <c r="J207" s="146">
        <v>28.45</v>
      </c>
      <c r="K207" s="146">
        <v>28.45</v>
      </c>
      <c r="L207" s="147"/>
      <c r="M207" s="150">
        <v>43191</v>
      </c>
      <c r="N207" s="146">
        <v>31.55</v>
      </c>
      <c r="O207" s="146">
        <v>31.55</v>
      </c>
      <c r="P207" s="146">
        <v>31.55</v>
      </c>
      <c r="Q207" s="146"/>
      <c r="R207" s="146">
        <v>30.95</v>
      </c>
      <c r="S207" s="146">
        <v>30.95</v>
      </c>
      <c r="T207" s="146">
        <v>30.95</v>
      </c>
      <c r="U207" s="146"/>
      <c r="V207" s="146">
        <v>1.05</v>
      </c>
      <c r="W207" s="146">
        <v>1.05</v>
      </c>
      <c r="X207" s="146">
        <v>1.05</v>
      </c>
      <c r="Y207" s="146"/>
      <c r="Z207" s="144">
        <v>0.24</v>
      </c>
      <c r="AA207" s="144">
        <v>0.24</v>
      </c>
      <c r="AB207" s="144">
        <v>0.24</v>
      </c>
      <c r="AC207" s="144"/>
      <c r="AD207" s="144">
        <v>0.1</v>
      </c>
      <c r="AE207" s="144">
        <v>0.1</v>
      </c>
      <c r="AF207" s="144">
        <v>0.1</v>
      </c>
      <c r="AG207" s="144"/>
      <c r="AH207" s="144">
        <v>0.1</v>
      </c>
      <c r="AI207" s="144">
        <v>0.1</v>
      </c>
      <c r="AJ207" s="144">
        <v>0.1</v>
      </c>
      <c r="AK207" s="144"/>
      <c r="AL207" s="144">
        <v>0.1875</v>
      </c>
      <c r="AM207" s="144">
        <v>0.1875</v>
      </c>
      <c r="AN207" s="144">
        <v>0.1875</v>
      </c>
      <c r="AO207" s="146"/>
      <c r="AP207" s="146">
        <v>67</v>
      </c>
      <c r="AQ207" s="146">
        <v>0.4</v>
      </c>
      <c r="AR207" s="147"/>
      <c r="AS207" s="147"/>
      <c r="AT207" s="147"/>
      <c r="AU207" s="147"/>
      <c r="AV207" s="147"/>
      <c r="AW207" s="147"/>
      <c r="AX207" s="147"/>
      <c r="AY207" s="147"/>
      <c r="AZ207" s="147"/>
      <c r="BA207" s="147"/>
      <c r="BB207" s="147"/>
      <c r="BC207" s="147"/>
      <c r="BD207" s="147"/>
      <c r="BE207" s="147"/>
      <c r="BF207" s="147"/>
      <c r="BI207" s="77">
        <f t="shared" si="25"/>
        <v>43191</v>
      </c>
      <c r="BJ207" s="78">
        <f t="shared" si="26"/>
        <v>0.1</v>
      </c>
      <c r="BK207" s="78">
        <f t="shared" si="28"/>
        <v>0.1</v>
      </c>
      <c r="BL207" s="78">
        <f t="shared" si="27"/>
        <v>0.1</v>
      </c>
      <c r="BM207" s="72"/>
      <c r="BN207" s="78">
        <f t="shared" si="29"/>
        <v>0.1875</v>
      </c>
      <c r="BO207" s="78">
        <f t="shared" si="30"/>
        <v>0.1875</v>
      </c>
      <c r="BP207" s="79">
        <f t="shared" si="31"/>
        <v>0.1875</v>
      </c>
    </row>
    <row r="208" spans="1:68" x14ac:dyDescent="0.25">
      <c r="A208" s="130">
        <f t="shared" si="24"/>
        <v>43435</v>
      </c>
      <c r="B208" s="131">
        <v>6.1711593268499107E-2</v>
      </c>
      <c r="C208" s="18"/>
      <c r="D208" s="159">
        <v>42339</v>
      </c>
      <c r="E208" s="146">
        <v>37.6</v>
      </c>
      <c r="F208" s="146">
        <v>37.6</v>
      </c>
      <c r="G208" s="146">
        <v>37.6</v>
      </c>
      <c r="H208" s="144"/>
      <c r="I208" s="146">
        <v>32.9</v>
      </c>
      <c r="J208" s="146">
        <v>32.9</v>
      </c>
      <c r="K208" s="146">
        <v>32.9</v>
      </c>
      <c r="L208" s="147"/>
      <c r="M208" s="150">
        <v>43221</v>
      </c>
      <c r="N208" s="146">
        <v>33.1</v>
      </c>
      <c r="O208" s="146">
        <v>33.1</v>
      </c>
      <c r="P208" s="146">
        <v>33.1</v>
      </c>
      <c r="Q208" s="146"/>
      <c r="R208" s="146">
        <v>32.1</v>
      </c>
      <c r="S208" s="146">
        <v>32.1</v>
      </c>
      <c r="T208" s="146">
        <v>32.1</v>
      </c>
      <c r="U208" s="146"/>
      <c r="V208" s="146">
        <v>1.05</v>
      </c>
      <c r="W208" s="146">
        <v>1.05</v>
      </c>
      <c r="X208" s="146">
        <v>1.05</v>
      </c>
      <c r="Y208" s="146"/>
      <c r="Z208" s="144">
        <v>0.24</v>
      </c>
      <c r="AA208" s="144">
        <v>0.24</v>
      </c>
      <c r="AB208" s="144">
        <v>0.24</v>
      </c>
      <c r="AC208" s="144"/>
      <c r="AD208" s="144">
        <v>0.105</v>
      </c>
      <c r="AE208" s="144">
        <v>0.105</v>
      </c>
      <c r="AF208" s="144">
        <v>0.105</v>
      </c>
      <c r="AG208" s="144"/>
      <c r="AH208" s="144">
        <v>0.1</v>
      </c>
      <c r="AI208" s="144">
        <v>0.1</v>
      </c>
      <c r="AJ208" s="144">
        <v>0.1</v>
      </c>
      <c r="AK208" s="144"/>
      <c r="AL208" s="144">
        <v>0.1875</v>
      </c>
      <c r="AM208" s="144">
        <v>0.1875</v>
      </c>
      <c r="AN208" s="144">
        <v>0.1875</v>
      </c>
      <c r="AO208" s="146"/>
      <c r="AP208" s="146">
        <v>67</v>
      </c>
      <c r="AQ208" s="146">
        <v>0.4</v>
      </c>
      <c r="AR208" s="147"/>
      <c r="AS208" s="147"/>
      <c r="AT208" s="147"/>
      <c r="AU208" s="147"/>
      <c r="AV208" s="147"/>
      <c r="AW208" s="147"/>
      <c r="AX208" s="147"/>
      <c r="AY208" s="147"/>
      <c r="AZ208" s="147"/>
      <c r="BA208" s="147"/>
      <c r="BB208" s="147"/>
      <c r="BC208" s="147"/>
      <c r="BD208" s="147"/>
      <c r="BE208" s="147"/>
      <c r="BF208" s="147"/>
      <c r="BI208" s="77">
        <f t="shared" si="25"/>
        <v>43221</v>
      </c>
      <c r="BJ208" s="78">
        <f t="shared" si="26"/>
        <v>0.1</v>
      </c>
      <c r="BK208" s="78">
        <f t="shared" si="28"/>
        <v>0.1</v>
      </c>
      <c r="BL208" s="78">
        <f t="shared" si="27"/>
        <v>0.1</v>
      </c>
      <c r="BM208" s="72"/>
      <c r="BN208" s="78">
        <f t="shared" si="29"/>
        <v>0.1875</v>
      </c>
      <c r="BO208" s="78">
        <f t="shared" si="30"/>
        <v>0.1875</v>
      </c>
      <c r="BP208" s="79">
        <f t="shared" si="31"/>
        <v>0.1875</v>
      </c>
    </row>
    <row r="209" spans="1:68" x14ac:dyDescent="0.25">
      <c r="A209" s="130">
        <f t="shared" si="24"/>
        <v>43466</v>
      </c>
      <c r="B209" s="131">
        <v>6.17538286429231E-2</v>
      </c>
      <c r="C209" s="18"/>
      <c r="D209" s="159">
        <v>42370</v>
      </c>
      <c r="E209" s="146">
        <v>46.65</v>
      </c>
      <c r="F209" s="146">
        <v>46.65</v>
      </c>
      <c r="G209" s="146">
        <v>46.65</v>
      </c>
      <c r="H209" s="144"/>
      <c r="I209" s="146">
        <v>37.35</v>
      </c>
      <c r="J209" s="146">
        <v>37.35</v>
      </c>
      <c r="K209" s="146">
        <v>37.35</v>
      </c>
      <c r="L209" s="147"/>
      <c r="M209" s="150">
        <v>43252</v>
      </c>
      <c r="N209" s="146">
        <v>34.700000000000003</v>
      </c>
      <c r="O209" s="146">
        <v>34.700000000000003</v>
      </c>
      <c r="P209" s="146">
        <v>34.700000000000003</v>
      </c>
      <c r="Q209" s="146"/>
      <c r="R209" s="146">
        <v>32.4</v>
      </c>
      <c r="S209" s="146">
        <v>32.4</v>
      </c>
      <c r="T209" s="146">
        <v>32.4</v>
      </c>
      <c r="U209" s="146"/>
      <c r="V209" s="146">
        <v>1.55</v>
      </c>
      <c r="W209" s="146">
        <v>1.55</v>
      </c>
      <c r="X209" s="146">
        <v>1.55</v>
      </c>
      <c r="Y209" s="146"/>
      <c r="Z209" s="144">
        <v>0.24</v>
      </c>
      <c r="AA209" s="144">
        <v>0.24</v>
      </c>
      <c r="AB209" s="144">
        <v>0.24</v>
      </c>
      <c r="AC209" s="144"/>
      <c r="AD209" s="144">
        <v>0.14000000000000001</v>
      </c>
      <c r="AE209" s="144">
        <v>0.14000000000000001</v>
      </c>
      <c r="AF209" s="144">
        <v>0.14000000000000001</v>
      </c>
      <c r="AG209" s="144"/>
      <c r="AH209" s="144">
        <v>0.1</v>
      </c>
      <c r="AI209" s="144">
        <v>0.1</v>
      </c>
      <c r="AJ209" s="144">
        <v>0.1</v>
      </c>
      <c r="AK209" s="144"/>
      <c r="AL209" s="144">
        <v>0.1875</v>
      </c>
      <c r="AM209" s="144">
        <v>0.1875</v>
      </c>
      <c r="AN209" s="144">
        <v>0.1875</v>
      </c>
      <c r="AO209" s="146"/>
      <c r="AP209" s="146">
        <v>67</v>
      </c>
      <c r="AQ209" s="146">
        <v>0.4</v>
      </c>
      <c r="AR209" s="147"/>
      <c r="AS209" s="147"/>
      <c r="AT209" s="147"/>
      <c r="AU209" s="147"/>
      <c r="AV209" s="147"/>
      <c r="AW209" s="147"/>
      <c r="AX209" s="147"/>
      <c r="AY209" s="147"/>
      <c r="AZ209" s="147"/>
      <c r="BA209" s="147"/>
      <c r="BB209" s="147"/>
      <c r="BC209" s="147"/>
      <c r="BD209" s="147"/>
      <c r="BE209" s="147"/>
      <c r="BF209" s="147"/>
      <c r="BI209" s="77">
        <f t="shared" si="25"/>
        <v>43252</v>
      </c>
      <c r="BJ209" s="78">
        <f t="shared" si="26"/>
        <v>0.1</v>
      </c>
      <c r="BK209" s="78">
        <f t="shared" si="28"/>
        <v>0.1</v>
      </c>
      <c r="BL209" s="78">
        <f t="shared" si="27"/>
        <v>0.1</v>
      </c>
      <c r="BM209" s="72"/>
      <c r="BN209" s="78">
        <f t="shared" si="29"/>
        <v>0.1875</v>
      </c>
      <c r="BO209" s="78">
        <f t="shared" si="30"/>
        <v>0.1875</v>
      </c>
      <c r="BP209" s="79">
        <f t="shared" si="31"/>
        <v>0.1875</v>
      </c>
    </row>
    <row r="210" spans="1:68" x14ac:dyDescent="0.25">
      <c r="A210" s="130">
        <f t="shared" si="24"/>
        <v>43497</v>
      </c>
      <c r="B210" s="131">
        <v>6.1796064017939099E-2</v>
      </c>
      <c r="C210" s="18"/>
      <c r="D210" s="159">
        <v>42401</v>
      </c>
      <c r="E210" s="146">
        <v>47.65</v>
      </c>
      <c r="F210" s="146">
        <v>47.65</v>
      </c>
      <c r="G210" s="146">
        <v>47.65</v>
      </c>
      <c r="H210" s="144"/>
      <c r="I210" s="146">
        <v>36.4</v>
      </c>
      <c r="J210" s="146">
        <v>36.4</v>
      </c>
      <c r="K210" s="146">
        <v>36.4</v>
      </c>
      <c r="L210" s="147"/>
      <c r="M210" s="150">
        <v>43282</v>
      </c>
      <c r="N210" s="146">
        <v>41.75</v>
      </c>
      <c r="O210" s="146">
        <v>41.75</v>
      </c>
      <c r="P210" s="146">
        <v>41.75</v>
      </c>
      <c r="Q210" s="146"/>
      <c r="R210" s="146">
        <v>40.549999999999997</v>
      </c>
      <c r="S210" s="146">
        <v>40.549999999999997</v>
      </c>
      <c r="T210" s="146">
        <v>40.549999999999997</v>
      </c>
      <c r="U210" s="146"/>
      <c r="V210" s="146">
        <v>1.55</v>
      </c>
      <c r="W210" s="146">
        <v>1.55</v>
      </c>
      <c r="X210" s="146">
        <v>1.55</v>
      </c>
      <c r="Y210" s="146"/>
      <c r="Z210" s="144">
        <v>0.28999999999999998</v>
      </c>
      <c r="AA210" s="144">
        <v>0.28999999999999998</v>
      </c>
      <c r="AB210" s="144">
        <v>0.28999999999999998</v>
      </c>
      <c r="AC210" s="144"/>
      <c r="AD210" s="144">
        <v>0.15</v>
      </c>
      <c r="AE210" s="144">
        <v>0.15</v>
      </c>
      <c r="AF210" s="144">
        <v>0.15</v>
      </c>
      <c r="AG210" s="144"/>
      <c r="AH210" s="144">
        <v>0.28000000000000003</v>
      </c>
      <c r="AI210" s="144">
        <v>0.28000000000000003</v>
      </c>
      <c r="AJ210" s="144">
        <v>0.28000000000000003</v>
      </c>
      <c r="AK210" s="144"/>
      <c r="AL210" s="144">
        <v>0.26250000000000001</v>
      </c>
      <c r="AM210" s="144">
        <v>0.26250000000000001</v>
      </c>
      <c r="AN210" s="144">
        <v>0.26250000000000001</v>
      </c>
      <c r="AO210" s="146"/>
      <c r="AP210" s="146">
        <v>68</v>
      </c>
      <c r="AQ210" s="146">
        <v>0.4</v>
      </c>
      <c r="AR210" s="147"/>
      <c r="AS210" s="147"/>
      <c r="AT210" s="147"/>
      <c r="AU210" s="147"/>
      <c r="AV210" s="147"/>
      <c r="AW210" s="147"/>
      <c r="AX210" s="147"/>
      <c r="AY210" s="147"/>
      <c r="AZ210" s="147"/>
      <c r="BA210" s="147"/>
      <c r="BB210" s="147"/>
      <c r="BC210" s="147"/>
      <c r="BD210" s="147"/>
      <c r="BE210" s="147"/>
      <c r="BF210" s="147"/>
      <c r="BI210" s="77">
        <f t="shared" si="25"/>
        <v>43282</v>
      </c>
      <c r="BJ210" s="78">
        <f t="shared" si="26"/>
        <v>0.28000000000000003</v>
      </c>
      <c r="BK210" s="78">
        <f t="shared" si="28"/>
        <v>0.28000000000000003</v>
      </c>
      <c r="BL210" s="78">
        <f t="shared" si="27"/>
        <v>0.28000000000000003</v>
      </c>
      <c r="BM210" s="72"/>
      <c r="BN210" s="78">
        <f t="shared" si="29"/>
        <v>0.26250000000000001</v>
      </c>
      <c r="BO210" s="78">
        <f t="shared" si="30"/>
        <v>0.26250000000000001</v>
      </c>
      <c r="BP210" s="79">
        <f t="shared" si="31"/>
        <v>0.26250000000000001</v>
      </c>
    </row>
    <row r="211" spans="1:68" x14ac:dyDescent="0.25">
      <c r="A211" s="130">
        <f t="shared" si="24"/>
        <v>43525</v>
      </c>
      <c r="B211" s="131">
        <v>6.1834212099107798E-2</v>
      </c>
      <c r="C211" s="18"/>
      <c r="D211" s="159">
        <v>42430</v>
      </c>
      <c r="E211" s="146">
        <v>39.15</v>
      </c>
      <c r="F211" s="146">
        <v>39.15</v>
      </c>
      <c r="G211" s="146">
        <v>39.15</v>
      </c>
      <c r="H211" s="144"/>
      <c r="I211" s="146">
        <v>33.950000000000003</v>
      </c>
      <c r="J211" s="146">
        <v>33.950000000000003</v>
      </c>
      <c r="K211" s="146">
        <v>33.950000000000003</v>
      </c>
      <c r="L211" s="147"/>
      <c r="M211" s="150">
        <v>43313</v>
      </c>
      <c r="N211" s="146">
        <v>42.5</v>
      </c>
      <c r="O211" s="146">
        <v>42.5</v>
      </c>
      <c r="P211" s="146">
        <v>42.5</v>
      </c>
      <c r="Q211" s="146"/>
      <c r="R211" s="146">
        <v>43.35</v>
      </c>
      <c r="S211" s="146">
        <v>43.35</v>
      </c>
      <c r="T211" s="146">
        <v>43.35</v>
      </c>
      <c r="U211" s="146"/>
      <c r="V211" s="146">
        <v>1.55</v>
      </c>
      <c r="W211" s="146">
        <v>1.55</v>
      </c>
      <c r="X211" s="146">
        <v>1.55</v>
      </c>
      <c r="Y211" s="146"/>
      <c r="Z211" s="144">
        <v>0.28999999999999998</v>
      </c>
      <c r="AA211" s="144">
        <v>0.28999999999999998</v>
      </c>
      <c r="AB211" s="144">
        <v>0.28999999999999998</v>
      </c>
      <c r="AC211" s="144"/>
      <c r="AD211" s="144">
        <v>0.16</v>
      </c>
      <c r="AE211" s="144">
        <v>0.16</v>
      </c>
      <c r="AF211" s="144">
        <v>0.16</v>
      </c>
      <c r="AG211" s="144"/>
      <c r="AH211" s="144">
        <v>0.28000000000000003</v>
      </c>
      <c r="AI211" s="144">
        <v>0.28000000000000003</v>
      </c>
      <c r="AJ211" s="144">
        <v>0.28000000000000003</v>
      </c>
      <c r="AK211" s="144"/>
      <c r="AL211" s="144">
        <v>0.26250000000000001</v>
      </c>
      <c r="AM211" s="144">
        <v>0.26250000000000001</v>
      </c>
      <c r="AN211" s="144">
        <v>0.26250000000000001</v>
      </c>
      <c r="AO211" s="146"/>
      <c r="AP211" s="146">
        <v>68</v>
      </c>
      <c r="AQ211" s="146">
        <v>0.4</v>
      </c>
      <c r="AR211" s="147"/>
      <c r="AS211" s="147"/>
      <c r="AT211" s="147"/>
      <c r="AU211" s="147"/>
      <c r="AV211" s="147"/>
      <c r="AW211" s="147"/>
      <c r="AX211" s="147"/>
      <c r="AY211" s="147"/>
      <c r="AZ211" s="147"/>
      <c r="BA211" s="147"/>
      <c r="BB211" s="147"/>
      <c r="BC211" s="147"/>
      <c r="BD211" s="147"/>
      <c r="BE211" s="147"/>
      <c r="BF211" s="147"/>
      <c r="BI211" s="77">
        <f t="shared" si="25"/>
        <v>43313</v>
      </c>
      <c r="BJ211" s="78">
        <f t="shared" si="26"/>
        <v>0.28000000000000003</v>
      </c>
      <c r="BK211" s="78">
        <f t="shared" si="28"/>
        <v>0.28000000000000003</v>
      </c>
      <c r="BL211" s="78">
        <f t="shared" si="27"/>
        <v>0.28000000000000003</v>
      </c>
      <c r="BM211" s="72"/>
      <c r="BN211" s="78">
        <f t="shared" si="29"/>
        <v>0.26250000000000001</v>
      </c>
      <c r="BO211" s="78">
        <f t="shared" si="30"/>
        <v>0.26250000000000001</v>
      </c>
      <c r="BP211" s="79">
        <f t="shared" si="31"/>
        <v>0.26250000000000001</v>
      </c>
    </row>
    <row r="212" spans="1:68" x14ac:dyDescent="0.25">
      <c r="A212" s="130">
        <f t="shared" si="24"/>
        <v>43556</v>
      </c>
      <c r="B212" s="131">
        <v>6.1876447475250895E-2</v>
      </c>
      <c r="C212" s="18"/>
      <c r="D212" s="159">
        <v>42461</v>
      </c>
      <c r="E212" s="146">
        <v>39.4</v>
      </c>
      <c r="F212" s="146">
        <v>39.4</v>
      </c>
      <c r="G212" s="146">
        <v>39.4</v>
      </c>
      <c r="H212" s="144"/>
      <c r="I212" s="146">
        <v>31.2</v>
      </c>
      <c r="J212" s="146">
        <v>31.2</v>
      </c>
      <c r="K212" s="146">
        <v>31.2</v>
      </c>
      <c r="L212" s="147"/>
      <c r="M212" s="150">
        <v>43344</v>
      </c>
      <c r="N212" s="146">
        <v>30.475000000000001</v>
      </c>
      <c r="O212" s="146">
        <v>30.475000000000001</v>
      </c>
      <c r="P212" s="146">
        <v>30.475000000000001</v>
      </c>
      <c r="Q212" s="146"/>
      <c r="R212" s="146">
        <v>31.75</v>
      </c>
      <c r="S212" s="146">
        <v>31.75</v>
      </c>
      <c r="T212" s="146">
        <v>31.75</v>
      </c>
      <c r="U212" s="146"/>
      <c r="V212" s="146">
        <v>1.55</v>
      </c>
      <c r="W212" s="146">
        <v>1.55</v>
      </c>
      <c r="X212" s="146">
        <v>1.55</v>
      </c>
      <c r="Y212" s="146"/>
      <c r="Z212" s="144">
        <v>0.24</v>
      </c>
      <c r="AA212" s="144">
        <v>0.24</v>
      </c>
      <c r="AB212" s="144">
        <v>0.24</v>
      </c>
      <c r="AC212" s="144"/>
      <c r="AD212" s="144">
        <v>0.16</v>
      </c>
      <c r="AE212" s="144">
        <v>0.16</v>
      </c>
      <c r="AF212" s="144">
        <v>0.16</v>
      </c>
      <c r="AG212" s="144"/>
      <c r="AH212" s="144">
        <v>0.21</v>
      </c>
      <c r="AI212" s="144">
        <v>0.21</v>
      </c>
      <c r="AJ212" s="144">
        <v>0.21</v>
      </c>
      <c r="AK212" s="144"/>
      <c r="AL212" s="144">
        <v>0.21</v>
      </c>
      <c r="AM212" s="144">
        <v>0.21</v>
      </c>
      <c r="AN212" s="144">
        <v>0.21</v>
      </c>
      <c r="AO212" s="146"/>
      <c r="AP212" s="146">
        <v>68</v>
      </c>
      <c r="AQ212" s="146">
        <v>0.4</v>
      </c>
      <c r="AR212" s="147"/>
      <c r="AS212" s="147"/>
      <c r="AT212" s="147"/>
      <c r="AU212" s="147"/>
      <c r="AV212" s="147"/>
      <c r="AW212" s="147"/>
      <c r="AX212" s="147"/>
      <c r="AY212" s="147"/>
      <c r="AZ212" s="147"/>
      <c r="BA212" s="147"/>
      <c r="BB212" s="147"/>
      <c r="BC212" s="147"/>
      <c r="BD212" s="147"/>
      <c r="BE212" s="147"/>
      <c r="BF212" s="147"/>
      <c r="BI212" s="77">
        <f t="shared" si="25"/>
        <v>43344</v>
      </c>
      <c r="BJ212" s="78">
        <f t="shared" si="26"/>
        <v>0.21</v>
      </c>
      <c r="BK212" s="78">
        <f t="shared" si="28"/>
        <v>0.21</v>
      </c>
      <c r="BL212" s="78">
        <f t="shared" si="27"/>
        <v>0.21</v>
      </c>
      <c r="BM212" s="72"/>
      <c r="BN212" s="78">
        <f t="shared" si="29"/>
        <v>0.21</v>
      </c>
      <c r="BO212" s="78">
        <f t="shared" si="30"/>
        <v>0.21</v>
      </c>
      <c r="BP212" s="79">
        <f t="shared" si="31"/>
        <v>0.21</v>
      </c>
    </row>
    <row r="213" spans="1:68" x14ac:dyDescent="0.25">
      <c r="A213" s="130">
        <f t="shared" si="24"/>
        <v>43586</v>
      </c>
      <c r="B213" s="131">
        <v>6.1917320420469497E-2</v>
      </c>
      <c r="C213" s="18"/>
      <c r="D213" s="159">
        <v>42491</v>
      </c>
      <c r="E213" s="146">
        <v>40.200000000000003</v>
      </c>
      <c r="F213" s="146">
        <v>40.200000000000003</v>
      </c>
      <c r="G213" s="146">
        <v>40.200000000000003</v>
      </c>
      <c r="H213" s="144"/>
      <c r="I213" s="146">
        <v>30.7</v>
      </c>
      <c r="J213" s="146">
        <v>30.7</v>
      </c>
      <c r="K213" s="146">
        <v>30.7</v>
      </c>
      <c r="L213" s="147"/>
      <c r="M213" s="150">
        <v>43374</v>
      </c>
      <c r="N213" s="146">
        <v>28.524999999999999</v>
      </c>
      <c r="O213" s="146">
        <v>28.524999999999999</v>
      </c>
      <c r="P213" s="146">
        <v>28.524999999999999</v>
      </c>
      <c r="Q213" s="146"/>
      <c r="R213" s="146">
        <v>29.8</v>
      </c>
      <c r="S213" s="146">
        <v>29.8</v>
      </c>
      <c r="T213" s="146">
        <v>29.8</v>
      </c>
      <c r="U213" s="146"/>
      <c r="V213" s="146">
        <v>1.55</v>
      </c>
      <c r="W213" s="146">
        <v>1.55</v>
      </c>
      <c r="X213" s="146">
        <v>1.55</v>
      </c>
      <c r="Y213" s="146"/>
      <c r="Z213" s="144">
        <v>0.24</v>
      </c>
      <c r="AA213" s="144">
        <v>0.24</v>
      </c>
      <c r="AB213" s="144">
        <v>0.24</v>
      </c>
      <c r="AC213" s="144"/>
      <c r="AD213" s="144">
        <v>0.14000000000000001</v>
      </c>
      <c r="AE213" s="144">
        <v>0.14000000000000001</v>
      </c>
      <c r="AF213" s="144">
        <v>0.14000000000000001</v>
      </c>
      <c r="AG213" s="144"/>
      <c r="AH213" s="144">
        <v>0.18</v>
      </c>
      <c r="AI213" s="144">
        <v>0.18</v>
      </c>
      <c r="AJ213" s="144">
        <v>0.18</v>
      </c>
      <c r="AK213" s="144"/>
      <c r="AL213" s="144">
        <v>0.1875</v>
      </c>
      <c r="AM213" s="144">
        <v>0.1875</v>
      </c>
      <c r="AN213" s="144">
        <v>0.1875</v>
      </c>
      <c r="AO213" s="146"/>
      <c r="AP213" s="146">
        <v>69</v>
      </c>
      <c r="AQ213" s="146">
        <v>0.4</v>
      </c>
      <c r="AR213" s="147"/>
      <c r="AS213" s="147"/>
      <c r="AT213" s="147"/>
      <c r="AU213" s="147"/>
      <c r="AV213" s="147"/>
      <c r="AW213" s="147"/>
      <c r="AX213" s="147"/>
      <c r="AY213" s="147"/>
      <c r="AZ213" s="147"/>
      <c r="BA213" s="147"/>
      <c r="BB213" s="147"/>
      <c r="BC213" s="147"/>
      <c r="BD213" s="147"/>
      <c r="BE213" s="147"/>
      <c r="BF213" s="147"/>
      <c r="BI213" s="77">
        <f t="shared" si="25"/>
        <v>43374</v>
      </c>
      <c r="BJ213" s="78">
        <f t="shared" si="26"/>
        <v>0.18</v>
      </c>
      <c r="BK213" s="78">
        <f t="shared" si="28"/>
        <v>0.18</v>
      </c>
      <c r="BL213" s="78">
        <f t="shared" si="27"/>
        <v>0.18</v>
      </c>
      <c r="BM213" s="72"/>
      <c r="BN213" s="78">
        <f t="shared" si="29"/>
        <v>0.1875</v>
      </c>
      <c r="BO213" s="78">
        <f t="shared" si="30"/>
        <v>0.1875</v>
      </c>
      <c r="BP213" s="79">
        <f t="shared" si="31"/>
        <v>0.1875</v>
      </c>
    </row>
    <row r="214" spans="1:68" x14ac:dyDescent="0.25">
      <c r="A214" s="130">
        <f t="shared" si="24"/>
        <v>43617</v>
      </c>
      <c r="B214" s="131">
        <v>6.1959555797777899E-2</v>
      </c>
      <c r="C214" s="18"/>
      <c r="D214" s="159">
        <v>42522</v>
      </c>
      <c r="E214" s="146">
        <v>48.25</v>
      </c>
      <c r="F214" s="146">
        <v>48.25</v>
      </c>
      <c r="G214" s="146">
        <v>48.25</v>
      </c>
      <c r="H214" s="144"/>
      <c r="I214" s="146">
        <v>31.844999999999999</v>
      </c>
      <c r="J214" s="146">
        <v>31.844999999999999</v>
      </c>
      <c r="K214" s="146">
        <v>31.844999999999999</v>
      </c>
      <c r="L214" s="147"/>
      <c r="M214" s="150">
        <v>43405</v>
      </c>
      <c r="N214" s="146">
        <v>32.024999999999999</v>
      </c>
      <c r="O214" s="146">
        <v>32.024999999999999</v>
      </c>
      <c r="P214" s="146">
        <v>32.024999999999999</v>
      </c>
      <c r="Q214" s="146"/>
      <c r="R214" s="146">
        <v>33.15</v>
      </c>
      <c r="S214" s="146">
        <v>33.15</v>
      </c>
      <c r="T214" s="146">
        <v>33.15</v>
      </c>
      <c r="U214" s="146"/>
      <c r="V214" s="146">
        <v>1.55</v>
      </c>
      <c r="W214" s="146">
        <v>1.55</v>
      </c>
      <c r="X214" s="146">
        <v>1.55</v>
      </c>
      <c r="Y214" s="146"/>
      <c r="Z214" s="144">
        <v>0.24</v>
      </c>
      <c r="AA214" s="144">
        <v>0.24</v>
      </c>
      <c r="AB214" s="144">
        <v>0.24</v>
      </c>
      <c r="AC214" s="144"/>
      <c r="AD214" s="144">
        <v>0.1</v>
      </c>
      <c r="AE214" s="144">
        <v>0.1</v>
      </c>
      <c r="AF214" s="144">
        <v>0.1</v>
      </c>
      <c r="AG214" s="144"/>
      <c r="AH214" s="144">
        <v>0.18</v>
      </c>
      <c r="AI214" s="144">
        <v>0.18</v>
      </c>
      <c r="AJ214" s="144">
        <v>0.18</v>
      </c>
      <c r="AK214" s="144"/>
      <c r="AL214" s="144">
        <v>0.1875</v>
      </c>
      <c r="AM214" s="144">
        <v>0.1875</v>
      </c>
      <c r="AN214" s="144">
        <v>0.1875</v>
      </c>
      <c r="AO214" s="146"/>
      <c r="AP214" s="146">
        <v>69</v>
      </c>
      <c r="AQ214" s="146">
        <v>0.4</v>
      </c>
      <c r="AR214" s="147"/>
      <c r="AS214" s="147"/>
      <c r="AT214" s="147"/>
      <c r="AU214" s="147"/>
      <c r="AV214" s="147"/>
      <c r="AW214" s="147"/>
      <c r="AX214" s="147"/>
      <c r="AY214" s="147"/>
      <c r="AZ214" s="147"/>
      <c r="BA214" s="147"/>
      <c r="BB214" s="147"/>
      <c r="BC214" s="147"/>
      <c r="BD214" s="147"/>
      <c r="BE214" s="147"/>
      <c r="BF214" s="147"/>
      <c r="BI214" s="77">
        <f t="shared" si="25"/>
        <v>43405</v>
      </c>
      <c r="BJ214" s="78">
        <f t="shared" si="26"/>
        <v>0.18</v>
      </c>
      <c r="BK214" s="78">
        <f t="shared" si="28"/>
        <v>0.18</v>
      </c>
      <c r="BL214" s="78">
        <f t="shared" si="27"/>
        <v>0.18</v>
      </c>
      <c r="BM214" s="72"/>
      <c r="BN214" s="78">
        <f t="shared" si="29"/>
        <v>0.1875</v>
      </c>
      <c r="BO214" s="78">
        <f t="shared" si="30"/>
        <v>0.1875</v>
      </c>
      <c r="BP214" s="79">
        <f t="shared" si="31"/>
        <v>0.1875</v>
      </c>
    </row>
    <row r="215" spans="1:68" x14ac:dyDescent="0.25">
      <c r="A215" s="130">
        <f t="shared" si="24"/>
        <v>43647</v>
      </c>
      <c r="B215" s="131">
        <v>6.2000428744124501E-2</v>
      </c>
      <c r="C215" s="18"/>
      <c r="D215" s="159">
        <v>42552</v>
      </c>
      <c r="E215" s="146">
        <v>61</v>
      </c>
      <c r="F215" s="146">
        <v>61</v>
      </c>
      <c r="G215" s="146">
        <v>61</v>
      </c>
      <c r="H215" s="144"/>
      <c r="I215" s="146">
        <v>32.85</v>
      </c>
      <c r="J215" s="146">
        <v>32.85</v>
      </c>
      <c r="K215" s="146">
        <v>32.85</v>
      </c>
      <c r="L215" s="147"/>
      <c r="M215" s="150">
        <v>43435</v>
      </c>
      <c r="N215" s="146">
        <v>29.375</v>
      </c>
      <c r="O215" s="146">
        <v>29.375</v>
      </c>
      <c r="P215" s="146">
        <v>29.375</v>
      </c>
      <c r="Q215" s="146"/>
      <c r="R215" s="146">
        <v>30.4</v>
      </c>
      <c r="S215" s="146">
        <v>30.4</v>
      </c>
      <c r="T215" s="146">
        <v>30.4</v>
      </c>
      <c r="U215" s="146"/>
      <c r="V215" s="146">
        <v>1.05</v>
      </c>
      <c r="W215" s="146">
        <v>1.05</v>
      </c>
      <c r="X215" s="146">
        <v>1.05</v>
      </c>
      <c r="Y215" s="146"/>
      <c r="Z215" s="144">
        <v>0.24</v>
      </c>
      <c r="AA215" s="144">
        <v>0.24</v>
      </c>
      <c r="AB215" s="144">
        <v>0.24</v>
      </c>
      <c r="AC215" s="144"/>
      <c r="AD215" s="144">
        <v>0.1</v>
      </c>
      <c r="AE215" s="144">
        <v>0.1</v>
      </c>
      <c r="AF215" s="144">
        <v>0.1</v>
      </c>
      <c r="AG215" s="144"/>
      <c r="AH215" s="144">
        <v>0.18</v>
      </c>
      <c r="AI215" s="144">
        <v>0.18</v>
      </c>
      <c r="AJ215" s="144">
        <v>0.18</v>
      </c>
      <c r="AK215" s="144"/>
      <c r="AL215" s="144">
        <v>0.1875</v>
      </c>
      <c r="AM215" s="144">
        <v>0.1875</v>
      </c>
      <c r="AN215" s="144">
        <v>0.1875</v>
      </c>
      <c r="AO215" s="146"/>
      <c r="AP215" s="146">
        <v>69</v>
      </c>
      <c r="AQ215" s="146">
        <v>0.4</v>
      </c>
      <c r="AR215" s="147"/>
      <c r="AS215" s="147"/>
      <c r="AT215" s="147"/>
      <c r="AU215" s="147"/>
      <c r="AV215" s="147"/>
      <c r="AW215" s="147"/>
      <c r="AX215" s="147"/>
      <c r="AY215" s="147"/>
      <c r="AZ215" s="147"/>
      <c r="BA215" s="147"/>
      <c r="BB215" s="147"/>
      <c r="BC215" s="147"/>
      <c r="BD215" s="147"/>
      <c r="BE215" s="147"/>
      <c r="BF215" s="147"/>
      <c r="BI215" s="77">
        <f t="shared" si="25"/>
        <v>43435</v>
      </c>
      <c r="BJ215" s="78">
        <f t="shared" si="26"/>
        <v>0.18</v>
      </c>
      <c r="BK215" s="78">
        <f t="shared" si="28"/>
        <v>0.18</v>
      </c>
      <c r="BL215" s="78">
        <f t="shared" si="27"/>
        <v>0.18</v>
      </c>
      <c r="BM215" s="72"/>
      <c r="BN215" s="78">
        <f t="shared" si="29"/>
        <v>0.1875</v>
      </c>
      <c r="BO215" s="78">
        <f t="shared" si="30"/>
        <v>0.1875</v>
      </c>
      <c r="BP215" s="79">
        <f t="shared" si="31"/>
        <v>0.1875</v>
      </c>
    </row>
    <row r="216" spans="1:68" x14ac:dyDescent="0.25">
      <c r="A216" s="130">
        <f t="shared" si="24"/>
        <v>43678</v>
      </c>
      <c r="B216" s="131">
        <v>6.20426641225977E-2</v>
      </c>
      <c r="C216" s="18"/>
      <c r="D216" s="159">
        <v>42583</v>
      </c>
      <c r="E216" s="146">
        <v>61</v>
      </c>
      <c r="F216" s="146">
        <v>61</v>
      </c>
      <c r="G216" s="146">
        <v>61</v>
      </c>
      <c r="H216" s="144"/>
      <c r="I216" s="146">
        <v>32.1</v>
      </c>
      <c r="J216" s="146">
        <v>32.1</v>
      </c>
      <c r="K216" s="146">
        <v>32.1</v>
      </c>
      <c r="L216" s="147"/>
      <c r="M216" s="150">
        <v>43466</v>
      </c>
      <c r="N216" s="146">
        <v>37.454999999999998</v>
      </c>
      <c r="O216" s="146">
        <v>37.454999999999998</v>
      </c>
      <c r="P216" s="146">
        <v>37.454999999999998</v>
      </c>
      <c r="Q216" s="146"/>
      <c r="R216" s="146">
        <v>35.054000000000002</v>
      </c>
      <c r="S216" s="146">
        <v>35.054000000000002</v>
      </c>
      <c r="T216" s="146">
        <v>35.054000000000002</v>
      </c>
      <c r="U216" s="146"/>
      <c r="V216" s="146">
        <v>1.05</v>
      </c>
      <c r="W216" s="146">
        <v>1.05</v>
      </c>
      <c r="X216" s="146">
        <v>1.05</v>
      </c>
      <c r="Y216" s="146"/>
      <c r="Z216" s="144">
        <v>0.24</v>
      </c>
      <c r="AA216" s="144">
        <v>0.24</v>
      </c>
      <c r="AB216" s="144">
        <v>0.24</v>
      </c>
      <c r="AC216" s="144"/>
      <c r="AD216" s="144">
        <v>0.11</v>
      </c>
      <c r="AE216" s="144">
        <v>0.11</v>
      </c>
      <c r="AF216" s="144">
        <v>0.11</v>
      </c>
      <c r="AG216" s="144"/>
      <c r="AH216" s="144">
        <v>0.18</v>
      </c>
      <c r="AI216" s="144">
        <v>0.18</v>
      </c>
      <c r="AJ216" s="144">
        <v>0.18</v>
      </c>
      <c r="AK216" s="144"/>
      <c r="AL216" s="144">
        <v>0.1875</v>
      </c>
      <c r="AM216" s="144">
        <v>0.1875</v>
      </c>
      <c r="AN216" s="144">
        <v>0.1875</v>
      </c>
      <c r="AO216" s="146"/>
      <c r="AP216" s="146">
        <v>70</v>
      </c>
      <c r="AQ216" s="146">
        <v>0.4</v>
      </c>
      <c r="AR216" s="147"/>
      <c r="AS216" s="147"/>
      <c r="AT216" s="147"/>
      <c r="AU216" s="147"/>
      <c r="AV216" s="147"/>
      <c r="AW216" s="147"/>
      <c r="AX216" s="147"/>
      <c r="AY216" s="147"/>
      <c r="AZ216" s="147"/>
      <c r="BA216" s="147"/>
      <c r="BB216" s="147"/>
      <c r="BC216" s="147"/>
      <c r="BD216" s="147"/>
      <c r="BE216" s="147"/>
      <c r="BF216" s="147"/>
      <c r="BI216" s="77">
        <f t="shared" si="25"/>
        <v>43466</v>
      </c>
      <c r="BJ216" s="78">
        <f t="shared" si="26"/>
        <v>0.18</v>
      </c>
      <c r="BK216" s="78">
        <f t="shared" si="28"/>
        <v>0.18</v>
      </c>
      <c r="BL216" s="78">
        <f t="shared" si="27"/>
        <v>0.18</v>
      </c>
      <c r="BM216" s="72"/>
      <c r="BN216" s="78">
        <f t="shared" si="29"/>
        <v>0.1875</v>
      </c>
      <c r="BO216" s="78">
        <f t="shared" si="30"/>
        <v>0.1875</v>
      </c>
      <c r="BP216" s="79">
        <f t="shared" si="31"/>
        <v>0.1875</v>
      </c>
    </row>
    <row r="217" spans="1:68" x14ac:dyDescent="0.25">
      <c r="A217" s="130">
        <f t="shared" si="24"/>
        <v>43709</v>
      </c>
      <c r="B217" s="131">
        <v>6.2084899501663404E-2</v>
      </c>
      <c r="C217" s="18"/>
      <c r="D217" s="159">
        <v>42614</v>
      </c>
      <c r="E217" s="146">
        <v>38.15</v>
      </c>
      <c r="F217" s="146">
        <v>38.15</v>
      </c>
      <c r="G217" s="146">
        <v>38.15</v>
      </c>
      <c r="H217" s="144"/>
      <c r="I217" s="146">
        <v>30</v>
      </c>
      <c r="J217" s="146">
        <v>30</v>
      </c>
      <c r="K217" s="146">
        <v>30</v>
      </c>
      <c r="L217" s="147"/>
      <c r="M217" s="150">
        <v>43497</v>
      </c>
      <c r="N217" s="146">
        <v>37.679000000000002</v>
      </c>
      <c r="O217" s="146">
        <v>37.679000000000002</v>
      </c>
      <c r="P217" s="146">
        <v>37.679000000000002</v>
      </c>
      <c r="Q217" s="146"/>
      <c r="R217" s="146">
        <v>33.353999999999999</v>
      </c>
      <c r="S217" s="146">
        <v>33.353999999999999</v>
      </c>
      <c r="T217" s="146">
        <v>33.353999999999999</v>
      </c>
      <c r="U217" s="146"/>
      <c r="V217" s="146">
        <v>1.05</v>
      </c>
      <c r="W217" s="146">
        <v>1.05</v>
      </c>
      <c r="X217" s="146">
        <v>1.05</v>
      </c>
      <c r="Y217" s="146"/>
      <c r="Z217" s="144">
        <v>0.24</v>
      </c>
      <c r="AA217" s="144">
        <v>0.24</v>
      </c>
      <c r="AB217" s="144">
        <v>0.24</v>
      </c>
      <c r="AC217" s="144"/>
      <c r="AD217" s="144">
        <v>0.13</v>
      </c>
      <c r="AE217" s="144">
        <v>0.13</v>
      </c>
      <c r="AF217" s="144">
        <v>0.13</v>
      </c>
      <c r="AG217" s="144"/>
      <c r="AH217" s="144">
        <v>0.18</v>
      </c>
      <c r="AI217" s="144">
        <v>0.18</v>
      </c>
      <c r="AJ217" s="144">
        <v>0.18</v>
      </c>
      <c r="AK217" s="144"/>
      <c r="AL217" s="144">
        <v>0.1875</v>
      </c>
      <c r="AM217" s="144">
        <v>0.1875</v>
      </c>
      <c r="AN217" s="144">
        <v>0.1875</v>
      </c>
      <c r="AO217" s="146"/>
      <c r="AP217" s="146">
        <v>70</v>
      </c>
      <c r="AQ217" s="146">
        <v>0.4</v>
      </c>
      <c r="AR217" s="147"/>
      <c r="AS217" s="147"/>
      <c r="AT217" s="147"/>
      <c r="AU217" s="147"/>
      <c r="AV217" s="147"/>
      <c r="AW217" s="147"/>
      <c r="AX217" s="147"/>
      <c r="AY217" s="147"/>
      <c r="AZ217" s="147"/>
      <c r="BA217" s="147"/>
      <c r="BB217" s="147"/>
      <c r="BC217" s="147"/>
      <c r="BD217" s="147"/>
      <c r="BE217" s="147"/>
      <c r="BF217" s="147"/>
      <c r="BI217" s="77">
        <f t="shared" si="25"/>
        <v>43497</v>
      </c>
      <c r="BJ217" s="78">
        <f t="shared" si="26"/>
        <v>0.18</v>
      </c>
      <c r="BK217" s="78">
        <f t="shared" si="28"/>
        <v>0.18</v>
      </c>
      <c r="BL217" s="78">
        <f t="shared" si="27"/>
        <v>0.18</v>
      </c>
      <c r="BM217" s="72"/>
      <c r="BN217" s="78">
        <f t="shared" si="29"/>
        <v>0.1875</v>
      </c>
      <c r="BO217" s="78">
        <f t="shared" si="30"/>
        <v>0.1875</v>
      </c>
      <c r="BP217" s="79">
        <f t="shared" si="31"/>
        <v>0.1875</v>
      </c>
    </row>
    <row r="218" spans="1:68" x14ac:dyDescent="0.25">
      <c r="A218" s="130">
        <f t="shared" si="24"/>
        <v>43739</v>
      </c>
      <c r="B218" s="131">
        <v>6.2125772449710001E-2</v>
      </c>
      <c r="C218" s="18"/>
      <c r="D218" s="159">
        <v>42644</v>
      </c>
      <c r="E218" s="146">
        <v>37.9</v>
      </c>
      <c r="F218" s="146">
        <v>37.9</v>
      </c>
      <c r="G218" s="146">
        <v>37.9</v>
      </c>
      <c r="H218" s="144"/>
      <c r="I218" s="146">
        <v>29.3</v>
      </c>
      <c r="J218" s="146">
        <v>29.3</v>
      </c>
      <c r="K218" s="146">
        <v>29.3</v>
      </c>
      <c r="L218" s="147"/>
      <c r="M218" s="150">
        <v>43525</v>
      </c>
      <c r="N218" s="146">
        <v>31.725000000000001</v>
      </c>
      <c r="O218" s="146">
        <v>31.725000000000001</v>
      </c>
      <c r="P218" s="146">
        <v>31.725000000000001</v>
      </c>
      <c r="Q218" s="146"/>
      <c r="R218" s="146">
        <v>33.049999999999997</v>
      </c>
      <c r="S218" s="146">
        <v>33.049999999999997</v>
      </c>
      <c r="T218" s="146">
        <v>33.049999999999997</v>
      </c>
      <c r="U218" s="146"/>
      <c r="V218" s="146">
        <v>1.05</v>
      </c>
      <c r="W218" s="146">
        <v>1.05</v>
      </c>
      <c r="X218" s="146">
        <v>1.05</v>
      </c>
      <c r="Y218" s="146"/>
      <c r="Z218" s="144">
        <v>0.24</v>
      </c>
      <c r="AA218" s="144">
        <v>0.24</v>
      </c>
      <c r="AB218" s="144">
        <v>0.24</v>
      </c>
      <c r="AC218" s="144"/>
      <c r="AD218" s="144">
        <v>0.13</v>
      </c>
      <c r="AE218" s="144">
        <v>0.13</v>
      </c>
      <c r="AF218" s="144">
        <v>0.13</v>
      </c>
      <c r="AG218" s="144"/>
      <c r="AH218" s="144">
        <v>0.18</v>
      </c>
      <c r="AI218" s="144">
        <v>0.18</v>
      </c>
      <c r="AJ218" s="144">
        <v>0.18</v>
      </c>
      <c r="AK218" s="144"/>
      <c r="AL218" s="144">
        <v>0.1875</v>
      </c>
      <c r="AM218" s="144">
        <v>0.1875</v>
      </c>
      <c r="AN218" s="144">
        <v>0.1875</v>
      </c>
      <c r="AO218" s="146"/>
      <c r="AP218" s="146">
        <v>70</v>
      </c>
      <c r="AQ218" s="146">
        <v>0.4</v>
      </c>
      <c r="AR218" s="147"/>
      <c r="AS218" s="147"/>
      <c r="AT218" s="147"/>
      <c r="AU218" s="147"/>
      <c r="AV218" s="147"/>
      <c r="AW218" s="147"/>
      <c r="AX218" s="147"/>
      <c r="AY218" s="147"/>
      <c r="AZ218" s="147"/>
      <c r="BA218" s="147"/>
      <c r="BB218" s="147"/>
      <c r="BC218" s="147"/>
      <c r="BD218" s="147"/>
      <c r="BE218" s="147"/>
      <c r="BF218" s="147"/>
      <c r="BI218" s="77">
        <f t="shared" si="25"/>
        <v>43525</v>
      </c>
      <c r="BJ218" s="78">
        <f t="shared" si="26"/>
        <v>0.18</v>
      </c>
      <c r="BK218" s="78">
        <f t="shared" si="28"/>
        <v>0.18</v>
      </c>
      <c r="BL218" s="78">
        <f t="shared" si="27"/>
        <v>0.18</v>
      </c>
      <c r="BM218" s="72"/>
      <c r="BN218" s="78">
        <f t="shared" si="29"/>
        <v>0.1875</v>
      </c>
      <c r="BO218" s="78">
        <f t="shared" si="30"/>
        <v>0.1875</v>
      </c>
      <c r="BP218" s="79">
        <f t="shared" si="31"/>
        <v>0.1875</v>
      </c>
    </row>
    <row r="219" spans="1:68" x14ac:dyDescent="0.25">
      <c r="A219" s="130">
        <f t="shared" si="24"/>
        <v>43770</v>
      </c>
      <c r="B219" s="131">
        <v>6.2168007829940898E-2</v>
      </c>
      <c r="C219" s="18"/>
      <c r="D219" s="159">
        <v>42675</v>
      </c>
      <c r="E219" s="146">
        <v>37.9</v>
      </c>
      <c r="F219" s="146">
        <v>37.9</v>
      </c>
      <c r="G219" s="146">
        <v>37.9</v>
      </c>
      <c r="H219" s="144"/>
      <c r="I219" s="146">
        <v>28.7</v>
      </c>
      <c r="J219" s="146">
        <v>28.7</v>
      </c>
      <c r="K219" s="146">
        <v>28.7</v>
      </c>
      <c r="L219" s="147"/>
      <c r="M219" s="150">
        <v>43556</v>
      </c>
      <c r="N219" s="146">
        <v>31.75</v>
      </c>
      <c r="O219" s="146">
        <v>31.75</v>
      </c>
      <c r="P219" s="146">
        <v>31.75</v>
      </c>
      <c r="Q219" s="146"/>
      <c r="R219" s="146">
        <v>31.15</v>
      </c>
      <c r="S219" s="146">
        <v>31.15</v>
      </c>
      <c r="T219" s="146">
        <v>31.15</v>
      </c>
      <c r="U219" s="146"/>
      <c r="V219" s="146">
        <v>1.05</v>
      </c>
      <c r="W219" s="146">
        <v>1.05</v>
      </c>
      <c r="X219" s="146">
        <v>1.05</v>
      </c>
      <c r="Y219" s="146"/>
      <c r="Z219" s="144">
        <v>0.24</v>
      </c>
      <c r="AA219" s="144">
        <v>0.24</v>
      </c>
      <c r="AB219" s="144">
        <v>0.24</v>
      </c>
      <c r="AC219" s="144"/>
      <c r="AD219" s="144">
        <v>0.13</v>
      </c>
      <c r="AE219" s="144">
        <v>0.13</v>
      </c>
      <c r="AF219" s="144">
        <v>0.13</v>
      </c>
      <c r="AG219" s="144"/>
      <c r="AH219" s="144">
        <v>0.18</v>
      </c>
      <c r="AI219" s="144">
        <v>0.18</v>
      </c>
      <c r="AJ219" s="144">
        <v>0.18</v>
      </c>
      <c r="AK219" s="144"/>
      <c r="AL219" s="144">
        <v>0.1875</v>
      </c>
      <c r="AM219" s="144">
        <v>0.1875</v>
      </c>
      <c r="AN219" s="144">
        <v>0.1875</v>
      </c>
      <c r="AO219" s="146"/>
      <c r="AP219" s="146">
        <v>71</v>
      </c>
      <c r="AQ219" s="146">
        <v>0.4</v>
      </c>
      <c r="AR219" s="147"/>
      <c r="AS219" s="147"/>
      <c r="AT219" s="147"/>
      <c r="AU219" s="147"/>
      <c r="AV219" s="147"/>
      <c r="AW219" s="147"/>
      <c r="AX219" s="147"/>
      <c r="AY219" s="147"/>
      <c r="AZ219" s="147"/>
      <c r="BA219" s="147"/>
      <c r="BB219" s="147"/>
      <c r="BC219" s="147"/>
      <c r="BD219" s="147"/>
      <c r="BE219" s="147"/>
      <c r="BF219" s="147"/>
      <c r="BI219" s="77">
        <f t="shared" si="25"/>
        <v>43556</v>
      </c>
      <c r="BJ219" s="78">
        <f t="shared" si="26"/>
        <v>0.18</v>
      </c>
      <c r="BK219" s="78">
        <f t="shared" si="28"/>
        <v>0.18</v>
      </c>
      <c r="BL219" s="78">
        <f t="shared" si="27"/>
        <v>0.18</v>
      </c>
      <c r="BM219" s="72"/>
      <c r="BN219" s="78">
        <f t="shared" si="29"/>
        <v>0.1875</v>
      </c>
      <c r="BO219" s="78">
        <f t="shared" si="30"/>
        <v>0.1875</v>
      </c>
      <c r="BP219" s="79">
        <f t="shared" si="31"/>
        <v>0.1875</v>
      </c>
    </row>
    <row r="220" spans="1:68" x14ac:dyDescent="0.25">
      <c r="A220" s="130">
        <f t="shared" si="24"/>
        <v>43800</v>
      </c>
      <c r="B220" s="131">
        <v>6.2208880779115003E-2</v>
      </c>
      <c r="C220" s="18"/>
      <c r="D220" s="159">
        <v>42705</v>
      </c>
      <c r="E220" s="146">
        <v>37.9</v>
      </c>
      <c r="F220" s="146">
        <v>37.9</v>
      </c>
      <c r="G220" s="146">
        <v>37.9</v>
      </c>
      <c r="H220" s="144"/>
      <c r="I220" s="146">
        <v>33.15</v>
      </c>
      <c r="J220" s="146">
        <v>33.15</v>
      </c>
      <c r="K220" s="146">
        <v>33.15</v>
      </c>
      <c r="L220" s="147"/>
      <c r="M220" s="150">
        <v>43586</v>
      </c>
      <c r="N220" s="146">
        <v>33.299999999999997</v>
      </c>
      <c r="O220" s="146">
        <v>33.299999999999997</v>
      </c>
      <c r="P220" s="146">
        <v>33.299999999999997</v>
      </c>
      <c r="Q220" s="146"/>
      <c r="R220" s="146">
        <v>32.299999999999997</v>
      </c>
      <c r="S220" s="146">
        <v>32.299999999999997</v>
      </c>
      <c r="T220" s="146">
        <v>32.299999999999997</v>
      </c>
      <c r="U220" s="146"/>
      <c r="V220" s="146">
        <v>1.05</v>
      </c>
      <c r="W220" s="146">
        <v>1.05</v>
      </c>
      <c r="X220" s="146">
        <v>1.05</v>
      </c>
      <c r="Y220" s="146"/>
      <c r="Z220" s="144">
        <v>0.24</v>
      </c>
      <c r="AA220" s="144">
        <v>0.24</v>
      </c>
      <c r="AB220" s="144">
        <v>0.24</v>
      </c>
      <c r="AC220" s="144"/>
      <c r="AD220" s="144">
        <v>0.13</v>
      </c>
      <c r="AE220" s="144">
        <v>0.13</v>
      </c>
      <c r="AF220" s="144">
        <v>0.13</v>
      </c>
      <c r="AG220" s="144"/>
      <c r="AH220" s="144">
        <v>0.18</v>
      </c>
      <c r="AI220" s="144">
        <v>0.18</v>
      </c>
      <c r="AJ220" s="144">
        <v>0.18</v>
      </c>
      <c r="AK220" s="144"/>
      <c r="AL220" s="144">
        <v>0.1875</v>
      </c>
      <c r="AM220" s="144">
        <v>0.1875</v>
      </c>
      <c r="AN220" s="144">
        <v>0.1875</v>
      </c>
      <c r="AO220" s="146"/>
      <c r="AP220" s="146">
        <v>71</v>
      </c>
      <c r="AQ220" s="146">
        <v>0.4</v>
      </c>
      <c r="AR220" s="147"/>
      <c r="AS220" s="147"/>
      <c r="AT220" s="147"/>
      <c r="AU220" s="147"/>
      <c r="AV220" s="147"/>
      <c r="AW220" s="147"/>
      <c r="AX220" s="147"/>
      <c r="AY220" s="147"/>
      <c r="AZ220" s="147"/>
      <c r="BA220" s="147"/>
      <c r="BB220" s="147"/>
      <c r="BC220" s="147"/>
      <c r="BD220" s="147"/>
      <c r="BE220" s="147"/>
      <c r="BF220" s="147"/>
      <c r="BI220" s="77">
        <f t="shared" si="25"/>
        <v>43586</v>
      </c>
      <c r="BJ220" s="78">
        <f t="shared" si="26"/>
        <v>0.18</v>
      </c>
      <c r="BK220" s="78">
        <f t="shared" si="28"/>
        <v>0.18</v>
      </c>
      <c r="BL220" s="78">
        <f t="shared" si="27"/>
        <v>0.18</v>
      </c>
      <c r="BM220" s="72"/>
      <c r="BN220" s="78">
        <f t="shared" si="29"/>
        <v>0.1875</v>
      </c>
      <c r="BO220" s="78">
        <f t="shared" si="30"/>
        <v>0.1875</v>
      </c>
      <c r="BP220" s="79">
        <f t="shared" si="31"/>
        <v>0.1875</v>
      </c>
    </row>
    <row r="221" spans="1:68" x14ac:dyDescent="0.25">
      <c r="A221" s="130">
        <f t="shared" si="24"/>
        <v>43831</v>
      </c>
      <c r="B221" s="131">
        <v>6.2251116160510801E-2</v>
      </c>
      <c r="C221" s="18"/>
      <c r="D221" s="159">
        <v>42736</v>
      </c>
      <c r="E221" s="146">
        <v>46.95</v>
      </c>
      <c r="F221" s="146">
        <v>46.95</v>
      </c>
      <c r="G221" s="146">
        <v>46.95</v>
      </c>
      <c r="H221" s="144"/>
      <c r="I221" s="146">
        <v>37.549999999999997</v>
      </c>
      <c r="J221" s="146">
        <v>37.549999999999997</v>
      </c>
      <c r="K221" s="146">
        <v>37.549999999999997</v>
      </c>
      <c r="L221" s="147"/>
      <c r="M221" s="150">
        <v>43617</v>
      </c>
      <c r="N221" s="146">
        <v>34.9</v>
      </c>
      <c r="O221" s="146">
        <v>34.9</v>
      </c>
      <c r="P221" s="146">
        <v>34.9</v>
      </c>
      <c r="Q221" s="146"/>
      <c r="R221" s="146">
        <v>32.6</v>
      </c>
      <c r="S221" s="146">
        <v>32.6</v>
      </c>
      <c r="T221" s="146">
        <v>32.6</v>
      </c>
      <c r="U221" s="146"/>
      <c r="V221" s="146">
        <v>1.55</v>
      </c>
      <c r="W221" s="146">
        <v>1.55</v>
      </c>
      <c r="X221" s="146">
        <v>1.55</v>
      </c>
      <c r="Y221" s="146"/>
      <c r="Z221" s="144">
        <v>0.24</v>
      </c>
      <c r="AA221" s="144">
        <v>0.24</v>
      </c>
      <c r="AB221" s="144">
        <v>0.24</v>
      </c>
      <c r="AC221" s="144"/>
      <c r="AD221" s="144">
        <v>0.13</v>
      </c>
      <c r="AE221" s="144">
        <v>0.13</v>
      </c>
      <c r="AF221" s="144">
        <v>0.13</v>
      </c>
      <c r="AG221" s="144"/>
      <c r="AH221" s="144">
        <v>0.18</v>
      </c>
      <c r="AI221" s="144">
        <v>0.18</v>
      </c>
      <c r="AJ221" s="144">
        <v>0.18</v>
      </c>
      <c r="AK221" s="144"/>
      <c r="AL221" s="144">
        <v>0.1875</v>
      </c>
      <c r="AM221" s="144">
        <v>0.1875</v>
      </c>
      <c r="AN221" s="144">
        <v>0.1875</v>
      </c>
      <c r="AO221" s="146"/>
      <c r="AP221" s="146">
        <v>71</v>
      </c>
      <c r="AQ221" s="146">
        <v>0.4</v>
      </c>
      <c r="AR221" s="147"/>
      <c r="AS221" s="147"/>
      <c r="AT221" s="147"/>
      <c r="AU221" s="147"/>
      <c r="AV221" s="147"/>
      <c r="AW221" s="147"/>
      <c r="AX221" s="147"/>
      <c r="AY221" s="147"/>
      <c r="AZ221" s="147"/>
      <c r="BA221" s="147"/>
      <c r="BB221" s="147"/>
      <c r="BC221" s="147"/>
      <c r="BD221" s="147"/>
      <c r="BE221" s="147"/>
      <c r="BF221" s="147"/>
      <c r="BI221" s="77">
        <f t="shared" si="25"/>
        <v>43617</v>
      </c>
      <c r="BJ221" s="78">
        <f t="shared" si="26"/>
        <v>0.18</v>
      </c>
      <c r="BK221" s="78">
        <f t="shared" si="28"/>
        <v>0.18</v>
      </c>
      <c r="BL221" s="78">
        <f t="shared" si="27"/>
        <v>0.18</v>
      </c>
      <c r="BM221" s="72"/>
      <c r="BN221" s="78">
        <f t="shared" si="29"/>
        <v>0.1875</v>
      </c>
      <c r="BO221" s="78">
        <f t="shared" si="30"/>
        <v>0.1875</v>
      </c>
      <c r="BP221" s="79">
        <f t="shared" si="31"/>
        <v>0.1875</v>
      </c>
    </row>
    <row r="222" spans="1:68" x14ac:dyDescent="0.25">
      <c r="A222" s="130">
        <f t="shared" si="24"/>
        <v>43862</v>
      </c>
      <c r="B222" s="131">
        <v>6.2293351542498605E-2</v>
      </c>
      <c r="C222" s="18"/>
      <c r="D222" s="159">
        <v>42767</v>
      </c>
      <c r="E222" s="146">
        <v>47.95</v>
      </c>
      <c r="F222" s="146">
        <v>47.95</v>
      </c>
      <c r="G222" s="146">
        <v>47.95</v>
      </c>
      <c r="H222" s="144"/>
      <c r="I222" s="146">
        <v>36.6</v>
      </c>
      <c r="J222" s="146">
        <v>36.6</v>
      </c>
      <c r="K222" s="146">
        <v>36.6</v>
      </c>
      <c r="L222" s="147"/>
      <c r="M222" s="150">
        <v>43647</v>
      </c>
      <c r="N222" s="146">
        <v>41.95</v>
      </c>
      <c r="O222" s="146">
        <v>41.95</v>
      </c>
      <c r="P222" s="146">
        <v>41.95</v>
      </c>
      <c r="Q222" s="146"/>
      <c r="R222" s="146">
        <v>40.75</v>
      </c>
      <c r="S222" s="146">
        <v>40.75</v>
      </c>
      <c r="T222" s="146">
        <v>40.75</v>
      </c>
      <c r="U222" s="146"/>
      <c r="V222" s="146">
        <v>1.55</v>
      </c>
      <c r="W222" s="146">
        <v>1.55</v>
      </c>
      <c r="X222" s="146">
        <v>1.55</v>
      </c>
      <c r="Y222" s="146"/>
      <c r="Z222" s="144">
        <v>0.28999999999999998</v>
      </c>
      <c r="AA222" s="144">
        <v>0.28999999999999998</v>
      </c>
      <c r="AB222" s="144">
        <v>0.28999999999999998</v>
      </c>
      <c r="AC222" s="144"/>
      <c r="AD222" s="144">
        <v>0.13</v>
      </c>
      <c r="AE222" s="144">
        <v>0.13</v>
      </c>
      <c r="AF222" s="144">
        <v>0.13</v>
      </c>
      <c r="AG222" s="144"/>
      <c r="AH222" s="144">
        <v>0.28000000000000003</v>
      </c>
      <c r="AI222" s="144">
        <v>0.28000000000000003</v>
      </c>
      <c r="AJ222" s="144">
        <v>0.28000000000000003</v>
      </c>
      <c r="AK222" s="144"/>
      <c r="AL222" s="144">
        <v>0.26250000000000001</v>
      </c>
      <c r="AM222" s="144">
        <v>0.26250000000000001</v>
      </c>
      <c r="AN222" s="144">
        <v>0.26250000000000001</v>
      </c>
      <c r="AO222" s="146"/>
      <c r="AP222" s="146">
        <v>72</v>
      </c>
      <c r="AQ222" s="146">
        <v>0.4</v>
      </c>
      <c r="AR222" s="147"/>
      <c r="AS222" s="147"/>
      <c r="AT222" s="147"/>
      <c r="AU222" s="147"/>
      <c r="AV222" s="147"/>
      <c r="AW222" s="147"/>
      <c r="AX222" s="147"/>
      <c r="AY222" s="147"/>
      <c r="AZ222" s="147"/>
      <c r="BA222" s="147"/>
      <c r="BB222" s="147"/>
      <c r="BC222" s="147"/>
      <c r="BD222" s="147"/>
      <c r="BE222" s="147"/>
      <c r="BF222" s="147"/>
      <c r="BI222" s="77">
        <f t="shared" si="25"/>
        <v>43647</v>
      </c>
      <c r="BJ222" s="78">
        <f t="shared" si="26"/>
        <v>0.28000000000000003</v>
      </c>
      <c r="BK222" s="78">
        <f t="shared" si="28"/>
        <v>0.28000000000000003</v>
      </c>
      <c r="BL222" s="78">
        <f t="shared" si="27"/>
        <v>0.28000000000000003</v>
      </c>
      <c r="BM222" s="72"/>
      <c r="BN222" s="78">
        <f t="shared" si="29"/>
        <v>0.26250000000000001</v>
      </c>
      <c r="BO222" s="78">
        <f t="shared" si="30"/>
        <v>0.26250000000000001</v>
      </c>
      <c r="BP222" s="79">
        <f t="shared" si="31"/>
        <v>0.26250000000000001</v>
      </c>
    </row>
    <row r="223" spans="1:68" x14ac:dyDescent="0.25">
      <c r="A223" s="130">
        <f t="shared" si="24"/>
        <v>43891</v>
      </c>
      <c r="B223" s="131">
        <v>6.2332862061668305E-2</v>
      </c>
      <c r="C223" s="18"/>
      <c r="D223" s="159">
        <v>42795</v>
      </c>
      <c r="E223" s="146">
        <v>39.450000000000003</v>
      </c>
      <c r="F223" s="146">
        <v>39.450000000000003</v>
      </c>
      <c r="G223" s="146">
        <v>39.450000000000003</v>
      </c>
      <c r="H223" s="144"/>
      <c r="I223" s="146">
        <v>34.15</v>
      </c>
      <c r="J223" s="146">
        <v>34.15</v>
      </c>
      <c r="K223" s="146">
        <v>34.15</v>
      </c>
      <c r="L223" s="147"/>
      <c r="M223" s="150">
        <v>43678</v>
      </c>
      <c r="N223" s="146">
        <v>42.7</v>
      </c>
      <c r="O223" s="146">
        <v>42.7</v>
      </c>
      <c r="P223" s="146">
        <v>42.7</v>
      </c>
      <c r="Q223" s="146"/>
      <c r="R223" s="146">
        <v>43.55</v>
      </c>
      <c r="S223" s="146">
        <v>43.55</v>
      </c>
      <c r="T223" s="146">
        <v>43.55</v>
      </c>
      <c r="U223" s="146"/>
      <c r="V223" s="146">
        <v>1.55</v>
      </c>
      <c r="W223" s="146">
        <v>1.55</v>
      </c>
      <c r="X223" s="146">
        <v>1.55</v>
      </c>
      <c r="Y223" s="146"/>
      <c r="Z223" s="144">
        <v>0.28999999999999998</v>
      </c>
      <c r="AA223" s="144">
        <v>0.28999999999999998</v>
      </c>
      <c r="AB223" s="144">
        <v>0.28999999999999998</v>
      </c>
      <c r="AC223" s="144"/>
      <c r="AD223" s="144">
        <v>0.13</v>
      </c>
      <c r="AE223" s="144">
        <v>0.13</v>
      </c>
      <c r="AF223" s="144">
        <v>0.13</v>
      </c>
      <c r="AG223" s="144"/>
      <c r="AH223" s="144">
        <v>0.28000000000000003</v>
      </c>
      <c r="AI223" s="144">
        <v>0.28000000000000003</v>
      </c>
      <c r="AJ223" s="144">
        <v>0.28000000000000003</v>
      </c>
      <c r="AK223" s="144"/>
      <c r="AL223" s="144">
        <v>0.26250000000000001</v>
      </c>
      <c r="AM223" s="144">
        <v>0.26250000000000001</v>
      </c>
      <c r="AN223" s="144">
        <v>0.26250000000000001</v>
      </c>
      <c r="AO223" s="146"/>
      <c r="AP223" s="146">
        <v>72</v>
      </c>
      <c r="AQ223" s="146">
        <v>0.4</v>
      </c>
      <c r="AR223" s="147"/>
      <c r="AS223" s="147"/>
      <c r="AT223" s="147"/>
      <c r="AU223" s="147"/>
      <c r="AV223" s="147"/>
      <c r="AW223" s="147"/>
      <c r="AX223" s="147"/>
      <c r="AY223" s="147"/>
      <c r="AZ223" s="147"/>
      <c r="BA223" s="147"/>
      <c r="BB223" s="147"/>
      <c r="BC223" s="147"/>
      <c r="BD223" s="147"/>
      <c r="BE223" s="147"/>
      <c r="BF223" s="147"/>
      <c r="BI223" s="77">
        <f t="shared" si="25"/>
        <v>43678</v>
      </c>
      <c r="BJ223" s="78">
        <f t="shared" si="26"/>
        <v>0.28000000000000003</v>
      </c>
      <c r="BK223" s="78">
        <f t="shared" si="28"/>
        <v>0.28000000000000003</v>
      </c>
      <c r="BL223" s="78">
        <f t="shared" si="27"/>
        <v>0.28000000000000003</v>
      </c>
      <c r="BM223" s="72"/>
      <c r="BN223" s="78">
        <f t="shared" si="29"/>
        <v>0.26250000000000001</v>
      </c>
      <c r="BO223" s="78">
        <f t="shared" si="30"/>
        <v>0.26250000000000001</v>
      </c>
      <c r="BP223" s="79">
        <f t="shared" si="31"/>
        <v>0.26250000000000001</v>
      </c>
    </row>
    <row r="224" spans="1:68" x14ac:dyDescent="0.25">
      <c r="A224" s="130">
        <f t="shared" si="24"/>
        <v>43922</v>
      </c>
      <c r="B224" s="131">
        <v>6.2375097444802304E-2</v>
      </c>
      <c r="C224" s="18"/>
      <c r="D224" s="159">
        <v>42826</v>
      </c>
      <c r="E224" s="146">
        <v>39.700000000000003</v>
      </c>
      <c r="F224" s="146">
        <v>39.700000000000003</v>
      </c>
      <c r="G224" s="146">
        <v>39.700000000000003</v>
      </c>
      <c r="H224" s="144"/>
      <c r="I224" s="146">
        <v>31.4</v>
      </c>
      <c r="J224" s="146">
        <v>31.4</v>
      </c>
      <c r="K224" s="146">
        <v>31.4</v>
      </c>
      <c r="L224" s="147"/>
      <c r="M224" s="150">
        <v>43709</v>
      </c>
      <c r="N224" s="146">
        <v>30.675000000000001</v>
      </c>
      <c r="O224" s="146">
        <v>30.675000000000001</v>
      </c>
      <c r="P224" s="146">
        <v>30.675000000000001</v>
      </c>
      <c r="Q224" s="146"/>
      <c r="R224" s="146">
        <v>31.95</v>
      </c>
      <c r="S224" s="146">
        <v>31.95</v>
      </c>
      <c r="T224" s="146">
        <v>31.95</v>
      </c>
      <c r="U224" s="146"/>
      <c r="V224" s="146">
        <v>1.55</v>
      </c>
      <c r="W224" s="146">
        <v>1.55</v>
      </c>
      <c r="X224" s="146">
        <v>1.55</v>
      </c>
      <c r="Y224" s="146"/>
      <c r="Z224" s="144">
        <v>0.24</v>
      </c>
      <c r="AA224" s="144">
        <v>0.24</v>
      </c>
      <c r="AB224" s="144">
        <v>0.24</v>
      </c>
      <c r="AC224" s="144"/>
      <c r="AD224" s="144">
        <v>0.13</v>
      </c>
      <c r="AE224" s="144">
        <v>0.13</v>
      </c>
      <c r="AF224" s="144">
        <v>0.13</v>
      </c>
      <c r="AG224" s="144"/>
      <c r="AH224" s="144">
        <v>0.21</v>
      </c>
      <c r="AI224" s="144">
        <v>0.21</v>
      </c>
      <c r="AJ224" s="144">
        <v>0.21</v>
      </c>
      <c r="AK224" s="144"/>
      <c r="AL224" s="144">
        <v>0.21</v>
      </c>
      <c r="AM224" s="144">
        <v>0.21</v>
      </c>
      <c r="AN224" s="144">
        <v>0.21</v>
      </c>
      <c r="AO224" s="146"/>
      <c r="AP224" s="146">
        <v>72</v>
      </c>
      <c r="AQ224" s="146">
        <v>0.4</v>
      </c>
      <c r="AR224" s="147"/>
      <c r="AS224" s="147"/>
      <c r="AT224" s="147"/>
      <c r="AU224" s="147"/>
      <c r="AV224" s="147"/>
      <c r="AW224" s="147"/>
      <c r="AX224" s="147"/>
      <c r="AY224" s="147"/>
      <c r="AZ224" s="147"/>
      <c r="BA224" s="147"/>
      <c r="BB224" s="147"/>
      <c r="BC224" s="147"/>
      <c r="BD224" s="147"/>
      <c r="BE224" s="147"/>
      <c r="BF224" s="147"/>
      <c r="BI224" s="77">
        <f t="shared" si="25"/>
        <v>43709</v>
      </c>
      <c r="BJ224" s="78">
        <f t="shared" si="26"/>
        <v>0.21</v>
      </c>
      <c r="BK224" s="78">
        <f t="shared" si="28"/>
        <v>0.21</v>
      </c>
      <c r="BL224" s="78">
        <f t="shared" si="27"/>
        <v>0.21</v>
      </c>
      <c r="BM224" s="72"/>
      <c r="BN224" s="78">
        <f t="shared" si="29"/>
        <v>0.21</v>
      </c>
      <c r="BO224" s="78">
        <f t="shared" si="30"/>
        <v>0.21</v>
      </c>
      <c r="BP224" s="79">
        <f t="shared" si="31"/>
        <v>0.21</v>
      </c>
    </row>
    <row r="225" spans="1:68" x14ac:dyDescent="0.25">
      <c r="A225" s="130">
        <f t="shared" si="24"/>
        <v>43952</v>
      </c>
      <c r="B225" s="131">
        <v>6.2415970396785703E-2</v>
      </c>
      <c r="C225" s="18"/>
      <c r="D225" s="159">
        <v>42856</v>
      </c>
      <c r="E225" s="146">
        <v>40.700000000000003</v>
      </c>
      <c r="F225" s="146">
        <v>40.700000000000003</v>
      </c>
      <c r="G225" s="146">
        <v>40.700000000000003</v>
      </c>
      <c r="H225" s="144"/>
      <c r="I225" s="146">
        <v>30.9</v>
      </c>
      <c r="J225" s="146">
        <v>30.9</v>
      </c>
      <c r="K225" s="146">
        <v>30.9</v>
      </c>
      <c r="L225" s="147"/>
      <c r="M225" s="150">
        <v>43739</v>
      </c>
      <c r="N225" s="146">
        <v>28.725000000000001</v>
      </c>
      <c r="O225" s="146">
        <v>28.725000000000001</v>
      </c>
      <c r="P225" s="146">
        <v>28.725000000000001</v>
      </c>
      <c r="Q225" s="146"/>
      <c r="R225" s="146">
        <v>30</v>
      </c>
      <c r="S225" s="146">
        <v>30</v>
      </c>
      <c r="T225" s="146">
        <v>30</v>
      </c>
      <c r="U225" s="146"/>
      <c r="V225" s="146">
        <v>1.55</v>
      </c>
      <c r="W225" s="146">
        <v>1.55</v>
      </c>
      <c r="X225" s="146">
        <v>1.55</v>
      </c>
      <c r="Y225" s="146"/>
      <c r="Z225" s="144">
        <v>0.24</v>
      </c>
      <c r="AA225" s="144">
        <v>0.24</v>
      </c>
      <c r="AB225" s="144">
        <v>0.24</v>
      </c>
      <c r="AC225" s="144"/>
      <c r="AD225" s="144">
        <v>0.13</v>
      </c>
      <c r="AE225" s="144">
        <v>0.13</v>
      </c>
      <c r="AF225" s="144">
        <v>0.13</v>
      </c>
      <c r="AG225" s="144"/>
      <c r="AH225" s="144">
        <v>0.18</v>
      </c>
      <c r="AI225" s="144">
        <v>0.18</v>
      </c>
      <c r="AJ225" s="144">
        <v>0.18</v>
      </c>
      <c r="AK225" s="144"/>
      <c r="AL225" s="144">
        <v>0.1875</v>
      </c>
      <c r="AM225" s="144">
        <v>0.1875</v>
      </c>
      <c r="AN225" s="144">
        <v>0.1875</v>
      </c>
      <c r="AO225" s="146"/>
      <c r="AP225" s="146">
        <v>73</v>
      </c>
      <c r="AQ225" s="146">
        <v>0.4</v>
      </c>
      <c r="AR225" s="147"/>
      <c r="AS225" s="147"/>
      <c r="AT225" s="147"/>
      <c r="AU225" s="147"/>
      <c r="AV225" s="147"/>
      <c r="AW225" s="147"/>
      <c r="AX225" s="147"/>
      <c r="AY225" s="147"/>
      <c r="AZ225" s="147"/>
      <c r="BA225" s="147"/>
      <c r="BB225" s="147"/>
      <c r="BC225" s="147"/>
      <c r="BD225" s="147"/>
      <c r="BE225" s="147"/>
      <c r="BF225" s="147"/>
      <c r="BI225" s="77">
        <f t="shared" si="25"/>
        <v>43739</v>
      </c>
      <c r="BJ225" s="78">
        <f t="shared" si="26"/>
        <v>0.18</v>
      </c>
      <c r="BK225" s="78">
        <f t="shared" si="28"/>
        <v>0.18</v>
      </c>
      <c r="BL225" s="78">
        <f t="shared" si="27"/>
        <v>0.18</v>
      </c>
      <c r="BM225" s="72"/>
      <c r="BN225" s="78">
        <f t="shared" si="29"/>
        <v>0.1875</v>
      </c>
      <c r="BO225" s="78">
        <f t="shared" si="30"/>
        <v>0.1875</v>
      </c>
      <c r="BP225" s="79">
        <f t="shared" si="31"/>
        <v>0.1875</v>
      </c>
    </row>
    <row r="226" spans="1:68" x14ac:dyDescent="0.25">
      <c r="A226" s="130">
        <f t="shared" si="24"/>
        <v>43983</v>
      </c>
      <c r="B226" s="131">
        <v>6.2458205781084498E-2</v>
      </c>
      <c r="C226" s="18"/>
      <c r="D226" s="159">
        <v>42887</v>
      </c>
      <c r="E226" s="146">
        <v>49.25</v>
      </c>
      <c r="F226" s="146">
        <v>49.25</v>
      </c>
      <c r="G226" s="146">
        <v>49.25</v>
      </c>
      <c r="H226" s="144"/>
      <c r="I226" s="146">
        <v>32.045000000000002</v>
      </c>
      <c r="J226" s="146">
        <v>32.045000000000002</v>
      </c>
      <c r="K226" s="146">
        <v>32.045000000000002</v>
      </c>
      <c r="L226" s="147"/>
      <c r="M226" s="150">
        <v>43770</v>
      </c>
      <c r="N226" s="146">
        <v>32.225000000000001</v>
      </c>
      <c r="O226" s="146">
        <v>32.225000000000001</v>
      </c>
      <c r="P226" s="146">
        <v>32.225000000000001</v>
      </c>
      <c r="Q226" s="146"/>
      <c r="R226" s="146">
        <v>33.35</v>
      </c>
      <c r="S226" s="146">
        <v>33.35</v>
      </c>
      <c r="T226" s="146">
        <v>33.35</v>
      </c>
      <c r="U226" s="146"/>
      <c r="V226" s="146">
        <v>1.55</v>
      </c>
      <c r="W226" s="146">
        <v>1.55</v>
      </c>
      <c r="X226" s="146">
        <v>1.55</v>
      </c>
      <c r="Y226" s="146"/>
      <c r="Z226" s="144">
        <v>0.24</v>
      </c>
      <c r="AA226" s="144">
        <v>0.24</v>
      </c>
      <c r="AB226" s="144">
        <v>0.24</v>
      </c>
      <c r="AC226" s="144"/>
      <c r="AD226" s="144">
        <v>0.13</v>
      </c>
      <c r="AE226" s="144">
        <v>0.13</v>
      </c>
      <c r="AF226" s="144">
        <v>0.13</v>
      </c>
      <c r="AG226" s="144"/>
      <c r="AH226" s="144">
        <v>0.18</v>
      </c>
      <c r="AI226" s="144">
        <v>0.18</v>
      </c>
      <c r="AJ226" s="144">
        <v>0.18</v>
      </c>
      <c r="AK226" s="144"/>
      <c r="AL226" s="144">
        <v>0.1875</v>
      </c>
      <c r="AM226" s="144">
        <v>0.1875</v>
      </c>
      <c r="AN226" s="144">
        <v>0.1875</v>
      </c>
      <c r="AO226" s="146"/>
      <c r="AP226" s="146">
        <v>73</v>
      </c>
      <c r="AQ226" s="146">
        <v>0.4</v>
      </c>
      <c r="AR226" s="147"/>
      <c r="AS226" s="147"/>
      <c r="AT226" s="147"/>
      <c r="AU226" s="147"/>
      <c r="AV226" s="147"/>
      <c r="AW226" s="147"/>
      <c r="AX226" s="147"/>
      <c r="AY226" s="147"/>
      <c r="AZ226" s="147"/>
      <c r="BA226" s="147"/>
      <c r="BB226" s="147"/>
      <c r="BC226" s="147"/>
      <c r="BD226" s="147"/>
      <c r="BE226" s="147"/>
      <c r="BF226" s="147"/>
      <c r="BI226" s="77">
        <f t="shared" si="25"/>
        <v>43770</v>
      </c>
      <c r="BJ226" s="78">
        <f t="shared" si="26"/>
        <v>0.18</v>
      </c>
      <c r="BK226" s="78">
        <f t="shared" si="28"/>
        <v>0.18</v>
      </c>
      <c r="BL226" s="78">
        <f t="shared" si="27"/>
        <v>0.18</v>
      </c>
      <c r="BM226" s="72"/>
      <c r="BN226" s="78">
        <f t="shared" si="29"/>
        <v>0.1875</v>
      </c>
      <c r="BO226" s="78">
        <f t="shared" si="30"/>
        <v>0.1875</v>
      </c>
      <c r="BP226" s="79">
        <f t="shared" si="31"/>
        <v>0.1875</v>
      </c>
    </row>
    <row r="227" spans="1:68" x14ac:dyDescent="0.25">
      <c r="A227" s="130">
        <f t="shared" si="24"/>
        <v>44013</v>
      </c>
      <c r="B227" s="131">
        <v>6.2499078734195503E-2</v>
      </c>
      <c r="C227" s="18"/>
      <c r="D227" s="159">
        <v>42917</v>
      </c>
      <c r="E227" s="146">
        <v>63</v>
      </c>
      <c r="F227" s="146">
        <v>63</v>
      </c>
      <c r="G227" s="146">
        <v>63</v>
      </c>
      <c r="H227" s="144"/>
      <c r="I227" s="146">
        <v>33.049999999999997</v>
      </c>
      <c r="J227" s="146">
        <v>33.049999999999997</v>
      </c>
      <c r="K227" s="146">
        <v>33.049999999999997</v>
      </c>
      <c r="L227" s="147"/>
      <c r="M227" s="150">
        <v>43800</v>
      </c>
      <c r="N227" s="146">
        <v>29.574999999999999</v>
      </c>
      <c r="O227" s="146">
        <v>29.574999999999999</v>
      </c>
      <c r="P227" s="146">
        <v>29.574999999999999</v>
      </c>
      <c r="Q227" s="146"/>
      <c r="R227" s="146">
        <v>30.6</v>
      </c>
      <c r="S227" s="146">
        <v>30.6</v>
      </c>
      <c r="T227" s="146">
        <v>30.6</v>
      </c>
      <c r="U227" s="146"/>
      <c r="V227" s="146">
        <v>1.55</v>
      </c>
      <c r="W227" s="146">
        <v>1.55</v>
      </c>
      <c r="X227" s="146">
        <v>1.55</v>
      </c>
      <c r="Y227" s="146"/>
      <c r="Z227" s="144"/>
      <c r="AA227" s="144"/>
      <c r="AB227" s="144"/>
      <c r="AC227" s="144"/>
      <c r="AD227" s="144"/>
      <c r="AE227" s="144"/>
      <c r="AF227" s="144"/>
      <c r="AG227" s="144"/>
      <c r="AH227" s="144"/>
      <c r="AI227" s="144"/>
      <c r="AJ227" s="144"/>
      <c r="AK227" s="144"/>
      <c r="AL227" s="144"/>
      <c r="AM227" s="144"/>
      <c r="AN227" s="144"/>
      <c r="AO227" s="146"/>
      <c r="AP227" s="146">
        <v>73</v>
      </c>
      <c r="AQ227" s="146">
        <v>0.4</v>
      </c>
      <c r="AR227" s="147"/>
      <c r="AS227" s="147"/>
      <c r="AT227" s="147"/>
      <c r="AU227" s="147"/>
      <c r="AV227" s="147"/>
      <c r="AW227" s="147"/>
      <c r="AX227" s="147"/>
      <c r="AY227" s="147"/>
      <c r="AZ227" s="147"/>
      <c r="BA227" s="147"/>
      <c r="BB227" s="147"/>
      <c r="BC227" s="147"/>
      <c r="BD227" s="147"/>
      <c r="BE227" s="147"/>
      <c r="BF227" s="147"/>
      <c r="BI227" s="77">
        <f t="shared" si="25"/>
        <v>43800</v>
      </c>
      <c r="BJ227" s="78">
        <f t="shared" si="26"/>
        <v>0</v>
      </c>
      <c r="BK227" s="78">
        <f t="shared" si="28"/>
        <v>0</v>
      </c>
      <c r="BL227" s="78">
        <f t="shared" si="27"/>
        <v>0</v>
      </c>
      <c r="BM227" s="72"/>
      <c r="BN227" s="78">
        <f t="shared" si="29"/>
        <v>0</v>
      </c>
      <c r="BO227" s="78">
        <f t="shared" si="30"/>
        <v>0</v>
      </c>
      <c r="BP227" s="79">
        <f t="shared" si="31"/>
        <v>0</v>
      </c>
    </row>
    <row r="228" spans="1:68" x14ac:dyDescent="0.25">
      <c r="A228" s="130">
        <f t="shared" si="24"/>
        <v>44044</v>
      </c>
      <c r="B228" s="131">
        <v>6.25413141196587E-2</v>
      </c>
      <c r="C228" s="18"/>
      <c r="D228" s="159">
        <v>42948</v>
      </c>
      <c r="E228" s="146">
        <v>63</v>
      </c>
      <c r="F228" s="146">
        <v>63</v>
      </c>
      <c r="G228" s="146">
        <v>63</v>
      </c>
      <c r="H228" s="144"/>
      <c r="I228" s="146">
        <v>32.299999999999997</v>
      </c>
      <c r="J228" s="146">
        <v>32.299999999999997</v>
      </c>
      <c r="K228" s="146">
        <v>32.299999999999997</v>
      </c>
      <c r="L228" s="147"/>
      <c r="M228" s="150">
        <v>43831</v>
      </c>
      <c r="N228" s="146">
        <v>37.654000000000003</v>
      </c>
      <c r="O228" s="146">
        <v>37.654000000000003</v>
      </c>
      <c r="P228" s="146">
        <v>37.654000000000003</v>
      </c>
      <c r="Q228" s="146"/>
      <c r="R228" s="146">
        <v>35.254000000000005</v>
      </c>
      <c r="S228" s="146">
        <v>35.254000000000005</v>
      </c>
      <c r="T228" s="146">
        <v>35.254000000000005</v>
      </c>
      <c r="U228" s="146"/>
      <c r="V228" s="146">
        <v>1.55</v>
      </c>
      <c r="W228" s="146">
        <v>1.55</v>
      </c>
      <c r="X228" s="146">
        <v>1.55</v>
      </c>
      <c r="Y228" s="146"/>
      <c r="Z228" s="144"/>
      <c r="AA228" s="144"/>
      <c r="AB228" s="144"/>
      <c r="AC228" s="144"/>
      <c r="AD228" s="144"/>
      <c r="AE228" s="144"/>
      <c r="AF228" s="144"/>
      <c r="AG228" s="144"/>
      <c r="AH228" s="144"/>
      <c r="AI228" s="144"/>
      <c r="AJ228" s="144"/>
      <c r="AK228" s="144"/>
      <c r="AL228" s="144"/>
      <c r="AM228" s="144"/>
      <c r="AN228" s="144"/>
      <c r="AO228" s="146"/>
      <c r="AP228" s="146">
        <v>74</v>
      </c>
      <c r="AQ228" s="146">
        <v>0.4</v>
      </c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  <c r="BC228" s="147"/>
      <c r="BD228" s="147"/>
      <c r="BE228" s="147"/>
      <c r="BF228" s="147"/>
      <c r="BI228" s="77">
        <f t="shared" si="25"/>
        <v>43831</v>
      </c>
      <c r="BJ228" s="78">
        <f t="shared" si="26"/>
        <v>0</v>
      </c>
      <c r="BK228" s="78">
        <f t="shared" si="28"/>
        <v>0</v>
      </c>
      <c r="BL228" s="78">
        <f t="shared" si="27"/>
        <v>0</v>
      </c>
      <c r="BM228" s="72"/>
      <c r="BN228" s="78">
        <f t="shared" si="29"/>
        <v>0</v>
      </c>
      <c r="BO228" s="78">
        <f t="shared" si="30"/>
        <v>0</v>
      </c>
      <c r="BP228" s="79">
        <f t="shared" si="31"/>
        <v>0</v>
      </c>
    </row>
    <row r="229" spans="1:68" x14ac:dyDescent="0.25">
      <c r="A229" s="130">
        <f t="shared" si="24"/>
        <v>44075</v>
      </c>
      <c r="B229" s="131">
        <v>6.2583549505714306E-2</v>
      </c>
      <c r="C229" s="18"/>
      <c r="D229" s="159">
        <v>42979</v>
      </c>
      <c r="E229" s="146">
        <v>38.450000000000003</v>
      </c>
      <c r="F229" s="146">
        <v>38.450000000000003</v>
      </c>
      <c r="G229" s="146">
        <v>38.450000000000003</v>
      </c>
      <c r="H229" s="144"/>
      <c r="I229" s="146">
        <v>30.2</v>
      </c>
      <c r="J229" s="146">
        <v>30.2</v>
      </c>
      <c r="K229" s="146">
        <v>30.2</v>
      </c>
      <c r="L229" s="147"/>
      <c r="M229" s="150">
        <v>43862</v>
      </c>
      <c r="N229" s="146">
        <v>37.880000000000003</v>
      </c>
      <c r="O229" s="146">
        <v>37.880000000000003</v>
      </c>
      <c r="P229" s="146">
        <v>37.880000000000003</v>
      </c>
      <c r="Q229" s="146"/>
      <c r="R229" s="146">
        <v>33.554000000000002</v>
      </c>
      <c r="S229" s="146">
        <v>33.554000000000002</v>
      </c>
      <c r="T229" s="146">
        <v>33.554000000000002</v>
      </c>
      <c r="U229" s="146"/>
      <c r="V229" s="146">
        <v>1.55</v>
      </c>
      <c r="W229" s="146">
        <v>1.55</v>
      </c>
      <c r="X229" s="146">
        <v>1.55</v>
      </c>
      <c r="Y229" s="146"/>
      <c r="Z229" s="144"/>
      <c r="AA229" s="144"/>
      <c r="AB229" s="144"/>
      <c r="AC229" s="144"/>
      <c r="AD229" s="144"/>
      <c r="AE229" s="144"/>
      <c r="AF229" s="144"/>
      <c r="AG229" s="144"/>
      <c r="AH229" s="144"/>
      <c r="AI229" s="144"/>
      <c r="AJ229" s="144"/>
      <c r="AK229" s="144"/>
      <c r="AL229" s="144"/>
      <c r="AM229" s="144"/>
      <c r="AN229" s="144"/>
      <c r="AO229" s="146"/>
      <c r="AP229" s="146">
        <v>74</v>
      </c>
      <c r="AQ229" s="146">
        <v>0.4</v>
      </c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  <c r="BC229" s="147"/>
      <c r="BD229" s="147"/>
      <c r="BE229" s="147"/>
      <c r="BF229" s="147"/>
      <c r="BI229" s="77">
        <f t="shared" si="25"/>
        <v>43862</v>
      </c>
      <c r="BJ229" s="78">
        <f t="shared" si="26"/>
        <v>0</v>
      </c>
      <c r="BK229" s="78">
        <f t="shared" si="28"/>
        <v>0</v>
      </c>
      <c r="BL229" s="78">
        <f t="shared" si="27"/>
        <v>0</v>
      </c>
      <c r="BM229" s="72"/>
      <c r="BN229" s="78">
        <f t="shared" si="29"/>
        <v>0</v>
      </c>
      <c r="BO229" s="78">
        <f t="shared" si="30"/>
        <v>0</v>
      </c>
      <c r="BP229" s="79">
        <f t="shared" si="31"/>
        <v>0</v>
      </c>
    </row>
    <row r="230" spans="1:68" x14ac:dyDescent="0.25">
      <c r="A230" s="130">
        <f t="shared" si="24"/>
        <v>44105</v>
      </c>
      <c r="B230" s="131">
        <v>6.26244224605252E-2</v>
      </c>
      <c r="C230" s="18"/>
      <c r="D230" s="159">
        <v>43009</v>
      </c>
      <c r="E230" s="146">
        <v>38.200000000000003</v>
      </c>
      <c r="F230" s="146">
        <v>38.200000000000003</v>
      </c>
      <c r="G230" s="146">
        <v>38.200000000000003</v>
      </c>
      <c r="H230" s="144"/>
      <c r="I230" s="146">
        <v>29.5</v>
      </c>
      <c r="J230" s="146">
        <v>29.5</v>
      </c>
      <c r="K230" s="146">
        <v>29.5</v>
      </c>
      <c r="L230" s="147"/>
      <c r="M230" s="150">
        <v>43891</v>
      </c>
      <c r="N230" s="146">
        <v>31.925000000000001</v>
      </c>
      <c r="O230" s="146">
        <v>31.925000000000001</v>
      </c>
      <c r="P230" s="146">
        <v>31.925000000000001</v>
      </c>
      <c r="Q230" s="146"/>
      <c r="R230" s="146">
        <v>33.25</v>
      </c>
      <c r="S230" s="146">
        <v>33.25</v>
      </c>
      <c r="T230" s="146">
        <v>33.25</v>
      </c>
      <c r="U230" s="146"/>
      <c r="V230" s="146">
        <v>1.55</v>
      </c>
      <c r="W230" s="146">
        <v>1.55</v>
      </c>
      <c r="X230" s="146">
        <v>1.55</v>
      </c>
      <c r="Y230" s="146"/>
      <c r="Z230" s="144"/>
      <c r="AA230" s="144"/>
      <c r="AB230" s="144"/>
      <c r="AC230" s="144"/>
      <c r="AD230" s="144"/>
      <c r="AE230" s="144"/>
      <c r="AF230" s="144"/>
      <c r="AG230" s="144"/>
      <c r="AH230" s="144"/>
      <c r="AI230" s="144"/>
      <c r="AJ230" s="144"/>
      <c r="AK230" s="144"/>
      <c r="AL230" s="144"/>
      <c r="AM230" s="144"/>
      <c r="AN230" s="144"/>
      <c r="AO230" s="146"/>
      <c r="AP230" s="146">
        <v>74</v>
      </c>
      <c r="AQ230" s="146">
        <v>0.4</v>
      </c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  <c r="BC230" s="147"/>
      <c r="BD230" s="147"/>
      <c r="BE230" s="147"/>
      <c r="BF230" s="147"/>
      <c r="BI230" s="77">
        <f t="shared" si="25"/>
        <v>43891</v>
      </c>
      <c r="BJ230" s="78">
        <f t="shared" si="26"/>
        <v>0</v>
      </c>
      <c r="BK230" s="78">
        <f t="shared" si="28"/>
        <v>0</v>
      </c>
      <c r="BL230" s="78">
        <f t="shared" si="27"/>
        <v>0</v>
      </c>
      <c r="BM230" s="72"/>
      <c r="BN230" s="78">
        <f t="shared" si="29"/>
        <v>0</v>
      </c>
      <c r="BO230" s="78">
        <f t="shared" si="30"/>
        <v>0</v>
      </c>
      <c r="BP230" s="79">
        <f t="shared" si="31"/>
        <v>0</v>
      </c>
    </row>
    <row r="231" spans="1:68" x14ac:dyDescent="0.25">
      <c r="A231" s="130">
        <f t="shared" si="24"/>
        <v>44136</v>
      </c>
      <c r="B231" s="131">
        <v>6.2666657847745708E-2</v>
      </c>
      <c r="C231" s="18"/>
      <c r="D231" s="159">
        <v>43040</v>
      </c>
      <c r="E231" s="146">
        <v>38.200000000000003</v>
      </c>
      <c r="F231" s="146">
        <v>38.200000000000003</v>
      </c>
      <c r="G231" s="146">
        <v>38.200000000000003</v>
      </c>
      <c r="H231" s="144"/>
      <c r="I231" s="146">
        <v>28.9</v>
      </c>
      <c r="J231" s="146">
        <v>28.9</v>
      </c>
      <c r="K231" s="146">
        <v>28.9</v>
      </c>
      <c r="L231" s="147"/>
      <c r="M231" s="148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4"/>
      <c r="AA231" s="144"/>
      <c r="AB231" s="144"/>
      <c r="AC231" s="144"/>
      <c r="AD231" s="144"/>
      <c r="AE231" s="144"/>
      <c r="AF231" s="144"/>
      <c r="AG231" s="144"/>
      <c r="AH231" s="144"/>
      <c r="AI231" s="144"/>
      <c r="AJ231" s="144"/>
      <c r="AK231" s="144"/>
      <c r="AL231" s="144"/>
      <c r="AM231" s="144"/>
      <c r="AN231" s="144"/>
      <c r="AO231" s="146"/>
      <c r="AP231" s="146"/>
      <c r="AQ231" s="146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  <c r="BC231" s="147"/>
      <c r="BD231" s="147"/>
      <c r="BE231" s="147"/>
      <c r="BF231" s="147"/>
      <c r="BI231" s="80">
        <f t="shared" si="25"/>
        <v>0</v>
      </c>
      <c r="BJ231" s="78">
        <f t="shared" si="26"/>
        <v>0</v>
      </c>
      <c r="BK231" s="78">
        <f t="shared" si="28"/>
        <v>0</v>
      </c>
      <c r="BL231" s="78">
        <f t="shared" si="27"/>
        <v>0</v>
      </c>
      <c r="BM231" s="82"/>
      <c r="BN231" s="78">
        <f t="shared" si="29"/>
        <v>0</v>
      </c>
      <c r="BO231" s="81">
        <f t="shared" si="30"/>
        <v>0</v>
      </c>
      <c r="BP231" s="79">
        <f t="shared" si="31"/>
        <v>0</v>
      </c>
    </row>
    <row r="232" spans="1:68" x14ac:dyDescent="0.25">
      <c r="A232" s="130">
        <f t="shared" si="24"/>
        <v>44166</v>
      </c>
      <c r="B232" s="131">
        <v>6.27075308036837E-2</v>
      </c>
      <c r="C232" s="18"/>
      <c r="D232" s="159">
        <v>43070</v>
      </c>
      <c r="E232" s="146">
        <v>38.200000000000003</v>
      </c>
      <c r="F232" s="146">
        <v>38.200000000000003</v>
      </c>
      <c r="G232" s="146">
        <v>38.200000000000003</v>
      </c>
      <c r="H232" s="144"/>
      <c r="I232" s="146">
        <v>33.35</v>
      </c>
      <c r="J232" s="146">
        <v>33.35</v>
      </c>
      <c r="K232" s="146">
        <v>33.35</v>
      </c>
      <c r="L232" s="147"/>
      <c r="M232" s="148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4"/>
      <c r="AA232" s="144"/>
      <c r="AB232" s="144"/>
      <c r="AC232" s="144"/>
      <c r="AD232" s="144"/>
      <c r="AE232" s="144"/>
      <c r="AF232" s="144"/>
      <c r="AG232" s="144"/>
      <c r="AH232" s="144"/>
      <c r="AI232" s="144"/>
      <c r="AJ232" s="144"/>
      <c r="AK232" s="144"/>
      <c r="AL232" s="144"/>
      <c r="AM232" s="144"/>
      <c r="AN232" s="144"/>
      <c r="AO232" s="146"/>
      <c r="AP232" s="146"/>
      <c r="AQ232" s="146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  <c r="BC232" s="147"/>
      <c r="BD232" s="147"/>
      <c r="BE232" s="147"/>
      <c r="BF232" s="147"/>
      <c r="BI232" s="65"/>
      <c r="BJ232" s="66"/>
      <c r="BK232" s="66"/>
      <c r="BL232" s="66"/>
      <c r="BN232" s="66"/>
      <c r="BO232" s="66"/>
      <c r="BP232" s="66"/>
    </row>
    <row r="233" spans="1:68" x14ac:dyDescent="0.25">
      <c r="A233" s="130">
        <f t="shared" si="24"/>
        <v>44197</v>
      </c>
      <c r="B233" s="131">
        <v>6.2749766192068596E-2</v>
      </c>
      <c r="C233" s="18"/>
      <c r="D233" s="159">
        <v>43101</v>
      </c>
      <c r="E233" s="146">
        <v>47.25</v>
      </c>
      <c r="F233" s="146">
        <v>47.25</v>
      </c>
      <c r="G233" s="146">
        <v>47.25</v>
      </c>
      <c r="H233" s="144"/>
      <c r="I233" s="146">
        <v>37.75</v>
      </c>
      <c r="J233" s="146">
        <v>37.75</v>
      </c>
      <c r="K233" s="146">
        <v>37.75</v>
      </c>
      <c r="L233" s="147"/>
      <c r="M233" s="148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4"/>
      <c r="AA233" s="144"/>
      <c r="AB233" s="144"/>
      <c r="AC233" s="144"/>
      <c r="AD233" s="144"/>
      <c r="AE233" s="144"/>
      <c r="AF233" s="144"/>
      <c r="AG233" s="144"/>
      <c r="AH233" s="144"/>
      <c r="AI233" s="144"/>
      <c r="AJ233" s="144"/>
      <c r="AK233" s="144"/>
      <c r="AL233" s="144"/>
      <c r="AM233" s="144"/>
      <c r="AN233" s="144"/>
      <c r="AO233" s="146"/>
      <c r="AP233" s="146"/>
      <c r="AQ233" s="146"/>
      <c r="AR233" s="147"/>
      <c r="AS233" s="147"/>
      <c r="AT233" s="147"/>
      <c r="AU233" s="147"/>
      <c r="AV233" s="147"/>
      <c r="AW233" s="147"/>
      <c r="AX233" s="147"/>
      <c r="AY233" s="147"/>
      <c r="AZ233" s="147"/>
      <c r="BA233" s="147"/>
      <c r="BB233" s="147"/>
      <c r="BC233" s="147"/>
      <c r="BD233" s="147"/>
      <c r="BE233" s="147"/>
      <c r="BF233" s="147"/>
      <c r="BI233" s="65"/>
    </row>
    <row r="234" spans="1:68" x14ac:dyDescent="0.25">
      <c r="A234" s="130">
        <f t="shared" si="24"/>
        <v>44228</v>
      </c>
      <c r="B234" s="131">
        <v>6.2792001581045906E-2</v>
      </c>
      <c r="C234" s="18"/>
      <c r="D234" s="159">
        <v>43132</v>
      </c>
      <c r="E234" s="146">
        <v>48.25</v>
      </c>
      <c r="F234" s="146">
        <v>48.25</v>
      </c>
      <c r="G234" s="146">
        <v>48.25</v>
      </c>
      <c r="H234" s="144"/>
      <c r="I234" s="146">
        <v>36.799999999999997</v>
      </c>
      <c r="J234" s="146">
        <v>36.799999999999997</v>
      </c>
      <c r="K234" s="146">
        <v>36.799999999999997</v>
      </c>
      <c r="L234" s="147"/>
      <c r="M234" s="148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4"/>
      <c r="AA234" s="144"/>
      <c r="AB234" s="144"/>
      <c r="AC234" s="144"/>
      <c r="AD234" s="144"/>
      <c r="AE234" s="144"/>
      <c r="AF234" s="144"/>
      <c r="AG234" s="144"/>
      <c r="AH234" s="144"/>
      <c r="AI234" s="144"/>
      <c r="AJ234" s="144"/>
      <c r="AK234" s="144"/>
      <c r="AL234" s="144"/>
      <c r="AM234" s="144"/>
      <c r="AN234" s="144"/>
      <c r="AO234" s="146"/>
      <c r="AP234" s="146"/>
      <c r="AQ234" s="146"/>
      <c r="AR234" s="147"/>
      <c r="AS234" s="147"/>
      <c r="AT234" s="147"/>
      <c r="AU234" s="147"/>
      <c r="AV234" s="147"/>
      <c r="AW234" s="147"/>
      <c r="AX234" s="147"/>
      <c r="AY234" s="147"/>
      <c r="AZ234" s="147"/>
      <c r="BA234" s="147"/>
      <c r="BB234" s="147"/>
      <c r="BC234" s="147"/>
      <c r="BD234" s="147"/>
      <c r="BE234" s="147"/>
      <c r="BF234" s="147"/>
      <c r="BI234" s="65"/>
    </row>
    <row r="235" spans="1:68" x14ac:dyDescent="0.25">
      <c r="A235" s="130">
        <f t="shared" si="24"/>
        <v>44256</v>
      </c>
      <c r="B235" s="131">
        <v>6.2830149674824504E-2</v>
      </c>
      <c r="C235" s="18"/>
      <c r="D235" s="159">
        <v>43160</v>
      </c>
      <c r="E235" s="146">
        <v>39.75</v>
      </c>
      <c r="F235" s="146">
        <v>39.75</v>
      </c>
      <c r="G235" s="146">
        <v>39.75</v>
      </c>
      <c r="H235" s="144"/>
      <c r="I235" s="146">
        <v>34.35</v>
      </c>
      <c r="J235" s="146">
        <v>34.35</v>
      </c>
      <c r="K235" s="146">
        <v>34.35</v>
      </c>
      <c r="L235" s="147"/>
      <c r="M235" s="148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4"/>
      <c r="AA235" s="144"/>
      <c r="AB235" s="144"/>
      <c r="AC235" s="144"/>
      <c r="AD235" s="144"/>
      <c r="AE235" s="144"/>
      <c r="AF235" s="144"/>
      <c r="AG235" s="144"/>
      <c r="AH235" s="144"/>
      <c r="AI235" s="144"/>
      <c r="AJ235" s="144"/>
      <c r="AK235" s="144"/>
      <c r="AL235" s="144"/>
      <c r="AM235" s="144"/>
      <c r="AN235" s="144"/>
      <c r="AO235" s="146"/>
      <c r="AP235" s="146"/>
      <c r="AQ235" s="146"/>
      <c r="AR235" s="147"/>
      <c r="AS235" s="147"/>
      <c r="AT235" s="147"/>
      <c r="AU235" s="147"/>
      <c r="AV235" s="147"/>
      <c r="AW235" s="147"/>
      <c r="AX235" s="147"/>
      <c r="AY235" s="147"/>
      <c r="AZ235" s="147"/>
      <c r="BA235" s="147"/>
      <c r="BB235" s="147"/>
      <c r="BC235" s="147"/>
      <c r="BD235" s="147"/>
      <c r="BE235" s="147"/>
      <c r="BF235" s="147"/>
      <c r="BI235" s="65"/>
    </row>
    <row r="236" spans="1:68" x14ac:dyDescent="0.25">
      <c r="A236" s="130">
        <f t="shared" si="24"/>
        <v>44287</v>
      </c>
      <c r="B236" s="131">
        <v>6.287238506492801E-2</v>
      </c>
      <c r="C236" s="18"/>
      <c r="D236" s="159">
        <v>43191</v>
      </c>
      <c r="E236" s="146">
        <v>40</v>
      </c>
      <c r="F236" s="146">
        <v>40</v>
      </c>
      <c r="G236" s="146">
        <v>40</v>
      </c>
      <c r="H236" s="144"/>
      <c r="I236" s="146">
        <v>31.6</v>
      </c>
      <c r="J236" s="146">
        <v>31.6</v>
      </c>
      <c r="K236" s="146">
        <v>31.6</v>
      </c>
      <c r="L236" s="147"/>
      <c r="M236" s="148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4"/>
      <c r="AA236" s="144"/>
      <c r="AB236" s="144"/>
      <c r="AC236" s="144"/>
      <c r="AD236" s="144"/>
      <c r="AE236" s="144"/>
      <c r="AF236" s="144"/>
      <c r="AG236" s="144"/>
      <c r="AH236" s="144"/>
      <c r="AI236" s="144"/>
      <c r="AJ236" s="144"/>
      <c r="AK236" s="144"/>
      <c r="AL236" s="144"/>
      <c r="AM236" s="144"/>
      <c r="AN236" s="144"/>
      <c r="AO236" s="146"/>
      <c r="AP236" s="146"/>
      <c r="AQ236" s="146"/>
      <c r="AR236" s="147"/>
      <c r="AS236" s="147"/>
      <c r="AT236" s="147"/>
      <c r="AU236" s="147"/>
      <c r="AV236" s="147"/>
      <c r="AW236" s="147"/>
      <c r="AX236" s="147"/>
      <c r="AY236" s="147"/>
      <c r="AZ236" s="147"/>
      <c r="BA236" s="147"/>
      <c r="BB236" s="147"/>
      <c r="BC236" s="147"/>
      <c r="BD236" s="147"/>
      <c r="BE236" s="147"/>
      <c r="BF236" s="147"/>
      <c r="BI236" s="65"/>
    </row>
    <row r="237" spans="1:68" x14ac:dyDescent="0.25">
      <c r="A237" s="130">
        <f t="shared" si="24"/>
        <v>44317</v>
      </c>
      <c r="B237" s="131">
        <v>6.2913258023655799E-2</v>
      </c>
      <c r="C237" s="18"/>
      <c r="D237" s="159">
        <v>43221</v>
      </c>
      <c r="E237" s="146">
        <v>41.2</v>
      </c>
      <c r="F237" s="146">
        <v>41.2</v>
      </c>
      <c r="G237" s="146">
        <v>41.2</v>
      </c>
      <c r="H237" s="144"/>
      <c r="I237" s="146">
        <v>31.1</v>
      </c>
      <c r="J237" s="146">
        <v>31.1</v>
      </c>
      <c r="K237" s="146">
        <v>31.1</v>
      </c>
      <c r="L237" s="147"/>
      <c r="M237" s="148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4"/>
      <c r="AA237" s="144"/>
      <c r="AB237" s="144"/>
      <c r="AC237" s="144"/>
      <c r="AD237" s="144"/>
      <c r="AE237" s="144"/>
      <c r="AF237" s="144"/>
      <c r="AG237" s="144"/>
      <c r="AH237" s="144"/>
      <c r="AI237" s="144"/>
      <c r="AJ237" s="144"/>
      <c r="AK237" s="144"/>
      <c r="AL237" s="144"/>
      <c r="AM237" s="144"/>
      <c r="AN237" s="144"/>
      <c r="AO237" s="146"/>
      <c r="AP237" s="146"/>
      <c r="AQ237" s="146"/>
      <c r="AR237" s="147"/>
      <c r="AS237" s="147"/>
      <c r="AT237" s="147"/>
      <c r="AU237" s="147"/>
      <c r="AV237" s="147"/>
      <c r="AW237" s="147"/>
      <c r="AX237" s="147"/>
      <c r="AY237" s="147"/>
      <c r="AZ237" s="147"/>
      <c r="BA237" s="147"/>
      <c r="BB237" s="147"/>
      <c r="BC237" s="147"/>
      <c r="BD237" s="147"/>
      <c r="BE237" s="147"/>
      <c r="BF237" s="147"/>
      <c r="BI237" s="65"/>
    </row>
    <row r="238" spans="1:68" x14ac:dyDescent="0.25">
      <c r="A238" s="130">
        <f t="shared" si="24"/>
        <v>44348</v>
      </c>
      <c r="B238" s="131">
        <v>6.2955493414924096E-2</v>
      </c>
      <c r="C238" s="18"/>
      <c r="D238" s="159">
        <v>43252</v>
      </c>
      <c r="E238" s="146">
        <v>50.25</v>
      </c>
      <c r="F238" s="146">
        <v>50.25</v>
      </c>
      <c r="G238" s="146">
        <v>50.25</v>
      </c>
      <c r="H238" s="144"/>
      <c r="I238" s="146">
        <v>32.244999999999997</v>
      </c>
      <c r="J238" s="146">
        <v>32.244999999999997</v>
      </c>
      <c r="K238" s="146">
        <v>32.244999999999997</v>
      </c>
      <c r="L238" s="147"/>
      <c r="M238" s="148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4"/>
      <c r="AA238" s="144"/>
      <c r="AB238" s="144"/>
      <c r="AC238" s="144"/>
      <c r="AD238" s="144"/>
      <c r="AE238" s="144"/>
      <c r="AF238" s="144"/>
      <c r="AG238" s="144"/>
      <c r="AH238" s="144"/>
      <c r="AI238" s="144"/>
      <c r="AJ238" s="144"/>
      <c r="AK238" s="144"/>
      <c r="AL238" s="144"/>
      <c r="AM238" s="144"/>
      <c r="AN238" s="144"/>
      <c r="AO238" s="146"/>
      <c r="AP238" s="146"/>
      <c r="AQ238" s="146"/>
      <c r="AR238" s="147"/>
      <c r="AS238" s="147"/>
      <c r="AT238" s="147"/>
      <c r="AU238" s="147"/>
      <c r="AV238" s="147"/>
      <c r="AW238" s="147"/>
      <c r="AX238" s="147"/>
      <c r="AY238" s="147"/>
      <c r="AZ238" s="147"/>
      <c r="BA238" s="147"/>
      <c r="BB238" s="147"/>
      <c r="BC238" s="147"/>
      <c r="BD238" s="147"/>
      <c r="BE238" s="147"/>
      <c r="BF238" s="147"/>
      <c r="BI238" s="65"/>
    </row>
    <row r="239" spans="1:68" x14ac:dyDescent="0.25">
      <c r="A239" s="130">
        <f t="shared" si="24"/>
        <v>44378</v>
      </c>
      <c r="B239" s="131">
        <v>6.2996366374779497E-2</v>
      </c>
      <c r="C239" s="18"/>
      <c r="D239" s="159">
        <v>43282</v>
      </c>
      <c r="E239" s="146">
        <v>65</v>
      </c>
      <c r="F239" s="146">
        <v>65</v>
      </c>
      <c r="G239" s="146">
        <v>65</v>
      </c>
      <c r="H239" s="144"/>
      <c r="I239" s="146">
        <v>33.25</v>
      </c>
      <c r="J239" s="146">
        <v>33.25</v>
      </c>
      <c r="K239" s="146">
        <v>33.25</v>
      </c>
      <c r="L239" s="147"/>
      <c r="M239" s="148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4"/>
      <c r="AA239" s="144"/>
      <c r="AB239" s="144"/>
      <c r="AC239" s="144"/>
      <c r="AD239" s="144"/>
      <c r="AE239" s="144"/>
      <c r="AF239" s="144"/>
      <c r="AG239" s="144"/>
      <c r="AH239" s="144"/>
      <c r="AI239" s="144"/>
      <c r="AJ239" s="144"/>
      <c r="AK239" s="144"/>
      <c r="AL239" s="144"/>
      <c r="AM239" s="144"/>
      <c r="AN239" s="144"/>
      <c r="AO239" s="146"/>
      <c r="AP239" s="146"/>
      <c r="AQ239" s="146"/>
      <c r="AR239" s="147"/>
      <c r="AS239" s="147"/>
      <c r="AT239" s="147"/>
      <c r="AU239" s="147"/>
      <c r="AV239" s="147"/>
      <c r="AW239" s="147"/>
      <c r="AX239" s="147"/>
      <c r="AY239" s="147"/>
      <c r="AZ239" s="147"/>
      <c r="BA239" s="147"/>
      <c r="BB239" s="147"/>
      <c r="BC239" s="147"/>
      <c r="BD239" s="147"/>
      <c r="BE239" s="147"/>
      <c r="BF239" s="147"/>
      <c r="BI239" s="65"/>
    </row>
    <row r="240" spans="1:68" x14ac:dyDescent="0.25">
      <c r="A240" s="130">
        <f t="shared" si="24"/>
        <v>44409</v>
      </c>
      <c r="B240" s="131">
        <v>6.3038601767212196E-2</v>
      </c>
      <c r="C240" s="18"/>
      <c r="D240" s="159">
        <v>43313</v>
      </c>
      <c r="E240" s="146">
        <v>65</v>
      </c>
      <c r="F240" s="146">
        <v>65</v>
      </c>
      <c r="G240" s="146">
        <v>65</v>
      </c>
      <c r="H240" s="144"/>
      <c r="I240" s="146">
        <v>32.5</v>
      </c>
      <c r="J240" s="146">
        <v>32.5</v>
      </c>
      <c r="K240" s="146">
        <v>32.5</v>
      </c>
      <c r="L240" s="147"/>
      <c r="M240" s="148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4"/>
      <c r="AA240" s="144"/>
      <c r="AB240" s="144"/>
      <c r="AC240" s="144"/>
      <c r="AD240" s="144"/>
      <c r="AE240" s="144"/>
      <c r="AF240" s="144"/>
      <c r="AG240" s="144"/>
      <c r="AH240" s="144"/>
      <c r="AI240" s="144"/>
      <c r="AJ240" s="144"/>
      <c r="AK240" s="144"/>
      <c r="AL240" s="144"/>
      <c r="AM240" s="144"/>
      <c r="AN240" s="144"/>
      <c r="AO240" s="146"/>
      <c r="AP240" s="146"/>
      <c r="AQ240" s="146"/>
      <c r="AR240" s="147"/>
      <c r="AS240" s="147"/>
      <c r="AT240" s="147"/>
      <c r="AU240" s="147"/>
      <c r="AV240" s="147"/>
      <c r="AW240" s="147"/>
      <c r="AX240" s="147"/>
      <c r="AY240" s="147"/>
      <c r="AZ240" s="147"/>
      <c r="BA240" s="147"/>
      <c r="BB240" s="147"/>
      <c r="BC240" s="147"/>
      <c r="BD240" s="147"/>
      <c r="BE240" s="147"/>
      <c r="BF240" s="147"/>
      <c r="BI240" s="65"/>
    </row>
    <row r="241" spans="1:61" x14ac:dyDescent="0.25">
      <c r="A241" s="130">
        <f t="shared" si="24"/>
        <v>44440</v>
      </c>
      <c r="B241" s="131">
        <v>6.3080837160236908E-2</v>
      </c>
      <c r="C241" s="18"/>
      <c r="D241" s="159">
        <v>43344</v>
      </c>
      <c r="E241" s="146">
        <v>38.75</v>
      </c>
      <c r="F241" s="146">
        <v>38.75</v>
      </c>
      <c r="G241" s="146">
        <v>38.75</v>
      </c>
      <c r="H241" s="144"/>
      <c r="I241" s="146">
        <v>30.4</v>
      </c>
      <c r="J241" s="146">
        <v>30.4</v>
      </c>
      <c r="K241" s="146">
        <v>30.4</v>
      </c>
      <c r="L241" s="147"/>
      <c r="M241" s="148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4"/>
      <c r="AA241" s="144"/>
      <c r="AB241" s="144"/>
      <c r="AC241" s="144"/>
      <c r="AD241" s="144"/>
      <c r="AE241" s="144"/>
      <c r="AF241" s="144"/>
      <c r="AG241" s="144"/>
      <c r="AH241" s="144"/>
      <c r="AI241" s="144"/>
      <c r="AJ241" s="144"/>
      <c r="AK241" s="144"/>
      <c r="AL241" s="144"/>
      <c r="AM241" s="144"/>
      <c r="AN241" s="144"/>
      <c r="AO241" s="146"/>
      <c r="AP241" s="146"/>
      <c r="AQ241" s="146"/>
      <c r="AR241" s="147"/>
      <c r="AS241" s="147"/>
      <c r="AT241" s="147"/>
      <c r="AU241" s="147"/>
      <c r="AV241" s="147"/>
      <c r="AW241" s="147"/>
      <c r="AX241" s="147"/>
      <c r="AY241" s="147"/>
      <c r="AZ241" s="147"/>
      <c r="BA241" s="147"/>
      <c r="BB241" s="147"/>
      <c r="BC241" s="147"/>
      <c r="BD241" s="147"/>
      <c r="BE241" s="147"/>
      <c r="BF241" s="147"/>
      <c r="BI241" s="65"/>
    </row>
    <row r="242" spans="1:61" x14ac:dyDescent="0.25">
      <c r="A242" s="130">
        <f t="shared" si="24"/>
        <v>44470</v>
      </c>
      <c r="B242" s="131">
        <v>6.3121710121792199E-2</v>
      </c>
      <c r="C242" s="18"/>
      <c r="D242" s="159">
        <v>43374</v>
      </c>
      <c r="E242" s="146">
        <v>38.5</v>
      </c>
      <c r="F242" s="146">
        <v>38.5</v>
      </c>
      <c r="G242" s="146">
        <v>38.5</v>
      </c>
      <c r="H242" s="144"/>
      <c r="I242" s="146">
        <v>29.7</v>
      </c>
      <c r="J242" s="146">
        <v>29.7</v>
      </c>
      <c r="K242" s="146">
        <v>29.7</v>
      </c>
      <c r="L242" s="147"/>
      <c r="M242" s="148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4"/>
      <c r="AA242" s="144"/>
      <c r="AB242" s="144"/>
      <c r="AC242" s="144"/>
      <c r="AD242" s="144"/>
      <c r="AE242" s="144"/>
      <c r="AF242" s="144"/>
      <c r="AG242" s="144"/>
      <c r="AH242" s="144"/>
      <c r="AI242" s="144"/>
      <c r="AJ242" s="144"/>
      <c r="AK242" s="144"/>
      <c r="AL242" s="144"/>
      <c r="AM242" s="144"/>
      <c r="AN242" s="144"/>
      <c r="AO242" s="146"/>
      <c r="AP242" s="146"/>
      <c r="AQ242" s="146"/>
      <c r="AR242" s="147"/>
      <c r="AS242" s="147"/>
      <c r="AT242" s="147"/>
      <c r="AU242" s="147"/>
      <c r="AV242" s="147"/>
      <c r="AW242" s="147"/>
      <c r="AX242" s="147"/>
      <c r="AY242" s="147"/>
      <c r="AZ242" s="147"/>
      <c r="BA242" s="147"/>
      <c r="BB242" s="147"/>
      <c r="BC242" s="147"/>
      <c r="BD242" s="147"/>
      <c r="BE242" s="147"/>
      <c r="BF242" s="147"/>
      <c r="BI242" s="65"/>
    </row>
    <row r="243" spans="1:61" x14ac:dyDescent="0.25">
      <c r="A243" s="130">
        <f t="shared" si="24"/>
        <v>44501</v>
      </c>
      <c r="B243" s="131">
        <v>6.3163945515981396E-2</v>
      </c>
      <c r="C243" s="18"/>
      <c r="D243" s="159">
        <v>43405</v>
      </c>
      <c r="E243" s="146">
        <v>38.5</v>
      </c>
      <c r="F243" s="146">
        <v>38.5</v>
      </c>
      <c r="G243" s="146">
        <v>38.5</v>
      </c>
      <c r="H243" s="144"/>
      <c r="I243" s="146">
        <v>29.1</v>
      </c>
      <c r="J243" s="146">
        <v>29.1</v>
      </c>
      <c r="K243" s="146">
        <v>29.1</v>
      </c>
      <c r="L243" s="147"/>
      <c r="M243" s="148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4"/>
      <c r="AA243" s="144"/>
      <c r="AB243" s="144"/>
      <c r="AC243" s="144"/>
      <c r="AD243" s="144"/>
      <c r="AE243" s="144"/>
      <c r="AF243" s="144"/>
      <c r="AG243" s="144"/>
      <c r="AH243" s="144"/>
      <c r="AI243" s="144"/>
      <c r="AJ243" s="144"/>
      <c r="AK243" s="144"/>
      <c r="AL243" s="144"/>
      <c r="AM243" s="144"/>
      <c r="AN243" s="144"/>
      <c r="AO243" s="146"/>
      <c r="AP243" s="146"/>
      <c r="AQ243" s="146"/>
      <c r="AR243" s="147"/>
      <c r="AS243" s="147"/>
      <c r="AT243" s="147"/>
      <c r="AU243" s="147"/>
      <c r="AV243" s="147"/>
      <c r="AW243" s="147"/>
      <c r="AX243" s="147"/>
      <c r="AY243" s="147"/>
      <c r="AZ243" s="147"/>
      <c r="BA243" s="147"/>
      <c r="BB243" s="147"/>
      <c r="BC243" s="147"/>
      <c r="BD243" s="147"/>
      <c r="BE243" s="147"/>
      <c r="BF243" s="147"/>
      <c r="BI243" s="65"/>
    </row>
    <row r="244" spans="1:61" x14ac:dyDescent="0.25">
      <c r="A244" s="130">
        <f t="shared" si="24"/>
        <v>44531</v>
      </c>
      <c r="B244" s="131">
        <v>6.3202064051749204E-2</v>
      </c>
      <c r="C244" s="18"/>
      <c r="D244" s="159">
        <v>43435</v>
      </c>
      <c r="E244" s="146">
        <v>38.5</v>
      </c>
      <c r="F244" s="146">
        <v>38.5</v>
      </c>
      <c r="G244" s="146">
        <v>38.5</v>
      </c>
      <c r="H244" s="144"/>
      <c r="I244" s="146">
        <v>33.549999999999997</v>
      </c>
      <c r="J244" s="146">
        <v>33.549999999999997</v>
      </c>
      <c r="K244" s="146">
        <v>33.549999999999997</v>
      </c>
      <c r="L244" s="147"/>
      <c r="M244" s="148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4"/>
      <c r="AA244" s="144"/>
      <c r="AB244" s="144"/>
      <c r="AC244" s="144"/>
      <c r="AD244" s="144"/>
      <c r="AE244" s="144"/>
      <c r="AF244" s="144"/>
      <c r="AG244" s="144"/>
      <c r="AH244" s="144"/>
      <c r="AI244" s="144"/>
      <c r="AJ244" s="144"/>
      <c r="AK244" s="144"/>
      <c r="AL244" s="144"/>
      <c r="AM244" s="144"/>
      <c r="AN244" s="144"/>
      <c r="AO244" s="146"/>
      <c r="AP244" s="146"/>
      <c r="AQ244" s="146"/>
      <c r="AR244" s="147"/>
      <c r="AS244" s="147"/>
      <c r="AT244" s="147"/>
      <c r="AU244" s="147"/>
      <c r="AV244" s="147"/>
      <c r="AW244" s="147"/>
      <c r="AX244" s="147"/>
      <c r="AY244" s="147"/>
      <c r="AZ244" s="147"/>
      <c r="BA244" s="147"/>
      <c r="BB244" s="147"/>
      <c r="BC244" s="147"/>
      <c r="BD244" s="147"/>
      <c r="BE244" s="147"/>
      <c r="BF244" s="147"/>
      <c r="BI244" s="65"/>
    </row>
    <row r="245" spans="1:61" x14ac:dyDescent="0.25">
      <c r="A245" s="130">
        <f t="shared" si="24"/>
        <v>44562</v>
      </c>
      <c r="B245" s="131">
        <v>6.3201605829617896E-2</v>
      </c>
      <c r="C245" s="18"/>
      <c r="D245" s="159">
        <v>43466</v>
      </c>
      <c r="E245" s="146">
        <v>47.55</v>
      </c>
      <c r="F245" s="146">
        <v>47.55</v>
      </c>
      <c r="G245" s="146">
        <v>47.55</v>
      </c>
      <c r="H245" s="144"/>
      <c r="I245" s="146">
        <v>37.950000000000003</v>
      </c>
      <c r="J245" s="146">
        <v>37.950000000000003</v>
      </c>
      <c r="K245" s="146">
        <v>37.950000000000003</v>
      </c>
      <c r="L245" s="147"/>
      <c r="M245" s="148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4"/>
      <c r="AA245" s="144"/>
      <c r="AB245" s="144"/>
      <c r="AC245" s="144"/>
      <c r="AD245" s="144"/>
      <c r="AE245" s="144"/>
      <c r="AF245" s="144"/>
      <c r="AG245" s="144"/>
      <c r="AH245" s="144"/>
      <c r="AI245" s="144"/>
      <c r="AJ245" s="144"/>
      <c r="AK245" s="144"/>
      <c r="AL245" s="144"/>
      <c r="AM245" s="144"/>
      <c r="AN245" s="144"/>
      <c r="AO245" s="146"/>
      <c r="AP245" s="146"/>
      <c r="AQ245" s="146"/>
      <c r="AR245" s="147"/>
      <c r="AS245" s="147"/>
      <c r="AT245" s="147"/>
      <c r="AU245" s="147"/>
      <c r="AV245" s="147"/>
      <c r="AW245" s="147"/>
      <c r="AX245" s="147"/>
      <c r="AY245" s="147"/>
      <c r="AZ245" s="147"/>
      <c r="BA245" s="147"/>
      <c r="BB245" s="147"/>
      <c r="BC245" s="147"/>
      <c r="BD245" s="147"/>
      <c r="BE245" s="147"/>
      <c r="BF245" s="147"/>
      <c r="BI245" s="65"/>
    </row>
    <row r="246" spans="1:61" x14ac:dyDescent="0.25">
      <c r="A246" s="130">
        <f t="shared" si="24"/>
        <v>44593</v>
      </c>
      <c r="B246" s="131">
        <v>6.3201147607487004E-2</v>
      </c>
      <c r="C246" s="18"/>
      <c r="D246" s="159">
        <v>43497</v>
      </c>
      <c r="E246" s="146">
        <v>48.55</v>
      </c>
      <c r="F246" s="146">
        <v>48.55</v>
      </c>
      <c r="G246" s="146">
        <v>48.55</v>
      </c>
      <c r="H246" s="144"/>
      <c r="I246" s="146">
        <v>37</v>
      </c>
      <c r="J246" s="146">
        <v>37</v>
      </c>
      <c r="K246" s="146">
        <v>37</v>
      </c>
      <c r="L246" s="147"/>
      <c r="M246" s="148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4"/>
      <c r="AA246" s="144"/>
      <c r="AB246" s="144"/>
      <c r="AC246" s="144"/>
      <c r="AD246" s="144"/>
      <c r="AE246" s="144"/>
      <c r="AF246" s="144"/>
      <c r="AG246" s="144"/>
      <c r="AH246" s="144"/>
      <c r="AI246" s="144"/>
      <c r="AJ246" s="144"/>
      <c r="AK246" s="144"/>
      <c r="AL246" s="144"/>
      <c r="AM246" s="144"/>
      <c r="AN246" s="144"/>
      <c r="AO246" s="146"/>
      <c r="AP246" s="146"/>
      <c r="AQ246" s="146"/>
      <c r="AR246" s="147"/>
      <c r="AS246" s="147"/>
      <c r="AT246" s="147"/>
      <c r="AU246" s="147"/>
      <c r="AV246" s="147"/>
      <c r="AW246" s="147"/>
      <c r="AX246" s="147"/>
      <c r="AY246" s="147"/>
      <c r="AZ246" s="147"/>
      <c r="BA246" s="147"/>
      <c r="BB246" s="147"/>
      <c r="BC246" s="147"/>
      <c r="BD246" s="147"/>
      <c r="BE246" s="147"/>
      <c r="BF246" s="147"/>
      <c r="BI246" s="65"/>
    </row>
    <row r="247" spans="1:61" x14ac:dyDescent="0.25">
      <c r="A247" s="130">
        <f t="shared" si="24"/>
        <v>44621</v>
      </c>
      <c r="B247" s="131">
        <v>6.3200733729433398E-2</v>
      </c>
      <c r="C247" s="18"/>
      <c r="D247" s="159">
        <v>43525</v>
      </c>
      <c r="E247" s="146">
        <v>40.049999999999997</v>
      </c>
      <c r="F247" s="146">
        <v>40.049999999999997</v>
      </c>
      <c r="G247" s="146">
        <v>40.049999999999997</v>
      </c>
      <c r="H247" s="144"/>
      <c r="I247" s="146">
        <v>34.549999999999997</v>
      </c>
      <c r="J247" s="146">
        <v>34.549999999999997</v>
      </c>
      <c r="K247" s="146">
        <v>34.549999999999997</v>
      </c>
      <c r="L247" s="147"/>
      <c r="M247" s="148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4"/>
      <c r="AA247" s="144"/>
      <c r="AB247" s="144"/>
      <c r="AC247" s="144"/>
      <c r="AD247" s="144"/>
      <c r="AE247" s="144"/>
      <c r="AF247" s="144"/>
      <c r="AG247" s="144"/>
      <c r="AH247" s="144"/>
      <c r="AI247" s="144"/>
      <c r="AJ247" s="144"/>
      <c r="AK247" s="144"/>
      <c r="AL247" s="144"/>
      <c r="AM247" s="144"/>
      <c r="AN247" s="144"/>
      <c r="AO247" s="146"/>
      <c r="AP247" s="146"/>
      <c r="AQ247" s="146"/>
      <c r="AR247" s="147"/>
      <c r="AS247" s="147"/>
      <c r="AT247" s="147"/>
      <c r="AU247" s="147"/>
      <c r="AV247" s="147"/>
      <c r="AW247" s="147"/>
      <c r="AX247" s="147"/>
      <c r="AY247" s="147"/>
      <c r="AZ247" s="147"/>
      <c r="BA247" s="147"/>
      <c r="BB247" s="147"/>
      <c r="BC247" s="147"/>
      <c r="BD247" s="147"/>
      <c r="BE247" s="147"/>
      <c r="BF247" s="147"/>
      <c r="BI247" s="65"/>
    </row>
    <row r="248" spans="1:61" x14ac:dyDescent="0.25">
      <c r="A248" s="130">
        <f t="shared" si="24"/>
        <v>44652</v>
      </c>
      <c r="B248" s="131">
        <v>6.3200275507302908E-2</v>
      </c>
      <c r="C248" s="18"/>
      <c r="D248" s="159">
        <v>43556</v>
      </c>
      <c r="E248" s="146">
        <v>40.299999999999997</v>
      </c>
      <c r="F248" s="146">
        <v>40.299999999999997</v>
      </c>
      <c r="G248" s="146">
        <v>40.299999999999997</v>
      </c>
      <c r="H248" s="144"/>
      <c r="I248" s="146">
        <v>31.8</v>
      </c>
      <c r="J248" s="146">
        <v>31.8</v>
      </c>
      <c r="K248" s="146">
        <v>31.8</v>
      </c>
      <c r="L248" s="147"/>
      <c r="M248" s="148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4"/>
      <c r="AA248" s="144"/>
      <c r="AB248" s="144"/>
      <c r="AC248" s="144"/>
      <c r="AD248" s="144"/>
      <c r="AE248" s="144"/>
      <c r="AF248" s="144"/>
      <c r="AG248" s="144"/>
      <c r="AH248" s="144"/>
      <c r="AI248" s="144"/>
      <c r="AJ248" s="144"/>
      <c r="AK248" s="144"/>
      <c r="AL248" s="144"/>
      <c r="AM248" s="144"/>
      <c r="AN248" s="144"/>
      <c r="AO248" s="146"/>
      <c r="AP248" s="146"/>
      <c r="AQ248" s="146"/>
      <c r="AR248" s="147"/>
      <c r="AS248" s="147"/>
      <c r="AT248" s="147"/>
      <c r="AU248" s="147"/>
      <c r="AV248" s="147"/>
      <c r="AW248" s="147"/>
      <c r="AX248" s="147"/>
      <c r="AY248" s="147"/>
      <c r="AZ248" s="147"/>
      <c r="BA248" s="147"/>
      <c r="BB248" s="147"/>
      <c r="BC248" s="147"/>
      <c r="BD248" s="147"/>
      <c r="BE248" s="147"/>
      <c r="BF248" s="147"/>
      <c r="BI248" s="65"/>
    </row>
    <row r="249" spans="1:61" x14ac:dyDescent="0.25">
      <c r="A249" s="130">
        <f t="shared" si="24"/>
        <v>44682</v>
      </c>
      <c r="B249" s="131">
        <v>6.3199832066530792E-2</v>
      </c>
      <c r="C249" s="18"/>
      <c r="D249" s="159">
        <v>43586</v>
      </c>
      <c r="E249" s="146">
        <v>41.7</v>
      </c>
      <c r="F249" s="146">
        <v>41.7</v>
      </c>
      <c r="G249" s="146">
        <v>41.7</v>
      </c>
      <c r="H249" s="144"/>
      <c r="I249" s="146">
        <v>31.3</v>
      </c>
      <c r="J249" s="146">
        <v>31.3</v>
      </c>
      <c r="K249" s="146">
        <v>31.3</v>
      </c>
      <c r="L249" s="147"/>
      <c r="M249" s="148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4"/>
      <c r="AA249" s="144"/>
      <c r="AB249" s="144"/>
      <c r="AC249" s="144"/>
      <c r="AD249" s="144"/>
      <c r="AE249" s="144"/>
      <c r="AF249" s="144"/>
      <c r="AG249" s="144"/>
      <c r="AH249" s="144"/>
      <c r="AI249" s="144"/>
      <c r="AJ249" s="144"/>
      <c r="AK249" s="144"/>
      <c r="AL249" s="144"/>
      <c r="AM249" s="144"/>
      <c r="AN249" s="144"/>
      <c r="AO249" s="146"/>
      <c r="AP249" s="146"/>
      <c r="AQ249" s="146"/>
      <c r="AR249" s="147"/>
      <c r="AS249" s="147"/>
      <c r="AT249" s="147"/>
      <c r="AU249" s="147"/>
      <c r="AV249" s="147"/>
      <c r="AW249" s="147"/>
      <c r="AX249" s="147"/>
      <c r="AY249" s="147"/>
      <c r="AZ249" s="147"/>
      <c r="BA249" s="147"/>
      <c r="BB249" s="147"/>
      <c r="BC249" s="147"/>
      <c r="BD249" s="147"/>
      <c r="BE249" s="147"/>
      <c r="BF249" s="147"/>
      <c r="BI249" s="65"/>
    </row>
    <row r="250" spans="1:61" x14ac:dyDescent="0.25">
      <c r="A250" s="130">
        <f t="shared" si="24"/>
        <v>44713</v>
      </c>
      <c r="B250" s="131">
        <v>6.3199373844400303E-2</v>
      </c>
      <c r="C250" s="18"/>
      <c r="D250" s="159">
        <v>43617</v>
      </c>
      <c r="E250" s="146">
        <v>51.25</v>
      </c>
      <c r="F250" s="146">
        <v>51.25</v>
      </c>
      <c r="G250" s="146">
        <v>51.25</v>
      </c>
      <c r="H250" s="144"/>
      <c r="I250" s="146">
        <v>32.445</v>
      </c>
      <c r="J250" s="146">
        <v>32.445</v>
      </c>
      <c r="K250" s="146">
        <v>32.445</v>
      </c>
      <c r="L250" s="147"/>
      <c r="M250" s="148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4"/>
      <c r="AA250" s="144"/>
      <c r="AB250" s="144"/>
      <c r="AC250" s="144"/>
      <c r="AD250" s="144"/>
      <c r="AE250" s="144"/>
      <c r="AF250" s="144"/>
      <c r="AG250" s="144"/>
      <c r="AH250" s="144"/>
      <c r="AI250" s="144"/>
      <c r="AJ250" s="144"/>
      <c r="AK250" s="144"/>
      <c r="AL250" s="144"/>
      <c r="AM250" s="144"/>
      <c r="AN250" s="144"/>
      <c r="AO250" s="146"/>
      <c r="AP250" s="146"/>
      <c r="AQ250" s="146"/>
      <c r="AR250" s="147"/>
      <c r="AS250" s="147"/>
      <c r="AT250" s="147"/>
      <c r="AU250" s="147"/>
      <c r="AV250" s="147"/>
      <c r="AW250" s="147"/>
      <c r="AX250" s="147"/>
      <c r="AY250" s="147"/>
      <c r="AZ250" s="147"/>
      <c r="BA250" s="147"/>
      <c r="BB250" s="147"/>
      <c r="BC250" s="147"/>
      <c r="BD250" s="147"/>
      <c r="BE250" s="147"/>
      <c r="BF250" s="147"/>
      <c r="BI250" s="65"/>
    </row>
    <row r="251" spans="1:61" x14ac:dyDescent="0.25">
      <c r="A251" s="130">
        <f t="shared" si="24"/>
        <v>44743</v>
      </c>
      <c r="B251" s="131">
        <v>6.3198930403629103E-2</v>
      </c>
      <c r="C251" s="18"/>
      <c r="D251" s="159">
        <v>43647</v>
      </c>
      <c r="E251" s="146">
        <v>67</v>
      </c>
      <c r="F251" s="146">
        <v>67</v>
      </c>
      <c r="G251" s="146">
        <v>67</v>
      </c>
      <c r="H251" s="144"/>
      <c r="I251" s="146">
        <v>33.450000000000003</v>
      </c>
      <c r="J251" s="146">
        <v>33.450000000000003</v>
      </c>
      <c r="K251" s="146">
        <v>33.450000000000003</v>
      </c>
      <c r="L251" s="147"/>
      <c r="M251" s="148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4"/>
      <c r="AA251" s="144"/>
      <c r="AB251" s="144"/>
      <c r="AC251" s="144"/>
      <c r="AD251" s="144"/>
      <c r="AE251" s="144"/>
      <c r="AF251" s="144"/>
      <c r="AG251" s="144"/>
      <c r="AH251" s="144"/>
      <c r="AI251" s="144"/>
      <c r="AJ251" s="144"/>
      <c r="AK251" s="144"/>
      <c r="AL251" s="144"/>
      <c r="AM251" s="144"/>
      <c r="AN251" s="144"/>
      <c r="AO251" s="146"/>
      <c r="AP251" s="146"/>
      <c r="AQ251" s="146"/>
      <c r="AR251" s="147"/>
      <c r="AS251" s="147"/>
      <c r="AT251" s="147"/>
      <c r="AU251" s="147"/>
      <c r="AV251" s="147"/>
      <c r="AW251" s="147"/>
      <c r="AX251" s="147"/>
      <c r="AY251" s="147"/>
      <c r="AZ251" s="147"/>
      <c r="BA251" s="147"/>
      <c r="BB251" s="147"/>
      <c r="BC251" s="147"/>
      <c r="BD251" s="147"/>
      <c r="BE251" s="147"/>
      <c r="BF251" s="147"/>
      <c r="BI251" s="65"/>
    </row>
    <row r="252" spans="1:61" x14ac:dyDescent="0.25">
      <c r="A252" s="130">
        <f t="shared" si="24"/>
        <v>44774</v>
      </c>
      <c r="B252" s="131">
        <v>6.3198472181498211E-2</v>
      </c>
      <c r="C252" s="18"/>
      <c r="D252" s="159">
        <v>43678</v>
      </c>
      <c r="E252" s="146">
        <v>67</v>
      </c>
      <c r="F252" s="146">
        <v>67</v>
      </c>
      <c r="G252" s="146">
        <v>67</v>
      </c>
      <c r="H252" s="144"/>
      <c r="I252" s="146">
        <v>32.700000000000003</v>
      </c>
      <c r="J252" s="146">
        <v>32.700000000000003</v>
      </c>
      <c r="K252" s="146">
        <v>32.700000000000003</v>
      </c>
      <c r="L252" s="147"/>
      <c r="M252" s="148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4"/>
      <c r="AA252" s="144"/>
      <c r="AB252" s="144"/>
      <c r="AC252" s="144"/>
      <c r="AD252" s="144"/>
      <c r="AE252" s="144"/>
      <c r="AF252" s="144"/>
      <c r="AG252" s="144"/>
      <c r="AH252" s="144"/>
      <c r="AI252" s="144"/>
      <c r="AJ252" s="144"/>
      <c r="AK252" s="144"/>
      <c r="AL252" s="144"/>
      <c r="AM252" s="144"/>
      <c r="AN252" s="144"/>
      <c r="AO252" s="146"/>
      <c r="AP252" s="146"/>
      <c r="AQ252" s="146"/>
      <c r="AR252" s="147"/>
      <c r="AS252" s="147"/>
      <c r="AT252" s="147"/>
      <c r="AU252" s="147"/>
      <c r="AV252" s="147"/>
      <c r="AW252" s="147"/>
      <c r="AX252" s="147"/>
      <c r="AY252" s="147"/>
      <c r="AZ252" s="147"/>
      <c r="BA252" s="147"/>
      <c r="BB252" s="147"/>
      <c r="BC252" s="147"/>
      <c r="BD252" s="147"/>
      <c r="BE252" s="147"/>
      <c r="BF252" s="147"/>
      <c r="BI252" s="65"/>
    </row>
    <row r="253" spans="1:61" x14ac:dyDescent="0.25">
      <c r="A253" s="130">
        <f t="shared" si="24"/>
        <v>44805</v>
      </c>
      <c r="B253" s="131">
        <v>6.3198013959367805E-2</v>
      </c>
      <c r="C253" s="18"/>
      <c r="D253" s="159">
        <v>43709</v>
      </c>
      <c r="E253" s="146">
        <v>39.049999999999997</v>
      </c>
      <c r="F253" s="146">
        <v>39.049999999999997</v>
      </c>
      <c r="G253" s="146">
        <v>39.049999999999997</v>
      </c>
      <c r="H253" s="144"/>
      <c r="I253" s="146">
        <v>30.6</v>
      </c>
      <c r="J253" s="146">
        <v>30.6</v>
      </c>
      <c r="K253" s="146">
        <v>30.6</v>
      </c>
      <c r="L253" s="147"/>
      <c r="M253" s="148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4"/>
      <c r="AA253" s="144"/>
      <c r="AB253" s="144"/>
      <c r="AC253" s="144"/>
      <c r="AD253" s="144"/>
      <c r="AE253" s="144"/>
      <c r="AF253" s="144"/>
      <c r="AG253" s="144"/>
      <c r="AH253" s="144"/>
      <c r="AI253" s="144"/>
      <c r="AJ253" s="144"/>
      <c r="AK253" s="144"/>
      <c r="AL253" s="144"/>
      <c r="AM253" s="144"/>
      <c r="AN253" s="144"/>
      <c r="AO253" s="146"/>
      <c r="AP253" s="146"/>
      <c r="AQ253" s="146"/>
      <c r="AR253" s="147"/>
      <c r="AS253" s="147"/>
      <c r="AT253" s="147"/>
      <c r="AU253" s="147"/>
      <c r="AV253" s="147"/>
      <c r="AW253" s="147"/>
      <c r="AX253" s="147"/>
      <c r="AY253" s="147"/>
      <c r="AZ253" s="147"/>
      <c r="BA253" s="147"/>
      <c r="BB253" s="147"/>
      <c r="BC253" s="147"/>
      <c r="BD253" s="147"/>
      <c r="BE253" s="147"/>
      <c r="BF253" s="147"/>
      <c r="BI253" s="65"/>
    </row>
    <row r="254" spans="1:61" x14ac:dyDescent="0.25">
      <c r="A254" s="130">
        <f t="shared" si="24"/>
        <v>44835</v>
      </c>
      <c r="B254" s="131">
        <v>6.3197570518596494E-2</v>
      </c>
      <c r="C254" s="18"/>
      <c r="D254" s="159">
        <v>43739</v>
      </c>
      <c r="E254" s="146">
        <v>38.799999999999997</v>
      </c>
      <c r="F254" s="146">
        <v>38.799999999999997</v>
      </c>
      <c r="G254" s="146">
        <v>38.799999999999997</v>
      </c>
      <c r="H254" s="144"/>
      <c r="I254" s="146">
        <v>29.9</v>
      </c>
      <c r="J254" s="146">
        <v>29.9</v>
      </c>
      <c r="K254" s="146">
        <v>29.9</v>
      </c>
      <c r="L254" s="147"/>
      <c r="M254" s="148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4"/>
      <c r="AA254" s="144"/>
      <c r="AB254" s="144"/>
      <c r="AC254" s="144"/>
      <c r="AD254" s="144"/>
      <c r="AE254" s="144"/>
      <c r="AF254" s="144"/>
      <c r="AG254" s="144"/>
      <c r="AH254" s="144"/>
      <c r="AI254" s="144"/>
      <c r="AJ254" s="144"/>
      <c r="AK254" s="144"/>
      <c r="AL254" s="144"/>
      <c r="AM254" s="144"/>
      <c r="AN254" s="144"/>
      <c r="AO254" s="146"/>
      <c r="AP254" s="146"/>
      <c r="AQ254" s="146"/>
      <c r="AR254" s="147"/>
      <c r="AS254" s="147"/>
      <c r="AT254" s="147"/>
      <c r="AU254" s="147"/>
      <c r="AV254" s="147"/>
      <c r="AW254" s="147"/>
      <c r="AX254" s="147"/>
      <c r="AY254" s="147"/>
      <c r="AZ254" s="147"/>
      <c r="BA254" s="147"/>
      <c r="BB254" s="147"/>
      <c r="BC254" s="147"/>
      <c r="BD254" s="147"/>
      <c r="BE254" s="147"/>
      <c r="BF254" s="147"/>
      <c r="BI254" s="65"/>
    </row>
    <row r="255" spans="1:61" x14ac:dyDescent="0.25">
      <c r="A255" s="130">
        <f t="shared" si="24"/>
        <v>44866</v>
      </c>
      <c r="B255" s="131">
        <v>6.3197112296466101E-2</v>
      </c>
      <c r="C255" s="18"/>
      <c r="D255" s="159">
        <v>43770</v>
      </c>
      <c r="E255" s="146">
        <v>38.799999999999997</v>
      </c>
      <c r="F255" s="146">
        <v>38.799999999999997</v>
      </c>
      <c r="G255" s="146">
        <v>38.799999999999997</v>
      </c>
      <c r="H255" s="144"/>
      <c r="I255" s="146">
        <v>29.3</v>
      </c>
      <c r="J255" s="146">
        <v>29.3</v>
      </c>
      <c r="K255" s="146">
        <v>29.3</v>
      </c>
      <c r="L255" s="147"/>
      <c r="M255" s="148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4"/>
      <c r="AA255" s="144"/>
      <c r="AB255" s="144"/>
      <c r="AC255" s="144"/>
      <c r="AD255" s="144"/>
      <c r="AE255" s="144"/>
      <c r="AF255" s="144"/>
      <c r="AG255" s="144"/>
      <c r="AH255" s="144"/>
      <c r="AI255" s="144"/>
      <c r="AJ255" s="144"/>
      <c r="AK255" s="144"/>
      <c r="AL255" s="144"/>
      <c r="AM255" s="144"/>
      <c r="AN255" s="144"/>
      <c r="AO255" s="146"/>
      <c r="AP255" s="146"/>
      <c r="AQ255" s="146"/>
      <c r="AR255" s="147"/>
      <c r="AS255" s="147"/>
      <c r="AT255" s="147"/>
      <c r="AU255" s="147"/>
      <c r="AV255" s="147"/>
      <c r="AW255" s="147"/>
      <c r="AX255" s="147"/>
      <c r="AY255" s="147"/>
      <c r="AZ255" s="147"/>
      <c r="BA255" s="147"/>
      <c r="BB255" s="147"/>
      <c r="BC255" s="147"/>
      <c r="BD255" s="147"/>
      <c r="BE255" s="147"/>
      <c r="BF255" s="147"/>
      <c r="BI255" s="65"/>
    </row>
    <row r="256" spans="1:61" x14ac:dyDescent="0.25">
      <c r="A256" s="130">
        <f t="shared" si="24"/>
        <v>44896</v>
      </c>
      <c r="B256" s="131">
        <v>6.3196668855695304E-2</v>
      </c>
      <c r="C256" s="18"/>
      <c r="D256" s="159">
        <v>43800</v>
      </c>
      <c r="E256" s="146">
        <v>38.799999999999997</v>
      </c>
      <c r="F256" s="146">
        <v>38.799999999999997</v>
      </c>
      <c r="G256" s="146">
        <v>38.799999999999997</v>
      </c>
      <c r="H256" s="144"/>
      <c r="I256" s="146">
        <v>33.75</v>
      </c>
      <c r="J256" s="146">
        <v>33.75</v>
      </c>
      <c r="K256" s="146">
        <v>33.75</v>
      </c>
      <c r="L256" s="147"/>
      <c r="M256" s="148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4"/>
      <c r="AA256" s="144"/>
      <c r="AB256" s="144"/>
      <c r="AC256" s="144"/>
      <c r="AD256" s="144"/>
      <c r="AE256" s="144"/>
      <c r="AF256" s="144"/>
      <c r="AG256" s="144"/>
      <c r="AH256" s="144"/>
      <c r="AI256" s="144"/>
      <c r="AJ256" s="144"/>
      <c r="AK256" s="144"/>
      <c r="AL256" s="144"/>
      <c r="AM256" s="144"/>
      <c r="AN256" s="144"/>
      <c r="AO256" s="146"/>
      <c r="AP256" s="146"/>
      <c r="AQ256" s="146"/>
      <c r="AR256" s="147"/>
      <c r="AS256" s="147"/>
      <c r="AT256" s="147"/>
      <c r="AU256" s="147"/>
      <c r="AV256" s="147"/>
      <c r="AW256" s="147"/>
      <c r="AX256" s="147"/>
      <c r="AY256" s="147"/>
      <c r="AZ256" s="147"/>
      <c r="BA256" s="147"/>
      <c r="BB256" s="147"/>
      <c r="BC256" s="147"/>
      <c r="BD256" s="147"/>
      <c r="BE256" s="147"/>
      <c r="BF256" s="147"/>
      <c r="BI256" s="65"/>
    </row>
    <row r="257" spans="1:61" x14ac:dyDescent="0.25">
      <c r="A257" s="130">
        <f t="shared" si="24"/>
        <v>44927</v>
      </c>
      <c r="B257" s="131">
        <v>6.31962106335653E-2</v>
      </c>
      <c r="C257" s="18"/>
      <c r="D257" s="159">
        <v>43831</v>
      </c>
      <c r="E257" s="146">
        <v>47.85</v>
      </c>
      <c r="F257" s="146">
        <v>47.85</v>
      </c>
      <c r="G257" s="146">
        <v>47.85</v>
      </c>
      <c r="H257" s="144"/>
      <c r="I257" s="146">
        <v>38.15</v>
      </c>
      <c r="J257" s="146">
        <v>38.15</v>
      </c>
      <c r="K257" s="146">
        <v>38.15</v>
      </c>
      <c r="L257" s="147"/>
      <c r="M257" s="148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4"/>
      <c r="AA257" s="144"/>
      <c r="AB257" s="144"/>
      <c r="AC257" s="144"/>
      <c r="AD257" s="144"/>
      <c r="AE257" s="144"/>
      <c r="AF257" s="144"/>
      <c r="AG257" s="144"/>
      <c r="AH257" s="144"/>
      <c r="AI257" s="144"/>
      <c r="AJ257" s="144"/>
      <c r="AK257" s="144"/>
      <c r="AL257" s="144"/>
      <c r="AM257" s="144"/>
      <c r="AN257" s="144"/>
      <c r="AO257" s="146"/>
      <c r="AP257" s="146"/>
      <c r="AQ257" s="146"/>
      <c r="AR257" s="147"/>
      <c r="AS257" s="147"/>
      <c r="AT257" s="147"/>
      <c r="AU257" s="147"/>
      <c r="AV257" s="147"/>
      <c r="AW257" s="147"/>
      <c r="AX257" s="147"/>
      <c r="AY257" s="147"/>
      <c r="AZ257" s="147"/>
      <c r="BA257" s="147"/>
      <c r="BB257" s="147"/>
      <c r="BC257" s="147"/>
      <c r="BD257" s="147"/>
      <c r="BE257" s="147"/>
      <c r="BF257" s="147"/>
      <c r="BI257" s="65"/>
    </row>
    <row r="258" spans="1:61" x14ac:dyDescent="0.25">
      <c r="A258" s="130">
        <f t="shared" si="24"/>
        <v>44958</v>
      </c>
      <c r="B258" s="131">
        <v>6.3195752411434797E-2</v>
      </c>
      <c r="C258" s="18"/>
      <c r="D258" s="159">
        <v>43862</v>
      </c>
      <c r="E258" s="146">
        <v>48.85</v>
      </c>
      <c r="F258" s="146">
        <v>48.85</v>
      </c>
      <c r="G258" s="146">
        <v>48.85</v>
      </c>
      <c r="H258" s="144"/>
      <c r="I258" s="146">
        <v>37.200000000000003</v>
      </c>
      <c r="J258" s="146">
        <v>37.200000000000003</v>
      </c>
      <c r="K258" s="146">
        <v>37.200000000000003</v>
      </c>
      <c r="L258" s="147"/>
      <c r="M258" s="148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4"/>
      <c r="AA258" s="144"/>
      <c r="AB258" s="144"/>
      <c r="AC258" s="144"/>
      <c r="AD258" s="144"/>
      <c r="AE258" s="144"/>
      <c r="AF258" s="144"/>
      <c r="AG258" s="144"/>
      <c r="AH258" s="144"/>
      <c r="AI258" s="144"/>
      <c r="AJ258" s="144"/>
      <c r="AK258" s="144"/>
      <c r="AL258" s="144"/>
      <c r="AM258" s="144"/>
      <c r="AN258" s="144"/>
      <c r="AO258" s="146"/>
      <c r="AP258" s="146"/>
      <c r="AQ258" s="146"/>
      <c r="AR258" s="147"/>
      <c r="AS258" s="147"/>
      <c r="AT258" s="147"/>
      <c r="AU258" s="147"/>
      <c r="AV258" s="147"/>
      <c r="AW258" s="147"/>
      <c r="AX258" s="147"/>
      <c r="AY258" s="147"/>
      <c r="AZ258" s="147"/>
      <c r="BA258" s="147"/>
      <c r="BB258" s="147"/>
      <c r="BC258" s="147"/>
      <c r="BD258" s="147"/>
      <c r="BE258" s="147"/>
      <c r="BF258" s="147"/>
      <c r="BI258" s="65"/>
    </row>
    <row r="259" spans="1:61" x14ac:dyDescent="0.25">
      <c r="A259" s="130">
        <f t="shared" si="24"/>
        <v>44986</v>
      </c>
      <c r="B259" s="131">
        <v>6.3195338533381704E-2</v>
      </c>
      <c r="C259" s="18"/>
      <c r="D259" s="159">
        <v>43891</v>
      </c>
      <c r="E259" s="146">
        <v>40.35</v>
      </c>
      <c r="F259" s="146">
        <v>40.35</v>
      </c>
      <c r="G259" s="146">
        <v>40.35</v>
      </c>
      <c r="H259" s="144"/>
      <c r="I259" s="146">
        <v>34.75</v>
      </c>
      <c r="J259" s="146">
        <v>34.75</v>
      </c>
      <c r="K259" s="146">
        <v>34.75</v>
      </c>
      <c r="L259" s="147"/>
      <c r="M259" s="148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4"/>
      <c r="AA259" s="144"/>
      <c r="AB259" s="144"/>
      <c r="AC259" s="144"/>
      <c r="AD259" s="144"/>
      <c r="AE259" s="144"/>
      <c r="AF259" s="144"/>
      <c r="AG259" s="144"/>
      <c r="AH259" s="144"/>
      <c r="AI259" s="144"/>
      <c r="AJ259" s="144"/>
      <c r="AK259" s="144"/>
      <c r="AL259" s="144"/>
      <c r="AM259" s="144"/>
      <c r="AN259" s="144"/>
      <c r="AO259" s="146"/>
      <c r="AP259" s="146"/>
      <c r="AQ259" s="146"/>
      <c r="AR259" s="147"/>
      <c r="AS259" s="147"/>
      <c r="AT259" s="147"/>
      <c r="AU259" s="147"/>
      <c r="AV259" s="147"/>
      <c r="AW259" s="147"/>
      <c r="AX259" s="147"/>
      <c r="AY259" s="147"/>
      <c r="AZ259" s="147"/>
      <c r="BA259" s="147"/>
      <c r="BB259" s="147"/>
      <c r="BC259" s="147"/>
      <c r="BD259" s="147"/>
      <c r="BE259" s="147"/>
      <c r="BF259" s="147"/>
      <c r="BI259" s="65"/>
    </row>
    <row r="260" spans="1:61" x14ac:dyDescent="0.25">
      <c r="A260" s="130">
        <f t="shared" si="24"/>
        <v>45017</v>
      </c>
      <c r="B260" s="131">
        <v>6.3194880311252088E-2</v>
      </c>
      <c r="C260" s="18"/>
      <c r="D260" s="159">
        <v>43922</v>
      </c>
      <c r="E260" s="146">
        <v>40.6</v>
      </c>
      <c r="F260" s="146">
        <v>40.6</v>
      </c>
      <c r="G260" s="146">
        <v>40.6</v>
      </c>
      <c r="H260" s="144"/>
      <c r="I260" s="146">
        <v>32</v>
      </c>
      <c r="J260" s="146">
        <v>32</v>
      </c>
      <c r="K260" s="146">
        <v>32</v>
      </c>
      <c r="L260" s="147"/>
      <c r="M260" s="148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4"/>
      <c r="AA260" s="144"/>
      <c r="AB260" s="144"/>
      <c r="AC260" s="144"/>
      <c r="AD260" s="144"/>
      <c r="AE260" s="144"/>
      <c r="AF260" s="144"/>
      <c r="AG260" s="144"/>
      <c r="AH260" s="144"/>
      <c r="AI260" s="144"/>
      <c r="AJ260" s="144"/>
      <c r="AK260" s="144"/>
      <c r="AL260" s="144"/>
      <c r="AM260" s="144"/>
      <c r="AN260" s="144"/>
      <c r="AO260" s="146"/>
      <c r="AP260" s="146"/>
      <c r="AQ260" s="146"/>
      <c r="AR260" s="147"/>
      <c r="AS260" s="147"/>
      <c r="AT260" s="147"/>
      <c r="AU260" s="147"/>
      <c r="AV260" s="147"/>
      <c r="AW260" s="147"/>
      <c r="AX260" s="147"/>
      <c r="AY260" s="147"/>
      <c r="AZ260" s="147"/>
      <c r="BA260" s="147"/>
      <c r="BB260" s="147"/>
      <c r="BC260" s="147"/>
      <c r="BD260" s="147"/>
      <c r="BE260" s="147"/>
      <c r="BF260" s="147"/>
      <c r="BI260" s="65"/>
    </row>
    <row r="261" spans="1:61" x14ac:dyDescent="0.25">
      <c r="A261" s="130">
        <f t="shared" si="24"/>
        <v>45047</v>
      </c>
      <c r="B261" s="131">
        <v>6.3194436870481291E-2</v>
      </c>
      <c r="C261" s="18"/>
      <c r="D261" s="147"/>
      <c r="E261" s="146"/>
      <c r="F261" s="146"/>
      <c r="G261" s="146"/>
      <c r="H261" s="146"/>
      <c r="I261" s="146"/>
      <c r="J261" s="146"/>
      <c r="K261" s="146"/>
      <c r="L261" s="147"/>
      <c r="M261" s="148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4"/>
      <c r="AA261" s="144"/>
      <c r="AB261" s="144"/>
      <c r="AC261" s="144"/>
      <c r="AD261" s="144"/>
      <c r="AE261" s="144"/>
      <c r="AF261" s="144"/>
      <c r="AG261" s="144"/>
      <c r="AH261" s="144"/>
      <c r="AI261" s="144"/>
      <c r="AJ261" s="144"/>
      <c r="AK261" s="144"/>
      <c r="AL261" s="144"/>
      <c r="AM261" s="144"/>
      <c r="AN261" s="144"/>
      <c r="AO261" s="146"/>
      <c r="AP261" s="146"/>
      <c r="AQ261" s="146"/>
      <c r="AR261" s="147"/>
      <c r="AS261" s="147"/>
      <c r="AT261" s="147"/>
      <c r="AU261" s="147"/>
      <c r="AV261" s="147"/>
      <c r="AW261" s="147"/>
      <c r="AX261" s="147"/>
      <c r="AY261" s="147"/>
      <c r="AZ261" s="147"/>
      <c r="BA261" s="147"/>
      <c r="BB261" s="147"/>
      <c r="BC261" s="147"/>
      <c r="BD261" s="147"/>
      <c r="BE261" s="147"/>
      <c r="BF261" s="147"/>
      <c r="BI261" s="65"/>
    </row>
    <row r="262" spans="1:61" x14ac:dyDescent="0.25">
      <c r="A262" s="130">
        <f t="shared" ref="A262:A325" si="32">EOMONTH(A261,0)+1</f>
        <v>45078</v>
      </c>
      <c r="B262" s="131">
        <v>6.3193978648351301E-2</v>
      </c>
      <c r="C262" s="18"/>
      <c r="D262" s="147"/>
      <c r="E262" s="146"/>
      <c r="F262" s="146"/>
      <c r="G262" s="146"/>
      <c r="H262" s="146"/>
      <c r="I262" s="146"/>
      <c r="J262" s="146"/>
      <c r="K262" s="146"/>
      <c r="L262" s="147"/>
      <c r="M262" s="148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4"/>
      <c r="AA262" s="144"/>
      <c r="AB262" s="144"/>
      <c r="AC262" s="144"/>
      <c r="AD262" s="144"/>
      <c r="AE262" s="144"/>
      <c r="AF262" s="144"/>
      <c r="AG262" s="144"/>
      <c r="AH262" s="144"/>
      <c r="AI262" s="144"/>
      <c r="AJ262" s="144"/>
      <c r="AK262" s="144"/>
      <c r="AL262" s="144"/>
      <c r="AM262" s="144"/>
      <c r="AN262" s="144"/>
      <c r="AO262" s="146"/>
      <c r="AP262" s="146"/>
      <c r="AQ262" s="146"/>
      <c r="AR262" s="147"/>
      <c r="AS262" s="147"/>
      <c r="AT262" s="147"/>
      <c r="AU262" s="147"/>
      <c r="AV262" s="147"/>
      <c r="AW262" s="147"/>
      <c r="AX262" s="147"/>
      <c r="AY262" s="147"/>
      <c r="AZ262" s="147"/>
      <c r="BA262" s="147"/>
      <c r="BB262" s="147"/>
      <c r="BC262" s="147"/>
      <c r="BD262" s="147"/>
      <c r="BE262" s="147"/>
      <c r="BF262" s="147"/>
      <c r="BI262" s="65"/>
    </row>
    <row r="263" spans="1:61" x14ac:dyDescent="0.25">
      <c r="A263" s="130">
        <f t="shared" si="32"/>
        <v>45108</v>
      </c>
      <c r="B263" s="131">
        <v>6.3193535207580503E-2</v>
      </c>
      <c r="C263" s="18"/>
      <c r="D263" s="147"/>
      <c r="E263" s="146"/>
      <c r="F263" s="146"/>
      <c r="G263" s="146"/>
      <c r="H263" s="146"/>
      <c r="I263" s="146"/>
      <c r="J263" s="146"/>
      <c r="K263" s="146"/>
      <c r="L263" s="147"/>
      <c r="M263" s="148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4"/>
      <c r="AA263" s="144"/>
      <c r="AB263" s="144"/>
      <c r="AC263" s="144"/>
      <c r="AD263" s="144"/>
      <c r="AE263" s="144"/>
      <c r="AF263" s="144"/>
      <c r="AG263" s="144"/>
      <c r="AH263" s="144"/>
      <c r="AI263" s="144"/>
      <c r="AJ263" s="144"/>
      <c r="AK263" s="144"/>
      <c r="AL263" s="144"/>
      <c r="AM263" s="144"/>
      <c r="AN263" s="144"/>
      <c r="AO263" s="146"/>
      <c r="AP263" s="146"/>
      <c r="AQ263" s="146"/>
      <c r="AR263" s="147"/>
      <c r="AS263" s="147"/>
      <c r="AT263" s="147"/>
      <c r="AU263" s="147"/>
      <c r="AV263" s="147"/>
      <c r="AW263" s="147"/>
      <c r="AX263" s="147"/>
      <c r="AY263" s="147"/>
      <c r="AZ263" s="147"/>
      <c r="BA263" s="147"/>
      <c r="BB263" s="147"/>
      <c r="BC263" s="147"/>
      <c r="BD263" s="147"/>
      <c r="BE263" s="147"/>
      <c r="BF263" s="147"/>
      <c r="BI263" s="65"/>
    </row>
    <row r="264" spans="1:61" x14ac:dyDescent="0.25">
      <c r="A264" s="130">
        <f t="shared" si="32"/>
        <v>45139</v>
      </c>
      <c r="B264" s="131">
        <v>6.3193076985450999E-2</v>
      </c>
      <c r="C264" s="18"/>
      <c r="D264" s="147"/>
      <c r="E264" s="146"/>
      <c r="F264" s="146"/>
      <c r="G264" s="146"/>
      <c r="H264" s="146"/>
      <c r="I264" s="146"/>
      <c r="J264" s="146"/>
      <c r="K264" s="146"/>
      <c r="L264" s="147"/>
      <c r="M264" s="148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4"/>
      <c r="AA264" s="144"/>
      <c r="AB264" s="144"/>
      <c r="AC264" s="144"/>
      <c r="AD264" s="144"/>
      <c r="AE264" s="144"/>
      <c r="AF264" s="144"/>
      <c r="AG264" s="144"/>
      <c r="AH264" s="144"/>
      <c r="AI264" s="144"/>
      <c r="AJ264" s="144"/>
      <c r="AK264" s="144"/>
      <c r="AL264" s="144"/>
      <c r="AM264" s="144"/>
      <c r="AN264" s="144"/>
      <c r="AO264" s="146"/>
      <c r="AP264" s="146"/>
      <c r="AQ264" s="146"/>
      <c r="AR264" s="147"/>
      <c r="AS264" s="147"/>
      <c r="AT264" s="147"/>
      <c r="AU264" s="147"/>
      <c r="AV264" s="147"/>
      <c r="AW264" s="147"/>
      <c r="AX264" s="147"/>
      <c r="AY264" s="147"/>
      <c r="AZ264" s="147"/>
      <c r="BA264" s="147"/>
      <c r="BB264" s="147"/>
      <c r="BC264" s="147"/>
      <c r="BD264" s="147"/>
      <c r="BE264" s="147"/>
      <c r="BF264" s="147"/>
      <c r="BI264" s="65"/>
    </row>
    <row r="265" spans="1:61" x14ac:dyDescent="0.25">
      <c r="A265" s="130">
        <f t="shared" si="32"/>
        <v>45170</v>
      </c>
      <c r="B265" s="131">
        <v>6.3192618763321398E-2</v>
      </c>
      <c r="C265" s="18"/>
      <c r="D265" s="147"/>
      <c r="E265" s="146"/>
      <c r="F265" s="146"/>
      <c r="G265" s="146"/>
      <c r="H265" s="146"/>
      <c r="I265" s="146"/>
      <c r="J265" s="146"/>
      <c r="K265" s="146"/>
      <c r="L265" s="147"/>
      <c r="M265" s="148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4"/>
      <c r="AA265" s="144"/>
      <c r="AB265" s="144"/>
      <c r="AC265" s="144"/>
      <c r="AD265" s="144"/>
      <c r="AE265" s="144"/>
      <c r="AF265" s="144"/>
      <c r="AG265" s="144"/>
      <c r="AH265" s="144"/>
      <c r="AI265" s="144"/>
      <c r="AJ265" s="144"/>
      <c r="AK265" s="144"/>
      <c r="AL265" s="144"/>
      <c r="AM265" s="144"/>
      <c r="AN265" s="144"/>
      <c r="AO265" s="146"/>
      <c r="AP265" s="146"/>
      <c r="AQ265" s="146"/>
      <c r="AR265" s="147"/>
      <c r="AS265" s="147"/>
      <c r="AT265" s="147"/>
      <c r="AU265" s="147"/>
      <c r="AV265" s="147"/>
      <c r="AW265" s="147"/>
      <c r="AX265" s="147"/>
      <c r="AY265" s="147"/>
      <c r="AZ265" s="147"/>
      <c r="BA265" s="147"/>
      <c r="BB265" s="147"/>
      <c r="BC265" s="147"/>
      <c r="BD265" s="147"/>
      <c r="BE265" s="147"/>
      <c r="BF265" s="147"/>
      <c r="BI265" s="65"/>
    </row>
    <row r="266" spans="1:61" x14ac:dyDescent="0.25">
      <c r="A266" s="130">
        <f t="shared" si="32"/>
        <v>45200</v>
      </c>
      <c r="B266" s="131">
        <v>6.31921753225511E-2</v>
      </c>
      <c r="C266" s="18"/>
      <c r="D266" s="147"/>
      <c r="E266" s="146"/>
      <c r="F266" s="146"/>
      <c r="G266" s="146"/>
      <c r="H266" s="146"/>
      <c r="I266" s="146"/>
      <c r="J266" s="146"/>
      <c r="K266" s="146"/>
      <c r="L266" s="147"/>
      <c r="M266" s="148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4"/>
      <c r="AA266" s="144"/>
      <c r="AB266" s="144"/>
      <c r="AC266" s="144"/>
      <c r="AD266" s="144"/>
      <c r="AE266" s="144"/>
      <c r="AF266" s="144"/>
      <c r="AG266" s="144"/>
      <c r="AH266" s="144"/>
      <c r="AI266" s="144"/>
      <c r="AJ266" s="144"/>
      <c r="AK266" s="144"/>
      <c r="AL266" s="144"/>
      <c r="AM266" s="144"/>
      <c r="AN266" s="144"/>
      <c r="AO266" s="146"/>
      <c r="AP266" s="146"/>
      <c r="AQ266" s="146"/>
      <c r="AR266" s="147"/>
      <c r="AS266" s="147"/>
      <c r="AT266" s="147"/>
      <c r="AU266" s="147"/>
      <c r="AV266" s="147"/>
      <c r="AW266" s="147"/>
      <c r="AX266" s="147"/>
      <c r="AY266" s="147"/>
      <c r="AZ266" s="147"/>
      <c r="BA266" s="147"/>
      <c r="BB266" s="147"/>
      <c r="BC266" s="147"/>
      <c r="BD266" s="147"/>
      <c r="BE266" s="147"/>
      <c r="BF266" s="147"/>
      <c r="BI266" s="65"/>
    </row>
    <row r="267" spans="1:61" x14ac:dyDescent="0.25">
      <c r="A267" s="130">
        <f t="shared" si="32"/>
        <v>45231</v>
      </c>
      <c r="B267" s="131">
        <v>6.3191717100421499E-2</v>
      </c>
      <c r="C267" s="18"/>
      <c r="D267" s="147"/>
      <c r="E267" s="146"/>
      <c r="F267" s="146"/>
      <c r="G267" s="146"/>
      <c r="H267" s="146"/>
      <c r="I267" s="146"/>
      <c r="J267" s="146"/>
      <c r="K267" s="146"/>
      <c r="L267" s="147"/>
      <c r="M267" s="148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4"/>
      <c r="AA267" s="144"/>
      <c r="AB267" s="144"/>
      <c r="AC267" s="144"/>
      <c r="AD267" s="144"/>
      <c r="AE267" s="144"/>
      <c r="AF267" s="144"/>
      <c r="AG267" s="144"/>
      <c r="AH267" s="144"/>
      <c r="AI267" s="144"/>
      <c r="AJ267" s="144"/>
      <c r="AK267" s="144"/>
      <c r="AL267" s="144"/>
      <c r="AM267" s="144"/>
      <c r="AN267" s="144"/>
      <c r="AO267" s="146"/>
      <c r="AP267" s="146"/>
      <c r="AQ267" s="146"/>
      <c r="AR267" s="147"/>
      <c r="AS267" s="147"/>
      <c r="AT267" s="147"/>
      <c r="AU267" s="147"/>
      <c r="AV267" s="147"/>
      <c r="AW267" s="147"/>
      <c r="AX267" s="147"/>
      <c r="AY267" s="147"/>
      <c r="AZ267" s="147"/>
      <c r="BA267" s="147"/>
      <c r="BB267" s="147"/>
      <c r="BC267" s="147"/>
      <c r="BD267" s="147"/>
      <c r="BE267" s="147"/>
      <c r="BF267" s="147"/>
      <c r="BI267" s="65"/>
    </row>
    <row r="268" spans="1:61" x14ac:dyDescent="0.25">
      <c r="A268" s="130">
        <f t="shared" si="32"/>
        <v>45261</v>
      </c>
      <c r="B268" s="131">
        <v>6.3191273659650701E-2</v>
      </c>
      <c r="C268" s="18"/>
      <c r="D268" s="147"/>
      <c r="E268" s="146"/>
      <c r="F268" s="146"/>
      <c r="G268" s="146"/>
      <c r="H268" s="146"/>
      <c r="I268" s="146"/>
      <c r="J268" s="146"/>
      <c r="K268" s="146"/>
      <c r="L268" s="147"/>
      <c r="M268" s="148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4"/>
      <c r="AA268" s="144"/>
      <c r="AB268" s="144"/>
      <c r="AC268" s="144"/>
      <c r="AD268" s="144"/>
      <c r="AE268" s="144"/>
      <c r="AF268" s="144"/>
      <c r="AG268" s="144"/>
      <c r="AH268" s="144"/>
      <c r="AI268" s="144"/>
      <c r="AJ268" s="144"/>
      <c r="AK268" s="144"/>
      <c r="AL268" s="144"/>
      <c r="AM268" s="144"/>
      <c r="AN268" s="144"/>
      <c r="AO268" s="146"/>
      <c r="AP268" s="146"/>
      <c r="AQ268" s="146"/>
      <c r="AR268" s="147"/>
      <c r="AS268" s="147"/>
      <c r="AT268" s="147"/>
      <c r="AU268" s="147"/>
      <c r="AV268" s="147"/>
      <c r="AW268" s="147"/>
      <c r="AX268" s="147"/>
      <c r="AY268" s="147"/>
      <c r="AZ268" s="147"/>
      <c r="BA268" s="147"/>
      <c r="BB268" s="147"/>
      <c r="BC268" s="147"/>
      <c r="BD268" s="147"/>
      <c r="BE268" s="147"/>
      <c r="BF268" s="147"/>
      <c r="BI268" s="65"/>
    </row>
    <row r="269" spans="1:61" x14ac:dyDescent="0.25">
      <c r="A269" s="130">
        <f t="shared" si="32"/>
        <v>45292</v>
      </c>
      <c r="B269" s="131">
        <v>6.31908154375216E-2</v>
      </c>
      <c r="C269" s="18"/>
      <c r="D269" s="147"/>
      <c r="E269" s="146"/>
      <c r="F269" s="146"/>
      <c r="G269" s="146"/>
      <c r="H269" s="146"/>
      <c r="I269" s="146"/>
      <c r="J269" s="146"/>
      <c r="K269" s="146"/>
      <c r="L269" s="147"/>
      <c r="M269" s="148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4"/>
      <c r="AA269" s="144"/>
      <c r="AB269" s="144"/>
      <c r="AC269" s="144"/>
      <c r="AD269" s="144"/>
      <c r="AE269" s="144"/>
      <c r="AF269" s="144"/>
      <c r="AG269" s="144"/>
      <c r="AH269" s="144"/>
      <c r="AI269" s="144"/>
      <c r="AJ269" s="144"/>
      <c r="AK269" s="144"/>
      <c r="AL269" s="144"/>
      <c r="AM269" s="144"/>
      <c r="AN269" s="144"/>
      <c r="AO269" s="146"/>
      <c r="AP269" s="146"/>
      <c r="AQ269" s="146"/>
      <c r="AR269" s="147"/>
      <c r="AS269" s="147"/>
      <c r="AT269" s="147"/>
      <c r="AU269" s="147"/>
      <c r="AV269" s="147"/>
      <c r="AW269" s="147"/>
      <c r="AX269" s="147"/>
      <c r="AY269" s="147"/>
      <c r="AZ269" s="147"/>
      <c r="BA269" s="147"/>
      <c r="BB269" s="147"/>
      <c r="BC269" s="147"/>
      <c r="BD269" s="147"/>
      <c r="BE269" s="147"/>
      <c r="BF269" s="147"/>
      <c r="BI269" s="65"/>
    </row>
    <row r="270" spans="1:61" x14ac:dyDescent="0.25">
      <c r="A270" s="130">
        <f t="shared" si="32"/>
        <v>45323</v>
      </c>
      <c r="B270" s="131">
        <v>6.3190357215392012E-2</v>
      </c>
      <c r="C270" s="18"/>
      <c r="D270" s="147"/>
      <c r="E270" s="146"/>
      <c r="F270" s="146"/>
      <c r="G270" s="146"/>
      <c r="H270" s="146"/>
      <c r="I270" s="146"/>
      <c r="J270" s="146"/>
      <c r="K270" s="146"/>
      <c r="L270" s="147"/>
      <c r="M270" s="148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4"/>
      <c r="AA270" s="144"/>
      <c r="AB270" s="144"/>
      <c r="AC270" s="144"/>
      <c r="AD270" s="144"/>
      <c r="AE270" s="144"/>
      <c r="AF270" s="144"/>
      <c r="AG270" s="144"/>
      <c r="AH270" s="144"/>
      <c r="AI270" s="144"/>
      <c r="AJ270" s="144"/>
      <c r="AK270" s="144"/>
      <c r="AL270" s="144"/>
      <c r="AM270" s="144"/>
      <c r="AN270" s="144"/>
      <c r="AO270" s="146"/>
      <c r="AP270" s="146"/>
      <c r="AQ270" s="146"/>
      <c r="AR270" s="147"/>
      <c r="AS270" s="147"/>
      <c r="AT270" s="147"/>
      <c r="AU270" s="147"/>
      <c r="AV270" s="147"/>
      <c r="AW270" s="147"/>
      <c r="AX270" s="147"/>
      <c r="AY270" s="147"/>
      <c r="AZ270" s="147"/>
      <c r="BA270" s="147"/>
      <c r="BB270" s="147"/>
      <c r="BC270" s="147"/>
      <c r="BD270" s="147"/>
      <c r="BE270" s="147"/>
      <c r="BF270" s="147"/>
      <c r="BI270" s="65"/>
    </row>
    <row r="271" spans="1:61" x14ac:dyDescent="0.25">
      <c r="A271" s="130">
        <f t="shared" si="32"/>
        <v>45352</v>
      </c>
      <c r="B271" s="131">
        <v>6.3189928555980893E-2</v>
      </c>
      <c r="C271" s="18"/>
      <c r="D271" s="147"/>
      <c r="E271" s="146"/>
      <c r="F271" s="146"/>
      <c r="G271" s="146"/>
      <c r="H271" s="146"/>
      <c r="I271" s="146"/>
      <c r="J271" s="146"/>
      <c r="K271" s="146"/>
      <c r="L271" s="147"/>
      <c r="M271" s="148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4"/>
      <c r="AA271" s="144"/>
      <c r="AB271" s="144"/>
      <c r="AC271" s="144"/>
      <c r="AD271" s="144"/>
      <c r="AE271" s="144"/>
      <c r="AF271" s="144"/>
      <c r="AG271" s="144"/>
      <c r="AH271" s="144"/>
      <c r="AI271" s="144"/>
      <c r="AJ271" s="144"/>
      <c r="AK271" s="144"/>
      <c r="AL271" s="144"/>
      <c r="AM271" s="144"/>
      <c r="AN271" s="144"/>
      <c r="AO271" s="146"/>
      <c r="AP271" s="146"/>
      <c r="AQ271" s="146"/>
      <c r="AR271" s="147"/>
      <c r="AS271" s="147"/>
      <c r="AT271" s="147"/>
      <c r="AU271" s="147"/>
      <c r="AV271" s="147"/>
      <c r="AW271" s="147"/>
      <c r="AX271" s="147"/>
      <c r="AY271" s="147"/>
      <c r="AZ271" s="147"/>
      <c r="BA271" s="147"/>
      <c r="BB271" s="147"/>
      <c r="BC271" s="147"/>
      <c r="BD271" s="147"/>
      <c r="BE271" s="147"/>
      <c r="BF271" s="147"/>
      <c r="BI271" s="65"/>
    </row>
    <row r="272" spans="1:61" x14ac:dyDescent="0.25">
      <c r="A272" s="130">
        <f t="shared" si="32"/>
        <v>45383</v>
      </c>
      <c r="B272" s="131">
        <v>6.3189470333852193E-2</v>
      </c>
      <c r="C272" s="18"/>
      <c r="D272" s="147"/>
      <c r="E272" s="146"/>
      <c r="F272" s="146"/>
      <c r="G272" s="146"/>
      <c r="H272" s="146"/>
      <c r="I272" s="146"/>
      <c r="J272" s="146"/>
      <c r="K272" s="146"/>
      <c r="L272" s="147"/>
      <c r="M272" s="148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4"/>
      <c r="AA272" s="144"/>
      <c r="AB272" s="144"/>
      <c r="AC272" s="144"/>
      <c r="AD272" s="144"/>
      <c r="AE272" s="144"/>
      <c r="AF272" s="144"/>
      <c r="AG272" s="144"/>
      <c r="AH272" s="144"/>
      <c r="AI272" s="144"/>
      <c r="AJ272" s="144"/>
      <c r="AK272" s="144"/>
      <c r="AL272" s="144"/>
      <c r="AM272" s="144"/>
      <c r="AN272" s="144"/>
      <c r="AO272" s="146"/>
      <c r="AP272" s="146"/>
      <c r="AQ272" s="146"/>
      <c r="AR272" s="147"/>
      <c r="AS272" s="147"/>
      <c r="AT272" s="147"/>
      <c r="AU272" s="147"/>
      <c r="AV272" s="147"/>
      <c r="AW272" s="147"/>
      <c r="AX272" s="147"/>
      <c r="AY272" s="147"/>
      <c r="AZ272" s="147"/>
      <c r="BA272" s="147"/>
      <c r="BB272" s="147"/>
      <c r="BC272" s="147"/>
      <c r="BD272" s="147"/>
      <c r="BE272" s="147"/>
      <c r="BF272" s="147"/>
      <c r="BI272" s="65"/>
    </row>
    <row r="273" spans="1:61" x14ac:dyDescent="0.25">
      <c r="A273" s="130">
        <f t="shared" si="32"/>
        <v>45413</v>
      </c>
      <c r="B273" s="131">
        <v>6.3189026893081895E-2</v>
      </c>
      <c r="C273" s="18"/>
      <c r="D273" s="147"/>
      <c r="E273" s="146"/>
      <c r="F273" s="146"/>
      <c r="G273" s="146"/>
      <c r="H273" s="146"/>
      <c r="I273" s="146"/>
      <c r="J273" s="146"/>
      <c r="K273" s="146"/>
      <c r="L273" s="147"/>
      <c r="M273" s="148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4"/>
      <c r="AA273" s="144"/>
      <c r="AB273" s="144"/>
      <c r="AC273" s="144"/>
      <c r="AD273" s="144"/>
      <c r="AE273" s="144"/>
      <c r="AF273" s="144"/>
      <c r="AG273" s="144"/>
      <c r="AH273" s="144"/>
      <c r="AI273" s="144"/>
      <c r="AJ273" s="144"/>
      <c r="AK273" s="144"/>
      <c r="AL273" s="144"/>
      <c r="AM273" s="144"/>
      <c r="AN273" s="144"/>
      <c r="AO273" s="146"/>
      <c r="AP273" s="146"/>
      <c r="AQ273" s="146"/>
      <c r="AR273" s="147"/>
      <c r="AS273" s="147"/>
      <c r="AT273" s="147"/>
      <c r="AU273" s="147"/>
      <c r="AV273" s="147"/>
      <c r="AW273" s="147"/>
      <c r="AX273" s="147"/>
      <c r="AY273" s="147"/>
      <c r="AZ273" s="147"/>
      <c r="BA273" s="147"/>
      <c r="BB273" s="147"/>
      <c r="BC273" s="147"/>
      <c r="BD273" s="147"/>
      <c r="BE273" s="147"/>
      <c r="BF273" s="147"/>
      <c r="BI273" s="65"/>
    </row>
    <row r="274" spans="1:61" x14ac:dyDescent="0.25">
      <c r="A274" s="130">
        <f t="shared" si="32"/>
        <v>45444</v>
      </c>
      <c r="B274" s="131">
        <v>6.3188568670952808E-2</v>
      </c>
      <c r="C274" s="18"/>
      <c r="D274" s="147"/>
      <c r="E274" s="146"/>
      <c r="F274" s="146"/>
      <c r="G274" s="146"/>
      <c r="H274" s="146"/>
      <c r="I274" s="146"/>
      <c r="J274" s="146"/>
      <c r="K274" s="146"/>
      <c r="L274" s="147"/>
      <c r="M274" s="148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4"/>
      <c r="AA274" s="144"/>
      <c r="AB274" s="144"/>
      <c r="AC274" s="144"/>
      <c r="AD274" s="144"/>
      <c r="AE274" s="144"/>
      <c r="AF274" s="144"/>
      <c r="AG274" s="144"/>
      <c r="AH274" s="144"/>
      <c r="AI274" s="144"/>
      <c r="AJ274" s="144"/>
      <c r="AK274" s="144"/>
      <c r="AL274" s="144"/>
      <c r="AM274" s="144"/>
      <c r="AN274" s="144"/>
      <c r="AO274" s="146"/>
      <c r="AP274" s="146"/>
      <c r="AQ274" s="146"/>
      <c r="AR274" s="147"/>
      <c r="AS274" s="147"/>
      <c r="AT274" s="147"/>
      <c r="AU274" s="147"/>
      <c r="AV274" s="147"/>
      <c r="AW274" s="147"/>
      <c r="AX274" s="147"/>
      <c r="AY274" s="147"/>
      <c r="AZ274" s="147"/>
      <c r="BA274" s="147"/>
      <c r="BB274" s="147"/>
      <c r="BC274" s="147"/>
      <c r="BD274" s="147"/>
      <c r="BE274" s="147"/>
      <c r="BF274" s="147"/>
      <c r="BI274" s="65"/>
    </row>
    <row r="275" spans="1:61" x14ac:dyDescent="0.25">
      <c r="A275" s="130">
        <f t="shared" si="32"/>
        <v>45474</v>
      </c>
      <c r="B275" s="131">
        <v>6.3188125230182898E-2</v>
      </c>
      <c r="C275" s="18"/>
      <c r="D275" s="147"/>
      <c r="E275" s="146"/>
      <c r="F275" s="146"/>
      <c r="G275" s="146"/>
      <c r="H275" s="146"/>
      <c r="I275" s="146"/>
      <c r="J275" s="146"/>
      <c r="K275" s="146"/>
      <c r="L275" s="147"/>
      <c r="M275" s="148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4"/>
      <c r="AA275" s="144"/>
      <c r="AB275" s="144"/>
      <c r="AC275" s="144"/>
      <c r="AD275" s="144"/>
      <c r="AE275" s="144"/>
      <c r="AF275" s="144"/>
      <c r="AG275" s="144"/>
      <c r="AH275" s="144"/>
      <c r="AI275" s="144"/>
      <c r="AJ275" s="144"/>
      <c r="AK275" s="144"/>
      <c r="AL275" s="144"/>
      <c r="AM275" s="144"/>
      <c r="AN275" s="144"/>
      <c r="AO275" s="146"/>
      <c r="AP275" s="146"/>
      <c r="AQ275" s="146"/>
      <c r="AR275" s="147"/>
      <c r="AS275" s="147"/>
      <c r="AT275" s="147"/>
      <c r="AU275" s="147"/>
      <c r="AV275" s="147"/>
      <c r="AW275" s="147"/>
      <c r="AX275" s="147"/>
      <c r="AY275" s="147"/>
      <c r="AZ275" s="147"/>
      <c r="BA275" s="147"/>
      <c r="BB275" s="147"/>
      <c r="BC275" s="147"/>
      <c r="BD275" s="147"/>
      <c r="BE275" s="147"/>
      <c r="BF275" s="147"/>
      <c r="BI275" s="65"/>
    </row>
    <row r="276" spans="1:61" x14ac:dyDescent="0.25">
      <c r="A276" s="130">
        <f t="shared" si="32"/>
        <v>45505</v>
      </c>
      <c r="B276" s="131">
        <v>6.3187667008054213E-2</v>
      </c>
      <c r="C276" s="18"/>
      <c r="D276" s="147"/>
      <c r="E276" s="146"/>
      <c r="F276" s="146"/>
      <c r="G276" s="146"/>
      <c r="H276" s="146"/>
      <c r="I276" s="146"/>
      <c r="J276" s="146"/>
      <c r="K276" s="146"/>
      <c r="L276" s="147"/>
      <c r="M276" s="148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4"/>
      <c r="AA276" s="144"/>
      <c r="AB276" s="144"/>
      <c r="AC276" s="144"/>
      <c r="AD276" s="144"/>
      <c r="AE276" s="144"/>
      <c r="AF276" s="144"/>
      <c r="AG276" s="144"/>
      <c r="AH276" s="144"/>
      <c r="AI276" s="144"/>
      <c r="AJ276" s="144"/>
      <c r="AK276" s="144"/>
      <c r="AL276" s="144"/>
      <c r="AM276" s="144"/>
      <c r="AN276" s="144"/>
      <c r="AO276" s="146"/>
      <c r="AP276" s="146"/>
      <c r="AQ276" s="146"/>
      <c r="AR276" s="147"/>
      <c r="AS276" s="147"/>
      <c r="AT276" s="147"/>
      <c r="AU276" s="147"/>
      <c r="AV276" s="147"/>
      <c r="AW276" s="147"/>
      <c r="AX276" s="147"/>
      <c r="AY276" s="147"/>
      <c r="AZ276" s="147"/>
      <c r="BA276" s="147"/>
      <c r="BB276" s="147"/>
      <c r="BC276" s="147"/>
      <c r="BD276" s="147"/>
      <c r="BE276" s="147"/>
      <c r="BF276" s="147"/>
      <c r="BI276" s="65"/>
    </row>
    <row r="277" spans="1:61" x14ac:dyDescent="0.25">
      <c r="A277" s="130">
        <f t="shared" si="32"/>
        <v>45536</v>
      </c>
      <c r="B277" s="131">
        <v>6.31872087859255E-2</v>
      </c>
      <c r="C277" s="18"/>
      <c r="D277" s="147"/>
      <c r="E277" s="146"/>
      <c r="F277" s="146"/>
      <c r="G277" s="146"/>
      <c r="H277" s="146"/>
      <c r="I277" s="146"/>
      <c r="J277" s="146"/>
      <c r="K277" s="146"/>
      <c r="L277" s="147"/>
      <c r="M277" s="148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4"/>
      <c r="AA277" s="144"/>
      <c r="AB277" s="144"/>
      <c r="AC277" s="144"/>
      <c r="AD277" s="144"/>
      <c r="AE277" s="144"/>
      <c r="AF277" s="144"/>
      <c r="AG277" s="144"/>
      <c r="AH277" s="144"/>
      <c r="AI277" s="144"/>
      <c r="AJ277" s="144"/>
      <c r="AK277" s="144"/>
      <c r="AL277" s="144"/>
      <c r="AM277" s="144"/>
      <c r="AN277" s="144"/>
      <c r="AO277" s="146"/>
      <c r="AP277" s="146"/>
      <c r="AQ277" s="146"/>
      <c r="AR277" s="147"/>
      <c r="AS277" s="147"/>
      <c r="AT277" s="147"/>
      <c r="AU277" s="147"/>
      <c r="AV277" s="147"/>
      <c r="AW277" s="147"/>
      <c r="AX277" s="147"/>
      <c r="AY277" s="147"/>
      <c r="AZ277" s="147"/>
      <c r="BA277" s="147"/>
      <c r="BB277" s="147"/>
      <c r="BC277" s="147"/>
      <c r="BD277" s="147"/>
      <c r="BE277" s="147"/>
      <c r="BF277" s="147"/>
      <c r="BI277" s="65"/>
    </row>
    <row r="278" spans="1:61" x14ac:dyDescent="0.25">
      <c r="A278" s="130">
        <f t="shared" si="32"/>
        <v>45566</v>
      </c>
      <c r="B278" s="131">
        <v>6.3186765345155702E-2</v>
      </c>
      <c r="C278" s="18"/>
      <c r="D278" s="147"/>
      <c r="E278" s="146"/>
      <c r="F278" s="146"/>
      <c r="G278" s="146"/>
      <c r="H278" s="146"/>
      <c r="I278" s="146"/>
      <c r="J278" s="146"/>
      <c r="K278" s="146"/>
      <c r="L278" s="147"/>
      <c r="M278" s="148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4"/>
      <c r="AA278" s="144"/>
      <c r="AB278" s="144"/>
      <c r="AC278" s="144"/>
      <c r="AD278" s="144"/>
      <c r="AE278" s="144"/>
      <c r="AF278" s="144"/>
      <c r="AG278" s="144"/>
      <c r="AH278" s="144"/>
      <c r="AI278" s="144"/>
      <c r="AJ278" s="144"/>
      <c r="AK278" s="144"/>
      <c r="AL278" s="144"/>
      <c r="AM278" s="144"/>
      <c r="AN278" s="144"/>
      <c r="AO278" s="146"/>
      <c r="AP278" s="146"/>
      <c r="AQ278" s="146"/>
      <c r="AR278" s="147"/>
      <c r="AS278" s="147"/>
      <c r="AT278" s="147"/>
      <c r="AU278" s="147"/>
      <c r="AV278" s="147"/>
      <c r="AW278" s="147"/>
      <c r="AX278" s="147"/>
      <c r="AY278" s="147"/>
      <c r="AZ278" s="147"/>
      <c r="BA278" s="147"/>
      <c r="BB278" s="147"/>
      <c r="BC278" s="147"/>
      <c r="BD278" s="147"/>
      <c r="BE278" s="147"/>
      <c r="BF278" s="147"/>
      <c r="BI278" s="65"/>
    </row>
    <row r="279" spans="1:61" x14ac:dyDescent="0.25">
      <c r="A279" s="130">
        <f t="shared" si="32"/>
        <v>45597</v>
      </c>
      <c r="B279" s="131">
        <v>6.3186307123027405E-2</v>
      </c>
      <c r="C279" s="18"/>
      <c r="D279" s="147"/>
      <c r="E279" s="146"/>
      <c r="F279" s="146"/>
      <c r="G279" s="146"/>
      <c r="H279" s="146"/>
      <c r="I279" s="146"/>
      <c r="J279" s="146"/>
      <c r="K279" s="146"/>
      <c r="L279" s="147"/>
      <c r="M279" s="148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4"/>
      <c r="AA279" s="144"/>
      <c r="AB279" s="144"/>
      <c r="AC279" s="144"/>
      <c r="AD279" s="144"/>
      <c r="AE279" s="144"/>
      <c r="AF279" s="144"/>
      <c r="AG279" s="144"/>
      <c r="AH279" s="144"/>
      <c r="AI279" s="144"/>
      <c r="AJ279" s="144"/>
      <c r="AK279" s="144"/>
      <c r="AL279" s="144"/>
      <c r="AM279" s="144"/>
      <c r="AN279" s="144"/>
      <c r="AO279" s="146"/>
      <c r="AP279" s="146"/>
      <c r="AQ279" s="146"/>
      <c r="AR279" s="147"/>
      <c r="AS279" s="147"/>
      <c r="AT279" s="147"/>
      <c r="AU279" s="147"/>
      <c r="AV279" s="147"/>
      <c r="AW279" s="147"/>
      <c r="AX279" s="147"/>
      <c r="AY279" s="147"/>
      <c r="AZ279" s="147"/>
      <c r="BA279" s="147"/>
      <c r="BB279" s="147"/>
      <c r="BC279" s="147"/>
      <c r="BD279" s="147"/>
      <c r="BE279" s="147"/>
      <c r="BF279" s="147"/>
      <c r="BI279" s="65"/>
    </row>
    <row r="280" spans="1:61" x14ac:dyDescent="0.25">
      <c r="A280" s="130">
        <f t="shared" si="32"/>
        <v>45627</v>
      </c>
      <c r="B280" s="131">
        <v>6.3185863682257495E-2</v>
      </c>
      <c r="C280" s="18"/>
      <c r="D280" s="147"/>
      <c r="E280" s="146"/>
      <c r="F280" s="146"/>
      <c r="G280" s="146"/>
      <c r="H280" s="146"/>
      <c r="I280" s="146"/>
      <c r="J280" s="146"/>
      <c r="K280" s="146"/>
      <c r="L280" s="147"/>
      <c r="M280" s="148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4"/>
      <c r="AA280" s="144"/>
      <c r="AB280" s="144"/>
      <c r="AC280" s="144"/>
      <c r="AD280" s="144"/>
      <c r="AE280" s="144"/>
      <c r="AF280" s="144"/>
      <c r="AG280" s="144"/>
      <c r="AH280" s="144"/>
      <c r="AI280" s="144"/>
      <c r="AJ280" s="144"/>
      <c r="AK280" s="144"/>
      <c r="AL280" s="144"/>
      <c r="AM280" s="144"/>
      <c r="AN280" s="144"/>
      <c r="AO280" s="146"/>
      <c r="AP280" s="146"/>
      <c r="AQ280" s="146"/>
      <c r="AR280" s="147"/>
      <c r="AS280" s="147"/>
      <c r="AT280" s="147"/>
      <c r="AU280" s="147"/>
      <c r="AV280" s="147"/>
      <c r="AW280" s="147"/>
      <c r="AX280" s="147"/>
      <c r="AY280" s="147"/>
      <c r="AZ280" s="147"/>
      <c r="BA280" s="147"/>
      <c r="BB280" s="147"/>
      <c r="BC280" s="147"/>
      <c r="BD280" s="147"/>
      <c r="BE280" s="147"/>
      <c r="BF280" s="147"/>
      <c r="BI280" s="65"/>
    </row>
    <row r="281" spans="1:61" x14ac:dyDescent="0.25">
      <c r="A281" s="130">
        <f t="shared" si="32"/>
        <v>45658</v>
      </c>
      <c r="B281" s="131">
        <v>6.3185405460128796E-2</v>
      </c>
      <c r="C281" s="18"/>
      <c r="D281" s="147"/>
      <c r="E281" s="146"/>
      <c r="F281" s="146"/>
      <c r="G281" s="146"/>
      <c r="H281" s="146"/>
      <c r="I281" s="146"/>
      <c r="J281" s="146"/>
      <c r="K281" s="146"/>
      <c r="L281" s="147"/>
      <c r="M281" s="148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4"/>
      <c r="AA281" s="144"/>
      <c r="AB281" s="144"/>
      <c r="AC281" s="144"/>
      <c r="AD281" s="144"/>
      <c r="AE281" s="144"/>
      <c r="AF281" s="144"/>
      <c r="AG281" s="144"/>
      <c r="AH281" s="144"/>
      <c r="AI281" s="144"/>
      <c r="AJ281" s="144"/>
      <c r="AK281" s="144"/>
      <c r="AL281" s="144"/>
      <c r="AM281" s="144"/>
      <c r="AN281" s="144"/>
      <c r="AO281" s="146"/>
      <c r="AP281" s="146"/>
      <c r="AQ281" s="146"/>
      <c r="AR281" s="147"/>
      <c r="AS281" s="147"/>
      <c r="AT281" s="147"/>
      <c r="AU281" s="147"/>
      <c r="AV281" s="147"/>
      <c r="AW281" s="147"/>
      <c r="AX281" s="147"/>
      <c r="AY281" s="147"/>
      <c r="AZ281" s="147"/>
      <c r="BA281" s="147"/>
      <c r="BB281" s="147"/>
      <c r="BC281" s="147"/>
      <c r="BD281" s="147"/>
      <c r="BE281" s="147"/>
      <c r="BF281" s="147"/>
      <c r="BI281" s="65"/>
    </row>
    <row r="282" spans="1:61" x14ac:dyDescent="0.25">
      <c r="A282" s="130">
        <f t="shared" si="32"/>
        <v>45689</v>
      </c>
      <c r="B282" s="131">
        <v>6.3184947238000597E-2</v>
      </c>
      <c r="C282" s="18"/>
      <c r="D282" s="147"/>
      <c r="E282" s="146"/>
      <c r="F282" s="146"/>
      <c r="G282" s="146"/>
      <c r="H282" s="146"/>
      <c r="I282" s="146"/>
      <c r="J282" s="146"/>
      <c r="K282" s="146"/>
      <c r="L282" s="147"/>
      <c r="M282" s="148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4"/>
      <c r="AA282" s="144"/>
      <c r="AB282" s="144"/>
      <c r="AC282" s="144"/>
      <c r="AD282" s="144"/>
      <c r="AE282" s="144"/>
      <c r="AF282" s="144"/>
      <c r="AG282" s="144"/>
      <c r="AH282" s="144"/>
      <c r="AI282" s="144"/>
      <c r="AJ282" s="144"/>
      <c r="AK282" s="144"/>
      <c r="AL282" s="144"/>
      <c r="AM282" s="144"/>
      <c r="AN282" s="144"/>
      <c r="AO282" s="146"/>
      <c r="AP282" s="146"/>
      <c r="AQ282" s="146"/>
      <c r="AR282" s="147"/>
      <c r="AS282" s="147"/>
      <c r="AT282" s="147"/>
      <c r="AU282" s="147"/>
      <c r="AV282" s="147"/>
      <c r="AW282" s="147"/>
      <c r="AX282" s="147"/>
      <c r="AY282" s="147"/>
      <c r="AZ282" s="147"/>
      <c r="BA282" s="147"/>
      <c r="BB282" s="147"/>
      <c r="BC282" s="147"/>
      <c r="BD282" s="147"/>
      <c r="BE282" s="147"/>
      <c r="BF282" s="147"/>
      <c r="BI282" s="65"/>
    </row>
    <row r="283" spans="1:61" x14ac:dyDescent="0.25">
      <c r="A283" s="130">
        <f t="shared" si="32"/>
        <v>45717</v>
      </c>
      <c r="B283" s="131">
        <v>6.3184533359949197E-2</v>
      </c>
      <c r="C283" s="18"/>
      <c r="D283" s="147"/>
      <c r="E283" s="146"/>
      <c r="F283" s="146"/>
      <c r="G283" s="146"/>
      <c r="H283" s="146"/>
      <c r="I283" s="146"/>
      <c r="J283" s="146"/>
      <c r="K283" s="146"/>
      <c r="L283" s="147"/>
      <c r="M283" s="148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4"/>
      <c r="AA283" s="144"/>
      <c r="AB283" s="144"/>
      <c r="AC283" s="144"/>
      <c r="AD283" s="144"/>
      <c r="AE283" s="144"/>
      <c r="AF283" s="144"/>
      <c r="AG283" s="144"/>
      <c r="AH283" s="144"/>
      <c r="AI283" s="144"/>
      <c r="AJ283" s="144"/>
      <c r="AK283" s="144"/>
      <c r="AL283" s="144"/>
      <c r="AM283" s="144"/>
      <c r="AN283" s="144"/>
      <c r="AO283" s="146"/>
      <c r="AP283" s="146"/>
      <c r="AQ283" s="146"/>
      <c r="AR283" s="147"/>
      <c r="AS283" s="147"/>
      <c r="AT283" s="147"/>
      <c r="AU283" s="147"/>
      <c r="AV283" s="147"/>
      <c r="AW283" s="147"/>
      <c r="AX283" s="147"/>
      <c r="AY283" s="147"/>
      <c r="AZ283" s="147"/>
      <c r="BA283" s="147"/>
      <c r="BB283" s="147"/>
      <c r="BC283" s="147"/>
      <c r="BD283" s="147"/>
      <c r="BE283" s="147"/>
      <c r="BF283" s="147"/>
      <c r="BI283" s="65"/>
    </row>
    <row r="284" spans="1:61" x14ac:dyDescent="0.25">
      <c r="A284" s="130">
        <f t="shared" si="32"/>
        <v>45748</v>
      </c>
      <c r="B284" s="131">
        <v>6.3184075137820497E-2</v>
      </c>
      <c r="C284" s="18"/>
      <c r="D284" s="147"/>
      <c r="E284" s="146"/>
      <c r="F284" s="146"/>
      <c r="G284" s="146"/>
      <c r="H284" s="146"/>
      <c r="I284" s="146"/>
      <c r="J284" s="146"/>
      <c r="K284" s="146"/>
      <c r="L284" s="147"/>
      <c r="M284" s="148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4"/>
      <c r="AA284" s="144"/>
      <c r="AB284" s="144"/>
      <c r="AC284" s="144"/>
      <c r="AD284" s="144"/>
      <c r="AE284" s="144"/>
      <c r="AF284" s="144"/>
      <c r="AG284" s="144"/>
      <c r="AH284" s="144"/>
      <c r="AI284" s="144"/>
      <c r="AJ284" s="144"/>
      <c r="AK284" s="144"/>
      <c r="AL284" s="144"/>
      <c r="AM284" s="144"/>
      <c r="AN284" s="144"/>
      <c r="AO284" s="146"/>
      <c r="AP284" s="146"/>
      <c r="AQ284" s="146"/>
      <c r="AR284" s="147"/>
      <c r="AS284" s="147"/>
      <c r="AT284" s="147"/>
      <c r="AU284" s="147"/>
      <c r="AV284" s="147"/>
      <c r="AW284" s="147"/>
      <c r="AX284" s="147"/>
      <c r="AY284" s="147"/>
      <c r="AZ284" s="147"/>
      <c r="BA284" s="147"/>
      <c r="BB284" s="147"/>
      <c r="BC284" s="147"/>
      <c r="BD284" s="147"/>
      <c r="BE284" s="147"/>
      <c r="BF284" s="147"/>
      <c r="BI284" s="65"/>
    </row>
    <row r="285" spans="1:61" x14ac:dyDescent="0.25">
      <c r="A285" s="130">
        <f t="shared" si="32"/>
        <v>45778</v>
      </c>
      <c r="B285" s="131">
        <v>6.3183631697051601E-2</v>
      </c>
      <c r="C285" s="18"/>
      <c r="D285" s="147"/>
      <c r="E285" s="146"/>
      <c r="F285" s="146"/>
      <c r="G285" s="146"/>
      <c r="H285" s="146"/>
      <c r="I285" s="146"/>
      <c r="J285" s="146"/>
      <c r="K285" s="146"/>
      <c r="L285" s="147"/>
      <c r="M285" s="148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4"/>
      <c r="AA285" s="144"/>
      <c r="AB285" s="144"/>
      <c r="AC285" s="144"/>
      <c r="AD285" s="144"/>
      <c r="AE285" s="144"/>
      <c r="AF285" s="144"/>
      <c r="AG285" s="144"/>
      <c r="AH285" s="144"/>
      <c r="AI285" s="144"/>
      <c r="AJ285" s="144"/>
      <c r="AK285" s="144"/>
      <c r="AL285" s="144"/>
      <c r="AM285" s="144"/>
      <c r="AN285" s="144"/>
      <c r="AO285" s="146"/>
      <c r="AP285" s="146"/>
      <c r="AQ285" s="146"/>
      <c r="AR285" s="147"/>
      <c r="AS285" s="147"/>
      <c r="AT285" s="147"/>
      <c r="AU285" s="147"/>
      <c r="AV285" s="147"/>
      <c r="AW285" s="147"/>
      <c r="AX285" s="147"/>
      <c r="AY285" s="147"/>
      <c r="AZ285" s="147"/>
      <c r="BA285" s="147"/>
      <c r="BB285" s="147"/>
      <c r="BC285" s="147"/>
      <c r="BD285" s="147"/>
      <c r="BE285" s="147"/>
      <c r="BF285" s="147"/>
      <c r="BI285" s="65"/>
    </row>
    <row r="286" spans="1:61" x14ac:dyDescent="0.25">
      <c r="A286" s="130">
        <f t="shared" si="32"/>
        <v>45809</v>
      </c>
      <c r="B286" s="131">
        <v>6.318317347492379E-2</v>
      </c>
      <c r="C286" s="18"/>
      <c r="D286" s="147"/>
      <c r="E286" s="146"/>
      <c r="F286" s="146"/>
      <c r="G286" s="146"/>
      <c r="H286" s="146"/>
      <c r="I286" s="146"/>
      <c r="J286" s="146"/>
      <c r="K286" s="146"/>
      <c r="L286" s="147"/>
      <c r="M286" s="148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4"/>
      <c r="AA286" s="144"/>
      <c r="AB286" s="144"/>
      <c r="AC286" s="144"/>
      <c r="AD286" s="144"/>
      <c r="AE286" s="144"/>
      <c r="AF286" s="144"/>
      <c r="AG286" s="144"/>
      <c r="AH286" s="144"/>
      <c r="AI286" s="144"/>
      <c r="AJ286" s="144"/>
      <c r="AK286" s="144"/>
      <c r="AL286" s="144"/>
      <c r="AM286" s="144"/>
      <c r="AN286" s="144"/>
      <c r="AO286" s="146"/>
      <c r="AP286" s="146"/>
      <c r="AQ286" s="146"/>
      <c r="AR286" s="147"/>
      <c r="AS286" s="147"/>
      <c r="AT286" s="147"/>
      <c r="AU286" s="147"/>
      <c r="AV286" s="147"/>
      <c r="AW286" s="147"/>
      <c r="AX286" s="147"/>
      <c r="AY286" s="147"/>
      <c r="AZ286" s="147"/>
      <c r="BA286" s="147"/>
      <c r="BB286" s="147"/>
      <c r="BC286" s="147"/>
      <c r="BD286" s="147"/>
      <c r="BE286" s="147"/>
      <c r="BF286" s="147"/>
      <c r="BI286" s="65"/>
    </row>
    <row r="287" spans="1:61" x14ac:dyDescent="0.25">
      <c r="A287" s="130">
        <f t="shared" si="32"/>
        <v>45839</v>
      </c>
      <c r="B287" s="131">
        <v>6.3182730034154311E-2</v>
      </c>
      <c r="C287" s="18"/>
      <c r="D287" s="147"/>
      <c r="E287" s="146"/>
      <c r="F287" s="146"/>
      <c r="G287" s="146"/>
      <c r="H287" s="146"/>
      <c r="I287" s="146"/>
      <c r="J287" s="146"/>
      <c r="K287" s="146"/>
      <c r="L287" s="147"/>
      <c r="M287" s="148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4"/>
      <c r="AA287" s="144"/>
      <c r="AB287" s="144"/>
      <c r="AC287" s="144"/>
      <c r="AD287" s="144"/>
      <c r="AE287" s="144"/>
      <c r="AF287" s="144"/>
      <c r="AG287" s="144"/>
      <c r="AH287" s="144"/>
      <c r="AI287" s="144"/>
      <c r="AJ287" s="144"/>
      <c r="AK287" s="144"/>
      <c r="AL287" s="144"/>
      <c r="AM287" s="144"/>
      <c r="AN287" s="144"/>
      <c r="AO287" s="146"/>
      <c r="AP287" s="146"/>
      <c r="AQ287" s="146"/>
      <c r="AR287" s="147"/>
      <c r="AS287" s="147"/>
      <c r="AT287" s="147"/>
      <c r="AU287" s="147"/>
      <c r="AV287" s="147"/>
      <c r="AW287" s="147"/>
      <c r="AX287" s="147"/>
      <c r="AY287" s="147"/>
      <c r="AZ287" s="147"/>
      <c r="BA287" s="147"/>
      <c r="BB287" s="147"/>
      <c r="BC287" s="147"/>
      <c r="BD287" s="147"/>
      <c r="BE287" s="147"/>
      <c r="BF287" s="147"/>
      <c r="BI287" s="65"/>
    </row>
    <row r="288" spans="1:61" x14ac:dyDescent="0.25">
      <c r="A288" s="130">
        <f t="shared" si="32"/>
        <v>45870</v>
      </c>
      <c r="B288" s="131">
        <v>6.3182271812026097E-2</v>
      </c>
      <c r="C288" s="18"/>
      <c r="D288" s="147"/>
      <c r="E288" s="146"/>
      <c r="F288" s="146"/>
      <c r="G288" s="146"/>
      <c r="H288" s="146"/>
      <c r="I288" s="146"/>
      <c r="J288" s="146"/>
      <c r="K288" s="146"/>
      <c r="L288" s="147"/>
      <c r="M288" s="148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4"/>
      <c r="AA288" s="144"/>
      <c r="AB288" s="144"/>
      <c r="AC288" s="144"/>
      <c r="AD288" s="144"/>
      <c r="AE288" s="144"/>
      <c r="AF288" s="144"/>
      <c r="AG288" s="144"/>
      <c r="AH288" s="144"/>
      <c r="AI288" s="144"/>
      <c r="AJ288" s="144"/>
      <c r="AK288" s="144"/>
      <c r="AL288" s="144"/>
      <c r="AM288" s="144"/>
      <c r="AN288" s="144"/>
      <c r="AO288" s="146"/>
      <c r="AP288" s="146"/>
      <c r="AQ288" s="146"/>
      <c r="AR288" s="147"/>
      <c r="AS288" s="147"/>
      <c r="AT288" s="147"/>
      <c r="AU288" s="147"/>
      <c r="AV288" s="147"/>
      <c r="AW288" s="147"/>
      <c r="AX288" s="147"/>
      <c r="AY288" s="147"/>
      <c r="AZ288" s="147"/>
      <c r="BA288" s="147"/>
      <c r="BB288" s="147"/>
      <c r="BC288" s="147"/>
      <c r="BD288" s="147"/>
      <c r="BE288" s="147"/>
      <c r="BF288" s="147"/>
      <c r="BI288" s="65"/>
    </row>
    <row r="289" spans="1:61" x14ac:dyDescent="0.25">
      <c r="A289" s="130">
        <f t="shared" si="32"/>
        <v>45901</v>
      </c>
      <c r="B289" s="131">
        <v>6.31818135898983E-2</v>
      </c>
      <c r="C289" s="18"/>
      <c r="D289" s="147"/>
      <c r="E289" s="146"/>
      <c r="F289" s="146"/>
      <c r="G289" s="146"/>
      <c r="H289" s="146"/>
      <c r="I289" s="146"/>
      <c r="J289" s="146"/>
      <c r="K289" s="146"/>
      <c r="L289" s="147"/>
      <c r="M289" s="148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4"/>
      <c r="AA289" s="144"/>
      <c r="AB289" s="144"/>
      <c r="AC289" s="144"/>
      <c r="AD289" s="144"/>
      <c r="AE289" s="144"/>
      <c r="AF289" s="144"/>
      <c r="AG289" s="144"/>
      <c r="AH289" s="144"/>
      <c r="AI289" s="144"/>
      <c r="AJ289" s="144"/>
      <c r="AK289" s="144"/>
      <c r="AL289" s="144"/>
      <c r="AM289" s="144"/>
      <c r="AN289" s="144"/>
      <c r="AO289" s="146"/>
      <c r="AP289" s="146"/>
      <c r="AQ289" s="146"/>
      <c r="AR289" s="147"/>
      <c r="AS289" s="147"/>
      <c r="AT289" s="147"/>
      <c r="AU289" s="147"/>
      <c r="AV289" s="147"/>
      <c r="AW289" s="147"/>
      <c r="AX289" s="147"/>
      <c r="AY289" s="147"/>
      <c r="AZ289" s="147"/>
      <c r="BA289" s="147"/>
      <c r="BB289" s="147"/>
      <c r="BC289" s="147"/>
      <c r="BD289" s="147"/>
      <c r="BE289" s="147"/>
      <c r="BF289" s="147"/>
      <c r="BI289" s="65"/>
    </row>
    <row r="290" spans="1:61" x14ac:dyDescent="0.25">
      <c r="A290" s="130">
        <f t="shared" si="32"/>
        <v>45931</v>
      </c>
      <c r="B290" s="131">
        <v>6.3181370149129307E-2</v>
      </c>
      <c r="C290" s="18"/>
      <c r="D290" s="147"/>
      <c r="E290" s="146"/>
      <c r="F290" s="146"/>
      <c r="G290" s="146"/>
      <c r="H290" s="146"/>
      <c r="I290" s="146"/>
      <c r="J290" s="146"/>
      <c r="K290" s="146"/>
      <c r="L290" s="147"/>
      <c r="M290" s="148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4"/>
      <c r="AA290" s="144"/>
      <c r="AB290" s="144"/>
      <c r="AC290" s="144"/>
      <c r="AD290" s="144"/>
      <c r="AE290" s="144"/>
      <c r="AF290" s="144"/>
      <c r="AG290" s="144"/>
      <c r="AH290" s="144"/>
      <c r="AI290" s="144"/>
      <c r="AJ290" s="144"/>
      <c r="AK290" s="144"/>
      <c r="AL290" s="144"/>
      <c r="AM290" s="144"/>
      <c r="AN290" s="144"/>
      <c r="AO290" s="146"/>
      <c r="AP290" s="146"/>
      <c r="AQ290" s="146"/>
      <c r="AR290" s="147"/>
      <c r="AS290" s="147"/>
      <c r="AT290" s="147"/>
      <c r="AU290" s="147"/>
      <c r="AV290" s="147"/>
      <c r="AW290" s="147"/>
      <c r="AX290" s="147"/>
      <c r="AY290" s="147"/>
      <c r="AZ290" s="147"/>
      <c r="BA290" s="147"/>
      <c r="BB290" s="147"/>
      <c r="BC290" s="147"/>
      <c r="BD290" s="147"/>
      <c r="BE290" s="147"/>
      <c r="BF290" s="147"/>
      <c r="BI290" s="65"/>
    </row>
    <row r="291" spans="1:61" x14ac:dyDescent="0.25">
      <c r="A291" s="130">
        <f t="shared" si="32"/>
        <v>45962</v>
      </c>
      <c r="B291" s="131">
        <v>6.318091192700151E-2</v>
      </c>
      <c r="C291" s="18"/>
      <c r="D291" s="147"/>
      <c r="E291" s="146"/>
      <c r="F291" s="146"/>
      <c r="G291" s="146"/>
      <c r="H291" s="146"/>
      <c r="I291" s="146"/>
      <c r="J291" s="146"/>
      <c r="K291" s="146"/>
      <c r="L291" s="147"/>
      <c r="M291" s="148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4"/>
      <c r="AA291" s="144"/>
      <c r="AB291" s="144"/>
      <c r="AC291" s="144"/>
      <c r="AD291" s="144"/>
      <c r="AE291" s="144"/>
      <c r="AF291" s="144"/>
      <c r="AG291" s="144"/>
      <c r="AH291" s="144"/>
      <c r="AI291" s="144"/>
      <c r="AJ291" s="144"/>
      <c r="AK291" s="144"/>
      <c r="AL291" s="144"/>
      <c r="AM291" s="144"/>
      <c r="AN291" s="144"/>
      <c r="AO291" s="146"/>
      <c r="AP291" s="146"/>
      <c r="AQ291" s="146"/>
      <c r="AR291" s="147"/>
      <c r="AS291" s="147"/>
      <c r="AT291" s="147"/>
      <c r="AU291" s="147"/>
      <c r="AV291" s="147"/>
      <c r="AW291" s="147"/>
      <c r="AX291" s="147"/>
      <c r="AY291" s="147"/>
      <c r="AZ291" s="147"/>
      <c r="BA291" s="147"/>
      <c r="BB291" s="147"/>
      <c r="BC291" s="147"/>
      <c r="BD291" s="147"/>
      <c r="BE291" s="147"/>
      <c r="BF291" s="147"/>
      <c r="BI291" s="65"/>
    </row>
    <row r="292" spans="1:61" x14ac:dyDescent="0.25">
      <c r="A292" s="130">
        <f t="shared" si="32"/>
        <v>45992</v>
      </c>
      <c r="B292" s="131">
        <v>6.3180468486232905E-2</v>
      </c>
      <c r="C292" s="18"/>
      <c r="D292" s="147"/>
      <c r="E292" s="146"/>
      <c r="F292" s="146"/>
      <c r="G292" s="146"/>
      <c r="H292" s="146"/>
      <c r="I292" s="146"/>
      <c r="J292" s="146"/>
      <c r="K292" s="146"/>
      <c r="L292" s="147"/>
      <c r="M292" s="148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4"/>
      <c r="AA292" s="144"/>
      <c r="AB292" s="144"/>
      <c r="AC292" s="144"/>
      <c r="AD292" s="144"/>
      <c r="AE292" s="144"/>
      <c r="AF292" s="144"/>
      <c r="AG292" s="144"/>
      <c r="AH292" s="144"/>
      <c r="AI292" s="144"/>
      <c r="AJ292" s="144"/>
      <c r="AK292" s="144"/>
      <c r="AL292" s="144"/>
      <c r="AM292" s="144"/>
      <c r="AN292" s="144"/>
      <c r="AO292" s="146"/>
      <c r="AP292" s="146"/>
      <c r="AQ292" s="146"/>
      <c r="AR292" s="147"/>
      <c r="AS292" s="147"/>
      <c r="AT292" s="147"/>
      <c r="AU292" s="147"/>
      <c r="AV292" s="147"/>
      <c r="AW292" s="147"/>
      <c r="AX292" s="147"/>
      <c r="AY292" s="147"/>
      <c r="AZ292" s="147"/>
      <c r="BA292" s="147"/>
      <c r="BB292" s="147"/>
      <c r="BC292" s="147"/>
      <c r="BD292" s="147"/>
      <c r="BE292" s="147"/>
      <c r="BF292" s="147"/>
      <c r="BI292" s="65"/>
    </row>
    <row r="293" spans="1:61" x14ac:dyDescent="0.25">
      <c r="A293" s="130">
        <f t="shared" si="32"/>
        <v>46023</v>
      </c>
      <c r="B293" s="131">
        <v>6.3180010264104691E-2</v>
      </c>
      <c r="C293" s="18"/>
      <c r="D293" s="147"/>
      <c r="E293" s="146"/>
      <c r="F293" s="146"/>
      <c r="G293" s="146"/>
      <c r="H293" s="146"/>
      <c r="I293" s="146"/>
      <c r="J293" s="146"/>
      <c r="K293" s="146"/>
      <c r="L293" s="147"/>
      <c r="M293" s="148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4"/>
      <c r="AA293" s="144"/>
      <c r="AB293" s="144"/>
      <c r="AC293" s="144"/>
      <c r="AD293" s="144"/>
      <c r="AE293" s="144"/>
      <c r="AF293" s="144"/>
      <c r="AG293" s="144"/>
      <c r="AH293" s="144"/>
      <c r="AI293" s="144"/>
      <c r="AJ293" s="144"/>
      <c r="AK293" s="144"/>
      <c r="AL293" s="144"/>
      <c r="AM293" s="144"/>
      <c r="AN293" s="144"/>
      <c r="AO293" s="146"/>
      <c r="AP293" s="146"/>
      <c r="AQ293" s="146"/>
      <c r="AR293" s="147"/>
      <c r="AS293" s="147"/>
      <c r="AT293" s="147"/>
      <c r="AU293" s="147"/>
      <c r="AV293" s="147"/>
      <c r="AW293" s="147"/>
      <c r="AX293" s="147"/>
      <c r="AY293" s="147"/>
      <c r="AZ293" s="147"/>
      <c r="BA293" s="147"/>
      <c r="BB293" s="147"/>
      <c r="BC293" s="147"/>
      <c r="BD293" s="147"/>
      <c r="BE293" s="147"/>
      <c r="BF293" s="147"/>
      <c r="BI293" s="65"/>
    </row>
    <row r="294" spans="1:61" x14ac:dyDescent="0.25">
      <c r="A294" s="130">
        <f t="shared" si="32"/>
        <v>46054</v>
      </c>
      <c r="B294" s="131">
        <v>6.3179552041977297E-2</v>
      </c>
      <c r="C294" s="18"/>
      <c r="D294" s="147"/>
      <c r="E294" s="146"/>
      <c r="F294" s="146"/>
      <c r="G294" s="146"/>
      <c r="H294" s="146"/>
      <c r="I294" s="146"/>
      <c r="J294" s="146"/>
      <c r="K294" s="146"/>
      <c r="L294" s="147"/>
      <c r="M294" s="148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4"/>
      <c r="AA294" s="144"/>
      <c r="AB294" s="144"/>
      <c r="AC294" s="144"/>
      <c r="AD294" s="144"/>
      <c r="AE294" s="144"/>
      <c r="AF294" s="144"/>
      <c r="AG294" s="144"/>
      <c r="AH294" s="144"/>
      <c r="AI294" s="144"/>
      <c r="AJ294" s="144"/>
      <c r="AK294" s="144"/>
      <c r="AL294" s="144"/>
      <c r="AM294" s="144"/>
      <c r="AN294" s="144"/>
      <c r="AO294" s="146"/>
      <c r="AP294" s="146"/>
      <c r="AQ294" s="146"/>
      <c r="AR294" s="147"/>
      <c r="AS294" s="147"/>
      <c r="AT294" s="147"/>
      <c r="AU294" s="147"/>
      <c r="AV294" s="147"/>
      <c r="AW294" s="147"/>
      <c r="AX294" s="147"/>
      <c r="AY294" s="147"/>
      <c r="AZ294" s="147"/>
      <c r="BA294" s="147"/>
      <c r="BB294" s="147"/>
      <c r="BC294" s="147"/>
      <c r="BD294" s="147"/>
      <c r="BE294" s="147"/>
      <c r="BF294" s="147"/>
      <c r="BI294" s="65"/>
    </row>
    <row r="295" spans="1:61" x14ac:dyDescent="0.25">
      <c r="A295" s="130">
        <f t="shared" si="32"/>
        <v>46082</v>
      </c>
      <c r="B295" s="131">
        <v>6.3179138163926798E-2</v>
      </c>
      <c r="C295" s="18"/>
      <c r="D295" s="147"/>
      <c r="E295" s="146"/>
      <c r="F295" s="146"/>
      <c r="G295" s="146"/>
      <c r="H295" s="146"/>
      <c r="I295" s="146"/>
      <c r="J295" s="146"/>
      <c r="K295" s="146"/>
      <c r="L295" s="147"/>
      <c r="M295" s="148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4"/>
      <c r="AA295" s="144"/>
      <c r="AB295" s="144"/>
      <c r="AC295" s="144"/>
      <c r="AD295" s="144"/>
      <c r="AE295" s="144"/>
      <c r="AF295" s="144"/>
      <c r="AG295" s="144"/>
      <c r="AH295" s="144"/>
      <c r="AI295" s="144"/>
      <c r="AJ295" s="144"/>
      <c r="AK295" s="144"/>
      <c r="AL295" s="144"/>
      <c r="AM295" s="144"/>
      <c r="AN295" s="144"/>
      <c r="AO295" s="146"/>
      <c r="AP295" s="146"/>
      <c r="AQ295" s="146"/>
      <c r="AR295" s="147"/>
      <c r="AS295" s="147"/>
      <c r="AT295" s="147"/>
      <c r="AU295" s="147"/>
      <c r="AV295" s="147"/>
      <c r="AW295" s="147"/>
      <c r="AX295" s="147"/>
      <c r="AY295" s="147"/>
      <c r="AZ295" s="147"/>
      <c r="BA295" s="147"/>
      <c r="BB295" s="147"/>
      <c r="BC295" s="147"/>
      <c r="BD295" s="147"/>
      <c r="BE295" s="147"/>
      <c r="BF295" s="147"/>
      <c r="BI295" s="65"/>
    </row>
    <row r="296" spans="1:61" x14ac:dyDescent="0.25">
      <c r="A296" s="130">
        <f t="shared" si="32"/>
        <v>46113</v>
      </c>
      <c r="B296" s="131">
        <v>6.3178679941799501E-2</v>
      </c>
      <c r="C296" s="18"/>
      <c r="D296" s="147"/>
      <c r="E296" s="146"/>
      <c r="F296" s="146"/>
      <c r="G296" s="146"/>
      <c r="H296" s="146"/>
      <c r="I296" s="146"/>
      <c r="J296" s="146"/>
      <c r="K296" s="146"/>
      <c r="L296" s="147"/>
      <c r="M296" s="148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4"/>
      <c r="AA296" s="144"/>
      <c r="AB296" s="144"/>
      <c r="AC296" s="144"/>
      <c r="AD296" s="144"/>
      <c r="AE296" s="144"/>
      <c r="AF296" s="144"/>
      <c r="AG296" s="144"/>
      <c r="AH296" s="144"/>
      <c r="AI296" s="144"/>
      <c r="AJ296" s="144"/>
      <c r="AK296" s="144"/>
      <c r="AL296" s="144"/>
      <c r="AM296" s="144"/>
      <c r="AN296" s="144"/>
      <c r="AO296" s="146"/>
      <c r="AP296" s="146"/>
      <c r="AQ296" s="146"/>
      <c r="AR296" s="147"/>
      <c r="AS296" s="147"/>
      <c r="AT296" s="147"/>
      <c r="AU296" s="147"/>
      <c r="AV296" s="147"/>
      <c r="AW296" s="147"/>
      <c r="AX296" s="147"/>
      <c r="AY296" s="147"/>
      <c r="AZ296" s="147"/>
      <c r="BA296" s="147"/>
      <c r="BB296" s="147"/>
      <c r="BC296" s="147"/>
      <c r="BD296" s="147"/>
      <c r="BE296" s="147"/>
      <c r="BF296" s="147"/>
      <c r="BI296" s="65"/>
    </row>
    <row r="297" spans="1:61" x14ac:dyDescent="0.25">
      <c r="A297" s="130">
        <f t="shared" si="32"/>
        <v>46143</v>
      </c>
      <c r="B297" s="131">
        <v>6.3178236501030507E-2</v>
      </c>
      <c r="C297" s="18"/>
      <c r="D297" s="147"/>
      <c r="E297" s="146"/>
      <c r="F297" s="146"/>
      <c r="G297" s="146"/>
      <c r="H297" s="146"/>
      <c r="I297" s="146"/>
      <c r="J297" s="146"/>
      <c r="K297" s="146"/>
      <c r="L297" s="147"/>
      <c r="M297" s="148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4"/>
      <c r="AA297" s="144"/>
      <c r="AB297" s="144"/>
      <c r="AC297" s="144"/>
      <c r="AD297" s="144"/>
      <c r="AE297" s="144"/>
      <c r="AF297" s="144"/>
      <c r="AG297" s="144"/>
      <c r="AH297" s="144"/>
      <c r="AI297" s="144"/>
      <c r="AJ297" s="144"/>
      <c r="AK297" s="144"/>
      <c r="AL297" s="144"/>
      <c r="AM297" s="144"/>
      <c r="AN297" s="144"/>
      <c r="AO297" s="146"/>
      <c r="AP297" s="146"/>
      <c r="AQ297" s="146"/>
      <c r="AR297" s="147"/>
      <c r="AS297" s="147"/>
      <c r="AT297" s="147"/>
      <c r="AU297" s="147"/>
      <c r="AV297" s="147"/>
      <c r="AW297" s="147"/>
      <c r="AX297" s="147"/>
      <c r="AY297" s="147"/>
      <c r="AZ297" s="147"/>
      <c r="BA297" s="147"/>
      <c r="BB297" s="147"/>
      <c r="BC297" s="147"/>
      <c r="BD297" s="147"/>
      <c r="BE297" s="147"/>
      <c r="BF297" s="147"/>
      <c r="BI297" s="65"/>
    </row>
    <row r="298" spans="1:61" x14ac:dyDescent="0.25">
      <c r="A298" s="130">
        <f t="shared" si="32"/>
        <v>46174</v>
      </c>
      <c r="B298" s="131">
        <v>6.3177778278903612E-2</v>
      </c>
      <c r="C298" s="18"/>
      <c r="D298" s="147"/>
      <c r="E298" s="146"/>
      <c r="F298" s="146"/>
      <c r="G298" s="146"/>
      <c r="H298" s="146"/>
      <c r="I298" s="146"/>
      <c r="J298" s="146"/>
      <c r="K298" s="146"/>
      <c r="L298" s="147"/>
      <c r="M298" s="148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4"/>
      <c r="AA298" s="144"/>
      <c r="AB298" s="144"/>
      <c r="AC298" s="144"/>
      <c r="AD298" s="144"/>
      <c r="AE298" s="144"/>
      <c r="AF298" s="144"/>
      <c r="AG298" s="144"/>
      <c r="AH298" s="144"/>
      <c r="AI298" s="144"/>
      <c r="AJ298" s="144"/>
      <c r="AK298" s="144"/>
      <c r="AL298" s="144"/>
      <c r="AM298" s="144"/>
      <c r="AN298" s="144"/>
      <c r="AO298" s="146"/>
      <c r="AP298" s="146"/>
      <c r="AQ298" s="146"/>
      <c r="AR298" s="147"/>
      <c r="AS298" s="147"/>
      <c r="AT298" s="147"/>
      <c r="AU298" s="147"/>
      <c r="AV298" s="147"/>
      <c r="AW298" s="147"/>
      <c r="AX298" s="147"/>
      <c r="AY298" s="147"/>
      <c r="AZ298" s="147"/>
      <c r="BA298" s="147"/>
      <c r="BB298" s="147"/>
      <c r="BC298" s="147"/>
      <c r="BD298" s="147"/>
      <c r="BE298" s="147"/>
      <c r="BF298" s="147"/>
      <c r="BI298" s="65"/>
    </row>
    <row r="299" spans="1:61" x14ac:dyDescent="0.25">
      <c r="A299" s="130">
        <f t="shared" si="32"/>
        <v>46204</v>
      </c>
      <c r="B299" s="131">
        <v>6.3177334838135007E-2</v>
      </c>
      <c r="C299" s="18"/>
      <c r="D299" s="147"/>
      <c r="E299" s="146"/>
      <c r="F299" s="146"/>
      <c r="G299" s="146"/>
      <c r="H299" s="146"/>
      <c r="I299" s="146"/>
      <c r="J299" s="146"/>
      <c r="K299" s="146"/>
      <c r="L299" s="147"/>
      <c r="M299" s="148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4"/>
      <c r="AA299" s="144"/>
      <c r="AB299" s="144"/>
      <c r="AC299" s="144"/>
      <c r="AD299" s="144"/>
      <c r="AE299" s="144"/>
      <c r="AF299" s="144"/>
      <c r="AG299" s="144"/>
      <c r="AH299" s="144"/>
      <c r="AI299" s="144"/>
      <c r="AJ299" s="144"/>
      <c r="AK299" s="144"/>
      <c r="AL299" s="144"/>
      <c r="AM299" s="144"/>
      <c r="AN299" s="144"/>
      <c r="AO299" s="146"/>
      <c r="AP299" s="146"/>
      <c r="AQ299" s="146"/>
      <c r="AR299" s="147"/>
      <c r="AS299" s="147"/>
      <c r="AT299" s="147"/>
      <c r="AU299" s="147"/>
      <c r="AV299" s="147"/>
      <c r="AW299" s="147"/>
      <c r="AX299" s="147"/>
      <c r="AY299" s="147"/>
      <c r="AZ299" s="147"/>
      <c r="BA299" s="147"/>
      <c r="BB299" s="147"/>
      <c r="BC299" s="147"/>
      <c r="BD299" s="147"/>
      <c r="BE299" s="147"/>
      <c r="BF299" s="147"/>
      <c r="BI299" s="65"/>
    </row>
    <row r="300" spans="1:61" x14ac:dyDescent="0.25">
      <c r="A300" s="130">
        <f t="shared" si="32"/>
        <v>46235</v>
      </c>
      <c r="B300" s="131">
        <v>6.3176876616007696E-2</v>
      </c>
      <c r="C300" s="18"/>
      <c r="D300" s="147"/>
      <c r="E300" s="146"/>
      <c r="F300" s="146"/>
      <c r="G300" s="146"/>
      <c r="H300" s="146"/>
      <c r="I300" s="146"/>
      <c r="J300" s="146"/>
      <c r="K300" s="146"/>
      <c r="L300" s="147"/>
      <c r="M300" s="148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4"/>
      <c r="AA300" s="144"/>
      <c r="AB300" s="144"/>
      <c r="AC300" s="144"/>
      <c r="AD300" s="144"/>
      <c r="AE300" s="144"/>
      <c r="AF300" s="144"/>
      <c r="AG300" s="144"/>
      <c r="AH300" s="144"/>
      <c r="AI300" s="144"/>
      <c r="AJ300" s="144"/>
      <c r="AK300" s="144"/>
      <c r="AL300" s="144"/>
      <c r="AM300" s="144"/>
      <c r="AN300" s="144"/>
      <c r="AO300" s="146"/>
      <c r="AP300" s="146"/>
      <c r="AQ300" s="146"/>
      <c r="AR300" s="147"/>
      <c r="AS300" s="147"/>
      <c r="AT300" s="147"/>
      <c r="AU300" s="147"/>
      <c r="AV300" s="147"/>
      <c r="AW300" s="147"/>
      <c r="AX300" s="147"/>
      <c r="AY300" s="147"/>
      <c r="AZ300" s="147"/>
      <c r="BA300" s="147"/>
      <c r="BB300" s="147"/>
      <c r="BC300" s="147"/>
      <c r="BD300" s="147"/>
      <c r="BE300" s="147"/>
      <c r="BF300" s="147"/>
      <c r="BI300" s="65"/>
    </row>
    <row r="301" spans="1:61" x14ac:dyDescent="0.25">
      <c r="A301" s="130">
        <f t="shared" si="32"/>
        <v>46266</v>
      </c>
      <c r="B301" s="131">
        <v>6.3176418393880801E-2</v>
      </c>
      <c r="C301" s="18"/>
      <c r="D301" s="147"/>
      <c r="E301" s="146"/>
      <c r="F301" s="146"/>
      <c r="G301" s="146"/>
      <c r="H301" s="146"/>
      <c r="I301" s="146"/>
      <c r="J301" s="146"/>
      <c r="K301" s="146"/>
      <c r="L301" s="147"/>
      <c r="M301" s="148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4"/>
      <c r="AA301" s="144"/>
      <c r="AB301" s="144"/>
      <c r="AC301" s="144"/>
      <c r="AD301" s="144"/>
      <c r="AE301" s="144"/>
      <c r="AF301" s="144"/>
      <c r="AG301" s="144"/>
      <c r="AH301" s="144"/>
      <c r="AI301" s="144"/>
      <c r="AJ301" s="144"/>
      <c r="AK301" s="144"/>
      <c r="AL301" s="144"/>
      <c r="AM301" s="144"/>
      <c r="AN301" s="144"/>
      <c r="AO301" s="146"/>
      <c r="AP301" s="146"/>
      <c r="AQ301" s="146"/>
      <c r="AR301" s="147"/>
      <c r="AS301" s="147"/>
      <c r="AT301" s="147"/>
      <c r="AU301" s="147"/>
      <c r="AV301" s="147"/>
      <c r="AW301" s="147"/>
      <c r="AX301" s="147"/>
      <c r="AY301" s="147"/>
      <c r="AZ301" s="147"/>
      <c r="BA301" s="147"/>
      <c r="BB301" s="147"/>
      <c r="BC301" s="147"/>
      <c r="BD301" s="147"/>
      <c r="BE301" s="147"/>
      <c r="BF301" s="147"/>
      <c r="BI301" s="65"/>
    </row>
    <row r="302" spans="1:61" x14ac:dyDescent="0.25">
      <c r="A302" s="130">
        <f t="shared" si="32"/>
        <v>46296</v>
      </c>
      <c r="B302" s="131">
        <v>6.3175974953112696E-2</v>
      </c>
      <c r="C302" s="18"/>
      <c r="D302" s="147"/>
      <c r="E302" s="146"/>
      <c r="F302" s="146"/>
      <c r="G302" s="146"/>
      <c r="H302" s="146"/>
      <c r="I302" s="146"/>
      <c r="J302" s="146"/>
      <c r="K302" s="146"/>
      <c r="L302" s="147"/>
      <c r="M302" s="148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4"/>
      <c r="AA302" s="144"/>
      <c r="AB302" s="144"/>
      <c r="AC302" s="144"/>
      <c r="AD302" s="144"/>
      <c r="AE302" s="144"/>
      <c r="AF302" s="144"/>
      <c r="AG302" s="144"/>
      <c r="AH302" s="144"/>
      <c r="AI302" s="144"/>
      <c r="AJ302" s="144"/>
      <c r="AK302" s="144"/>
      <c r="AL302" s="144"/>
      <c r="AM302" s="144"/>
      <c r="AN302" s="144"/>
      <c r="AO302" s="146"/>
      <c r="AP302" s="146"/>
      <c r="AQ302" s="146"/>
      <c r="AR302" s="147"/>
      <c r="AS302" s="147"/>
      <c r="AT302" s="147"/>
      <c r="AU302" s="147"/>
      <c r="AV302" s="147"/>
      <c r="AW302" s="147"/>
      <c r="AX302" s="147"/>
      <c r="AY302" s="147"/>
      <c r="AZ302" s="147"/>
      <c r="BA302" s="147"/>
      <c r="BB302" s="147"/>
      <c r="BC302" s="147"/>
      <c r="BD302" s="147"/>
      <c r="BE302" s="147"/>
      <c r="BF302" s="147"/>
      <c r="BI302" s="65"/>
    </row>
    <row r="303" spans="1:61" x14ac:dyDescent="0.25">
      <c r="A303" s="130">
        <f t="shared" si="32"/>
        <v>46327</v>
      </c>
      <c r="B303" s="131">
        <v>6.3175516730985301E-2</v>
      </c>
      <c r="C303" s="18"/>
      <c r="D303" s="1"/>
      <c r="E303" s="1"/>
      <c r="F303" s="1"/>
      <c r="G303" s="1"/>
      <c r="H303" s="1"/>
      <c r="I303" s="1"/>
      <c r="J303" s="1"/>
      <c r="K303" s="1"/>
      <c r="L303" s="1"/>
      <c r="M303" s="2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I303" s="65"/>
    </row>
    <row r="304" spans="1:61" x14ac:dyDescent="0.25">
      <c r="A304" s="130">
        <f t="shared" si="32"/>
        <v>46357</v>
      </c>
      <c r="B304" s="131">
        <v>6.3175073290217598E-2</v>
      </c>
      <c r="C304" s="18"/>
      <c r="D304" s="1"/>
      <c r="E304" s="1"/>
      <c r="F304" s="1"/>
      <c r="G304" s="1"/>
      <c r="H304" s="1"/>
      <c r="I304" s="1"/>
      <c r="J304" s="1"/>
      <c r="K304" s="1"/>
      <c r="L304" s="1"/>
      <c r="M304" s="2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I304" s="65"/>
    </row>
    <row r="305" spans="1:61" x14ac:dyDescent="0.25">
      <c r="A305" s="130">
        <f t="shared" si="32"/>
        <v>46388</v>
      </c>
      <c r="B305" s="131">
        <v>6.3174615068090703E-2</v>
      </c>
      <c r="C305" s="18"/>
      <c r="D305" s="1"/>
      <c r="E305" s="1"/>
      <c r="F305" s="1"/>
      <c r="G305" s="1"/>
      <c r="H305" s="1"/>
      <c r="I305" s="1"/>
      <c r="J305" s="1"/>
      <c r="K305" s="1"/>
      <c r="L305" s="1"/>
      <c r="M305" s="2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I305" s="65"/>
    </row>
    <row r="306" spans="1:61" x14ac:dyDescent="0.25">
      <c r="A306" s="130">
        <f t="shared" si="32"/>
        <v>46419</v>
      </c>
      <c r="B306" s="131">
        <v>6.3174156845963794E-2</v>
      </c>
      <c r="C306" s="18"/>
      <c r="D306" s="1"/>
      <c r="E306" s="1"/>
      <c r="F306" s="1"/>
      <c r="G306" s="1"/>
      <c r="H306" s="1"/>
      <c r="I306" s="1"/>
      <c r="J306" s="1"/>
      <c r="K306" s="1"/>
      <c r="L306" s="1"/>
      <c r="M306" s="2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I306" s="65"/>
    </row>
    <row r="307" spans="1:61" x14ac:dyDescent="0.25">
      <c r="A307" s="130">
        <f t="shared" si="32"/>
        <v>46447</v>
      </c>
      <c r="B307" s="131">
        <v>6.317374296791381E-2</v>
      </c>
      <c r="C307" s="18"/>
      <c r="D307" s="1"/>
      <c r="E307" s="1"/>
      <c r="F307" s="1"/>
      <c r="G307" s="1"/>
      <c r="H307" s="1"/>
      <c r="I307" s="1"/>
      <c r="J307" s="1"/>
      <c r="K307" s="1"/>
      <c r="L307" s="1"/>
      <c r="M307" s="2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I307" s="65"/>
    </row>
    <row r="308" spans="1:61" x14ac:dyDescent="0.25">
      <c r="A308" s="130">
        <f t="shared" si="32"/>
        <v>46478</v>
      </c>
      <c r="B308" s="131">
        <v>6.3173284745787303E-2</v>
      </c>
      <c r="C308" s="18"/>
      <c r="D308" s="1"/>
      <c r="E308" s="1"/>
      <c r="F308" s="1"/>
      <c r="G308" s="1"/>
      <c r="H308" s="1"/>
      <c r="I308" s="1"/>
      <c r="J308" s="1"/>
      <c r="K308" s="1"/>
      <c r="L308" s="1"/>
      <c r="M308" s="2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I308" s="65"/>
    </row>
    <row r="309" spans="1:61" x14ac:dyDescent="0.25">
      <c r="A309" s="130">
        <f t="shared" si="32"/>
        <v>46508</v>
      </c>
      <c r="B309" s="131">
        <v>6.3172841305019711E-2</v>
      </c>
      <c r="C309" s="18"/>
      <c r="D309" s="1"/>
      <c r="E309" s="1"/>
      <c r="F309" s="1"/>
      <c r="G309" s="1"/>
      <c r="H309" s="1"/>
      <c r="I309" s="1"/>
      <c r="J309" s="1"/>
      <c r="K309" s="1"/>
      <c r="L309" s="1"/>
      <c r="M309" s="2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I309" s="65"/>
    </row>
    <row r="310" spans="1:61" x14ac:dyDescent="0.25">
      <c r="A310" s="130">
        <f t="shared" si="32"/>
        <v>46539</v>
      </c>
      <c r="B310" s="131">
        <v>6.3172383082893205E-2</v>
      </c>
      <c r="C310" s="18"/>
      <c r="D310" s="1"/>
      <c r="E310" s="1"/>
      <c r="F310" s="1"/>
      <c r="G310" s="1"/>
      <c r="H310" s="1"/>
      <c r="I310" s="1"/>
      <c r="J310" s="1"/>
      <c r="K310" s="1"/>
      <c r="L310" s="1"/>
      <c r="M310" s="2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I310" s="65"/>
    </row>
    <row r="311" spans="1:61" x14ac:dyDescent="0.25">
      <c r="A311" s="130">
        <f t="shared" si="32"/>
        <v>46569</v>
      </c>
      <c r="B311" s="131">
        <v>6.3171939642125502E-2</v>
      </c>
      <c r="C311" s="18"/>
      <c r="D311" s="1"/>
      <c r="E311" s="1"/>
      <c r="F311" s="1"/>
      <c r="G311" s="1"/>
      <c r="H311" s="1"/>
      <c r="I311" s="1"/>
      <c r="J311" s="1"/>
      <c r="K311" s="1"/>
      <c r="L311" s="1"/>
      <c r="M311" s="2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I311" s="65"/>
    </row>
    <row r="312" spans="1:61" x14ac:dyDescent="0.25">
      <c r="A312" s="130">
        <f t="shared" si="32"/>
        <v>46600</v>
      </c>
      <c r="B312" s="131">
        <v>6.3171481419999509E-2</v>
      </c>
      <c r="C312" s="18"/>
      <c r="D312" s="1"/>
      <c r="E312" s="1"/>
      <c r="F312" s="1"/>
      <c r="G312" s="1"/>
      <c r="H312" s="1"/>
      <c r="I312" s="1"/>
      <c r="J312" s="1"/>
      <c r="K312" s="1"/>
      <c r="L312" s="1"/>
      <c r="M312" s="2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I312" s="65"/>
    </row>
    <row r="313" spans="1:61" x14ac:dyDescent="0.25">
      <c r="A313" s="130">
        <f t="shared" si="32"/>
        <v>46631</v>
      </c>
      <c r="B313" s="131">
        <v>6.31710231978726E-2</v>
      </c>
      <c r="C313" s="18"/>
      <c r="D313" s="1"/>
      <c r="E313" s="1"/>
      <c r="F313" s="1"/>
      <c r="G313" s="1"/>
      <c r="H313" s="1"/>
      <c r="I313" s="1"/>
      <c r="J313" s="1"/>
      <c r="K313" s="1"/>
      <c r="L313" s="1"/>
      <c r="M313" s="2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I313" s="65"/>
    </row>
    <row r="314" spans="1:61" x14ac:dyDescent="0.25">
      <c r="A314" s="130">
        <f t="shared" si="32"/>
        <v>46661</v>
      </c>
      <c r="B314" s="131">
        <v>6.3170579757105397E-2</v>
      </c>
      <c r="C314" s="18"/>
      <c r="D314" s="1"/>
      <c r="E314" s="1"/>
      <c r="F314" s="1"/>
      <c r="G314" s="1"/>
      <c r="H314" s="1"/>
      <c r="I314" s="1"/>
      <c r="J314" s="1"/>
      <c r="K314" s="1"/>
      <c r="L314" s="1"/>
      <c r="M314" s="2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I314" s="65"/>
    </row>
    <row r="315" spans="1:61" x14ac:dyDescent="0.25">
      <c r="A315" s="130">
        <f t="shared" si="32"/>
        <v>46692</v>
      </c>
      <c r="B315" s="131">
        <v>6.317012153497939E-2</v>
      </c>
      <c r="C315" s="18"/>
      <c r="D315" s="1"/>
      <c r="E315" s="1"/>
      <c r="F315" s="1"/>
      <c r="G315" s="1"/>
      <c r="H315" s="1"/>
      <c r="I315" s="1"/>
      <c r="J315" s="1"/>
      <c r="K315" s="1"/>
      <c r="L315" s="1"/>
      <c r="M315" s="2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I315" s="65"/>
    </row>
    <row r="316" spans="1:61" x14ac:dyDescent="0.25">
      <c r="A316" s="130">
        <f t="shared" si="32"/>
        <v>46722</v>
      </c>
      <c r="B316" s="131">
        <v>6.3169678094212103E-2</v>
      </c>
      <c r="C316" s="18"/>
      <c r="D316" s="1"/>
      <c r="E316" s="1"/>
      <c r="F316" s="1"/>
      <c r="G316" s="1"/>
      <c r="H316" s="1"/>
      <c r="I316" s="1"/>
      <c r="J316" s="1"/>
      <c r="K316" s="1"/>
      <c r="L316" s="1"/>
      <c r="M316" s="2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I316" s="65"/>
    </row>
    <row r="317" spans="1:61" x14ac:dyDescent="0.25">
      <c r="A317" s="130">
        <f t="shared" si="32"/>
        <v>46753</v>
      </c>
      <c r="B317" s="131">
        <v>6.316921987208611E-2</v>
      </c>
      <c r="C317" s="18"/>
      <c r="D317" s="1"/>
      <c r="E317" s="1"/>
      <c r="F317" s="1"/>
      <c r="G317" s="1"/>
      <c r="H317" s="1"/>
      <c r="I317" s="1"/>
      <c r="J317" s="1"/>
      <c r="K317" s="1"/>
      <c r="L317" s="1"/>
      <c r="M317" s="2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I317" s="65"/>
    </row>
    <row r="318" spans="1:61" x14ac:dyDescent="0.25">
      <c r="A318" s="130">
        <f t="shared" si="32"/>
        <v>46784</v>
      </c>
      <c r="B318" s="131">
        <v>6.3168761649960103E-2</v>
      </c>
      <c r="C318" s="18"/>
      <c r="D318" s="1"/>
      <c r="E318" s="1"/>
      <c r="F318" s="1"/>
      <c r="G318" s="1"/>
      <c r="H318" s="1"/>
      <c r="I318" s="1"/>
      <c r="J318" s="1"/>
      <c r="K318" s="1"/>
      <c r="L318" s="1"/>
      <c r="M318" s="2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I318" s="65"/>
    </row>
    <row r="319" spans="1:61" x14ac:dyDescent="0.25">
      <c r="A319" s="130">
        <f t="shared" si="32"/>
        <v>46813</v>
      </c>
      <c r="B319" s="131">
        <v>6.316833299055169E-2</v>
      </c>
      <c r="C319" s="18"/>
      <c r="D319" s="1"/>
      <c r="E319" s="1"/>
      <c r="F319" s="1"/>
      <c r="G319" s="1"/>
      <c r="H319" s="1"/>
      <c r="I319" s="1"/>
      <c r="J319" s="1"/>
      <c r="K319" s="1"/>
      <c r="L319" s="1"/>
      <c r="M319" s="2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I319" s="65"/>
    </row>
    <row r="320" spans="1:61" x14ac:dyDescent="0.25">
      <c r="A320" s="130">
        <f t="shared" si="32"/>
        <v>46844</v>
      </c>
      <c r="B320" s="131">
        <v>6.3167874768426099E-2</v>
      </c>
      <c r="C320" s="18"/>
      <c r="D320" s="1"/>
      <c r="E320" s="1"/>
      <c r="F320" s="1"/>
      <c r="G320" s="1"/>
      <c r="H320" s="1"/>
      <c r="I320" s="1"/>
      <c r="J320" s="1"/>
      <c r="K320" s="1"/>
      <c r="L320" s="1"/>
      <c r="M320" s="2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I320" s="65"/>
    </row>
    <row r="321" spans="1:61" x14ac:dyDescent="0.25">
      <c r="A321" s="130">
        <f t="shared" si="32"/>
        <v>46874</v>
      </c>
      <c r="B321" s="131">
        <v>6.3167431327659299E-2</v>
      </c>
      <c r="C321" s="18"/>
      <c r="D321" s="1"/>
      <c r="E321" s="1"/>
      <c r="F321" s="1"/>
      <c r="G321" s="1"/>
      <c r="H321" s="1"/>
      <c r="I321" s="1"/>
      <c r="J321" s="1"/>
      <c r="K321" s="1"/>
      <c r="L321" s="1"/>
      <c r="M321" s="2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I321" s="65"/>
    </row>
    <row r="322" spans="1:61" x14ac:dyDescent="0.25">
      <c r="A322" s="130">
        <f t="shared" si="32"/>
        <v>46905</v>
      </c>
      <c r="B322" s="131">
        <v>6.3166973105533306E-2</v>
      </c>
      <c r="C322" s="18"/>
      <c r="D322" s="1"/>
      <c r="E322" s="1"/>
      <c r="F322" s="1"/>
      <c r="G322" s="1"/>
      <c r="H322" s="1"/>
      <c r="I322" s="1"/>
      <c r="J322" s="1"/>
      <c r="K322" s="1"/>
      <c r="L322" s="1"/>
      <c r="M322" s="2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I322" s="65"/>
    </row>
    <row r="323" spans="1:61" x14ac:dyDescent="0.25">
      <c r="A323" s="130">
        <f t="shared" si="32"/>
        <v>46935</v>
      </c>
      <c r="B323" s="131">
        <v>6.3166529664766602E-2</v>
      </c>
      <c r="C323" s="18"/>
      <c r="D323" s="1"/>
      <c r="E323" s="1"/>
      <c r="F323" s="1"/>
      <c r="G323" s="1"/>
      <c r="H323" s="1"/>
      <c r="I323" s="1"/>
      <c r="J323" s="1"/>
      <c r="K323" s="1"/>
      <c r="L323" s="1"/>
      <c r="M323" s="2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I323" s="65"/>
    </row>
    <row r="324" spans="1:61" x14ac:dyDescent="0.25">
      <c r="A324" s="130">
        <f t="shared" si="32"/>
        <v>46966</v>
      </c>
      <c r="B324" s="131">
        <v>6.31660714426414E-2</v>
      </c>
      <c r="C324" s="18"/>
      <c r="D324" s="1"/>
      <c r="E324" s="1"/>
      <c r="F324" s="1"/>
      <c r="G324" s="1"/>
      <c r="H324" s="1"/>
      <c r="I324" s="1"/>
      <c r="J324" s="1"/>
      <c r="K324" s="1"/>
      <c r="L324" s="1"/>
      <c r="M324" s="2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I324" s="65"/>
    </row>
    <row r="325" spans="1:61" x14ac:dyDescent="0.25">
      <c r="A325" s="130">
        <f t="shared" si="32"/>
        <v>46997</v>
      </c>
      <c r="B325" s="131">
        <v>6.3165613220515393E-2</v>
      </c>
      <c r="C325" s="18"/>
      <c r="D325" s="1"/>
      <c r="E325" s="1"/>
      <c r="F325" s="1"/>
      <c r="G325" s="1"/>
      <c r="H325" s="1"/>
      <c r="I325" s="1"/>
      <c r="J325" s="1"/>
      <c r="K325" s="1"/>
      <c r="L325" s="1"/>
      <c r="M325" s="2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I325" s="65"/>
    </row>
    <row r="326" spans="1:61" x14ac:dyDescent="0.25">
      <c r="A326" s="130">
        <f t="shared" ref="A326:A363" si="33">EOMONTH(A325,0)+1</f>
        <v>47027</v>
      </c>
      <c r="B326" s="131">
        <v>6.3165169779749092E-2</v>
      </c>
      <c r="C326" s="18"/>
      <c r="D326" s="1"/>
      <c r="E326" s="1"/>
      <c r="F326" s="1"/>
      <c r="G326" s="1"/>
      <c r="H326" s="1"/>
      <c r="I326" s="1"/>
      <c r="J326" s="1"/>
      <c r="K326" s="1"/>
      <c r="L326" s="1"/>
      <c r="M326" s="2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I326" s="65"/>
    </row>
    <row r="327" spans="1:61" x14ac:dyDescent="0.25">
      <c r="A327" s="130">
        <f t="shared" si="33"/>
        <v>47058</v>
      </c>
      <c r="B327" s="131">
        <v>6.3164711557623904E-2</v>
      </c>
      <c r="C327" s="18"/>
      <c r="D327" s="1"/>
      <c r="E327" s="1"/>
      <c r="F327" s="1"/>
      <c r="G327" s="1"/>
      <c r="H327" s="1"/>
      <c r="I327" s="1"/>
      <c r="J327" s="1"/>
      <c r="K327" s="1"/>
      <c r="L327" s="1"/>
      <c r="M327" s="2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I327" s="65"/>
    </row>
    <row r="328" spans="1:61" x14ac:dyDescent="0.25">
      <c r="A328" s="130">
        <f t="shared" si="33"/>
        <v>47088</v>
      </c>
      <c r="B328" s="131">
        <v>6.3164268116857603E-2</v>
      </c>
      <c r="C328" s="18"/>
      <c r="D328" s="1"/>
      <c r="E328" s="1"/>
      <c r="F328" s="1"/>
      <c r="G328" s="1"/>
      <c r="H328" s="1"/>
      <c r="I328" s="1"/>
      <c r="J328" s="1"/>
      <c r="K328" s="1"/>
      <c r="L328" s="1"/>
      <c r="M328" s="2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I328" s="65"/>
    </row>
    <row r="329" spans="1:61" x14ac:dyDescent="0.25">
      <c r="A329" s="130">
        <f t="shared" si="33"/>
        <v>47119</v>
      </c>
      <c r="B329" s="131">
        <v>6.3163809894732012E-2</v>
      </c>
      <c r="C329" s="18"/>
      <c r="D329" s="1"/>
      <c r="E329" s="1"/>
      <c r="F329" s="1"/>
      <c r="G329" s="1"/>
      <c r="H329" s="1"/>
      <c r="I329" s="1"/>
      <c r="J329" s="1"/>
      <c r="K329" s="1"/>
      <c r="L329" s="1"/>
      <c r="M329" s="2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I329" s="65"/>
    </row>
    <row r="330" spans="1:61" x14ac:dyDescent="0.25">
      <c r="A330" s="130">
        <f t="shared" si="33"/>
        <v>47150</v>
      </c>
      <c r="B330" s="131">
        <v>6.316335167260731E-2</v>
      </c>
      <c r="C330" s="18"/>
      <c r="D330" s="1"/>
      <c r="E330" s="1"/>
      <c r="F330" s="1"/>
      <c r="G330" s="1"/>
      <c r="H330" s="1"/>
      <c r="I330" s="1"/>
      <c r="J330" s="1"/>
      <c r="K330" s="1"/>
      <c r="L330" s="1"/>
      <c r="M330" s="2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I330" s="65"/>
    </row>
    <row r="331" spans="1:61" x14ac:dyDescent="0.25">
      <c r="A331" s="130">
        <f t="shared" si="33"/>
        <v>47178</v>
      </c>
      <c r="B331" s="131">
        <v>6.3162937794558602E-2</v>
      </c>
      <c r="C331" s="18"/>
      <c r="D331" s="1"/>
      <c r="E331" s="1"/>
      <c r="F331" s="1"/>
      <c r="G331" s="1"/>
      <c r="H331" s="1"/>
      <c r="I331" s="1"/>
      <c r="J331" s="1"/>
      <c r="K331" s="1"/>
      <c r="L331" s="1"/>
      <c r="M331" s="2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I331" s="65"/>
    </row>
    <row r="332" spans="1:61" x14ac:dyDescent="0.25">
      <c r="A332" s="130">
        <f t="shared" si="33"/>
        <v>47209</v>
      </c>
      <c r="B332" s="131">
        <v>6.3162479572433497E-2</v>
      </c>
      <c r="C332" s="18"/>
      <c r="D332" s="1"/>
      <c r="E332" s="1"/>
      <c r="F332" s="1"/>
      <c r="G332" s="1"/>
      <c r="H332" s="1"/>
      <c r="I332" s="1"/>
      <c r="J332" s="1"/>
      <c r="K332" s="1"/>
      <c r="L332" s="1"/>
      <c r="M332" s="2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I332" s="65"/>
    </row>
    <row r="333" spans="1:61" x14ac:dyDescent="0.25">
      <c r="A333" s="130">
        <f t="shared" si="33"/>
        <v>47239</v>
      </c>
      <c r="B333" s="131">
        <v>6.3162036131667612E-2</v>
      </c>
      <c r="C333" s="18"/>
      <c r="D333" s="1"/>
      <c r="E333" s="1"/>
      <c r="F333" s="1"/>
      <c r="G333" s="1"/>
      <c r="H333" s="1"/>
      <c r="I333" s="1"/>
      <c r="J333" s="1"/>
      <c r="K333" s="1"/>
      <c r="L333" s="1"/>
      <c r="M333" s="2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I333" s="65"/>
    </row>
    <row r="334" spans="1:61" x14ac:dyDescent="0.25">
      <c r="A334" s="130">
        <f t="shared" si="33"/>
        <v>47270</v>
      </c>
      <c r="B334" s="131">
        <v>6.3161577909542896E-2</v>
      </c>
      <c r="C334" s="18"/>
      <c r="D334" s="1"/>
      <c r="E334" s="1"/>
      <c r="F334" s="1"/>
      <c r="G334" s="1"/>
      <c r="H334" s="1"/>
      <c r="I334" s="1"/>
      <c r="J334" s="1"/>
      <c r="K334" s="1"/>
      <c r="L334" s="1"/>
      <c r="M334" s="2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I334" s="65"/>
    </row>
    <row r="335" spans="1:61" x14ac:dyDescent="0.25">
      <c r="A335" s="130">
        <f t="shared" si="33"/>
        <v>47300</v>
      </c>
      <c r="B335" s="131">
        <v>6.3161134468776997E-2</v>
      </c>
      <c r="C335" s="18"/>
      <c r="D335" s="1"/>
      <c r="E335" s="1"/>
      <c r="F335" s="1"/>
      <c r="G335" s="1"/>
      <c r="H335" s="1"/>
      <c r="I335" s="1"/>
      <c r="J335" s="1"/>
      <c r="K335" s="1"/>
      <c r="L335" s="1"/>
      <c r="M335" s="2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I335" s="65"/>
    </row>
    <row r="336" spans="1:61" x14ac:dyDescent="0.25">
      <c r="A336" s="130">
        <f t="shared" si="33"/>
        <v>47331</v>
      </c>
      <c r="B336" s="131">
        <v>6.3160676246651906E-2</v>
      </c>
      <c r="C336" s="18"/>
      <c r="D336" s="1"/>
      <c r="E336" s="1"/>
      <c r="F336" s="1"/>
      <c r="G336" s="1"/>
      <c r="H336" s="1"/>
      <c r="I336" s="1"/>
      <c r="J336" s="1"/>
      <c r="K336" s="1"/>
      <c r="L336" s="1"/>
      <c r="M336" s="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I336" s="65"/>
    </row>
    <row r="337" spans="1:61" x14ac:dyDescent="0.25">
      <c r="A337" s="130">
        <f t="shared" si="33"/>
        <v>47362</v>
      </c>
      <c r="B337" s="131">
        <v>6.316021802452719E-2</v>
      </c>
      <c r="C337" s="18"/>
      <c r="D337" s="1"/>
      <c r="E337" s="1"/>
      <c r="F337" s="1"/>
      <c r="G337" s="1"/>
      <c r="H337" s="1"/>
      <c r="I337" s="1"/>
      <c r="J337" s="1"/>
      <c r="K337" s="1"/>
      <c r="L337" s="1"/>
      <c r="M337" s="2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I337" s="65"/>
    </row>
    <row r="338" spans="1:61" x14ac:dyDescent="0.25">
      <c r="A338" s="130">
        <f t="shared" si="33"/>
        <v>47392</v>
      </c>
      <c r="B338" s="131">
        <v>6.3159774583761305E-2</v>
      </c>
      <c r="C338" s="18"/>
      <c r="D338" s="1"/>
      <c r="E338" s="1"/>
      <c r="F338" s="1"/>
      <c r="G338" s="1"/>
      <c r="H338" s="1"/>
      <c r="I338" s="1"/>
      <c r="J338" s="1"/>
      <c r="K338" s="1"/>
      <c r="L338" s="1"/>
      <c r="M338" s="2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I338" s="65"/>
    </row>
    <row r="339" spans="1:61" x14ac:dyDescent="0.25">
      <c r="A339" s="130">
        <f t="shared" si="33"/>
        <v>47423</v>
      </c>
      <c r="B339" s="131">
        <v>6.3159316361637102E-2</v>
      </c>
      <c r="C339" s="18"/>
      <c r="D339" s="1"/>
      <c r="E339" s="1"/>
      <c r="F339" s="1"/>
      <c r="G339" s="1"/>
      <c r="H339" s="1"/>
      <c r="I339" s="1"/>
      <c r="J339" s="1"/>
      <c r="K339" s="1"/>
      <c r="L339" s="1"/>
      <c r="M339" s="2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I339" s="65"/>
    </row>
    <row r="340" spans="1:61" x14ac:dyDescent="0.25">
      <c r="A340" s="130">
        <f t="shared" si="33"/>
        <v>47453</v>
      </c>
      <c r="B340" s="131">
        <v>6.3158872920871204E-2</v>
      </c>
      <c r="C340" s="18"/>
      <c r="D340" s="1"/>
      <c r="E340" s="1"/>
      <c r="F340" s="1"/>
      <c r="G340" s="1"/>
      <c r="H340" s="1"/>
      <c r="I340" s="1"/>
      <c r="J340" s="1"/>
      <c r="K340" s="1"/>
      <c r="L340" s="1"/>
      <c r="M340" s="2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I340" s="65"/>
    </row>
    <row r="341" spans="1:61" x14ac:dyDescent="0.25">
      <c r="A341" s="130">
        <f t="shared" si="33"/>
        <v>47484</v>
      </c>
      <c r="B341" s="131">
        <v>6.3158414698746501E-2</v>
      </c>
      <c r="C341" s="18"/>
      <c r="D341" s="1"/>
      <c r="E341" s="1"/>
      <c r="F341" s="1"/>
      <c r="G341" s="1"/>
      <c r="H341" s="1"/>
      <c r="I341" s="1"/>
      <c r="J341" s="1"/>
      <c r="K341" s="1"/>
      <c r="L341" s="1"/>
      <c r="M341" s="2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I341" s="65"/>
    </row>
    <row r="342" spans="1:61" x14ac:dyDescent="0.25">
      <c r="A342" s="130">
        <f t="shared" si="33"/>
        <v>47515</v>
      </c>
      <c r="B342" s="131">
        <v>6.3157956476622701E-2</v>
      </c>
      <c r="C342" s="18"/>
      <c r="D342" s="1"/>
      <c r="E342" s="1"/>
      <c r="F342" s="1"/>
      <c r="G342" s="1"/>
      <c r="H342" s="1"/>
      <c r="I342" s="1"/>
      <c r="J342" s="1"/>
      <c r="K342" s="1"/>
      <c r="L342" s="1"/>
      <c r="M342" s="2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I342" s="65"/>
    </row>
    <row r="343" spans="1:61" x14ac:dyDescent="0.25">
      <c r="A343" s="130">
        <f t="shared" si="33"/>
        <v>47543</v>
      </c>
      <c r="B343" s="131">
        <v>6.3157542598574895E-2</v>
      </c>
      <c r="C343" s="18"/>
      <c r="D343" s="1"/>
      <c r="E343" s="1"/>
      <c r="F343" s="1"/>
      <c r="G343" s="1"/>
      <c r="H343" s="1"/>
      <c r="I343" s="1"/>
      <c r="J343" s="1"/>
      <c r="K343" s="1"/>
      <c r="L343" s="1"/>
      <c r="M343" s="2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I343" s="65"/>
    </row>
    <row r="344" spans="1:61" x14ac:dyDescent="0.25">
      <c r="A344" s="130">
        <f t="shared" si="33"/>
        <v>47574</v>
      </c>
      <c r="B344" s="131">
        <v>6.3157084376450609E-2</v>
      </c>
      <c r="C344" s="18"/>
      <c r="D344" s="1"/>
      <c r="E344" s="1"/>
      <c r="F344" s="1"/>
      <c r="G344" s="1"/>
      <c r="H344" s="1"/>
      <c r="I344" s="1"/>
      <c r="J344" s="1"/>
      <c r="K344" s="1"/>
      <c r="L344" s="1"/>
      <c r="M344" s="2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I344" s="65"/>
    </row>
    <row r="345" spans="1:61" x14ac:dyDescent="0.25">
      <c r="A345" s="130">
        <f t="shared" si="33"/>
        <v>47604</v>
      </c>
      <c r="B345" s="131">
        <v>6.3156640935685598E-2</v>
      </c>
      <c r="C345" s="18"/>
      <c r="D345" s="1"/>
      <c r="E345" s="1"/>
      <c r="F345" s="1"/>
      <c r="G345" s="1"/>
      <c r="H345" s="1"/>
      <c r="I345" s="1"/>
      <c r="J345" s="1"/>
      <c r="K345" s="1"/>
      <c r="L345" s="1"/>
      <c r="M345" s="2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I345" s="65"/>
    </row>
    <row r="346" spans="1:61" x14ac:dyDescent="0.25">
      <c r="A346" s="130">
        <f t="shared" si="33"/>
        <v>47635</v>
      </c>
      <c r="B346" s="131">
        <v>6.315618271356141E-2</v>
      </c>
      <c r="C346" s="18"/>
      <c r="D346" s="1"/>
      <c r="E346" s="1"/>
      <c r="F346" s="1"/>
      <c r="G346" s="1"/>
      <c r="H346" s="1"/>
      <c r="I346" s="1"/>
      <c r="J346" s="1"/>
      <c r="K346" s="1"/>
      <c r="L346" s="1"/>
      <c r="M346" s="2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I346" s="65"/>
    </row>
    <row r="347" spans="1:61" x14ac:dyDescent="0.25">
      <c r="A347" s="130">
        <f t="shared" si="33"/>
        <v>47665</v>
      </c>
      <c r="B347" s="131">
        <v>6.3155739272796413E-2</v>
      </c>
      <c r="C347" s="18"/>
      <c r="D347" s="1"/>
      <c r="E347" s="1"/>
      <c r="F347" s="1"/>
      <c r="G347" s="1"/>
      <c r="H347" s="1"/>
      <c r="I347" s="1"/>
      <c r="J347" s="1"/>
      <c r="K347" s="1"/>
      <c r="L347" s="1"/>
      <c r="M347" s="2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I347" s="65"/>
    </row>
    <row r="348" spans="1:61" x14ac:dyDescent="0.25">
      <c r="A348" s="130">
        <f t="shared" si="33"/>
        <v>47696</v>
      </c>
      <c r="B348" s="131">
        <v>6.3155281050672113E-2</v>
      </c>
      <c r="C348" s="18"/>
      <c r="D348" s="1"/>
      <c r="E348" s="1"/>
      <c r="F348" s="1"/>
      <c r="G348" s="1"/>
      <c r="H348" s="1"/>
      <c r="I348" s="1"/>
      <c r="J348" s="1"/>
      <c r="K348" s="1"/>
      <c r="L348" s="1"/>
      <c r="M348" s="2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I348" s="65"/>
    </row>
    <row r="349" spans="1:61" x14ac:dyDescent="0.25">
      <c r="A349" s="130">
        <f t="shared" si="33"/>
        <v>47727</v>
      </c>
      <c r="B349" s="131">
        <v>6.3154822828548299E-2</v>
      </c>
      <c r="C349" s="18"/>
      <c r="D349" s="1"/>
      <c r="E349" s="1"/>
      <c r="F349" s="1"/>
      <c r="G349" s="1"/>
      <c r="H349" s="1"/>
      <c r="I349" s="1"/>
      <c r="J349" s="1"/>
      <c r="K349" s="1"/>
      <c r="L349" s="1"/>
      <c r="M349" s="2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I349" s="65"/>
    </row>
    <row r="350" spans="1:61" x14ac:dyDescent="0.25">
      <c r="A350" s="130">
        <f t="shared" si="33"/>
        <v>47757</v>
      </c>
      <c r="B350" s="131">
        <v>6.3154379387783302E-2</v>
      </c>
      <c r="C350" s="18"/>
      <c r="D350" s="1"/>
      <c r="E350" s="1"/>
      <c r="F350" s="1"/>
      <c r="G350" s="1"/>
      <c r="H350" s="1"/>
      <c r="I350" s="1"/>
      <c r="J350" s="1"/>
      <c r="K350" s="1"/>
      <c r="L350" s="1"/>
      <c r="M350" s="2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I350" s="65"/>
    </row>
    <row r="351" spans="1:61" x14ac:dyDescent="0.25">
      <c r="A351" s="130">
        <f t="shared" si="33"/>
        <v>47788</v>
      </c>
      <c r="B351" s="131">
        <v>6.3153921165659502E-2</v>
      </c>
      <c r="C351" s="18"/>
      <c r="D351" s="1"/>
      <c r="E351" s="1"/>
      <c r="F351" s="1"/>
      <c r="G351" s="1"/>
      <c r="H351" s="1"/>
      <c r="I351" s="1"/>
      <c r="J351" s="1"/>
      <c r="K351" s="1"/>
      <c r="L351" s="1"/>
      <c r="M351" s="2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I351" s="65"/>
    </row>
    <row r="352" spans="1:61" x14ac:dyDescent="0.25">
      <c r="A352" s="130">
        <f t="shared" si="33"/>
        <v>47818</v>
      </c>
      <c r="B352" s="131">
        <v>6.3153477724894602E-2</v>
      </c>
      <c r="C352" s="18"/>
      <c r="D352" s="1"/>
      <c r="E352" s="1"/>
      <c r="F352" s="1"/>
      <c r="G352" s="1"/>
      <c r="H352" s="1"/>
      <c r="I352" s="1"/>
      <c r="J352" s="1"/>
      <c r="K352" s="1"/>
      <c r="L352" s="1"/>
      <c r="M352" s="2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I352" s="65"/>
    </row>
    <row r="353" spans="1:61" x14ac:dyDescent="0.25">
      <c r="A353" s="130">
        <f t="shared" si="33"/>
        <v>47849</v>
      </c>
      <c r="B353" s="131">
        <v>6.315301950277119E-2</v>
      </c>
      <c r="C353" s="18"/>
      <c r="D353" s="1"/>
      <c r="E353" s="1"/>
      <c r="F353" s="1"/>
      <c r="G353" s="1"/>
      <c r="H353" s="1"/>
      <c r="I353" s="1"/>
      <c r="J353" s="1"/>
      <c r="K353" s="1"/>
      <c r="L353" s="1"/>
      <c r="M353" s="2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I353" s="65"/>
    </row>
    <row r="354" spans="1:61" x14ac:dyDescent="0.25">
      <c r="A354" s="130">
        <f t="shared" si="33"/>
        <v>47880</v>
      </c>
      <c r="B354" s="131">
        <v>6.315256128064739E-2</v>
      </c>
      <c r="C354" s="18"/>
      <c r="D354" s="1"/>
      <c r="E354" s="1"/>
      <c r="F354" s="1"/>
      <c r="G354" s="1"/>
      <c r="H354" s="1"/>
      <c r="I354" s="1"/>
      <c r="J354" s="1"/>
      <c r="K354" s="1"/>
      <c r="L354" s="1"/>
      <c r="M354" s="2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I354" s="65"/>
    </row>
    <row r="355" spans="1:61" x14ac:dyDescent="0.25">
      <c r="A355" s="130">
        <f t="shared" si="33"/>
        <v>47908</v>
      </c>
      <c r="B355" s="131">
        <v>6.3152147402600389E-2</v>
      </c>
      <c r="C355" s="18"/>
      <c r="D355" s="1"/>
      <c r="E355" s="1"/>
      <c r="F355" s="1"/>
      <c r="G355" s="1"/>
      <c r="H355" s="1"/>
      <c r="I355" s="1"/>
      <c r="J355" s="1"/>
      <c r="K355" s="1"/>
      <c r="L355" s="1"/>
      <c r="M355" s="2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I355" s="65"/>
    </row>
    <row r="356" spans="1:61" x14ac:dyDescent="0.25">
      <c r="A356" s="130">
        <f t="shared" si="33"/>
        <v>47939</v>
      </c>
      <c r="B356" s="131">
        <v>6.3151689180477505E-2</v>
      </c>
      <c r="C356" s="18"/>
      <c r="D356" s="1"/>
      <c r="E356" s="1"/>
      <c r="F356" s="1"/>
      <c r="G356" s="1"/>
      <c r="H356" s="1"/>
      <c r="I356" s="1"/>
      <c r="J356" s="1"/>
      <c r="K356" s="1"/>
      <c r="L356" s="1"/>
      <c r="M356" s="2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I356" s="65"/>
    </row>
    <row r="357" spans="1:61" x14ac:dyDescent="0.25">
      <c r="A357" s="130">
        <f t="shared" si="33"/>
        <v>47969</v>
      </c>
      <c r="B357" s="131">
        <v>6.3151245739712994E-2</v>
      </c>
      <c r="C357" s="18"/>
      <c r="D357" s="1"/>
      <c r="E357" s="1"/>
      <c r="F357" s="1"/>
      <c r="G357" s="1"/>
      <c r="H357" s="1"/>
      <c r="I357" s="1"/>
      <c r="J357" s="1"/>
      <c r="K357" s="1"/>
      <c r="L357" s="1"/>
      <c r="M357" s="2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I357" s="65"/>
    </row>
    <row r="358" spans="1:61" x14ac:dyDescent="0.25">
      <c r="A358" s="130">
        <f t="shared" si="33"/>
        <v>48000</v>
      </c>
      <c r="B358" s="131">
        <v>6.315078751758961E-2</v>
      </c>
      <c r="C358" s="18"/>
      <c r="D358" s="1"/>
      <c r="E358" s="1"/>
      <c r="F358" s="1"/>
      <c r="G358" s="1"/>
      <c r="H358" s="1"/>
      <c r="I358" s="1"/>
      <c r="J358" s="1"/>
      <c r="K358" s="1"/>
      <c r="L358" s="1"/>
      <c r="M358" s="2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I358" s="65"/>
    </row>
    <row r="359" spans="1:61" x14ac:dyDescent="0.25">
      <c r="A359" s="130">
        <f t="shared" si="33"/>
        <v>48030</v>
      </c>
      <c r="B359" s="131">
        <v>6.3150344076825099E-2</v>
      </c>
      <c r="C359" s="18"/>
      <c r="D359" s="1"/>
      <c r="E359" s="1"/>
      <c r="F359" s="1"/>
      <c r="G359" s="1"/>
      <c r="H359" s="1"/>
      <c r="I359" s="1"/>
      <c r="J359" s="1"/>
      <c r="K359" s="1"/>
      <c r="L359" s="1"/>
      <c r="M359" s="2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I359" s="65"/>
    </row>
    <row r="360" spans="1:61" x14ac:dyDescent="0.25">
      <c r="A360" s="130">
        <f t="shared" si="33"/>
        <v>48061</v>
      </c>
      <c r="B360" s="131">
        <v>6.3149885854702201E-2</v>
      </c>
      <c r="C360" s="18"/>
      <c r="D360" s="1"/>
      <c r="E360" s="1"/>
      <c r="F360" s="1"/>
      <c r="G360" s="1"/>
      <c r="H360" s="1"/>
      <c r="I360" s="1"/>
      <c r="J360" s="1"/>
      <c r="K360" s="1"/>
      <c r="L360" s="1"/>
      <c r="M360" s="2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I360" s="65"/>
    </row>
    <row r="361" spans="1:61" x14ac:dyDescent="0.25">
      <c r="A361" s="130">
        <f t="shared" si="33"/>
        <v>48092</v>
      </c>
      <c r="B361" s="131">
        <v>6.3149427632578803E-2</v>
      </c>
      <c r="C361" s="18"/>
      <c r="D361" s="1"/>
      <c r="E361" s="1"/>
      <c r="F361" s="1"/>
      <c r="G361" s="1"/>
      <c r="H361" s="1"/>
      <c r="I361" s="1"/>
      <c r="J361" s="1"/>
      <c r="K361" s="1"/>
      <c r="L361" s="1"/>
      <c r="M361" s="2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I361" s="65"/>
    </row>
    <row r="362" spans="1:61" x14ac:dyDescent="0.25">
      <c r="A362" s="130">
        <f t="shared" si="33"/>
        <v>48122</v>
      </c>
      <c r="B362" s="131">
        <v>6.3148984191814708E-2</v>
      </c>
      <c r="C362" s="18"/>
      <c r="D362" s="1"/>
      <c r="E362" s="1"/>
      <c r="F362" s="1"/>
      <c r="G362" s="1"/>
      <c r="H362" s="1"/>
      <c r="I362" s="1"/>
      <c r="J362" s="1"/>
      <c r="K362" s="1"/>
      <c r="L362" s="1"/>
      <c r="M362" s="2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I362" s="65"/>
    </row>
    <row r="363" spans="1:61" ht="13.8" x14ac:dyDescent="0.3">
      <c r="A363" s="130">
        <f t="shared" si="33"/>
        <v>48153</v>
      </c>
      <c r="B363" s="131">
        <v>6.3148525969692199E-2</v>
      </c>
      <c r="C363" s="17"/>
      <c r="D363" s="1"/>
      <c r="E363" s="1"/>
      <c r="F363" s="1"/>
      <c r="G363" s="1"/>
      <c r="H363" s="1"/>
      <c r="I363" s="1"/>
      <c r="J363" s="1"/>
      <c r="K363" s="1"/>
      <c r="L363" s="1"/>
      <c r="M363" s="2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I363" s="65"/>
    </row>
    <row r="364" spans="1:61" ht="13.8" x14ac:dyDescent="0.3">
      <c r="A364" s="130"/>
      <c r="B364" s="131"/>
      <c r="C364" s="17"/>
      <c r="D364" s="1"/>
      <c r="E364" s="1"/>
      <c r="F364" s="1"/>
      <c r="G364" s="1"/>
      <c r="H364" s="1"/>
      <c r="I364" s="1"/>
      <c r="J364" s="1"/>
      <c r="K364" s="1"/>
      <c r="L364" s="1"/>
      <c r="M364" s="2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I364" s="65"/>
    </row>
    <row r="365" spans="1:61" ht="13.8" x14ac:dyDescent="0.3">
      <c r="A365" s="130"/>
      <c r="B365" s="131"/>
      <c r="C365" s="17"/>
      <c r="D365" s="1"/>
      <c r="E365" s="1"/>
      <c r="F365" s="1"/>
      <c r="G365" s="1"/>
      <c r="H365" s="1"/>
      <c r="I365" s="1"/>
      <c r="J365" s="1"/>
      <c r="K365" s="1"/>
      <c r="L365" s="1"/>
      <c r="M365" s="2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I365" s="65"/>
    </row>
    <row r="366" spans="1:61" ht="13.8" x14ac:dyDescent="0.3">
      <c r="A366" s="130"/>
      <c r="B366" s="131"/>
      <c r="C366" s="17"/>
      <c r="D366" s="1"/>
      <c r="E366" s="1"/>
      <c r="F366" s="1"/>
      <c r="G366" s="1"/>
      <c r="H366" s="1"/>
      <c r="I366" s="1"/>
      <c r="J366" s="1"/>
      <c r="K366" s="1"/>
      <c r="L366" s="1"/>
      <c r="M366" s="2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I366" s="65"/>
    </row>
    <row r="367" spans="1:61" ht="13.8" x14ac:dyDescent="0.3">
      <c r="A367" s="130"/>
      <c r="B367" s="131"/>
      <c r="C367" s="17"/>
      <c r="D367" s="1"/>
      <c r="E367" s="1"/>
      <c r="F367" s="1"/>
      <c r="G367" s="1"/>
      <c r="H367" s="1"/>
      <c r="I367" s="1"/>
      <c r="J367" s="1"/>
      <c r="K367" s="1"/>
      <c r="L367" s="1"/>
      <c r="M367" s="2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I367" s="65"/>
    </row>
    <row r="368" spans="1:61" ht="13.8" x14ac:dyDescent="0.3">
      <c r="A368" s="130"/>
      <c r="B368" s="131"/>
      <c r="C368" s="17"/>
      <c r="D368" s="1"/>
      <c r="E368" s="1"/>
      <c r="F368" s="1"/>
      <c r="G368" s="1"/>
      <c r="H368" s="1"/>
      <c r="I368" s="1"/>
      <c r="J368" s="1"/>
      <c r="K368" s="1"/>
      <c r="L368" s="1"/>
      <c r="M368" s="2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I368" s="65"/>
    </row>
    <row r="369" spans="1:61" ht="13.8" x14ac:dyDescent="0.3">
      <c r="A369" s="130"/>
      <c r="B369" s="131"/>
      <c r="C369" s="17"/>
      <c r="D369" s="1"/>
      <c r="E369" s="1"/>
      <c r="F369" s="1"/>
      <c r="G369" s="1"/>
      <c r="H369" s="1"/>
      <c r="I369" s="1"/>
      <c r="J369" s="1"/>
      <c r="K369" s="1"/>
      <c r="L369" s="1"/>
      <c r="M369" s="2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I369" s="65"/>
    </row>
    <row r="370" spans="1:61" ht="13.8" x14ac:dyDescent="0.3">
      <c r="A370" s="130"/>
      <c r="B370" s="131"/>
      <c r="C370" s="17"/>
      <c r="D370" s="1"/>
      <c r="E370" s="1"/>
      <c r="F370" s="1"/>
      <c r="G370" s="1"/>
      <c r="H370" s="1"/>
      <c r="I370" s="1"/>
      <c r="J370" s="1"/>
      <c r="K370" s="1"/>
      <c r="L370" s="1"/>
      <c r="M370" s="2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I370" s="65"/>
    </row>
    <row r="371" spans="1:61" ht="13.8" x14ac:dyDescent="0.3">
      <c r="A371" s="130"/>
      <c r="B371" s="131"/>
      <c r="C371" s="17"/>
      <c r="D371" s="1"/>
      <c r="E371" s="1"/>
      <c r="F371" s="1"/>
      <c r="G371" s="1"/>
      <c r="H371" s="1"/>
      <c r="I371" s="1"/>
      <c r="J371" s="1"/>
      <c r="K371" s="1"/>
      <c r="L371" s="1"/>
      <c r="M371" s="2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I371" s="65"/>
    </row>
    <row r="372" spans="1:61" ht="13.8" x14ac:dyDescent="0.3">
      <c r="A372" s="130"/>
      <c r="B372" s="131"/>
      <c r="C372" s="17"/>
      <c r="D372" s="1"/>
      <c r="E372" s="1"/>
      <c r="F372" s="1"/>
      <c r="G372" s="1"/>
      <c r="H372" s="1"/>
      <c r="I372" s="1"/>
      <c r="J372" s="1"/>
      <c r="K372" s="1"/>
      <c r="L372" s="1"/>
      <c r="M372" s="2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I372" s="65"/>
    </row>
    <row r="373" spans="1:61" ht="13.8" x14ac:dyDescent="0.3">
      <c r="A373" s="130"/>
      <c r="B373" s="131"/>
      <c r="C373" s="17"/>
      <c r="D373" s="1"/>
      <c r="E373" s="1"/>
      <c r="F373" s="1"/>
      <c r="G373" s="1"/>
      <c r="H373" s="1"/>
      <c r="I373" s="1"/>
      <c r="J373" s="1"/>
      <c r="K373" s="1"/>
      <c r="L373" s="1"/>
      <c r="M373" s="2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I373" s="65"/>
    </row>
    <row r="374" spans="1:61" ht="13.8" x14ac:dyDescent="0.3">
      <c r="A374" s="130"/>
      <c r="B374" s="131"/>
      <c r="C374" s="17"/>
      <c r="D374" s="1"/>
      <c r="E374" s="1"/>
      <c r="F374" s="1"/>
      <c r="G374" s="1"/>
      <c r="H374" s="1"/>
      <c r="I374" s="1"/>
      <c r="J374" s="1"/>
      <c r="K374" s="1"/>
      <c r="L374" s="1"/>
      <c r="M374" s="2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I374" s="65"/>
    </row>
    <row r="375" spans="1:61" ht="13.8" x14ac:dyDescent="0.3">
      <c r="A375" s="130"/>
      <c r="B375" s="131"/>
      <c r="C375" s="17"/>
      <c r="D375" s="1"/>
      <c r="E375" s="1"/>
      <c r="F375" s="1"/>
      <c r="G375" s="1"/>
      <c r="H375" s="1"/>
      <c r="I375" s="1"/>
      <c r="J375" s="1"/>
      <c r="K375" s="1"/>
      <c r="L375" s="1"/>
      <c r="M375" s="2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I375" s="65"/>
    </row>
    <row r="376" spans="1:61" ht="13.8" x14ac:dyDescent="0.3">
      <c r="A376" s="130"/>
      <c r="B376" s="131"/>
      <c r="C376" s="17"/>
      <c r="D376" s="1"/>
      <c r="E376" s="1"/>
      <c r="F376" s="1"/>
      <c r="G376" s="1"/>
      <c r="H376" s="1"/>
      <c r="I376" s="1"/>
      <c r="J376" s="1"/>
      <c r="K376" s="1"/>
      <c r="L376" s="1"/>
      <c r="M376" s="2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I376" s="65"/>
    </row>
    <row r="377" spans="1:61" ht="13.8" x14ac:dyDescent="0.3">
      <c r="A377" s="130"/>
      <c r="B377" s="131"/>
      <c r="C377" s="17"/>
      <c r="D377" s="1"/>
      <c r="E377" s="1"/>
      <c r="F377" s="1"/>
      <c r="G377" s="1"/>
      <c r="H377" s="1"/>
      <c r="I377" s="1"/>
      <c r="J377" s="1"/>
      <c r="K377" s="1"/>
      <c r="L377" s="1"/>
      <c r="M377" s="2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I377" s="65"/>
    </row>
    <row r="378" spans="1:61" ht="13.8" x14ac:dyDescent="0.3">
      <c r="A378" s="130"/>
      <c r="B378" s="131"/>
      <c r="C378" s="17"/>
      <c r="D378" s="1"/>
      <c r="E378" s="1"/>
      <c r="F378" s="1"/>
      <c r="G378" s="1"/>
      <c r="H378" s="1"/>
      <c r="I378" s="1"/>
      <c r="J378" s="1"/>
      <c r="K378" s="1"/>
      <c r="L378" s="1"/>
      <c r="M378" s="2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I378" s="65"/>
    </row>
    <row r="379" spans="1:61" ht="13.8" x14ac:dyDescent="0.3">
      <c r="A379" s="130"/>
      <c r="B379" s="131"/>
      <c r="C379" s="17"/>
      <c r="D379" s="1"/>
      <c r="E379" s="1"/>
      <c r="F379" s="1"/>
      <c r="G379" s="1"/>
      <c r="H379" s="1"/>
      <c r="I379" s="1"/>
      <c r="J379" s="1"/>
      <c r="K379" s="1"/>
      <c r="L379" s="1"/>
      <c r="M379" s="2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I379" s="65"/>
    </row>
    <row r="380" spans="1:61" ht="13.8" x14ac:dyDescent="0.3">
      <c r="A380" s="130"/>
      <c r="B380" s="131"/>
      <c r="C380" s="17"/>
      <c r="D380" s="1"/>
      <c r="E380" s="1"/>
      <c r="F380" s="1"/>
      <c r="G380" s="1"/>
      <c r="H380" s="1"/>
      <c r="I380" s="1"/>
      <c r="J380" s="1"/>
      <c r="K380" s="1"/>
      <c r="L380" s="1"/>
      <c r="M380" s="2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I380" s="65"/>
    </row>
    <row r="381" spans="1:61" ht="13.8" x14ac:dyDescent="0.3">
      <c r="A381" s="130"/>
      <c r="B381" s="131"/>
      <c r="C381" s="17"/>
      <c r="D381" s="1"/>
      <c r="E381" s="1"/>
      <c r="F381" s="1"/>
      <c r="G381" s="1"/>
      <c r="H381" s="1"/>
      <c r="I381" s="1"/>
      <c r="J381" s="1"/>
      <c r="K381" s="1"/>
      <c r="L381" s="1"/>
      <c r="M381" s="2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I381" s="65"/>
    </row>
    <row r="382" spans="1:61" ht="13.8" x14ac:dyDescent="0.3">
      <c r="A382" s="130"/>
      <c r="B382" s="131"/>
      <c r="C382" s="17"/>
      <c r="D382" s="1"/>
      <c r="E382" s="1"/>
      <c r="F382" s="1"/>
      <c r="G382" s="1"/>
      <c r="H382" s="1"/>
      <c r="I382" s="1"/>
      <c r="J382" s="1"/>
      <c r="K382" s="1"/>
      <c r="L382" s="1"/>
      <c r="M382" s="2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I382" s="65"/>
    </row>
    <row r="383" spans="1:61" ht="13.8" x14ac:dyDescent="0.3">
      <c r="A383" s="130"/>
      <c r="B383" s="131"/>
      <c r="C383" s="17"/>
      <c r="D383" s="1"/>
      <c r="E383" s="1"/>
      <c r="F383" s="1"/>
      <c r="G383" s="1"/>
      <c r="H383" s="1"/>
      <c r="I383" s="1"/>
      <c r="J383" s="1"/>
      <c r="K383" s="1"/>
      <c r="L383" s="1"/>
      <c r="M383" s="2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I383" s="65"/>
    </row>
    <row r="384" spans="1:61" ht="13.8" x14ac:dyDescent="0.3">
      <c r="A384" s="130"/>
      <c r="B384" s="131"/>
      <c r="C384" s="17"/>
      <c r="D384" s="1"/>
      <c r="E384" s="1"/>
      <c r="F384" s="1"/>
      <c r="G384" s="1"/>
      <c r="H384" s="1"/>
      <c r="I384" s="1"/>
      <c r="J384" s="1"/>
      <c r="K384" s="1"/>
      <c r="L384" s="1"/>
      <c r="M384" s="2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I384" s="65"/>
    </row>
    <row r="385" spans="1:61" ht="13.8" x14ac:dyDescent="0.3">
      <c r="A385" s="130"/>
      <c r="B385" s="131"/>
      <c r="C385" s="17"/>
      <c r="D385" s="1"/>
      <c r="E385" s="1"/>
      <c r="F385" s="1"/>
      <c r="G385" s="1"/>
      <c r="H385" s="1"/>
      <c r="I385" s="1"/>
      <c r="J385" s="1"/>
      <c r="K385" s="1"/>
      <c r="L385" s="1"/>
      <c r="M385" s="2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I385" s="65"/>
    </row>
    <row r="386" spans="1:61" ht="13.8" x14ac:dyDescent="0.3">
      <c r="A386" s="130"/>
      <c r="B386" s="131"/>
      <c r="C386" s="17"/>
      <c r="D386" s="1"/>
      <c r="E386" s="1"/>
      <c r="F386" s="1"/>
      <c r="G386" s="1"/>
      <c r="H386" s="1"/>
      <c r="I386" s="1"/>
      <c r="J386" s="1"/>
      <c r="K386" s="1"/>
      <c r="L386" s="1"/>
      <c r="M386" s="2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I386" s="65"/>
    </row>
    <row r="387" spans="1:61" ht="13.8" x14ac:dyDescent="0.3">
      <c r="A387" s="130"/>
      <c r="B387" s="131"/>
      <c r="C387" s="17"/>
      <c r="D387" s="1"/>
      <c r="E387" s="1"/>
      <c r="F387" s="1"/>
      <c r="G387" s="1"/>
      <c r="H387" s="1"/>
      <c r="I387" s="1"/>
      <c r="J387" s="1"/>
      <c r="K387" s="1"/>
      <c r="L387" s="1"/>
      <c r="M387" s="2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I387" s="65"/>
    </row>
    <row r="388" spans="1:61" ht="13.8" x14ac:dyDescent="0.3">
      <c r="A388" s="130"/>
      <c r="B388" s="131"/>
      <c r="C388" s="17"/>
      <c r="D388" s="1"/>
      <c r="E388" s="1"/>
      <c r="F388" s="1"/>
      <c r="G388" s="1"/>
      <c r="H388" s="1"/>
      <c r="I388" s="1"/>
      <c r="J388" s="1"/>
      <c r="K388" s="1"/>
      <c r="L388" s="1"/>
      <c r="M388" s="2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I388" s="65"/>
    </row>
    <row r="389" spans="1:61" ht="13.8" x14ac:dyDescent="0.3">
      <c r="A389" s="130"/>
      <c r="B389" s="131"/>
      <c r="C389" s="17"/>
      <c r="D389" s="1"/>
      <c r="E389" s="1"/>
      <c r="F389" s="1"/>
      <c r="G389" s="1"/>
      <c r="H389" s="1"/>
      <c r="I389" s="1"/>
      <c r="J389" s="1"/>
      <c r="K389" s="1"/>
      <c r="L389" s="1"/>
      <c r="M389" s="2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I389" s="65"/>
    </row>
    <row r="390" spans="1:61" ht="13.8" x14ac:dyDescent="0.3">
      <c r="A390" s="130"/>
      <c r="B390" s="131"/>
      <c r="C390" s="17"/>
      <c r="D390" s="1"/>
      <c r="E390" s="1"/>
      <c r="F390" s="1"/>
      <c r="G390" s="1"/>
      <c r="H390" s="1"/>
      <c r="I390" s="1"/>
      <c r="J390" s="1"/>
      <c r="K390" s="1"/>
      <c r="L390" s="1"/>
      <c r="M390" s="2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I390" s="65"/>
    </row>
    <row r="391" spans="1:61" ht="13.8" x14ac:dyDescent="0.3">
      <c r="A391" s="130"/>
      <c r="B391" s="131"/>
      <c r="C391" s="17"/>
      <c r="D391" s="1"/>
      <c r="E391" s="1"/>
      <c r="F391" s="1"/>
      <c r="G391" s="1"/>
      <c r="H391" s="1"/>
      <c r="I391" s="1"/>
      <c r="J391" s="1"/>
      <c r="K391" s="1"/>
      <c r="L391" s="1"/>
      <c r="M391" s="2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I391" s="65"/>
    </row>
    <row r="392" spans="1:61" ht="13.8" x14ac:dyDescent="0.3">
      <c r="A392" s="130"/>
      <c r="B392" s="131"/>
      <c r="C392" s="17"/>
      <c r="D392" s="1"/>
      <c r="E392" s="1"/>
      <c r="F392" s="1"/>
      <c r="G392" s="1"/>
      <c r="H392" s="1"/>
      <c r="I392" s="1"/>
      <c r="J392" s="1"/>
      <c r="K392" s="1"/>
      <c r="L392" s="1"/>
      <c r="M392" s="2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I392" s="65"/>
    </row>
    <row r="393" spans="1:61" ht="13.8" x14ac:dyDescent="0.3">
      <c r="A393" s="130"/>
      <c r="B393" s="131"/>
      <c r="C393" s="17"/>
      <c r="D393" s="1"/>
      <c r="E393" s="1"/>
      <c r="F393" s="1"/>
      <c r="G393" s="1"/>
      <c r="H393" s="1"/>
      <c r="I393" s="1"/>
      <c r="J393" s="1"/>
      <c r="K393" s="1"/>
      <c r="L393" s="1"/>
      <c r="M393" s="2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I393" s="65"/>
    </row>
    <row r="394" spans="1:61" ht="13.8" x14ac:dyDescent="0.3">
      <c r="A394" s="130"/>
      <c r="B394" s="131"/>
      <c r="C394" s="17"/>
      <c r="D394" s="1"/>
      <c r="E394" s="1"/>
      <c r="F394" s="1"/>
      <c r="G394" s="1"/>
      <c r="H394" s="1"/>
      <c r="I394" s="1"/>
      <c r="J394" s="1"/>
      <c r="K394" s="1"/>
      <c r="L394" s="1"/>
      <c r="M394" s="2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I394" s="65"/>
    </row>
    <row r="395" spans="1:61" ht="13.8" x14ac:dyDescent="0.3">
      <c r="A395" s="130"/>
      <c r="B395" s="131"/>
      <c r="C395" s="17"/>
      <c r="D395" s="1"/>
      <c r="E395" s="1"/>
      <c r="F395" s="1"/>
      <c r="G395" s="1"/>
      <c r="H395" s="1"/>
      <c r="I395" s="1"/>
      <c r="J395" s="1"/>
      <c r="K395" s="1"/>
      <c r="L395" s="1"/>
      <c r="M395" s="2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I395" s="65"/>
    </row>
    <row r="396" spans="1:61" ht="13.8" x14ac:dyDescent="0.3">
      <c r="A396" s="130"/>
      <c r="B396" s="131"/>
      <c r="C396" s="17"/>
      <c r="D396" s="1"/>
      <c r="E396" s="1"/>
      <c r="F396" s="1"/>
      <c r="G396" s="1"/>
      <c r="H396" s="1"/>
      <c r="I396" s="1"/>
      <c r="J396" s="1"/>
      <c r="K396" s="1"/>
      <c r="L396" s="1"/>
      <c r="M396" s="2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I396" s="65"/>
    </row>
    <row r="397" spans="1:61" ht="13.8" x14ac:dyDescent="0.3">
      <c r="A397" s="130"/>
      <c r="B397" s="131"/>
      <c r="C397" s="17"/>
      <c r="D397" s="1"/>
      <c r="E397" s="1"/>
      <c r="F397" s="1"/>
      <c r="G397" s="1"/>
      <c r="H397" s="1"/>
      <c r="I397" s="1"/>
      <c r="J397" s="1"/>
      <c r="K397" s="1"/>
      <c r="L397" s="1"/>
      <c r="M397" s="2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I397" s="65"/>
    </row>
    <row r="398" spans="1:61" ht="13.8" x14ac:dyDescent="0.3">
      <c r="A398" s="130"/>
      <c r="B398" s="131"/>
      <c r="C398" s="17"/>
      <c r="D398" s="1"/>
      <c r="E398" s="1"/>
      <c r="F398" s="1"/>
      <c r="G398" s="1"/>
      <c r="H398" s="1"/>
      <c r="I398" s="1"/>
      <c r="J398" s="1"/>
      <c r="K398" s="1"/>
      <c r="L398" s="1"/>
      <c r="M398" s="2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I398" s="65"/>
    </row>
    <row r="399" spans="1:61" ht="13.8" x14ac:dyDescent="0.3">
      <c r="A399" s="130"/>
      <c r="B399" s="131"/>
      <c r="C399" s="17"/>
      <c r="D399" s="1"/>
      <c r="E399" s="1"/>
      <c r="F399" s="1"/>
      <c r="G399" s="1"/>
      <c r="H399" s="1"/>
      <c r="I399" s="1"/>
      <c r="J399" s="1"/>
      <c r="K399" s="1"/>
      <c r="L399" s="1"/>
      <c r="M399" s="2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I399" s="65"/>
    </row>
    <row r="400" spans="1:61" ht="13.8" x14ac:dyDescent="0.3">
      <c r="A400" s="130"/>
      <c r="B400" s="131"/>
      <c r="C400" s="17"/>
      <c r="D400" s="1"/>
      <c r="E400" s="1"/>
      <c r="F400" s="1"/>
      <c r="G400" s="1"/>
      <c r="H400" s="1"/>
      <c r="I400" s="1"/>
      <c r="J400" s="1"/>
      <c r="K400" s="1"/>
      <c r="L400" s="1"/>
      <c r="M400" s="2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I400" s="65"/>
    </row>
    <row r="401" spans="1:61" x14ac:dyDescent="0.25">
      <c r="A401" s="130"/>
      <c r="B401" s="131"/>
      <c r="D401" s="1"/>
      <c r="E401" s="1"/>
      <c r="F401" s="1"/>
      <c r="G401" s="1"/>
      <c r="H401" s="1"/>
      <c r="I401" s="1"/>
      <c r="J401" s="1"/>
      <c r="K401" s="1"/>
      <c r="L401" s="1"/>
      <c r="M401" s="2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I401" s="65"/>
    </row>
    <row r="402" spans="1:61" x14ac:dyDescent="0.25">
      <c r="A402" s="130"/>
      <c r="B402" s="131"/>
      <c r="D402" s="1"/>
      <c r="E402" s="1"/>
      <c r="F402" s="1"/>
      <c r="G402" s="1"/>
      <c r="H402" s="1"/>
      <c r="I402" s="1"/>
      <c r="J402" s="1"/>
      <c r="K402" s="1"/>
      <c r="L402" s="1"/>
      <c r="M402" s="2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I402" s="65"/>
    </row>
    <row r="403" spans="1:61" x14ac:dyDescent="0.25">
      <c r="A403" s="130"/>
      <c r="B403" s="131"/>
    </row>
    <row r="404" spans="1:61" x14ac:dyDescent="0.25">
      <c r="B404" s="131"/>
    </row>
    <row r="405" spans="1:61" x14ac:dyDescent="0.25">
      <c r="B405" s="131"/>
    </row>
    <row r="406" spans="1:61" x14ac:dyDescent="0.25">
      <c r="B406" s="131"/>
    </row>
    <row r="407" spans="1:61" x14ac:dyDescent="0.25">
      <c r="B407" s="131"/>
    </row>
    <row r="408" spans="1:61" x14ac:dyDescent="0.25">
      <c r="B408" s="131"/>
    </row>
    <row r="409" spans="1:61" x14ac:dyDescent="0.25">
      <c r="B409" s="131"/>
    </row>
    <row r="410" spans="1:61" x14ac:dyDescent="0.25">
      <c r="B410" s="131"/>
    </row>
    <row r="411" spans="1:61" x14ac:dyDescent="0.25">
      <c r="B411" s="131"/>
    </row>
    <row r="412" spans="1:61" x14ac:dyDescent="0.25">
      <c r="B412" s="131"/>
    </row>
    <row r="413" spans="1:61" x14ac:dyDescent="0.25">
      <c r="B413" s="131"/>
    </row>
    <row r="414" spans="1:61" x14ac:dyDescent="0.25">
      <c r="B414" s="131"/>
    </row>
    <row r="415" spans="1:61" x14ac:dyDescent="0.25">
      <c r="B415" s="131"/>
    </row>
    <row r="416" spans="1:61" x14ac:dyDescent="0.25">
      <c r="B416" s="131"/>
    </row>
    <row r="417" spans="2:2" x14ac:dyDescent="0.25">
      <c r="B417" s="131"/>
    </row>
    <row r="418" spans="2:2" x14ac:dyDescent="0.25">
      <c r="B418" s="131"/>
    </row>
    <row r="419" spans="2:2" x14ac:dyDescent="0.25">
      <c r="B419" s="131"/>
    </row>
    <row r="420" spans="2:2" x14ac:dyDescent="0.25">
      <c r="B420" s="131"/>
    </row>
    <row r="421" spans="2:2" x14ac:dyDescent="0.25">
      <c r="B421" s="131"/>
    </row>
    <row r="422" spans="2:2" x14ac:dyDescent="0.25">
      <c r="B422" s="131"/>
    </row>
    <row r="423" spans="2:2" x14ac:dyDescent="0.25">
      <c r="B423" s="131"/>
    </row>
    <row r="424" spans="2:2" x14ac:dyDescent="0.25">
      <c r="B424" s="131"/>
    </row>
    <row r="425" spans="2:2" x14ac:dyDescent="0.25">
      <c r="B425" s="131"/>
    </row>
    <row r="426" spans="2:2" x14ac:dyDescent="0.25">
      <c r="B426" s="131"/>
    </row>
    <row r="427" spans="2:2" x14ac:dyDescent="0.25">
      <c r="B427" s="131"/>
    </row>
    <row r="428" spans="2:2" x14ac:dyDescent="0.25">
      <c r="B428" s="131"/>
    </row>
    <row r="429" spans="2:2" x14ac:dyDescent="0.25">
      <c r="B429" s="131"/>
    </row>
    <row r="430" spans="2:2" x14ac:dyDescent="0.25">
      <c r="B430" s="131"/>
    </row>
    <row r="431" spans="2:2" x14ac:dyDescent="0.25">
      <c r="B431" s="131"/>
    </row>
    <row r="432" spans="2:2" x14ac:dyDescent="0.25">
      <c r="B432" s="131"/>
    </row>
    <row r="433" spans="2:2" x14ac:dyDescent="0.25">
      <c r="B433" s="131"/>
    </row>
    <row r="434" spans="2:2" x14ac:dyDescent="0.25">
      <c r="B434" s="131"/>
    </row>
    <row r="435" spans="2:2" x14ac:dyDescent="0.25">
      <c r="B435" s="131"/>
    </row>
    <row r="436" spans="2:2" x14ac:dyDescent="0.25">
      <c r="B436" s="131"/>
    </row>
    <row r="437" spans="2:2" x14ac:dyDescent="0.25">
      <c r="B437" s="131"/>
    </row>
    <row r="438" spans="2:2" x14ac:dyDescent="0.25">
      <c r="B438" s="131"/>
    </row>
    <row r="439" spans="2:2" x14ac:dyDescent="0.25">
      <c r="B439" s="131"/>
    </row>
    <row r="440" spans="2:2" x14ac:dyDescent="0.25">
      <c r="B440" s="131"/>
    </row>
    <row r="441" spans="2:2" x14ac:dyDescent="0.25">
      <c r="B441" s="131"/>
    </row>
    <row r="442" spans="2:2" x14ac:dyDescent="0.25">
      <c r="B442" s="131"/>
    </row>
    <row r="443" spans="2:2" x14ac:dyDescent="0.25">
      <c r="B443" s="131"/>
    </row>
    <row r="444" spans="2:2" x14ac:dyDescent="0.25">
      <c r="B444" s="131"/>
    </row>
    <row r="445" spans="2:2" x14ac:dyDescent="0.25">
      <c r="B445" s="131"/>
    </row>
    <row r="446" spans="2:2" x14ac:dyDescent="0.25">
      <c r="B446" s="131"/>
    </row>
    <row r="447" spans="2:2" x14ac:dyDescent="0.25">
      <c r="B447" s="131"/>
    </row>
    <row r="448" spans="2:2" x14ac:dyDescent="0.25">
      <c r="B448" s="131"/>
    </row>
    <row r="449" spans="2:2" x14ac:dyDescent="0.25">
      <c r="B449" s="131"/>
    </row>
    <row r="450" spans="2:2" x14ac:dyDescent="0.25">
      <c r="B450" s="131"/>
    </row>
    <row r="451" spans="2:2" x14ac:dyDescent="0.25">
      <c r="B451" s="131"/>
    </row>
    <row r="452" spans="2:2" x14ac:dyDescent="0.25">
      <c r="B452" s="131"/>
    </row>
    <row r="453" spans="2:2" x14ac:dyDescent="0.25">
      <c r="B453" s="131"/>
    </row>
    <row r="454" spans="2:2" x14ac:dyDescent="0.25">
      <c r="B454" s="131"/>
    </row>
    <row r="455" spans="2:2" x14ac:dyDescent="0.25">
      <c r="B455" s="131"/>
    </row>
    <row r="456" spans="2:2" x14ac:dyDescent="0.25">
      <c r="B456" s="131"/>
    </row>
    <row r="457" spans="2:2" x14ac:dyDescent="0.25">
      <c r="B457" s="131"/>
    </row>
    <row r="458" spans="2:2" x14ac:dyDescent="0.25">
      <c r="B458" s="131"/>
    </row>
    <row r="459" spans="2:2" x14ac:dyDescent="0.25">
      <c r="B459" s="131"/>
    </row>
    <row r="460" spans="2:2" x14ac:dyDescent="0.25">
      <c r="B460" s="131"/>
    </row>
    <row r="461" spans="2:2" x14ac:dyDescent="0.25">
      <c r="B461" s="131"/>
    </row>
    <row r="462" spans="2:2" x14ac:dyDescent="0.25">
      <c r="B462" s="131"/>
    </row>
    <row r="463" spans="2:2" x14ac:dyDescent="0.25">
      <c r="B463" s="131"/>
    </row>
    <row r="464" spans="2:2" x14ac:dyDescent="0.25">
      <c r="B464" s="131"/>
    </row>
    <row r="465" spans="2:2" x14ac:dyDescent="0.25">
      <c r="B465" s="131"/>
    </row>
    <row r="466" spans="2:2" x14ac:dyDescent="0.25">
      <c r="B466" s="131"/>
    </row>
    <row r="467" spans="2:2" x14ac:dyDescent="0.25">
      <c r="B467" s="131"/>
    </row>
    <row r="468" spans="2:2" x14ac:dyDescent="0.25">
      <c r="B468" s="131"/>
    </row>
    <row r="469" spans="2:2" x14ac:dyDescent="0.25">
      <c r="B469" s="131"/>
    </row>
    <row r="470" spans="2:2" x14ac:dyDescent="0.25">
      <c r="B470" s="131"/>
    </row>
    <row r="471" spans="2:2" x14ac:dyDescent="0.25">
      <c r="B471" s="131"/>
    </row>
    <row r="472" spans="2:2" x14ac:dyDescent="0.25">
      <c r="B472" s="131"/>
    </row>
    <row r="473" spans="2:2" x14ac:dyDescent="0.25">
      <c r="B473" s="131"/>
    </row>
    <row r="474" spans="2:2" x14ac:dyDescent="0.25">
      <c r="B474" s="131"/>
    </row>
    <row r="475" spans="2:2" x14ac:dyDescent="0.25">
      <c r="B475" s="131"/>
    </row>
    <row r="476" spans="2:2" x14ac:dyDescent="0.25">
      <c r="B476" s="131"/>
    </row>
    <row r="477" spans="2:2" x14ac:dyDescent="0.25">
      <c r="B477" s="131"/>
    </row>
    <row r="478" spans="2:2" x14ac:dyDescent="0.25">
      <c r="B478" s="131"/>
    </row>
    <row r="479" spans="2:2" x14ac:dyDescent="0.25">
      <c r="B479" s="131"/>
    </row>
    <row r="480" spans="2:2" x14ac:dyDescent="0.25">
      <c r="B480" s="131"/>
    </row>
    <row r="481" spans="2:2" x14ac:dyDescent="0.25">
      <c r="B481" s="131"/>
    </row>
    <row r="482" spans="2:2" x14ac:dyDescent="0.25">
      <c r="B482" s="131"/>
    </row>
    <row r="483" spans="2:2" x14ac:dyDescent="0.25">
      <c r="B483" s="131"/>
    </row>
    <row r="484" spans="2:2" x14ac:dyDescent="0.25">
      <c r="B484" s="131"/>
    </row>
    <row r="485" spans="2:2" x14ac:dyDescent="0.25">
      <c r="B485" s="131"/>
    </row>
    <row r="486" spans="2:2" x14ac:dyDescent="0.25">
      <c r="B486" s="131"/>
    </row>
    <row r="487" spans="2:2" x14ac:dyDescent="0.25">
      <c r="B487" s="131"/>
    </row>
    <row r="488" spans="2:2" x14ac:dyDescent="0.25">
      <c r="B488" s="131"/>
    </row>
    <row r="489" spans="2:2" x14ac:dyDescent="0.25">
      <c r="B489" s="131"/>
    </row>
    <row r="490" spans="2:2" x14ac:dyDescent="0.25">
      <c r="B490" s="131"/>
    </row>
    <row r="491" spans="2:2" x14ac:dyDescent="0.25">
      <c r="B491" s="131"/>
    </row>
    <row r="492" spans="2:2" x14ac:dyDescent="0.25">
      <c r="B492" s="131"/>
    </row>
    <row r="493" spans="2:2" x14ac:dyDescent="0.25">
      <c r="B493" s="131"/>
    </row>
    <row r="494" spans="2:2" x14ac:dyDescent="0.25">
      <c r="B494" s="131"/>
    </row>
    <row r="495" spans="2:2" x14ac:dyDescent="0.25">
      <c r="B495" s="131"/>
    </row>
    <row r="496" spans="2:2" x14ac:dyDescent="0.25">
      <c r="B496" s="131"/>
    </row>
    <row r="497" spans="2:2" x14ac:dyDescent="0.25">
      <c r="B497" s="131"/>
    </row>
    <row r="498" spans="2:2" x14ac:dyDescent="0.25">
      <c r="B498" s="131"/>
    </row>
    <row r="499" spans="2:2" x14ac:dyDescent="0.25">
      <c r="B499" s="131"/>
    </row>
    <row r="500" spans="2:2" x14ac:dyDescent="0.25">
      <c r="B500" s="131"/>
    </row>
    <row r="501" spans="2:2" x14ac:dyDescent="0.25">
      <c r="B501" s="131"/>
    </row>
    <row r="502" spans="2:2" x14ac:dyDescent="0.25">
      <c r="B502" s="131"/>
    </row>
    <row r="503" spans="2:2" x14ac:dyDescent="0.25">
      <c r="B503" s="131"/>
    </row>
  </sheetData>
  <phoneticPr fontId="2" type="noConversion"/>
  <pageMargins left="0.75" right="0.75" top="1" bottom="1" header="0.5" footer="0.5"/>
  <pageSetup scale="10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Power</vt:lpstr>
      <vt:lpstr>Pwr CrvFtch</vt:lpstr>
      <vt:lpstr>BookCode</vt:lpstr>
      <vt:lpstr>CurveDate</vt:lpstr>
      <vt:lpstr>HourlyScalers</vt:lpstr>
      <vt:lpstr>IRFirstMonth</vt:lpstr>
      <vt:lpstr>OffIntraVols</vt:lpstr>
      <vt:lpstr>OffPrices</vt:lpstr>
      <vt:lpstr>OffVols</vt:lpstr>
      <vt:lpstr>PeakIntraVols</vt:lpstr>
      <vt:lpstr>PeakPrices</vt:lpstr>
      <vt:lpstr>PeakVols</vt:lpstr>
      <vt:lpstr>PositionRegion</vt:lpstr>
      <vt:lpstr>PowerCode</vt:lpstr>
      <vt:lpstr>Power!Print_Area</vt:lpstr>
      <vt:lpstr>RealCurveDate</vt:lpstr>
      <vt:lpstr>RegionIndex</vt:lpstr>
      <vt:lpstr>RegionNumber</vt:lpstr>
      <vt:lpstr>SatPrices</vt:lpstr>
      <vt:lpstr>SunPrices</vt:lpstr>
    </vt:vector>
  </TitlesOfParts>
  <Manager>Berney Aucoin</Manager>
  <Company>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Simpson Dispatch Model</dc:title>
  <dc:creator>jsimpso</dc:creator>
  <cp:lastModifiedBy>Havlíček Jan</cp:lastModifiedBy>
  <cp:lastPrinted>2001-11-21T18:39:44Z</cp:lastPrinted>
  <dcterms:created xsi:type="dcterms:W3CDTF">1999-11-15T20:08:29Z</dcterms:created>
  <dcterms:modified xsi:type="dcterms:W3CDTF">2023-09-10T11:24:01Z</dcterms:modified>
</cp:coreProperties>
</file>