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 activeTab="1"/>
  </bookViews>
  <sheets>
    <sheet name="Summary" sheetId="1" r:id="rId1"/>
    <sheet name="Margin Letter" sheetId="2" r:id="rId2"/>
  </sheets>
  <definedNames>
    <definedName name="_xlnm.Print_Area" localSheetId="0">Summary!$A$1:$G$53</definedName>
  </definedNames>
  <calcPr calcId="0"/>
</workbook>
</file>

<file path=xl/calcChain.xml><?xml version="1.0" encoding="utf-8"?>
<calcChain xmlns="http://schemas.openxmlformats.org/spreadsheetml/2006/main">
  <c r="C30" i="2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27" i="1"/>
  <c r="H27" i="1"/>
  <c r="F28" i="1"/>
  <c r="H28" i="1"/>
  <c r="F29" i="1"/>
  <c r="H29" i="1"/>
  <c r="F30" i="1"/>
  <c r="H30" i="1"/>
  <c r="H31" i="1"/>
  <c r="H32" i="1"/>
  <c r="F33" i="1"/>
  <c r="H33" i="1"/>
  <c r="F35" i="1"/>
  <c r="F36" i="1"/>
  <c r="F38" i="1"/>
  <c r="F40" i="1"/>
  <c r="F41" i="1"/>
</calcChain>
</file>

<file path=xl/sharedStrings.xml><?xml version="1.0" encoding="utf-8"?>
<sst xmlns="http://schemas.openxmlformats.org/spreadsheetml/2006/main" count="141" uniqueCount="113">
  <si>
    <t>To:</t>
  </si>
  <si>
    <t>Doug Keiser, J. Aron</t>
  </si>
  <si>
    <t>Fax:</t>
  </si>
  <si>
    <t>(212) 357-6811</t>
  </si>
  <si>
    <t>CC:</t>
  </si>
  <si>
    <t>Paige Grumulaitis (ECT-Accounting) &amp;</t>
  </si>
  <si>
    <t xml:space="preserve">   Dick Sherrod (Enron Corporate Treasury)</t>
  </si>
  <si>
    <t>From:</t>
  </si>
  <si>
    <t>Randy Baker, ERMS</t>
  </si>
  <si>
    <t>Phone:</t>
  </si>
  <si>
    <t>(713) 853-3430</t>
  </si>
  <si>
    <t>Counterparty:</t>
  </si>
  <si>
    <t>J. Aron &amp; Company</t>
  </si>
  <si>
    <t>Close of Business Date:</t>
  </si>
  <si>
    <t>Book Description</t>
  </si>
  <si>
    <t>Post ID</t>
  </si>
  <si>
    <t>Book</t>
  </si>
  <si>
    <t>Risk Type</t>
  </si>
  <si>
    <t>Commodity</t>
  </si>
  <si>
    <t>Swaps</t>
  </si>
  <si>
    <t>Options</t>
  </si>
  <si>
    <t>Total</t>
  </si>
  <si>
    <t>Note</t>
  </si>
  <si>
    <t>Natural Gas Affiliate Price Book</t>
  </si>
  <si>
    <t>PE</t>
  </si>
  <si>
    <t>Price</t>
  </si>
  <si>
    <t>NG</t>
  </si>
  <si>
    <t>Should match Margin Rpt.</t>
  </si>
  <si>
    <t>Natural Gas Non-Affiliate Price Book</t>
  </si>
  <si>
    <t>PG</t>
  </si>
  <si>
    <t>WTI Book</t>
  </si>
  <si>
    <t>PC</t>
  </si>
  <si>
    <t>WTI</t>
  </si>
  <si>
    <t>Enron Corp. NG Affiliate Price Book</t>
  </si>
  <si>
    <t>SE</t>
  </si>
  <si>
    <t>Basis Book/Gas Book</t>
  </si>
  <si>
    <t>Basis</t>
  </si>
  <si>
    <t>Canadian Price Book (ERMS)</t>
  </si>
  <si>
    <t>P3</t>
  </si>
  <si>
    <t>Canadian Price Book (ECT-Canada)</t>
  </si>
  <si>
    <t>C1</t>
  </si>
  <si>
    <t>Basis Book/EFP Book</t>
  </si>
  <si>
    <t>GG</t>
  </si>
  <si>
    <t>ERMS/Resid Book</t>
  </si>
  <si>
    <t>DR</t>
  </si>
  <si>
    <t>Resid</t>
  </si>
  <si>
    <t>Plant Pos./Resid Book</t>
  </si>
  <si>
    <t>LR</t>
  </si>
  <si>
    <t>Products/Crude</t>
  </si>
  <si>
    <t>XC</t>
  </si>
  <si>
    <t>Unleaded Book</t>
  </si>
  <si>
    <t>F6</t>
  </si>
  <si>
    <t>HU</t>
  </si>
  <si>
    <t>Affiliate/No. 6 Oil</t>
  </si>
  <si>
    <t>ZQ</t>
  </si>
  <si>
    <t>MTBE Price Book</t>
  </si>
  <si>
    <t>F9</t>
  </si>
  <si>
    <t>MTBE</t>
  </si>
  <si>
    <t>Exposure Summary</t>
  </si>
  <si>
    <t>ERMS</t>
  </si>
  <si>
    <t>Diff.</t>
  </si>
  <si>
    <t>U.S./Canadian Natural Gas Swap Exposure:</t>
  </si>
  <si>
    <t>WTI Swap Exposure:</t>
  </si>
  <si>
    <t>WTI/Fuel Oil Option Exposure:</t>
  </si>
  <si>
    <t>MTBE Swap Exposure:</t>
  </si>
  <si>
    <t>Total Exposure:</t>
  </si>
  <si>
    <t>Less Trigger {Collateral Threshold}:</t>
  </si>
  <si>
    <t>Less Margin Held {Cash}:</t>
  </si>
  <si>
    <t>Margin Due ERMS (Excess Margin held by ERMS):</t>
  </si>
  <si>
    <t>Margin Due J. Aron:  Multiple=</t>
  </si>
  <si>
    <t>Margin Due ERMS:  Multiple=</t>
  </si>
  <si>
    <t>Based on the close of business on January 10, 1995, the total exposure to J. Aron is $73,707,864.00.</t>
  </si>
  <si>
    <t>ERMS currently holds $67,900,000.00 in Margin; based on these calculations, ERMS will be returning</t>
  </si>
  <si>
    <t>Margin in the amount of $4,000,000.00 on January 11, 1995.</t>
  </si>
  <si>
    <t>Margin dollars will be wired to:</t>
  </si>
  <si>
    <t>CITIBK NY ABA#021000089  A/C J.ARON A/C#09292521</t>
  </si>
  <si>
    <t>A/C ENRON RISK MANAGEMENT SERVICES CORP</t>
  </si>
  <si>
    <t>Questions should be directed to Randy Baker (713) 853-3430 or Karl Miller (713) 853-1713.</t>
  </si>
  <si>
    <t>Net Exposure Summary</t>
  </si>
  <si>
    <t>Less Threshold:</t>
  </si>
  <si>
    <t>Enron North America Corp.</t>
  </si>
  <si>
    <t>Bank of America, N.A.  ABA # 111-000-012</t>
  </si>
  <si>
    <t>Account # 375-0494-727</t>
  </si>
  <si>
    <t>Net Exposure:</t>
  </si>
  <si>
    <t>Sincerely,</t>
  </si>
  <si>
    <t>Risk Assessment &amp; Control</t>
  </si>
  <si>
    <t>CHASE/NYC/TRUST</t>
  </si>
  <si>
    <t>For Account: 294-003-50</t>
  </si>
  <si>
    <t>Account Name: Enron Corp Custody Account</t>
  </si>
  <si>
    <t>ABA#021-000-021</t>
  </si>
  <si>
    <t>Cash</t>
  </si>
  <si>
    <t>US Treasury Securities</t>
  </si>
  <si>
    <t>Less Margin Held:</t>
  </si>
  <si>
    <t>Excess:</t>
  </si>
  <si>
    <t>Please contact Wendi LeBrocq at (713) 853-3835 upon your receipt of this letter to arrange for delivery of Margin.</t>
  </si>
  <si>
    <t>Margin Due Enron As Agreed:</t>
  </si>
  <si>
    <r>
      <t xml:space="preserve">Exposure was calculated as of close of business on </t>
    </r>
    <r>
      <rPr>
        <sz val="10"/>
        <color indexed="56"/>
        <rFont val="Times New Roman"/>
        <family val="1"/>
      </rPr>
      <t>August 18, 2000</t>
    </r>
    <r>
      <rPr>
        <sz val="10"/>
        <color indexed="12"/>
        <rFont val="Times New Roman"/>
        <family val="1"/>
      </rPr>
      <t>.</t>
    </r>
  </si>
  <si>
    <t>Aspect Resources, LLC</t>
  </si>
  <si>
    <t>511 16th St., Suite 300</t>
  </si>
  <si>
    <t>Denver, CO 80202-4260</t>
  </si>
  <si>
    <t>Agreement dated July 22, 1998 ("Agreement").  All capitalized terms used in this letter that are not otherwise</t>
  </si>
  <si>
    <t xml:space="preserve">defined herein shall have the meanings given to them in the Agreement.  Our books show that the Net </t>
  </si>
  <si>
    <t>Via Facsimile (303) 573-7340</t>
  </si>
  <si>
    <t>Enron North America Corp. ("Enron") and Aspect Resources, LLC ("Aspect") entered into an ISDA Master</t>
  </si>
  <si>
    <t xml:space="preserve">Exposure of Enron to Aspect exceeds the threshold of $1,500,000, resulting in a call for Margin.  The Net </t>
  </si>
  <si>
    <t>Pursuant to Annex A of the Agreement, Enron hereby requests that Aspect deliver to Enron Margin at least equal</t>
  </si>
  <si>
    <t>Thomas Moran</t>
  </si>
  <si>
    <t>Director</t>
  </si>
  <si>
    <t>Dear Mr. Williamson:</t>
  </si>
  <si>
    <t>Mr. Wayne Williamson</t>
  </si>
  <si>
    <r>
      <t>to</t>
    </r>
    <r>
      <rPr>
        <sz val="10"/>
        <color indexed="12"/>
        <rFont val="Times New Roman"/>
        <family val="1"/>
      </rPr>
      <t xml:space="preserve"> </t>
    </r>
    <r>
      <rPr>
        <sz val="10"/>
        <color indexed="56"/>
        <rFont val="Times New Roman"/>
        <family val="1"/>
      </rPr>
      <t xml:space="preserve">$3,750,000.  If Margin is to be posted with cash, please wire transfer funds </t>
    </r>
    <r>
      <rPr>
        <sz val="10"/>
        <rFont val="Times New Roman"/>
        <family val="1"/>
      </rPr>
      <t>by no later than the close of business</t>
    </r>
  </si>
  <si>
    <t>on August 22, 2000.  If Margin is to be posted with a Letter of Credit, please deliver by no later than the close of</t>
  </si>
  <si>
    <t>business on August 23,2000,  and otherwise in accordance with Annex A.  Delivery instructions are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</si>
</sst>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  <numFmt numFmtId="166" formatCode="&quot;$&quot;###\,###\,##0"/>
    <numFmt numFmtId="169" formatCode="mmmm\ d\,\ yyyy"/>
  </numFmts>
  <fonts count="22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u/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sz val="16"/>
      <name val="Arial"/>
    </font>
    <font>
      <b/>
      <i/>
      <sz val="10"/>
      <color indexed="10"/>
      <name val="Arial"/>
    </font>
    <font>
      <b/>
      <i/>
      <u/>
      <sz val="14"/>
      <name val="Arial"/>
      <family val="2"/>
    </font>
    <font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u val="double"/>
      <sz val="10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i/>
      <sz val="8"/>
      <name val="Times New Roman"/>
      <family val="1"/>
    </font>
    <font>
      <sz val="10"/>
      <color indexed="5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4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5" fillId="0" borderId="0" xfId="0" applyFont="1"/>
    <xf numFmtId="6" fontId="0" fillId="0" borderId="0" xfId="1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14" fontId="3" fillId="0" borderId="0" xfId="0" applyNumberFormat="1" applyFont="1"/>
    <xf numFmtId="0" fontId="7" fillId="0" borderId="0" xfId="0" applyFont="1" applyAlignment="1">
      <alignment horizontal="center"/>
    </xf>
    <xf numFmtId="6" fontId="4" fillId="0" borderId="0" xfId="1" applyNumberFormat="1"/>
    <xf numFmtId="6" fontId="0" fillId="0" borderId="0" xfId="0" applyNumberFormat="1"/>
    <xf numFmtId="6" fontId="6" fillId="0" borderId="0" xfId="1" applyNumberFormat="1" applyFont="1"/>
    <xf numFmtId="6" fontId="4" fillId="0" borderId="0" xfId="1" applyNumberFormat="1" applyFont="1"/>
    <xf numFmtId="6" fontId="7" fillId="0" borderId="0" xfId="1" applyNumberFormat="1" applyFont="1"/>
    <xf numFmtId="6" fontId="5" fillId="0" borderId="0" xfId="1" applyNumberFormat="1" applyFont="1"/>
    <xf numFmtId="6" fontId="1" fillId="0" borderId="0" xfId="1" applyNumberFormat="1" applyFont="1"/>
    <xf numFmtId="0" fontId="3" fillId="0" borderId="0" xfId="0" applyFont="1" applyAlignment="1"/>
    <xf numFmtId="6" fontId="7" fillId="0" borderId="0" xfId="1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6" fontId="7" fillId="0" borderId="0" xfId="0" applyNumberFormat="1" applyFont="1" applyAlignment="1">
      <alignment horizontal="right"/>
    </xf>
    <xf numFmtId="6" fontId="2" fillId="0" borderId="0" xfId="1" applyNumberFormat="1" applyFont="1" applyAlignment="1">
      <alignment horizontal="centerContinuous"/>
    </xf>
    <xf numFmtId="0" fontId="9" fillId="0" borderId="0" xfId="0" applyFont="1"/>
    <xf numFmtId="6" fontId="2" fillId="0" borderId="0" xfId="1" applyNumberFormat="1" applyFont="1"/>
    <xf numFmtId="6" fontId="1" fillId="0" borderId="0" xfId="1" applyNumberFormat="1" applyFont="1" applyAlignment="1">
      <alignment horizontal="left"/>
    </xf>
    <xf numFmtId="0" fontId="1" fillId="0" borderId="0" xfId="0" applyFont="1"/>
    <xf numFmtId="0" fontId="10" fillId="0" borderId="0" xfId="0" applyFont="1" applyAlignment="1"/>
    <xf numFmtId="6" fontId="7" fillId="0" borderId="0" xfId="1" applyNumberFormat="1" applyFont="1" applyAlignment="1" applyProtection="1">
      <alignment horizontal="right"/>
      <protection hidden="1"/>
    </xf>
    <xf numFmtId="6" fontId="0" fillId="0" borderId="0" xfId="0" applyNumberFormat="1" applyProtection="1">
      <protection hidden="1"/>
    </xf>
    <xf numFmtId="6" fontId="6" fillId="0" borderId="0" xfId="0" applyNumberFormat="1" applyFont="1" applyAlignment="1" applyProtection="1">
      <alignment horizontal="right"/>
      <protection hidden="1"/>
    </xf>
    <xf numFmtId="6" fontId="7" fillId="0" borderId="0" xfId="0" applyNumberFormat="1" applyFont="1" applyAlignment="1" applyProtection="1">
      <alignment horizontal="right"/>
      <protection hidden="1"/>
    </xf>
    <xf numFmtId="6" fontId="1" fillId="0" borderId="0" xfId="1" applyNumberFormat="1" applyFont="1" applyProtection="1">
      <protection hidden="1"/>
    </xf>
    <xf numFmtId="6" fontId="7" fillId="0" borderId="0" xfId="0" applyNumberFormat="1" applyFont="1"/>
    <xf numFmtId="165" fontId="1" fillId="0" borderId="0" xfId="1" applyNumberFormat="1" applyFont="1"/>
    <xf numFmtId="0" fontId="11" fillId="0" borderId="0" xfId="0" applyFont="1"/>
    <xf numFmtId="0" fontId="11" fillId="0" borderId="0" xfId="0" quotePrefix="1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166" fontId="11" fillId="0" borderId="0" xfId="1" applyNumberFormat="1" applyFont="1"/>
    <xf numFmtId="6" fontId="11" fillId="0" borderId="0" xfId="1" applyNumberFormat="1" applyFont="1"/>
    <xf numFmtId="0" fontId="14" fillId="0" borderId="0" xfId="0" applyFont="1"/>
    <xf numFmtId="0" fontId="15" fillId="0" borderId="0" xfId="0" applyFont="1" applyAlignment="1">
      <alignment horizontal="right"/>
    </xf>
    <xf numFmtId="8" fontId="16" fillId="0" borderId="0" xfId="1" applyNumberFormat="1" applyFont="1"/>
    <xf numFmtId="169" fontId="17" fillId="0" borderId="0" xfId="0" quotePrefix="1" applyNumberFormat="1" applyFont="1" applyAlignment="1">
      <alignment horizontal="left"/>
    </xf>
    <xf numFmtId="0" fontId="11" fillId="0" borderId="0" xfId="0" applyFont="1" applyAlignment="1">
      <alignment horizontal="left"/>
    </xf>
    <xf numFmtId="5" fontId="13" fillId="0" borderId="0" xfId="1" applyNumberFormat="1" applyFont="1"/>
    <xf numFmtId="0" fontId="18" fillId="0" borderId="0" xfId="0" applyFont="1" applyAlignment="1"/>
    <xf numFmtId="6" fontId="15" fillId="0" borderId="0" xfId="1" applyNumberFormat="1" applyFont="1" applyFill="1" applyAlignment="1">
      <alignment horizontal="right"/>
    </xf>
    <xf numFmtId="0" fontId="19" fillId="0" borderId="0" xfId="0" applyFont="1"/>
    <xf numFmtId="5" fontId="11" fillId="0" borderId="0" xfId="1" applyNumberFormat="1" applyFont="1"/>
    <xf numFmtId="0" fontId="15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</xdr:row>
          <xdr:rowOff>0</xdr:rowOff>
        </xdr:from>
        <xdr:to>
          <xdr:col>0</xdr:col>
          <xdr:colOff>960120</xdr:colOff>
          <xdr:row>5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1661160</xdr:colOff>
      <xdr:row>0</xdr:row>
      <xdr:rowOff>129540</xdr:rowOff>
    </xdr:from>
    <xdr:to>
      <xdr:col>3</xdr:col>
      <xdr:colOff>548640</xdr:colOff>
      <xdr:row>4</xdr:row>
      <xdr:rowOff>30480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137660" y="129540"/>
          <a:ext cx="16002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P.O. Box 1188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77251-1188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/>
  </sheetViews>
  <sheetFormatPr defaultRowHeight="13.2" x14ac:dyDescent="0.25"/>
  <cols>
    <col min="1" max="1" width="31" customWidth="1"/>
    <col min="2" max="3" width="7.109375" customWidth="1"/>
    <col min="4" max="4" width="9.33203125" customWidth="1"/>
    <col min="5" max="5" width="10.6640625" customWidth="1"/>
    <col min="6" max="6" width="12.33203125" customWidth="1"/>
    <col min="7" max="7" width="11.6640625" customWidth="1"/>
    <col min="8" max="8" width="12.33203125" customWidth="1"/>
    <col min="9" max="9" width="13.6640625" customWidth="1"/>
    <col min="10" max="10" width="10.88671875" customWidth="1"/>
  </cols>
  <sheetData>
    <row r="1" spans="1:10" x14ac:dyDescent="0.25">
      <c r="A1" s="8" t="s">
        <v>0</v>
      </c>
      <c r="B1" s="29" t="s">
        <v>1</v>
      </c>
      <c r="E1" s="8" t="s">
        <v>2</v>
      </c>
      <c r="F1" s="29" t="s">
        <v>3</v>
      </c>
    </row>
    <row r="2" spans="1:10" x14ac:dyDescent="0.25">
      <c r="A2" s="8" t="s">
        <v>4</v>
      </c>
      <c r="B2" s="29" t="s">
        <v>5</v>
      </c>
      <c r="E2" s="8"/>
      <c r="F2" s="29"/>
    </row>
    <row r="3" spans="1:10" x14ac:dyDescent="0.25">
      <c r="A3" s="8"/>
      <c r="B3" s="29" t="s">
        <v>6</v>
      </c>
      <c r="E3" s="8"/>
      <c r="F3" s="29"/>
    </row>
    <row r="4" spans="1:10" x14ac:dyDescent="0.25">
      <c r="A4" s="8" t="s">
        <v>7</v>
      </c>
      <c r="B4" s="29" t="s">
        <v>8</v>
      </c>
      <c r="E4" s="8" t="s">
        <v>9</v>
      </c>
      <c r="F4" s="29" t="s">
        <v>10</v>
      </c>
    </row>
    <row r="6" spans="1:10" ht="21" x14ac:dyDescent="0.4">
      <c r="B6" s="10"/>
      <c r="C6" s="10" t="s">
        <v>11</v>
      </c>
      <c r="D6" s="11" t="s">
        <v>12</v>
      </c>
      <c r="E6" s="11"/>
    </row>
    <row r="7" spans="1:10" x14ac:dyDescent="0.25">
      <c r="E7" s="9" t="s">
        <v>13</v>
      </c>
      <c r="F7" s="12">
        <v>34711</v>
      </c>
    </row>
    <row r="8" spans="1:10" x14ac:dyDescent="0.25">
      <c r="A8" s="2" t="s">
        <v>14</v>
      </c>
      <c r="B8" s="2" t="s">
        <v>15</v>
      </c>
      <c r="C8" s="13" t="s">
        <v>16</v>
      </c>
      <c r="D8" s="6" t="s">
        <v>17</v>
      </c>
      <c r="E8" s="6" t="s">
        <v>18</v>
      </c>
      <c r="F8" s="4" t="s">
        <v>19</v>
      </c>
      <c r="G8" s="4" t="s">
        <v>20</v>
      </c>
      <c r="H8" s="4" t="s">
        <v>21</v>
      </c>
      <c r="I8" s="13" t="s">
        <v>22</v>
      </c>
      <c r="J8" s="2"/>
    </row>
    <row r="9" spans="1:10" x14ac:dyDescent="0.25">
      <c r="A9" t="s">
        <v>23</v>
      </c>
      <c r="B9">
        <v>6040</v>
      </c>
      <c r="C9" s="5" t="s">
        <v>24</v>
      </c>
      <c r="D9" s="5" t="s">
        <v>25</v>
      </c>
      <c r="E9" s="5" t="s">
        <v>26</v>
      </c>
      <c r="F9" s="14">
        <v>33972468</v>
      </c>
      <c r="G9" s="14">
        <v>0</v>
      </c>
      <c r="H9" s="14">
        <f t="shared" ref="H9:H22" si="0">SUM(F9:G9)</f>
        <v>33972468</v>
      </c>
      <c r="I9" s="27" t="s">
        <v>27</v>
      </c>
      <c r="J9" s="15"/>
    </row>
    <row r="10" spans="1:10" x14ac:dyDescent="0.25">
      <c r="A10" t="s">
        <v>28</v>
      </c>
      <c r="B10">
        <v>6041</v>
      </c>
      <c r="C10" s="5" t="s">
        <v>29</v>
      </c>
      <c r="D10" s="5" t="s">
        <v>25</v>
      </c>
      <c r="E10" s="5" t="s">
        <v>26</v>
      </c>
      <c r="F10" s="14">
        <v>17534142</v>
      </c>
      <c r="G10" s="14"/>
      <c r="H10" s="14">
        <f t="shared" si="0"/>
        <v>17534142</v>
      </c>
      <c r="I10" s="27" t="s">
        <v>27</v>
      </c>
      <c r="J10" s="15"/>
    </row>
    <row r="11" spans="1:10" x14ac:dyDescent="0.25">
      <c r="A11" t="s">
        <v>30</v>
      </c>
      <c r="B11">
        <v>6042</v>
      </c>
      <c r="C11" s="5" t="s">
        <v>31</v>
      </c>
      <c r="D11" s="5" t="s">
        <v>25</v>
      </c>
      <c r="E11" s="5" t="s">
        <v>32</v>
      </c>
      <c r="F11" s="14">
        <v>-1025469</v>
      </c>
      <c r="G11" s="14">
        <v>43834</v>
      </c>
      <c r="H11" s="16">
        <f t="shared" si="0"/>
        <v>-981635</v>
      </c>
      <c r="I11" s="14"/>
      <c r="J11" s="15"/>
    </row>
    <row r="12" spans="1:10" x14ac:dyDescent="0.25">
      <c r="A12" t="s">
        <v>33</v>
      </c>
      <c r="B12">
        <v>6043</v>
      </c>
      <c r="C12" s="5" t="s">
        <v>34</v>
      </c>
      <c r="D12" s="5" t="s">
        <v>25</v>
      </c>
      <c r="E12" s="5" t="s">
        <v>26</v>
      </c>
      <c r="F12" s="14">
        <v>14072711</v>
      </c>
      <c r="G12" s="14">
        <v>0</v>
      </c>
      <c r="H12" s="14">
        <f t="shared" si="0"/>
        <v>14072711</v>
      </c>
      <c r="I12" s="27" t="s">
        <v>27</v>
      </c>
      <c r="J12" s="15"/>
    </row>
    <row r="13" spans="1:10" x14ac:dyDescent="0.25">
      <c r="A13" t="s">
        <v>35</v>
      </c>
      <c r="B13">
        <v>6044</v>
      </c>
      <c r="C13" s="5" t="s">
        <v>29</v>
      </c>
      <c r="D13" s="5" t="s">
        <v>36</v>
      </c>
      <c r="E13" s="5" t="s">
        <v>26</v>
      </c>
      <c r="F13" s="14">
        <v>285974</v>
      </c>
      <c r="G13" s="14">
        <v>0</v>
      </c>
      <c r="H13" s="14">
        <f t="shared" si="0"/>
        <v>285974</v>
      </c>
      <c r="I13" s="27" t="s">
        <v>27</v>
      </c>
      <c r="J13" s="15"/>
    </row>
    <row r="14" spans="1:10" x14ac:dyDescent="0.25">
      <c r="A14" t="s">
        <v>37</v>
      </c>
      <c r="B14" s="26">
        <v>6045</v>
      </c>
      <c r="C14" s="5" t="s">
        <v>38</v>
      </c>
      <c r="D14" s="5" t="s">
        <v>25</v>
      </c>
      <c r="E14" s="5" t="s">
        <v>26</v>
      </c>
      <c r="F14" s="14">
        <v>10672283</v>
      </c>
      <c r="G14" s="14">
        <v>0</v>
      </c>
      <c r="H14" s="17">
        <f t="shared" si="0"/>
        <v>10672283</v>
      </c>
      <c r="I14" s="27" t="s">
        <v>27</v>
      </c>
      <c r="J14" s="15"/>
    </row>
    <row r="15" spans="1:10" x14ac:dyDescent="0.25">
      <c r="A15" t="s">
        <v>39</v>
      </c>
      <c r="B15" s="26">
        <v>18017</v>
      </c>
      <c r="C15" s="5" t="s">
        <v>40</v>
      </c>
      <c r="D15" s="5" t="s">
        <v>25</v>
      </c>
      <c r="E15" s="5" t="s">
        <v>26</v>
      </c>
      <c r="F15" s="14">
        <v>86557</v>
      </c>
      <c r="G15" s="14">
        <v>0</v>
      </c>
      <c r="H15" s="17">
        <f t="shared" si="0"/>
        <v>86557</v>
      </c>
      <c r="I15" s="27" t="s">
        <v>27</v>
      </c>
      <c r="J15" s="15"/>
    </row>
    <row r="16" spans="1:10" x14ac:dyDescent="0.25">
      <c r="A16" t="s">
        <v>41</v>
      </c>
      <c r="B16">
        <v>13058</v>
      </c>
      <c r="C16" s="5" t="s">
        <v>42</v>
      </c>
      <c r="D16" s="5" t="s">
        <v>36</v>
      </c>
      <c r="E16" s="5" t="s">
        <v>26</v>
      </c>
      <c r="F16" s="14">
        <v>604134</v>
      </c>
      <c r="G16" s="14">
        <v>0</v>
      </c>
      <c r="H16" s="17">
        <f t="shared" si="0"/>
        <v>604134</v>
      </c>
      <c r="I16" s="27" t="s">
        <v>27</v>
      </c>
      <c r="J16" s="15"/>
    </row>
    <row r="17" spans="1:10" x14ac:dyDescent="0.25">
      <c r="A17" t="s">
        <v>43</v>
      </c>
      <c r="B17">
        <v>13059</v>
      </c>
      <c r="C17" s="5" t="s">
        <v>44</v>
      </c>
      <c r="D17" s="5" t="s">
        <v>25</v>
      </c>
      <c r="E17" s="5" t="s">
        <v>45</v>
      </c>
      <c r="F17" s="14">
        <v>-64506</v>
      </c>
      <c r="G17" s="14">
        <v>0</v>
      </c>
      <c r="H17" s="17">
        <f t="shared" si="0"/>
        <v>-64506</v>
      </c>
      <c r="I17" s="14"/>
      <c r="J17" s="15"/>
    </row>
    <row r="18" spans="1:10" x14ac:dyDescent="0.25">
      <c r="A18" t="s">
        <v>46</v>
      </c>
      <c r="B18">
        <v>16437</v>
      </c>
      <c r="C18" s="5" t="s">
        <v>47</v>
      </c>
      <c r="D18" s="5" t="s">
        <v>25</v>
      </c>
      <c r="E18" s="5" t="s">
        <v>45</v>
      </c>
      <c r="F18" s="14">
        <v>-1087371</v>
      </c>
      <c r="G18" s="14">
        <v>0</v>
      </c>
      <c r="H18" s="17">
        <f t="shared" si="0"/>
        <v>-1087371</v>
      </c>
      <c r="I18" s="14"/>
      <c r="J18" s="15"/>
    </row>
    <row r="19" spans="1:10" x14ac:dyDescent="0.25">
      <c r="A19" t="s">
        <v>48</v>
      </c>
      <c r="B19">
        <v>13060</v>
      </c>
      <c r="C19" s="5" t="s">
        <v>49</v>
      </c>
      <c r="D19" s="5" t="s">
        <v>25</v>
      </c>
      <c r="E19" s="5" t="s">
        <v>32</v>
      </c>
      <c r="F19" s="14">
        <v>29311</v>
      </c>
      <c r="G19" s="14">
        <v>0</v>
      </c>
      <c r="H19" s="17">
        <f t="shared" si="0"/>
        <v>29311</v>
      </c>
      <c r="I19" s="14"/>
      <c r="J19" s="15"/>
    </row>
    <row r="20" spans="1:10" x14ac:dyDescent="0.25">
      <c r="A20" t="s">
        <v>50</v>
      </c>
      <c r="B20">
        <v>13061</v>
      </c>
      <c r="C20" s="5" t="s">
        <v>51</v>
      </c>
      <c r="D20" s="5" t="s">
        <v>25</v>
      </c>
      <c r="E20" s="5" t="s">
        <v>52</v>
      </c>
      <c r="F20" s="14">
        <v>-38776</v>
      </c>
      <c r="G20" s="14">
        <v>0</v>
      </c>
      <c r="H20" s="17">
        <f t="shared" si="0"/>
        <v>-38776</v>
      </c>
      <c r="I20" s="14"/>
      <c r="J20" s="15"/>
    </row>
    <row r="21" spans="1:10" x14ac:dyDescent="0.25">
      <c r="A21" t="s">
        <v>53</v>
      </c>
      <c r="B21">
        <v>13824</v>
      </c>
      <c r="C21" s="5" t="s">
        <v>54</v>
      </c>
      <c r="D21" s="5" t="s">
        <v>25</v>
      </c>
      <c r="E21" s="5" t="s">
        <v>45</v>
      </c>
      <c r="F21" s="14">
        <v>533756</v>
      </c>
      <c r="G21" s="14">
        <v>0</v>
      </c>
      <c r="H21" s="17">
        <f t="shared" si="0"/>
        <v>533756</v>
      </c>
      <c r="I21" s="17"/>
      <c r="J21" s="15"/>
    </row>
    <row r="22" spans="1:10" x14ac:dyDescent="0.25">
      <c r="A22" t="s">
        <v>55</v>
      </c>
      <c r="B22">
        <v>14042</v>
      </c>
      <c r="C22" s="5" t="s">
        <v>56</v>
      </c>
      <c r="D22" s="5" t="s">
        <v>25</v>
      </c>
      <c r="E22" s="5" t="s">
        <v>57</v>
      </c>
      <c r="F22" s="14">
        <v>1438441</v>
      </c>
      <c r="G22" s="14">
        <v>0</v>
      </c>
      <c r="H22" s="18">
        <f t="shared" si="0"/>
        <v>1438441</v>
      </c>
      <c r="I22" s="19"/>
      <c r="J22" s="15"/>
    </row>
    <row r="23" spans="1:10" x14ac:dyDescent="0.25">
      <c r="H23" s="20">
        <f>SUM(H9:H22)</f>
        <v>77057489</v>
      </c>
    </row>
    <row r="24" spans="1:10" x14ac:dyDescent="0.25">
      <c r="D24" s="5"/>
      <c r="E24" s="21"/>
      <c r="G24" s="9"/>
      <c r="I24" s="20"/>
    </row>
    <row r="25" spans="1:10" ht="17.399999999999999" x14ac:dyDescent="0.3">
      <c r="D25" s="30" t="s">
        <v>58</v>
      </c>
      <c r="E25" s="21"/>
      <c r="G25" s="9"/>
      <c r="H25" s="20"/>
      <c r="I25" s="20"/>
    </row>
    <row r="26" spans="1:10" x14ac:dyDescent="0.25">
      <c r="D26" s="5"/>
      <c r="E26" s="5"/>
      <c r="F26" s="22" t="s">
        <v>59</v>
      </c>
      <c r="G26" s="31"/>
      <c r="H26" s="22" t="s">
        <v>60</v>
      </c>
    </row>
    <row r="27" spans="1:10" x14ac:dyDescent="0.25">
      <c r="D27" s="5"/>
      <c r="E27" s="7" t="s">
        <v>61</v>
      </c>
      <c r="F27" s="15">
        <f>SUM(H9:H16)-H11</f>
        <v>77228269</v>
      </c>
      <c r="G27" s="32"/>
      <c r="H27" s="15">
        <f t="shared" ref="H27:H32" si="1">G27-F27</f>
        <v>-77228269</v>
      </c>
    </row>
    <row r="28" spans="1:10" x14ac:dyDescent="0.25">
      <c r="A28" s="2"/>
      <c r="B28" s="2"/>
      <c r="C28" s="2"/>
      <c r="D28" s="6"/>
      <c r="E28" s="7" t="s">
        <v>62</v>
      </c>
      <c r="F28" s="23">
        <f>F11+H19</f>
        <v>-996158</v>
      </c>
      <c r="G28" s="33"/>
      <c r="H28" s="15">
        <f t="shared" si="1"/>
        <v>996158</v>
      </c>
    </row>
    <row r="29" spans="1:10" x14ac:dyDescent="0.25">
      <c r="A29" s="2"/>
      <c r="B29" s="2"/>
      <c r="C29" s="2"/>
      <c r="D29" s="6"/>
      <c r="E29" s="7" t="s">
        <v>63</v>
      </c>
      <c r="F29" s="23">
        <f>H17+H21+H20+H18+G11</f>
        <v>-613063</v>
      </c>
      <c r="G29" s="33"/>
      <c r="H29" s="15">
        <f t="shared" si="1"/>
        <v>613063</v>
      </c>
    </row>
    <row r="30" spans="1:10" x14ac:dyDescent="0.25">
      <c r="A30" s="2"/>
      <c r="B30" s="2"/>
      <c r="C30" s="2"/>
      <c r="D30" s="6"/>
      <c r="E30" s="7" t="s">
        <v>64</v>
      </c>
      <c r="F30" s="24">
        <f>F22</f>
        <v>1438441</v>
      </c>
      <c r="G30" s="33"/>
      <c r="H30" s="15">
        <f t="shared" si="1"/>
        <v>-1438441</v>
      </c>
    </row>
    <row r="31" spans="1:10" x14ac:dyDescent="0.25">
      <c r="A31" s="2"/>
      <c r="B31" s="2"/>
      <c r="C31" s="2"/>
      <c r="D31" s="6"/>
      <c r="E31" s="7"/>
      <c r="F31" s="23"/>
      <c r="G31" s="33"/>
      <c r="H31" s="15">
        <f t="shared" si="1"/>
        <v>0</v>
      </c>
    </row>
    <row r="32" spans="1:10" x14ac:dyDescent="0.25">
      <c r="A32" s="2"/>
      <c r="B32" s="2"/>
      <c r="C32" s="2"/>
      <c r="D32" s="6"/>
      <c r="E32" s="7"/>
      <c r="F32" s="24"/>
      <c r="G32" s="34"/>
      <c r="H32" s="36">
        <f t="shared" si="1"/>
        <v>0</v>
      </c>
    </row>
    <row r="33" spans="1:10" x14ac:dyDescent="0.25">
      <c r="D33" s="5"/>
      <c r="E33" s="7" t="s">
        <v>65</v>
      </c>
      <c r="F33" s="20">
        <f>SUM(F27:F32)</f>
        <v>77057489</v>
      </c>
      <c r="G33" s="20"/>
      <c r="H33" s="20">
        <f>IF(SUM(H27:H32)=(G33-F33),G33-F33,0)</f>
        <v>-77057489</v>
      </c>
      <c r="I33" s="15"/>
    </row>
    <row r="34" spans="1:10" x14ac:dyDescent="0.25">
      <c r="D34" s="5"/>
      <c r="E34" s="5"/>
      <c r="F34" s="14"/>
      <c r="G34" s="35"/>
      <c r="H34" s="14"/>
      <c r="I34" s="3"/>
    </row>
    <row r="35" spans="1:10" x14ac:dyDescent="0.25">
      <c r="D35" s="5"/>
      <c r="E35" s="7" t="s">
        <v>66</v>
      </c>
      <c r="F35" s="17">
        <f>IF(F33&gt;0,-10000000,10000000)</f>
        <v>-10000000</v>
      </c>
      <c r="G35" s="14"/>
      <c r="H35" s="14"/>
    </row>
    <row r="36" spans="1:10" x14ac:dyDescent="0.25">
      <c r="D36" s="5"/>
      <c r="E36" s="7" t="s">
        <v>67</v>
      </c>
      <c r="F36" s="14">
        <f>-4000000-2700000+1250000+2500000-22900000-6900000+2000000-10700000-3000000+7250000+1000000-13000000-1900000-9500000-2300000+8500000+9000000-5700000-4000000-7800000-5000000+4000000</f>
        <v>-63900000</v>
      </c>
      <c r="G36" s="14"/>
      <c r="H36" s="14"/>
    </row>
    <row r="37" spans="1:10" x14ac:dyDescent="0.25">
      <c r="D37" s="5"/>
      <c r="E37" s="5"/>
      <c r="F37" s="14"/>
      <c r="G37" s="14"/>
      <c r="H37" s="14"/>
    </row>
    <row r="38" spans="1:10" x14ac:dyDescent="0.25">
      <c r="D38" s="5"/>
      <c r="E38" s="7" t="s">
        <v>68</v>
      </c>
      <c r="F38" s="14">
        <f>IF((ABS(SUM(F35:F36))&lt;F33),F33+F35+F36,0)+IF(F33&lt;ABS(F35)+1,F36,IF((ABS(F33)-ABS(F35))&lt;(ABS(F36)),F36+F33-ABS(F35),0))</f>
        <v>3157489</v>
      </c>
      <c r="G38" s="14"/>
      <c r="H38" s="16"/>
      <c r="I38" s="15"/>
      <c r="J38" s="1"/>
    </row>
    <row r="39" spans="1:10" x14ac:dyDescent="0.25">
      <c r="A39" s="1"/>
      <c r="B39" s="1"/>
      <c r="C39" s="1"/>
      <c r="E39" s="7"/>
      <c r="F39" s="14"/>
      <c r="G39" s="25"/>
      <c r="H39" s="37"/>
    </row>
    <row r="40" spans="1:10" x14ac:dyDescent="0.25">
      <c r="D40" s="8" t="s">
        <v>69</v>
      </c>
      <c r="E40" s="28">
        <v>250000</v>
      </c>
      <c r="F40" s="20">
        <f>IF(F36=F38,-F38,IF(F38&lt;0,(FLOOR(-F38,E40)),0))</f>
        <v>0</v>
      </c>
      <c r="I40" s="20"/>
    </row>
    <row r="41" spans="1:10" x14ac:dyDescent="0.25">
      <c r="D41" s="8" t="s">
        <v>70</v>
      </c>
      <c r="E41" s="28">
        <v>100000</v>
      </c>
      <c r="F41" s="20">
        <f>IF(F38&gt;E41,(CEILING(F38,E41)),0)</f>
        <v>3200000</v>
      </c>
    </row>
    <row r="42" spans="1:10" x14ac:dyDescent="0.25">
      <c r="E42" s="8"/>
      <c r="F42" s="20"/>
    </row>
    <row r="43" spans="1:10" x14ac:dyDescent="0.25">
      <c r="A43" t="s">
        <v>71</v>
      </c>
      <c r="E43" s="8"/>
      <c r="F43" s="20"/>
    </row>
    <row r="44" spans="1:10" x14ac:dyDescent="0.25">
      <c r="A44" t="s">
        <v>72</v>
      </c>
      <c r="E44" s="8"/>
      <c r="F44" s="20"/>
    </row>
    <row r="45" spans="1:10" x14ac:dyDescent="0.25">
      <c r="A45" s="15" t="s">
        <v>73</v>
      </c>
      <c r="E45" s="8"/>
      <c r="F45" s="20"/>
    </row>
    <row r="48" spans="1:10" x14ac:dyDescent="0.25">
      <c r="A48" s="15" t="s">
        <v>74</v>
      </c>
      <c r="B48" t="s">
        <v>75</v>
      </c>
      <c r="E48" s="8"/>
      <c r="F48" s="20"/>
    </row>
    <row r="49" spans="1:6" x14ac:dyDescent="0.25">
      <c r="B49" t="s">
        <v>76</v>
      </c>
      <c r="E49" s="8"/>
      <c r="F49" s="20"/>
    </row>
    <row r="50" spans="1:6" x14ac:dyDescent="0.25">
      <c r="E50" s="8"/>
      <c r="F50" s="20"/>
    </row>
    <row r="51" spans="1:6" x14ac:dyDescent="0.25">
      <c r="A51" t="s">
        <v>77</v>
      </c>
      <c r="E51" s="8"/>
      <c r="F51" s="20"/>
    </row>
    <row r="52" spans="1:6" x14ac:dyDescent="0.25">
      <c r="E52" s="8"/>
      <c r="F52" s="20"/>
    </row>
  </sheetData>
  <pageMargins left="0.31" right="0.24" top="0.88" bottom="0.77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F53"/>
  <sheetViews>
    <sheetView tabSelected="1" topLeftCell="A15" workbookViewId="0">
      <selection activeCell="D41" sqref="D41"/>
    </sheetView>
  </sheetViews>
  <sheetFormatPr defaultColWidth="9.109375" defaultRowHeight="13.2" x14ac:dyDescent="0.25"/>
  <cols>
    <col min="1" max="1" width="36.109375" style="38" customWidth="1"/>
    <col min="2" max="2" width="24.5546875" style="38" customWidth="1"/>
    <col min="3" max="3" width="15" style="38" customWidth="1"/>
    <col min="4" max="4" width="16.44140625" style="38" customWidth="1"/>
    <col min="5" max="5" width="9.109375" style="38"/>
    <col min="6" max="6" width="10.88671875" style="38" customWidth="1"/>
    <col min="7" max="16384" width="9.109375" style="38"/>
  </cols>
  <sheetData>
    <row r="8" spans="1:1" x14ac:dyDescent="0.25">
      <c r="A8" s="48">
        <v>36759</v>
      </c>
    </row>
    <row r="9" spans="1:1" x14ac:dyDescent="0.25">
      <c r="A9" s="39"/>
    </row>
    <row r="10" spans="1:1" x14ac:dyDescent="0.25">
      <c r="A10" s="41" t="s">
        <v>102</v>
      </c>
    </row>
    <row r="11" spans="1:1" ht="13.8" x14ac:dyDescent="0.3">
      <c r="A11" s="40"/>
    </row>
    <row r="12" spans="1:1" x14ac:dyDescent="0.25">
      <c r="A12" s="38" t="s">
        <v>109</v>
      </c>
    </row>
    <row r="13" spans="1:1" x14ac:dyDescent="0.25">
      <c r="A13" s="38" t="s">
        <v>97</v>
      </c>
    </row>
    <row r="14" spans="1:1" x14ac:dyDescent="0.25">
      <c r="A14" s="38" t="s">
        <v>98</v>
      </c>
    </row>
    <row r="15" spans="1:1" x14ac:dyDescent="0.25">
      <c r="A15" s="38" t="s">
        <v>99</v>
      </c>
    </row>
    <row r="17" spans="1:6" x14ac:dyDescent="0.25">
      <c r="A17" s="38" t="s">
        <v>108</v>
      </c>
    </row>
    <row r="19" spans="1:6" x14ac:dyDescent="0.25">
      <c r="A19" s="38" t="s">
        <v>103</v>
      </c>
    </row>
    <row r="20" spans="1:6" x14ac:dyDescent="0.25">
      <c r="A20" s="38" t="s">
        <v>100</v>
      </c>
    </row>
    <row r="21" spans="1:6" x14ac:dyDescent="0.25">
      <c r="A21" s="38" t="s">
        <v>101</v>
      </c>
    </row>
    <row r="22" spans="1:6" x14ac:dyDescent="0.25">
      <c r="A22" s="38" t="s">
        <v>104</v>
      </c>
    </row>
    <row r="23" spans="1:6" x14ac:dyDescent="0.25">
      <c r="A23" s="38" t="s">
        <v>96</v>
      </c>
    </row>
    <row r="25" spans="1:6" ht="13.8" x14ac:dyDescent="0.25">
      <c r="A25" s="51" t="s">
        <v>78</v>
      </c>
    </row>
    <row r="27" spans="1:6" x14ac:dyDescent="0.25">
      <c r="B27" s="49" t="s">
        <v>83</v>
      </c>
      <c r="C27" s="43">
        <v>5085268</v>
      </c>
    </row>
    <row r="28" spans="1:6" x14ac:dyDescent="0.25">
      <c r="B28" s="49" t="s">
        <v>79</v>
      </c>
      <c r="C28" s="54">
        <v>-1500000</v>
      </c>
    </row>
    <row r="29" spans="1:6" x14ac:dyDescent="0.25">
      <c r="B29" s="49" t="s">
        <v>92</v>
      </c>
      <c r="C29" s="50">
        <v>0</v>
      </c>
    </row>
    <row r="30" spans="1:6" ht="13.8" x14ac:dyDescent="0.3">
      <c r="B30" s="49" t="s">
        <v>93</v>
      </c>
      <c r="C30" s="44">
        <f>SUM(C27:C29)</f>
        <v>3585268</v>
      </c>
      <c r="F30" s="45"/>
    </row>
    <row r="31" spans="1:6" ht="13.8" x14ac:dyDescent="0.3">
      <c r="A31" s="41"/>
      <c r="B31" s="49"/>
      <c r="C31" s="44"/>
      <c r="F31" s="45"/>
    </row>
    <row r="32" spans="1:6" x14ac:dyDescent="0.25">
      <c r="A32" s="41"/>
      <c r="B32" s="55" t="s">
        <v>95</v>
      </c>
      <c r="C32" s="52">
        <v>3750000</v>
      </c>
    </row>
    <row r="33" spans="1:4" x14ac:dyDescent="0.25">
      <c r="A33" s="41"/>
      <c r="B33" s="56"/>
      <c r="C33" s="52"/>
    </row>
    <row r="34" spans="1:4" x14ac:dyDescent="0.25">
      <c r="A34" s="38" t="s">
        <v>105</v>
      </c>
      <c r="B34" s="42"/>
      <c r="C34" s="46"/>
      <c r="D34" s="47"/>
    </row>
    <row r="35" spans="1:4" x14ac:dyDescent="0.25">
      <c r="A35" s="38" t="s">
        <v>110</v>
      </c>
      <c r="B35" s="42"/>
      <c r="C35" s="46"/>
      <c r="D35" s="47"/>
    </row>
    <row r="36" spans="1:4" x14ac:dyDescent="0.25">
      <c r="A36" s="38" t="s">
        <v>111</v>
      </c>
      <c r="B36" s="42"/>
      <c r="C36" s="46"/>
      <c r="D36" s="47"/>
    </row>
    <row r="37" spans="1:4" x14ac:dyDescent="0.25">
      <c r="A37" s="38" t="s">
        <v>112</v>
      </c>
      <c r="B37" s="42"/>
      <c r="C37" s="46"/>
      <c r="D37" s="47"/>
    </row>
    <row r="39" spans="1:4" x14ac:dyDescent="0.25">
      <c r="A39" s="53" t="s">
        <v>90</v>
      </c>
      <c r="B39" s="53" t="s">
        <v>91</v>
      </c>
    </row>
    <row r="40" spans="1:4" x14ac:dyDescent="0.25">
      <c r="A40" s="38" t="s">
        <v>80</v>
      </c>
      <c r="B40" s="38" t="s">
        <v>86</v>
      </c>
    </row>
    <row r="41" spans="1:4" x14ac:dyDescent="0.25">
      <c r="A41" s="38" t="s">
        <v>81</v>
      </c>
      <c r="B41" s="38" t="s">
        <v>87</v>
      </c>
    </row>
    <row r="42" spans="1:4" x14ac:dyDescent="0.25">
      <c r="A42" s="38" t="s">
        <v>82</v>
      </c>
      <c r="B42" s="38" t="s">
        <v>88</v>
      </c>
    </row>
    <row r="43" spans="1:4" x14ac:dyDescent="0.25">
      <c r="B43" s="38" t="s">
        <v>89</v>
      </c>
    </row>
    <row r="45" spans="1:4" x14ac:dyDescent="0.25">
      <c r="A45" s="38" t="s">
        <v>94</v>
      </c>
    </row>
    <row r="47" spans="1:4" x14ac:dyDescent="0.25">
      <c r="B47" s="38" t="s">
        <v>84</v>
      </c>
    </row>
    <row r="51" spans="2:2" x14ac:dyDescent="0.25">
      <c r="B51" s="38" t="s">
        <v>106</v>
      </c>
    </row>
    <row r="52" spans="2:2" x14ac:dyDescent="0.25">
      <c r="B52" s="38" t="s">
        <v>107</v>
      </c>
    </row>
    <row r="53" spans="2:2" x14ac:dyDescent="0.25">
      <c r="B53" s="38" t="s">
        <v>85</v>
      </c>
    </row>
  </sheetData>
  <pageMargins left="0.5" right="0.24" top="1.4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167640</xdr:colOff>
                <xdr:row>1</xdr:row>
                <xdr:rowOff>0</xdr:rowOff>
              </from>
              <to>
                <xdr:col>0</xdr:col>
                <xdr:colOff>960120</xdr:colOff>
                <xdr:row>5</xdr:row>
                <xdr:rowOff>129540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Margin Letter</vt:lpstr>
      <vt:lpstr>Summary!Print_Area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cp:lastModifiedBy>Havlíček Jan</cp:lastModifiedBy>
  <cp:lastPrinted>2000-08-21T16:56:11Z</cp:lastPrinted>
  <dcterms:created xsi:type="dcterms:W3CDTF">1996-12-30T15:59:00Z</dcterms:created>
  <dcterms:modified xsi:type="dcterms:W3CDTF">2023-09-10T11:25:11Z</dcterms:modified>
</cp:coreProperties>
</file>