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 activeTab="2"/>
  </bookViews>
  <sheets>
    <sheet name="Summary" sheetId="5" r:id="rId1"/>
    <sheet name="NOxAllowances" sheetId="1" r:id="rId2"/>
    <sheet name="1999Emissions" sheetId="4" r:id="rId3"/>
    <sheet name="2000Emissions" sheetId="2" r:id="rId4"/>
    <sheet name="Sheet3" sheetId="3" r:id="rId5"/>
  </sheets>
  <definedNames>
    <definedName name="_xlnm.Print_Area" localSheetId="2">'1999Emissions'!$A$1:$G$40</definedName>
    <definedName name="_xlnm.Print_Area" localSheetId="3">'2000Emissions'!$A$1:$G$40</definedName>
  </definedNames>
  <calcPr calcId="92512"/>
</workbook>
</file>

<file path=xl/calcChain.xml><?xml version="1.0" encoding="utf-8"?>
<calcChain xmlns="http://schemas.openxmlformats.org/spreadsheetml/2006/main">
  <c r="D40" i="4" l="1"/>
  <c r="E40" i="4"/>
  <c r="F40" i="4"/>
  <c r="G40" i="4"/>
  <c r="D42" i="4"/>
  <c r="E42" i="4"/>
  <c r="F42" i="4"/>
  <c r="G42" i="4"/>
  <c r="D58" i="4"/>
  <c r="D59" i="4"/>
  <c r="D60" i="4"/>
  <c r="D71" i="4"/>
  <c r="D40" i="2"/>
  <c r="E40" i="2"/>
  <c r="F40" i="2"/>
  <c r="G40" i="2"/>
  <c r="D42" i="2"/>
  <c r="E42" i="2"/>
  <c r="F42" i="2"/>
  <c r="G42" i="2"/>
  <c r="D58" i="2"/>
  <c r="D59" i="2"/>
  <c r="D60" i="2"/>
  <c r="D71" i="2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M7" i="1"/>
  <c r="B8" i="1"/>
  <c r="C8" i="1"/>
  <c r="D8" i="1"/>
  <c r="E8" i="1"/>
  <c r="F8" i="1"/>
  <c r="G8" i="1"/>
  <c r="H8" i="1"/>
  <c r="M16" i="1"/>
  <c r="M28" i="1"/>
  <c r="M29" i="1"/>
  <c r="N29" i="1"/>
  <c r="O29" i="1"/>
  <c r="P29" i="1"/>
  <c r="Q29" i="1"/>
  <c r="M34" i="1"/>
  <c r="M35" i="1"/>
  <c r="N35" i="1"/>
  <c r="O35" i="1"/>
  <c r="P35" i="1"/>
  <c r="Q35" i="1"/>
  <c r="E6" i="5"/>
  <c r="F6" i="5"/>
  <c r="G6" i="5"/>
  <c r="H6" i="5"/>
  <c r="I6" i="5"/>
  <c r="J6" i="5"/>
  <c r="E7" i="5"/>
  <c r="F7" i="5"/>
  <c r="G7" i="5"/>
  <c r="H7" i="5"/>
  <c r="I7" i="5"/>
  <c r="J7" i="5"/>
  <c r="E8" i="5"/>
  <c r="F8" i="5"/>
  <c r="G8" i="5"/>
  <c r="H8" i="5"/>
  <c r="I8" i="5"/>
  <c r="J8" i="5"/>
  <c r="E9" i="5"/>
  <c r="F9" i="5"/>
  <c r="G9" i="5"/>
  <c r="H9" i="5"/>
  <c r="I9" i="5"/>
  <c r="J9" i="5"/>
  <c r="E10" i="5"/>
  <c r="F10" i="5"/>
  <c r="G10" i="5"/>
  <c r="H10" i="5"/>
  <c r="I10" i="5"/>
  <c r="J10" i="5"/>
  <c r="D11" i="5"/>
  <c r="F11" i="5"/>
  <c r="G11" i="5"/>
  <c r="H11" i="5"/>
  <c r="I11" i="5"/>
  <c r="J11" i="5"/>
  <c r="E12" i="5"/>
  <c r="F12" i="5"/>
  <c r="G12" i="5"/>
  <c r="H12" i="5"/>
  <c r="I12" i="5"/>
  <c r="J12" i="5"/>
  <c r="E13" i="5"/>
  <c r="F13" i="5"/>
  <c r="G13" i="5"/>
  <c r="H13" i="5"/>
  <c r="I13" i="5"/>
  <c r="J13" i="5"/>
  <c r="E14" i="5"/>
  <c r="F14" i="5"/>
  <c r="G14" i="5"/>
  <c r="H14" i="5"/>
  <c r="I14" i="5"/>
  <c r="J14" i="5"/>
  <c r="D15" i="5"/>
  <c r="F15" i="5"/>
  <c r="G15" i="5"/>
  <c r="H15" i="5"/>
  <c r="I15" i="5"/>
  <c r="J15" i="5"/>
  <c r="D16" i="5"/>
  <c r="F16" i="5"/>
  <c r="G16" i="5"/>
  <c r="H16" i="5"/>
  <c r="I16" i="5"/>
  <c r="J16" i="5"/>
  <c r="D17" i="5"/>
  <c r="F17" i="5"/>
  <c r="G17" i="5"/>
  <c r="H17" i="5"/>
  <c r="I17" i="5"/>
  <c r="J17" i="5"/>
  <c r="E18" i="5"/>
  <c r="F18" i="5"/>
  <c r="G18" i="5"/>
  <c r="H18" i="5"/>
  <c r="I18" i="5"/>
  <c r="J18" i="5"/>
  <c r="E19" i="5"/>
  <c r="F19" i="5"/>
  <c r="G19" i="5"/>
  <c r="H19" i="5"/>
  <c r="I19" i="5"/>
  <c r="J19" i="5"/>
  <c r="D20" i="5"/>
  <c r="E20" i="5"/>
  <c r="F20" i="5"/>
  <c r="G20" i="5"/>
  <c r="H20" i="5"/>
  <c r="I20" i="5"/>
  <c r="J20" i="5"/>
</calcChain>
</file>

<file path=xl/sharedStrings.xml><?xml version="1.0" encoding="utf-8"?>
<sst xmlns="http://schemas.openxmlformats.org/spreadsheetml/2006/main" count="413" uniqueCount="124">
  <si>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</si>
  <si>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</si>
  <si>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</si>
  <si>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</si>
  <si>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</si>
  <si>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</si>
  <si>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</si>
  <si>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</si>
  <si>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FIN</t>
  </si>
  <si>
    <t>EPN</t>
  </si>
  <si>
    <t>Description</t>
  </si>
  <si>
    <t>C219</t>
  </si>
  <si>
    <t>016</t>
  </si>
  <si>
    <t>Low-Pressure Methanol Off-Gas</t>
  </si>
  <si>
    <t>C221</t>
  </si>
  <si>
    <t>Water Column Reflux</t>
  </si>
  <si>
    <t>C222</t>
  </si>
  <si>
    <t>Light Ends Column Vent</t>
  </si>
  <si>
    <t>FL2</t>
  </si>
  <si>
    <t>Flare, E (1)</t>
  </si>
  <si>
    <t>K110</t>
  </si>
  <si>
    <t>026</t>
  </si>
  <si>
    <t>Air Comp. Engine, 265 hp</t>
  </si>
  <si>
    <t>K101A</t>
  </si>
  <si>
    <t>027</t>
  </si>
  <si>
    <t>K101B</t>
  </si>
  <si>
    <t>028</t>
  </si>
  <si>
    <t>K101C</t>
  </si>
  <si>
    <t>029</t>
  </si>
  <si>
    <t>F101A</t>
  </si>
  <si>
    <t>032</t>
  </si>
  <si>
    <t>Primary Reformer - East</t>
  </si>
  <si>
    <t>033</t>
  </si>
  <si>
    <t>Primary Reformer - West</t>
  </si>
  <si>
    <t>K101</t>
  </si>
  <si>
    <t>053</t>
  </si>
  <si>
    <t>K101 Leak Gas</t>
  </si>
  <si>
    <t>D27</t>
  </si>
  <si>
    <t>059A</t>
  </si>
  <si>
    <t>MEOH Crude Storage Tank</t>
  </si>
  <si>
    <t>D19</t>
  </si>
  <si>
    <t>D37</t>
  </si>
  <si>
    <t>059B</t>
  </si>
  <si>
    <t>MEOH Rundown Storage Tank</t>
  </si>
  <si>
    <t>D36</t>
  </si>
  <si>
    <t>MEOH Storage Tank</t>
  </si>
  <si>
    <t>D60</t>
  </si>
  <si>
    <t>D21</t>
  </si>
  <si>
    <t>D22</t>
  </si>
  <si>
    <t>D20</t>
  </si>
  <si>
    <t>D23</t>
  </si>
  <si>
    <t>059C</t>
  </si>
  <si>
    <t>D24</t>
  </si>
  <si>
    <t>059D</t>
  </si>
  <si>
    <t>D38</t>
  </si>
  <si>
    <t>059E</t>
  </si>
  <si>
    <t>D61</t>
  </si>
  <si>
    <t>059F</t>
  </si>
  <si>
    <t>D28</t>
  </si>
  <si>
    <t>059K</t>
  </si>
  <si>
    <t>Mixed Alcohol Storage Tank</t>
  </si>
  <si>
    <t>ML-S</t>
  </si>
  <si>
    <t>062A</t>
  </si>
  <si>
    <t>Ship Loading (3)</t>
  </si>
  <si>
    <t>ML-B</t>
  </si>
  <si>
    <t>062B</t>
  </si>
  <si>
    <t>Barge Loading (3)</t>
  </si>
  <si>
    <t>L-TC</t>
  </si>
  <si>
    <t>064</t>
  </si>
  <si>
    <t>Loading Tank Cars (2)</t>
  </si>
  <si>
    <t>L-TT</t>
  </si>
  <si>
    <t>Loading Trucks (2)</t>
  </si>
  <si>
    <t>C106</t>
  </si>
  <si>
    <t>101</t>
  </si>
  <si>
    <t>Ammonia Treatment</t>
  </si>
  <si>
    <t>E138</t>
  </si>
  <si>
    <t>102</t>
  </si>
  <si>
    <t>Cooling Tower, South</t>
  </si>
  <si>
    <t>T206</t>
  </si>
  <si>
    <t>103</t>
  </si>
  <si>
    <t>Cooling Tower, North</t>
  </si>
  <si>
    <t>F-MEOH</t>
  </si>
  <si>
    <t>F113</t>
  </si>
  <si>
    <t>Fugitive Emissions</t>
  </si>
  <si>
    <t>CO</t>
  </si>
  <si>
    <t>PM</t>
  </si>
  <si>
    <t>VOC</t>
  </si>
  <si>
    <t>NOx</t>
  </si>
  <si>
    <t>LOAD-FUG</t>
  </si>
  <si>
    <t>Loading, Fugitives</t>
  </si>
  <si>
    <t>TOF</t>
  </si>
  <si>
    <t>Thermal Oxidizing Flare</t>
  </si>
  <si>
    <t>Shutdown</t>
  </si>
  <si>
    <t>(Y/N)</t>
  </si>
  <si>
    <t>Y</t>
  </si>
  <si>
    <t>N</t>
  </si>
  <si>
    <t>Emissions Inventory Total Page</t>
  </si>
  <si>
    <t>Total of Shutdown Sources</t>
  </si>
  <si>
    <t>NOx g/hp-hr</t>
  </si>
  <si>
    <t>CO g/hp-hr</t>
  </si>
  <si>
    <t>Comp. Engine, 5500 hp</t>
  </si>
  <si>
    <t>Existing Emission Rates for Engines</t>
  </si>
  <si>
    <t>Future Emission Rates for Engines</t>
  </si>
  <si>
    <t>Future Emissions for Engines</t>
  </si>
  <si>
    <t>NOx (tpy)</t>
  </si>
  <si>
    <t>CO(tpy)</t>
  </si>
  <si>
    <t>no change</t>
  </si>
  <si>
    <t>Existing Emission Rates for Reformer</t>
  </si>
  <si>
    <t>NOx lb/MMbtu</t>
  </si>
  <si>
    <t>Future Emission Rates for Reformers</t>
  </si>
  <si>
    <t>CO lb/Mmbtu</t>
  </si>
  <si>
    <t xml:space="preserve">CO ppmv </t>
  </si>
  <si>
    <t>Future Emissions for Reformer</t>
  </si>
  <si>
    <t>doubtful change</t>
  </si>
  <si>
    <t>Final Regulations 9/26/01</t>
  </si>
  <si>
    <t>DERCs</t>
  </si>
  <si>
    <t>ERCs</t>
  </si>
  <si>
    <t xml:space="preserve">Primary Reformer </t>
  </si>
  <si>
    <t>032/033</t>
  </si>
  <si>
    <t>TOTAL</t>
  </si>
  <si>
    <t>Basis for Engine ERCs/DERCs</t>
  </si>
  <si>
    <t>Basis for reformer ERCs/DERCs</t>
  </si>
  <si>
    <t>NOx Allowances</t>
  </si>
  <si>
    <t>Methanol Plant NOx Allowances, Discrete Emission Reduction Credits (DERCs), and Emission Reduction Credits (ERCs)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</si>
</sst>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6" formatCode="_(* #,##0_);_(* \(#,##0\);_(* &quot;-&quot;??_);_(@_)"/>
    <numFmt numFmtId="167" formatCode="0.000"/>
    <numFmt numFmtId="171" formatCode="#,##0.00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TimesNewRomanPS"/>
    </font>
    <font>
      <b/>
      <sz val="14"/>
      <name val="Arial MT"/>
    </font>
    <font>
      <b/>
      <sz val="12"/>
      <name val="TimesNewRomanPS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6" fontId="0" fillId="0" borderId="0" xfId="1" applyNumberFormat="1" applyFont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1" fontId="0" fillId="0" borderId="13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171" fontId="0" fillId="0" borderId="16" xfId="0" applyNumberFormat="1" applyBorder="1"/>
    <xf numFmtId="171" fontId="3" fillId="0" borderId="15" xfId="0" applyNumberFormat="1" applyFont="1" applyFill="1" applyBorder="1"/>
    <xf numFmtId="171" fontId="0" fillId="0" borderId="8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171" fontId="0" fillId="0" borderId="19" xfId="0" applyNumberFormat="1" applyBorder="1"/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71" fontId="0" fillId="0" borderId="9" xfId="0" applyNumberFormat="1" applyBorder="1"/>
    <xf numFmtId="171" fontId="0" fillId="0" borderId="6" xfId="0" applyNumberFormat="1" applyBorder="1"/>
    <xf numFmtId="171" fontId="0" fillId="0" borderId="22" xfId="0" applyNumberFormat="1" applyBorder="1"/>
    <xf numFmtId="171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/>
    <xf numFmtId="167" fontId="0" fillId="0" borderId="25" xfId="0" applyNumberFormat="1" applyBorder="1"/>
    <xf numFmtId="167" fontId="0" fillId="0" borderId="30" xfId="0" applyNumberFormat="1" applyBorder="1"/>
    <xf numFmtId="171" fontId="0" fillId="0" borderId="0" xfId="0" applyNumberFormat="1" applyBorder="1"/>
    <xf numFmtId="0" fontId="2" fillId="0" borderId="0" xfId="0" applyFont="1" applyBorder="1"/>
    <xf numFmtId="164" fontId="0" fillId="0" borderId="0" xfId="0" applyNumberFormat="1" applyFill="1" applyBorder="1"/>
    <xf numFmtId="0" fontId="0" fillId="0" borderId="7" xfId="0" applyBorder="1" applyAlignment="1">
      <alignment horizontal="center"/>
    </xf>
    <xf numFmtId="0" fontId="3" fillId="0" borderId="31" xfId="0" applyFont="1" applyBorder="1"/>
    <xf numFmtId="164" fontId="0" fillId="0" borderId="18" xfId="0" applyNumberFormat="1" applyBorder="1"/>
    <xf numFmtId="0" fontId="0" fillId="0" borderId="13" xfId="0" applyBorder="1"/>
    <xf numFmtId="0" fontId="0" fillId="0" borderId="15" xfId="0" applyBorder="1"/>
    <xf numFmtId="0" fontId="0" fillId="0" borderId="20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20" xfId="0" applyNumberFormat="1" applyBorder="1"/>
    <xf numFmtId="164" fontId="0" fillId="0" borderId="32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0" fontId="5" fillId="0" borderId="18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C1" workbookViewId="0">
      <selection activeCell="C20" sqref="C20"/>
    </sheetView>
  </sheetViews>
  <sheetFormatPr defaultRowHeight="13.2"/>
  <cols>
    <col min="3" max="3" width="30.44140625" customWidth="1"/>
    <col min="4" max="4" width="15.33203125" customWidth="1"/>
  </cols>
  <sheetData>
    <row r="1" spans="1:10" ht="13.8" thickBot="1">
      <c r="C1" s="4" t="s">
        <v>123</v>
      </c>
    </row>
    <row r="2" spans="1:10" ht="13.8" thickTop="1">
      <c r="A2" s="17"/>
      <c r="B2" s="20"/>
      <c r="C2" s="15"/>
      <c r="D2" s="17"/>
      <c r="E2" s="17"/>
      <c r="F2" s="17"/>
      <c r="G2" s="17"/>
      <c r="H2" s="17"/>
      <c r="I2" s="17"/>
      <c r="J2" s="17"/>
    </row>
    <row r="3" spans="1:10">
      <c r="A3" s="18"/>
      <c r="B3" s="21"/>
      <c r="C3" s="7"/>
      <c r="D3" s="18"/>
      <c r="E3" s="18"/>
      <c r="F3" s="18"/>
      <c r="G3" s="18"/>
      <c r="H3" s="18"/>
      <c r="I3" s="18"/>
      <c r="J3" s="18"/>
    </row>
    <row r="4" spans="1:10">
      <c r="A4" s="18"/>
      <c r="B4" s="21"/>
      <c r="C4" s="7"/>
      <c r="D4" s="57">
        <v>2008</v>
      </c>
      <c r="E4" s="57" t="s">
        <v>87</v>
      </c>
      <c r="F4" s="57" t="s">
        <v>87</v>
      </c>
      <c r="G4" s="57" t="s">
        <v>86</v>
      </c>
      <c r="H4" s="25" t="s">
        <v>86</v>
      </c>
      <c r="I4" s="25" t="s">
        <v>84</v>
      </c>
      <c r="J4" s="25" t="s">
        <v>85</v>
      </c>
    </row>
    <row r="5" spans="1:10" ht="13.8" thickBot="1">
      <c r="A5" s="19" t="s">
        <v>8</v>
      </c>
      <c r="B5" s="22" t="s">
        <v>9</v>
      </c>
      <c r="C5" s="16" t="s">
        <v>10</v>
      </c>
      <c r="D5" s="35" t="s">
        <v>122</v>
      </c>
      <c r="E5" s="25" t="s">
        <v>115</v>
      </c>
      <c r="F5" s="35" t="s">
        <v>116</v>
      </c>
      <c r="G5" s="35" t="s">
        <v>115</v>
      </c>
      <c r="H5" s="35" t="s">
        <v>116</v>
      </c>
      <c r="I5" s="35" t="s">
        <v>115</v>
      </c>
      <c r="J5" s="35" t="s">
        <v>115</v>
      </c>
    </row>
    <row r="6" spans="1:10" ht="16.2" thickTop="1">
      <c r="A6" s="13" t="s">
        <v>72</v>
      </c>
      <c r="B6" s="13" t="s">
        <v>73</v>
      </c>
      <c r="C6" s="13" t="s">
        <v>74</v>
      </c>
      <c r="D6" s="60"/>
      <c r="E6" s="63">
        <f>('1999Emissions'!$D$6+'2000Emissions'!$D$6)/2</f>
        <v>0</v>
      </c>
      <c r="F6" s="63">
        <f>E6</f>
        <v>0</v>
      </c>
      <c r="G6" s="68">
        <f>('1999Emissions'!$F$6+'2000Emissions'!$F$6)/2</f>
        <v>0</v>
      </c>
      <c r="H6" s="63">
        <f>G6</f>
        <v>0</v>
      </c>
      <c r="I6" s="63">
        <f>('1999Emissions'!$E$6+'2000Emissions'!$E$6)/2</f>
        <v>1.4624999999999999</v>
      </c>
      <c r="J6" s="63">
        <f>('1999Emissions'!$G$6+'2000Emissions'!$G$6)/2</f>
        <v>0</v>
      </c>
    </row>
    <row r="7" spans="1:10" ht="15.6">
      <c r="A7" s="13" t="s">
        <v>11</v>
      </c>
      <c r="B7" s="13" t="s">
        <v>12</v>
      </c>
      <c r="C7" s="13" t="s">
        <v>13</v>
      </c>
      <c r="D7" s="61"/>
      <c r="E7" s="64">
        <f>('1999Emissions'!$D$6+'2000Emissions'!$D$6)/2</f>
        <v>0</v>
      </c>
      <c r="F7" s="64">
        <f t="shared" ref="F7:F14" si="0">E7</f>
        <v>0</v>
      </c>
      <c r="G7" s="66">
        <f>('1999Emissions'!$F$7+'2000Emissions'!$F$7)/2</f>
        <v>21.142249999999997</v>
      </c>
      <c r="H7" s="64">
        <f t="shared" ref="H7:H19" si="1">G7</f>
        <v>21.142249999999997</v>
      </c>
      <c r="I7" s="64">
        <f>('1999Emissions'!$E$7+'2000Emissions'!$E$7)/2</f>
        <v>26.85275</v>
      </c>
      <c r="J7" s="64">
        <f>('1999Emissions'!$G$7+'2000Emissions'!$G$7)/2</f>
        <v>0</v>
      </c>
    </row>
    <row r="8" spans="1:10" ht="15.6">
      <c r="A8" s="13" t="s">
        <v>14</v>
      </c>
      <c r="B8" s="13" t="s">
        <v>12</v>
      </c>
      <c r="C8" s="13" t="s">
        <v>15</v>
      </c>
      <c r="D8" s="61"/>
      <c r="E8" s="64">
        <f>('1999Emissions'!$D$7+'2000Emissions'!$D$7)/2</f>
        <v>5.7156500000000001</v>
      </c>
      <c r="F8" s="64">
        <f t="shared" si="0"/>
        <v>5.7156500000000001</v>
      </c>
      <c r="G8" s="66">
        <f>('1999Emissions'!$F$8+'2000Emissions'!$F$8)/2</f>
        <v>0.38540000000000002</v>
      </c>
      <c r="H8" s="64">
        <f t="shared" si="1"/>
        <v>0.38540000000000002</v>
      </c>
      <c r="I8" s="64">
        <f>('1999Emissions'!$E$8+'2000Emissions'!$E$8)/2</f>
        <v>5.6050000000000003E-2</v>
      </c>
      <c r="J8" s="64">
        <f>('1999Emissions'!$G$8+'2000Emissions'!$G$8)/2</f>
        <v>0</v>
      </c>
    </row>
    <row r="9" spans="1:10" ht="15.6">
      <c r="A9" s="13" t="s">
        <v>16</v>
      </c>
      <c r="B9" s="13" t="s">
        <v>12</v>
      </c>
      <c r="C9" s="13" t="s">
        <v>17</v>
      </c>
      <c r="D9" s="61"/>
      <c r="E9" s="64">
        <f>('1999Emissions'!$D$8+'2000Emissions'!$D$8)/2</f>
        <v>1.8250000000000002E-2</v>
      </c>
      <c r="F9" s="64">
        <f t="shared" si="0"/>
        <v>1.8250000000000002E-2</v>
      </c>
      <c r="G9" s="66">
        <f>('1999Emissions'!$F$9+'2000Emissions'!$F$6)/2</f>
        <v>3.17</v>
      </c>
      <c r="H9" s="64">
        <f t="shared" si="1"/>
        <v>3.17</v>
      </c>
      <c r="I9" s="64">
        <f>('1999Emissions'!$E$9+'2000Emissions'!$E$9)/2</f>
        <v>0.89860000000000007</v>
      </c>
      <c r="J9" s="64">
        <f>('1999Emissions'!$G$9+'2000Emissions'!$G$9)/2</f>
        <v>0</v>
      </c>
    </row>
    <row r="10" spans="1:10" ht="15.6">
      <c r="A10" s="13" t="s">
        <v>75</v>
      </c>
      <c r="B10" s="13" t="s">
        <v>76</v>
      </c>
      <c r="C10" s="13" t="s">
        <v>77</v>
      </c>
      <c r="D10" s="61"/>
      <c r="E10" s="64">
        <f>('1999Emissions'!$D$9+'2000Emissions'!$D$9)/2</f>
        <v>0.29165000000000002</v>
      </c>
      <c r="F10" s="64">
        <f t="shared" si="0"/>
        <v>0.29165000000000002</v>
      </c>
      <c r="G10" s="66">
        <f>('1999Emissions'!$F$6+'2000Emissions'!$F$9)/2</f>
        <v>2.96875</v>
      </c>
      <c r="H10" s="64">
        <f t="shared" si="1"/>
        <v>2.96875</v>
      </c>
      <c r="I10" s="64">
        <f>('1999Emissions'!$E$23+'2000Emissions'!$E$23)/2</f>
        <v>0</v>
      </c>
      <c r="J10" s="64">
        <f>('1999Emissions'!$G$23+'2000Emissions'!$G$23)/2</f>
        <v>0</v>
      </c>
    </row>
    <row r="11" spans="1:10" ht="15.6">
      <c r="A11" s="13" t="s">
        <v>29</v>
      </c>
      <c r="B11" s="13" t="s">
        <v>118</v>
      </c>
      <c r="C11" s="13" t="s">
        <v>117</v>
      </c>
      <c r="D11" s="61">
        <f>NOxAllowances!$H$4</f>
        <v>13.5</v>
      </c>
      <c r="E11" s="64"/>
      <c r="F11" s="64">
        <f>('1999Emissions'!$D$71+'2000Emissions'!$D$71)/2</f>
        <v>10.897757697456491</v>
      </c>
      <c r="G11" s="66">
        <f>('1999Emissions'!$F$24+'1999Emissions'!$F$25+'2000Emissions'!$F$24)/2</f>
        <v>0.51734999999999998</v>
      </c>
      <c r="H11" s="64">
        <f t="shared" si="1"/>
        <v>0.51734999999999998</v>
      </c>
      <c r="I11" s="64">
        <f>('1999Emissions'!$E$24+'1999Emissions'!$E$25+'2000Emissions'!$E$24)/2</f>
        <v>2.6719999999999997</v>
      </c>
      <c r="J11" s="64">
        <f>('1999Emissions'!$G$24+'1999Emissions'!$G$25+'2000Emissions'!$G$24)/2</f>
        <v>5.9882499999999999</v>
      </c>
    </row>
    <row r="12" spans="1:10" ht="15.6">
      <c r="A12" s="13" t="s">
        <v>18</v>
      </c>
      <c r="B12" s="13" t="s">
        <v>12</v>
      </c>
      <c r="C12" s="13" t="s">
        <v>19</v>
      </c>
      <c r="D12" s="61"/>
      <c r="E12" s="64">
        <f>('1999Emissions'!$D$26+'2000Emissions'!$D$26)/2</f>
        <v>2.6700000000000002E-2</v>
      </c>
      <c r="F12" s="64">
        <f t="shared" si="0"/>
        <v>2.6700000000000002E-2</v>
      </c>
      <c r="G12" s="66">
        <f>('1999Emissions'!$F$26+'2000Emissions'!$F$26)/2</f>
        <v>0.09</v>
      </c>
      <c r="H12" s="64">
        <f t="shared" si="1"/>
        <v>0.09</v>
      </c>
      <c r="I12" s="64">
        <f>('1999Emissions'!$E$26+'2000Emissions'!$E$26)/2</f>
        <v>5.9649999999999995E-2</v>
      </c>
      <c r="J12" s="64">
        <f>('1999Emissions'!$G$26+'2000Emissions'!$G$26)/2</f>
        <v>0</v>
      </c>
    </row>
    <row r="13" spans="1:10" ht="15.6">
      <c r="A13" s="13" t="s">
        <v>81</v>
      </c>
      <c r="B13" s="13" t="s">
        <v>82</v>
      </c>
      <c r="C13" s="13" t="s">
        <v>83</v>
      </c>
      <c r="D13" s="61"/>
      <c r="E13" s="64">
        <f>('1999Emissions'!$D$27+'2000Emissions'!$D$27)/2</f>
        <v>0</v>
      </c>
      <c r="F13" s="64">
        <f t="shared" si="0"/>
        <v>0</v>
      </c>
      <c r="G13" s="66">
        <f>('1999Emissions'!$F$27+'2000Emissions'!$F$27)/2</f>
        <v>16.77</v>
      </c>
      <c r="H13" s="64">
        <f t="shared" si="1"/>
        <v>16.77</v>
      </c>
      <c r="I13" s="64">
        <f>('1999Emissions'!$E$27+'2000Emissions'!$E$27)/2</f>
        <v>0</v>
      </c>
      <c r="J13" s="64">
        <f>('1999Emissions'!$G$27+'2000Emissions'!$G$27)/2</f>
        <v>0</v>
      </c>
    </row>
    <row r="14" spans="1:10" ht="15.6">
      <c r="A14" s="13" t="s">
        <v>34</v>
      </c>
      <c r="B14" s="13" t="s">
        <v>35</v>
      </c>
      <c r="C14" s="13" t="s">
        <v>36</v>
      </c>
      <c r="D14" s="61"/>
      <c r="E14" s="64">
        <f>('1999Emissions'!$D$28+'2000Emissions'!$D$28)/2</f>
        <v>0</v>
      </c>
      <c r="F14" s="64">
        <f t="shared" si="0"/>
        <v>0</v>
      </c>
      <c r="G14" s="66">
        <f>('1999Emissions'!$F$28+'2000Emissions'!$F$28)/2</f>
        <v>1.079</v>
      </c>
      <c r="H14" s="64">
        <f t="shared" si="1"/>
        <v>1.079</v>
      </c>
      <c r="I14" s="64">
        <f>('1999Emissions'!$E$28+'2000Emissions'!$E$28)/2</f>
        <v>9.5999999999999992E-3</v>
      </c>
      <c r="J14" s="64">
        <f>('1999Emissions'!$G$28+'2000Emissions'!$G$28)/2</f>
        <v>0</v>
      </c>
    </row>
    <row r="15" spans="1:10" ht="15.6">
      <c r="A15" s="13" t="s">
        <v>23</v>
      </c>
      <c r="B15" s="13" t="s">
        <v>24</v>
      </c>
      <c r="C15" s="13" t="s">
        <v>100</v>
      </c>
      <c r="D15" s="61">
        <f>NOxAllowances!$H$5</f>
        <v>20.7</v>
      </c>
      <c r="E15" s="64"/>
      <c r="F15" s="64">
        <f>('1999Emissions'!$D$58+'2000Emissions'!$D$58)/2</f>
        <v>19.756617440225035</v>
      </c>
      <c r="G15" s="66">
        <f>('1999Emissions'!$F$29+'2000Emissions'!$F$29)/2</f>
        <v>175.62520000000001</v>
      </c>
      <c r="H15" s="64">
        <f t="shared" si="1"/>
        <v>175.62520000000001</v>
      </c>
      <c r="I15" s="64">
        <f>('1999Emissions'!$E$29+'2000Emissions'!$E$29)/2</f>
        <v>35.561499999999995</v>
      </c>
      <c r="J15" s="64">
        <f>('1999Emissions'!$G$29+'2000Emissions'!$G$29)/2</f>
        <v>6.5859000000000005</v>
      </c>
    </row>
    <row r="16" spans="1:10" ht="15.6">
      <c r="A16" s="13" t="s">
        <v>25</v>
      </c>
      <c r="B16" s="13" t="s">
        <v>26</v>
      </c>
      <c r="C16" s="13" t="s">
        <v>100</v>
      </c>
      <c r="D16" s="61">
        <f>NOxAllowances!$H$6</f>
        <v>21.7</v>
      </c>
      <c r="E16" s="64"/>
      <c r="F16" s="64">
        <f>('1999Emissions'!$D$59+'2000Emissions'!$D$59)/2</f>
        <v>21.736223498233215</v>
      </c>
      <c r="G16" s="66">
        <f>('1999Emissions'!$F$30+'2000Emissions'!$F$30)/2</f>
        <v>147.12315000000001</v>
      </c>
      <c r="H16" s="64">
        <f t="shared" si="1"/>
        <v>147.12315000000001</v>
      </c>
      <c r="I16" s="64">
        <f>('1999Emissions'!$E$30+'2000Emissions'!$E$30)/2</f>
        <v>41.155500000000004</v>
      </c>
      <c r="J16" s="64">
        <f>('1999Emissions'!$G$30+'2000Emissions'!$G$30)/2</f>
        <v>7.2452500000000004</v>
      </c>
    </row>
    <row r="17" spans="1:10" ht="15.6">
      <c r="A17" s="13" t="s">
        <v>27</v>
      </c>
      <c r="B17" s="13" t="s">
        <v>28</v>
      </c>
      <c r="C17" s="13" t="s">
        <v>100</v>
      </c>
      <c r="D17" s="61">
        <f>NOxAllowances!$H$7</f>
        <v>20.3</v>
      </c>
      <c r="E17" s="64"/>
      <c r="F17" s="64">
        <f>('1999Emissions'!$D$60+'2000Emissions'!$D$60)/2</f>
        <v>20.832522395096653</v>
      </c>
      <c r="G17" s="66">
        <f>('1999Emissions'!$F$31+'2000Emissions'!$F$31)/2</f>
        <v>218.14685</v>
      </c>
      <c r="H17" s="64">
        <f t="shared" si="1"/>
        <v>218.14685</v>
      </c>
      <c r="I17" s="64">
        <f>('1999Emissions'!$E$31+'2000Emissions'!$E$31)/2</f>
        <v>40.659199999999998</v>
      </c>
      <c r="J17" s="64">
        <f>('1999Emissions'!$G$31+'2000Emissions'!$G$31)/2</f>
        <v>6.6803999999999997</v>
      </c>
    </row>
    <row r="18" spans="1:10" ht="15.6">
      <c r="A18" s="13" t="s">
        <v>20</v>
      </c>
      <c r="B18" s="13" t="s">
        <v>21</v>
      </c>
      <c r="C18" s="13" t="s">
        <v>22</v>
      </c>
      <c r="D18" s="61"/>
      <c r="E18" s="64">
        <f>('1999Emissions'!$D$32+'2000Emissions'!$D$32)/2</f>
        <v>0.8640000000000001</v>
      </c>
      <c r="F18" s="64">
        <f>E18</f>
        <v>0.8640000000000001</v>
      </c>
      <c r="G18" s="66">
        <f>('1999Emissions'!$F$32+'2000Emissions'!$F$32)/2</f>
        <v>3.2649999999999998E-2</v>
      </c>
      <c r="H18" s="64">
        <f t="shared" si="1"/>
        <v>3.2649999999999998E-2</v>
      </c>
      <c r="I18" s="64">
        <f>('1999Emissions'!$E$32+'2000Emissions'!$E$32)/2</f>
        <v>0.11335000000000001</v>
      </c>
      <c r="J18" s="64">
        <f>('1999Emissions'!$G$32+'2000Emissions'!$G$32)/2</f>
        <v>7.6500000000000005E-3</v>
      </c>
    </row>
    <row r="19" spans="1:10" ht="16.2" thickBot="1">
      <c r="A19" s="13" t="s">
        <v>78</v>
      </c>
      <c r="B19" s="13" t="s">
        <v>79</v>
      </c>
      <c r="C19" s="58" t="s">
        <v>80</v>
      </c>
      <c r="D19" s="62"/>
      <c r="E19" s="65">
        <f>('1999Emissions'!$D$38+'2000Emissions'!$D$38)/2</f>
        <v>0</v>
      </c>
      <c r="F19" s="65">
        <f>E19</f>
        <v>0</v>
      </c>
      <c r="G19" s="67">
        <f>('1999Emissions'!$F$38+'2000Emissions'!$F$38)/2</f>
        <v>0.24505000000000002</v>
      </c>
      <c r="H19" s="65">
        <f t="shared" si="1"/>
        <v>0.24505000000000002</v>
      </c>
      <c r="I19" s="65">
        <f>('1999Emissions'!$E$38+'2000Emissions'!$E$38)/2</f>
        <v>0</v>
      </c>
      <c r="J19" s="65">
        <f>('1999Emissions'!$G$38+'2000Emissions'!$G$38)/2</f>
        <v>0</v>
      </c>
    </row>
    <row r="20" spans="1:10" ht="16.8" thickTop="1" thickBot="1">
      <c r="C20" s="69" t="s">
        <v>119</v>
      </c>
      <c r="D20" s="59">
        <f>SUM(D6:D19)</f>
        <v>76.2</v>
      </c>
      <c r="E20" s="59">
        <f t="shared" ref="E20:J20" si="2">SUM(E6:E19)</f>
        <v>6.9162499999999998</v>
      </c>
      <c r="F20" s="59">
        <f t="shared" si="2"/>
        <v>80.139371031011393</v>
      </c>
      <c r="G20" s="59">
        <f t="shared" si="2"/>
        <v>587.29565000000002</v>
      </c>
      <c r="H20" s="59">
        <f t="shared" si="2"/>
        <v>587.29565000000002</v>
      </c>
      <c r="I20" s="59">
        <f t="shared" si="2"/>
        <v>149.50069999999999</v>
      </c>
      <c r="J20" s="59">
        <f t="shared" si="2"/>
        <v>26.507450000000002</v>
      </c>
    </row>
    <row r="21" spans="1:10" ht="13.8" thickTop="1"/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G4" sqref="G4"/>
    </sheetView>
  </sheetViews>
  <sheetFormatPr defaultRowHeight="13.2"/>
  <cols>
    <col min="1" max="1" width="16.109375" customWidth="1"/>
    <col min="10" max="12" width="11.5546875" hidden="1" customWidth="1"/>
    <col min="13" max="13" width="14" hidden="1" customWidth="1"/>
    <col min="14" max="17" width="12" hidden="1" customWidth="1"/>
  </cols>
  <sheetData>
    <row r="1" spans="1:17">
      <c r="A1" s="4" t="s">
        <v>7</v>
      </c>
      <c r="E1" s="4" t="s">
        <v>114</v>
      </c>
    </row>
    <row r="2" spans="1:17">
      <c r="B2" s="70" t="s">
        <v>6</v>
      </c>
      <c r="C2" s="71"/>
      <c r="D2" s="71"/>
      <c r="E2" s="71"/>
      <c r="F2" s="71"/>
      <c r="G2" s="71"/>
      <c r="H2" s="72"/>
      <c r="I2" s="6"/>
    </row>
    <row r="3" spans="1:17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6"/>
    </row>
    <row r="4" spans="1:17">
      <c r="A4" s="1" t="s">
        <v>1</v>
      </c>
      <c r="B4" s="1">
        <v>101.4</v>
      </c>
      <c r="C4" s="1">
        <v>101.4</v>
      </c>
      <c r="D4" s="3">
        <f>((C4-H4)*0.70825)+H4</f>
        <v>75.755175000000008</v>
      </c>
      <c r="E4" s="3">
        <f>((C4-H4)*0.4025)+H4</f>
        <v>48.879750000000001</v>
      </c>
      <c r="F4" s="3">
        <f>((C4-H4)*0.24975)+H4</f>
        <v>35.453024999999997</v>
      </c>
      <c r="G4" s="3">
        <f>((C4-H4)*0.0555)+H4</f>
        <v>18.378450000000001</v>
      </c>
      <c r="H4" s="1">
        <v>13.5</v>
      </c>
      <c r="I4" s="7"/>
    </row>
    <row r="5" spans="1:17">
      <c r="A5" s="1" t="s">
        <v>2</v>
      </c>
      <c r="B5" s="1">
        <v>586.70000000000005</v>
      </c>
      <c r="C5" s="1">
        <v>586.70000000000005</v>
      </c>
      <c r="D5" s="3">
        <f>((C5-H5)*0.70825)+H5</f>
        <v>421.56950000000001</v>
      </c>
      <c r="E5" s="3">
        <f>((C5-H5)*0.4025)+H5</f>
        <v>248.51500000000001</v>
      </c>
      <c r="F5" s="3">
        <f>((C5-H5)*0.24975)+H5</f>
        <v>162.05849999999998</v>
      </c>
      <c r="G5" s="3">
        <f>((C5-H5)*0.0555)+H5</f>
        <v>52.113</v>
      </c>
      <c r="H5" s="1">
        <v>20.7</v>
      </c>
      <c r="I5" s="7"/>
    </row>
    <row r="6" spans="1:17">
      <c r="A6" s="1" t="s">
        <v>3</v>
      </c>
      <c r="B6" s="1">
        <v>982.2</v>
      </c>
      <c r="C6" s="1">
        <v>982.2</v>
      </c>
      <c r="D6" s="3">
        <f>((C6-H6)*0.70825)+H6</f>
        <v>701.97412500000007</v>
      </c>
      <c r="E6" s="3">
        <f>((C6-H6)*0.4025)+H6</f>
        <v>408.30125000000004</v>
      </c>
      <c r="F6" s="3">
        <f>((C6-H6)*0.24975)+H6</f>
        <v>261.58487500000001</v>
      </c>
      <c r="G6" s="3">
        <f>((C6-H6)*0.0555)+H6</f>
        <v>75.007750000000001</v>
      </c>
      <c r="H6" s="1">
        <v>21.7</v>
      </c>
      <c r="I6" s="7"/>
    </row>
    <row r="7" spans="1:17">
      <c r="A7" s="1" t="s">
        <v>4</v>
      </c>
      <c r="B7" s="1">
        <v>860.6</v>
      </c>
      <c r="C7" s="1">
        <v>860.6</v>
      </c>
      <c r="D7" s="3">
        <f>((C7-H7)*0.70825)+H7</f>
        <v>615.44247500000006</v>
      </c>
      <c r="E7" s="3">
        <f>((C7-H7)*0.4025)+H7</f>
        <v>358.52075000000008</v>
      </c>
      <c r="F7" s="3">
        <f>((C7-H7)*0.24975)+H7</f>
        <v>230.16492500000004</v>
      </c>
      <c r="G7" s="3">
        <f>((C7-H7)*0.0555)+H7</f>
        <v>66.93665</v>
      </c>
      <c r="H7" s="1">
        <v>20.3</v>
      </c>
      <c r="I7" s="7"/>
      <c r="M7">
        <f>0.389*0.75</f>
        <v>0.29175000000000001</v>
      </c>
      <c r="N7">
        <v>0.59799999999999998</v>
      </c>
      <c r="O7">
        <v>0.75</v>
      </c>
      <c r="P7">
        <v>0.94499999999999995</v>
      </c>
      <c r="Q7">
        <v>1</v>
      </c>
    </row>
    <row r="8" spans="1:17">
      <c r="A8" s="1" t="s">
        <v>5</v>
      </c>
      <c r="B8" s="3">
        <f t="shared" ref="B8:H8" si="0">SUM(B4:B7)</f>
        <v>2530.9</v>
      </c>
      <c r="C8" s="3">
        <f t="shared" si="0"/>
        <v>2530.9</v>
      </c>
      <c r="D8" s="3">
        <f t="shared" si="0"/>
        <v>1814.7412750000001</v>
      </c>
      <c r="E8" s="3">
        <f t="shared" si="0"/>
        <v>1064.2167500000003</v>
      </c>
      <c r="F8" s="3">
        <f t="shared" si="0"/>
        <v>689.26132500000006</v>
      </c>
      <c r="G8" s="3">
        <f t="shared" si="0"/>
        <v>212.43585000000002</v>
      </c>
      <c r="H8" s="3">
        <f t="shared" si="0"/>
        <v>76.2</v>
      </c>
      <c r="I8" s="8"/>
      <c r="M8">
        <v>101.39</v>
      </c>
      <c r="N8">
        <v>101.39</v>
      </c>
      <c r="O8">
        <v>101.39</v>
      </c>
      <c r="P8">
        <v>101.39</v>
      </c>
      <c r="Q8">
        <v>101.39</v>
      </c>
    </row>
    <row r="10" spans="1:17">
      <c r="A10" s="55"/>
      <c r="B10" s="7"/>
      <c r="C10" s="7"/>
      <c r="D10" s="7"/>
      <c r="E10" s="55"/>
      <c r="F10" s="7"/>
      <c r="G10" s="7"/>
      <c r="H10" s="7"/>
      <c r="I10" s="7"/>
    </row>
    <row r="11" spans="1:17">
      <c r="A11" s="7"/>
      <c r="B11" s="73"/>
      <c r="C11" s="73"/>
      <c r="D11" s="73"/>
      <c r="E11" s="73"/>
      <c r="F11" s="73"/>
      <c r="G11" s="73"/>
      <c r="H11" s="73"/>
      <c r="I11" s="6"/>
    </row>
    <row r="12" spans="1:17">
      <c r="A12" s="7"/>
      <c r="B12" s="6"/>
      <c r="C12" s="6"/>
      <c r="D12" s="6"/>
      <c r="E12" s="6"/>
      <c r="F12" s="6"/>
      <c r="G12" s="6"/>
      <c r="H12" s="6"/>
      <c r="I12" s="6"/>
    </row>
    <row r="13" spans="1:17">
      <c r="A13" s="7"/>
      <c r="B13" s="7"/>
      <c r="C13" s="7"/>
      <c r="D13" s="8"/>
      <c r="E13" s="8"/>
      <c r="F13" s="8"/>
      <c r="G13" s="8"/>
      <c r="H13" s="7"/>
      <c r="I13" s="7"/>
    </row>
    <row r="14" spans="1:17">
      <c r="A14" s="7"/>
      <c r="B14" s="7"/>
      <c r="C14" s="7"/>
      <c r="D14" s="8"/>
      <c r="E14" s="8"/>
      <c r="F14" s="8"/>
      <c r="G14" s="8"/>
      <c r="H14" s="7"/>
      <c r="I14" s="7"/>
    </row>
    <row r="15" spans="1:17">
      <c r="A15" s="7"/>
      <c r="B15" s="7"/>
      <c r="C15" s="7"/>
      <c r="D15" s="8"/>
      <c r="E15" s="8"/>
      <c r="F15" s="8"/>
      <c r="G15" s="8"/>
      <c r="H15" s="7"/>
      <c r="I15" s="7"/>
    </row>
    <row r="16" spans="1:17">
      <c r="A16" s="7"/>
      <c r="B16" s="7"/>
      <c r="C16" s="7"/>
      <c r="D16" s="8"/>
      <c r="E16" s="8"/>
      <c r="F16" s="8"/>
      <c r="G16" s="8"/>
      <c r="H16" s="7"/>
      <c r="I16" s="7"/>
      <c r="M16">
        <f>0.389*0.75</f>
        <v>0.29175000000000001</v>
      </c>
      <c r="N16">
        <v>0.59799999999999998</v>
      </c>
      <c r="O16">
        <v>0.75</v>
      </c>
      <c r="P16">
        <v>0.94499999999999995</v>
      </c>
      <c r="Q16">
        <v>1</v>
      </c>
    </row>
    <row r="17" spans="1:17">
      <c r="A17" s="7"/>
      <c r="B17" s="8"/>
      <c r="C17" s="8"/>
      <c r="D17" s="8"/>
      <c r="E17" s="8"/>
      <c r="F17" s="8"/>
      <c r="G17" s="8"/>
      <c r="H17" s="8"/>
      <c r="I17" s="8"/>
      <c r="M17">
        <v>101.39</v>
      </c>
      <c r="N17">
        <v>101.39</v>
      </c>
      <c r="O17">
        <v>101.39</v>
      </c>
      <c r="P17">
        <v>101.39</v>
      </c>
      <c r="Q17">
        <v>101.39</v>
      </c>
    </row>
    <row r="18" spans="1:17">
      <c r="A18" s="7"/>
      <c r="B18" s="7"/>
      <c r="C18" s="7"/>
      <c r="D18" s="7"/>
      <c r="E18" s="7"/>
      <c r="F18" s="7"/>
      <c r="G18" s="7"/>
      <c r="H18" s="7"/>
      <c r="I18" s="7"/>
      <c r="M18" s="9">
        <v>2714600</v>
      </c>
      <c r="N18" s="9">
        <v>2714600</v>
      </c>
      <c r="O18" s="9">
        <v>2714600</v>
      </c>
      <c r="P18" s="9">
        <v>2714600</v>
      </c>
      <c r="Q18" s="9">
        <v>2714600</v>
      </c>
    </row>
    <row r="19" spans="1:17">
      <c r="A19" s="10"/>
      <c r="B19" s="10"/>
      <c r="C19" s="10"/>
      <c r="D19" s="10"/>
      <c r="E19" s="10"/>
      <c r="F19" s="10"/>
      <c r="G19" s="10"/>
      <c r="H19" s="10"/>
      <c r="I19" s="7"/>
    </row>
    <row r="20" spans="1:17">
      <c r="A20" s="10"/>
      <c r="B20" s="56"/>
      <c r="C20" s="56"/>
      <c r="D20" s="56"/>
      <c r="E20" s="56"/>
      <c r="F20" s="56"/>
      <c r="G20" s="56"/>
      <c r="H20" s="56"/>
      <c r="I20" s="8"/>
    </row>
    <row r="21" spans="1:17">
      <c r="A21" s="11"/>
      <c r="B21" s="12"/>
      <c r="C21" s="12"/>
      <c r="D21" s="12"/>
      <c r="E21" s="12"/>
      <c r="F21" s="12"/>
      <c r="G21" s="12"/>
      <c r="H21" s="12"/>
      <c r="I21" s="5"/>
    </row>
    <row r="22" spans="1:17">
      <c r="A22" s="11"/>
      <c r="B22" s="12"/>
      <c r="C22" s="12"/>
      <c r="D22" s="12"/>
      <c r="E22" s="12"/>
      <c r="F22" s="12"/>
      <c r="G22" s="12"/>
      <c r="H22" s="12"/>
      <c r="I22" s="5"/>
    </row>
    <row r="23" spans="1:17">
      <c r="A23" s="11"/>
      <c r="B23" s="12"/>
      <c r="C23" s="12"/>
      <c r="D23" s="12"/>
      <c r="E23" s="12"/>
      <c r="F23" s="12"/>
      <c r="G23" s="12"/>
      <c r="H23" s="12"/>
      <c r="I23" s="5"/>
    </row>
    <row r="24" spans="1:17">
      <c r="A24" s="11"/>
      <c r="B24" s="11"/>
      <c r="C24" s="11"/>
      <c r="D24" s="11"/>
      <c r="E24" s="11"/>
      <c r="F24" s="11"/>
      <c r="G24" s="11"/>
      <c r="H24" s="11"/>
      <c r="M24" s="9"/>
      <c r="N24" s="9"/>
      <c r="O24" s="9"/>
      <c r="P24" s="9"/>
      <c r="Q24" s="9"/>
    </row>
    <row r="26" spans="1:17">
      <c r="M26">
        <v>907184.74</v>
      </c>
      <c r="N26">
        <v>907184.74</v>
      </c>
      <c r="O26">
        <v>907184.74</v>
      </c>
      <c r="P26">
        <v>907184.74</v>
      </c>
      <c r="Q26">
        <v>907184.74</v>
      </c>
    </row>
    <row r="28" spans="1:17">
      <c r="M28">
        <f>0.389*0.75</f>
        <v>0.29175000000000001</v>
      </c>
      <c r="N28">
        <v>0.59799999999999998</v>
      </c>
      <c r="O28">
        <v>0.75</v>
      </c>
      <c r="P28">
        <v>0.94499999999999995</v>
      </c>
      <c r="Q28">
        <v>1</v>
      </c>
    </row>
    <row r="29" spans="1:17">
      <c r="M29">
        <f>(M30*22.64)/907184.74</f>
        <v>982.00239412228211</v>
      </c>
      <c r="N29">
        <f>(N30*22.64)/907184.74</f>
        <v>982.00239412228211</v>
      </c>
      <c r="O29">
        <f>(O30*22.64)/907184.74</f>
        <v>982.00239412228211</v>
      </c>
      <c r="P29">
        <f>(P30*22.64)/907184.74</f>
        <v>982.00239412228211</v>
      </c>
      <c r="Q29">
        <f>(Q30*22.64)/907184.74</f>
        <v>982.00239412228211</v>
      </c>
    </row>
    <row r="30" spans="1:17">
      <c r="M30" s="9">
        <v>39348833.329999998</v>
      </c>
      <c r="N30" s="9">
        <v>39348833.329999998</v>
      </c>
      <c r="O30" s="9">
        <v>39348833.329999998</v>
      </c>
      <c r="P30" s="9">
        <v>39348833.329999998</v>
      </c>
      <c r="Q30" s="9">
        <v>39348833.329999998</v>
      </c>
    </row>
    <row r="31" spans="1:17"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>
      <c r="M32">
        <v>907184.74</v>
      </c>
      <c r="N32">
        <v>907184.74</v>
      </c>
      <c r="O32">
        <v>907184.74</v>
      </c>
      <c r="P32">
        <v>907184.74</v>
      </c>
      <c r="Q32">
        <v>907184.74</v>
      </c>
    </row>
    <row r="34" spans="13:17">
      <c r="M34">
        <f>0.389*0.75</f>
        <v>0.29175000000000001</v>
      </c>
      <c r="N34">
        <v>0.59799999999999998</v>
      </c>
      <c r="O34">
        <v>0.75</v>
      </c>
      <c r="P34">
        <v>0.94499999999999995</v>
      </c>
      <c r="Q34">
        <v>1</v>
      </c>
    </row>
    <row r="35" spans="13:17">
      <c r="M35">
        <f>(M36*21.21)/907184.74</f>
        <v>860.6186431222377</v>
      </c>
      <c r="N35">
        <f>(N36*21.21)/907184.74</f>
        <v>860.6186431222377</v>
      </c>
      <c r="O35">
        <f>(O36*21.21)/907184.74</f>
        <v>860.6186431222377</v>
      </c>
      <c r="P35">
        <f>(P36*21.21)/907184.74</f>
        <v>860.6186431222377</v>
      </c>
      <c r="Q35">
        <f>(Q36*21.21)/907184.74</f>
        <v>860.6186431222377</v>
      </c>
    </row>
    <row r="36" spans="13:17">
      <c r="M36" s="9">
        <v>36810000</v>
      </c>
      <c r="N36" s="9">
        <v>36810000</v>
      </c>
      <c r="O36" s="9">
        <v>36810000</v>
      </c>
      <c r="P36" s="9">
        <v>36810000</v>
      </c>
      <c r="Q36" s="9">
        <v>36810000</v>
      </c>
    </row>
    <row r="37" spans="13:17">
      <c r="M37">
        <v>0.5</v>
      </c>
      <c r="N37">
        <v>0.5</v>
      </c>
      <c r="O37">
        <v>0.5</v>
      </c>
      <c r="P37">
        <v>0.5</v>
      </c>
      <c r="Q37">
        <v>0.5</v>
      </c>
    </row>
    <row r="38" spans="13:17">
      <c r="M38">
        <v>907184.74</v>
      </c>
      <c r="N38">
        <v>907184.74</v>
      </c>
      <c r="O38">
        <v>907184.74</v>
      </c>
      <c r="P38">
        <v>907184.74</v>
      </c>
      <c r="Q38">
        <v>907184.74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C16" workbookViewId="0">
      <selection activeCell="E42" sqref="E42"/>
    </sheetView>
  </sheetViews>
  <sheetFormatPr defaultRowHeight="13.2"/>
  <cols>
    <col min="1" max="1" width="13.5546875" customWidth="1"/>
    <col min="2" max="2" width="14.6640625" customWidth="1"/>
    <col min="3" max="3" width="31.5546875" customWidth="1"/>
    <col min="4" max="4" width="12.6640625" customWidth="1"/>
    <col min="5" max="5" width="12.109375" customWidth="1"/>
    <col min="8" max="8" width="11" customWidth="1"/>
  </cols>
  <sheetData>
    <row r="1" spans="1:8" ht="13.8" thickBot="1"/>
    <row r="2" spans="1:8" ht="13.8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18"/>
      <c r="E4" s="18"/>
      <c r="F4" s="18"/>
      <c r="G4" s="18"/>
      <c r="H4" s="25" t="s">
        <v>92</v>
      </c>
    </row>
    <row r="5" spans="1:8" ht="13.8" thickBot="1">
      <c r="A5" s="19" t="s">
        <v>8</v>
      </c>
      <c r="B5" s="22" t="s">
        <v>9</v>
      </c>
      <c r="C5" s="16" t="s">
        <v>10</v>
      </c>
      <c r="D5" s="25" t="s">
        <v>87</v>
      </c>
      <c r="E5" s="25" t="s">
        <v>84</v>
      </c>
      <c r="F5" s="25" t="s">
        <v>86</v>
      </c>
      <c r="G5" s="25" t="s">
        <v>85</v>
      </c>
      <c r="H5" s="35" t="s">
        <v>93</v>
      </c>
    </row>
    <row r="6" spans="1:8" ht="16.2" thickTop="1">
      <c r="A6" s="13" t="s">
        <v>72</v>
      </c>
      <c r="B6" s="13" t="s">
        <v>73</v>
      </c>
      <c r="C6" s="13" t="s">
        <v>74</v>
      </c>
      <c r="D6" s="26"/>
      <c r="E6" s="27">
        <v>0</v>
      </c>
      <c r="F6" s="26"/>
      <c r="G6" s="27"/>
      <c r="H6" s="36" t="s">
        <v>94</v>
      </c>
    </row>
    <row r="7" spans="1:8" ht="15.6">
      <c r="A7" s="13" t="s">
        <v>11</v>
      </c>
      <c r="B7" s="13" t="s">
        <v>12</v>
      </c>
      <c r="C7" s="13" t="s">
        <v>13</v>
      </c>
      <c r="D7" s="28">
        <v>7.83</v>
      </c>
      <c r="E7" s="29">
        <v>25.17</v>
      </c>
      <c r="F7" s="28">
        <v>21.83</v>
      </c>
      <c r="G7" s="29"/>
      <c r="H7" s="37" t="s">
        <v>94</v>
      </c>
    </row>
    <row r="8" spans="1:8" ht="15.6">
      <c r="A8" s="13" t="s">
        <v>14</v>
      </c>
      <c r="B8" s="13" t="s">
        <v>12</v>
      </c>
      <c r="C8" s="13" t="s">
        <v>15</v>
      </c>
      <c r="D8" s="28">
        <v>0.02</v>
      </c>
      <c r="E8" s="29">
        <v>0.05</v>
      </c>
      <c r="F8" s="28">
        <v>0.4</v>
      </c>
      <c r="G8" s="29"/>
      <c r="H8" s="37" t="s">
        <v>94</v>
      </c>
    </row>
    <row r="9" spans="1:8" ht="15.6">
      <c r="A9" s="13" t="s">
        <v>16</v>
      </c>
      <c r="B9" s="13" t="s">
        <v>12</v>
      </c>
      <c r="C9" s="13" t="s">
        <v>17</v>
      </c>
      <c r="D9" s="28">
        <v>0.4</v>
      </c>
      <c r="E9" s="29">
        <v>0.8</v>
      </c>
      <c r="F9" s="28">
        <v>6.34</v>
      </c>
      <c r="G9" s="29"/>
      <c r="H9" s="37" t="s">
        <v>94</v>
      </c>
    </row>
    <row r="10" spans="1:8" ht="15.6">
      <c r="A10" s="13" t="s">
        <v>40</v>
      </c>
      <c r="B10" s="13" t="s">
        <v>38</v>
      </c>
      <c r="C10" s="13" t="s">
        <v>39</v>
      </c>
      <c r="D10" s="28"/>
      <c r="E10" s="29"/>
      <c r="F10" s="28">
        <v>1.4999999999999999E-2</v>
      </c>
      <c r="G10" s="29"/>
      <c r="H10" s="37" t="s">
        <v>95</v>
      </c>
    </row>
    <row r="11" spans="1:8" ht="15.6">
      <c r="A11" s="13" t="s">
        <v>49</v>
      </c>
      <c r="B11" s="13" t="s">
        <v>42</v>
      </c>
      <c r="C11" s="13" t="s">
        <v>43</v>
      </c>
      <c r="D11" s="28"/>
      <c r="E11" s="29"/>
      <c r="F11" s="28">
        <v>8.0000000000000002E-3</v>
      </c>
      <c r="G11" s="29"/>
      <c r="H11" s="37" t="s">
        <v>95</v>
      </c>
    </row>
    <row r="12" spans="1:8" ht="15.6">
      <c r="A12" s="13" t="s">
        <v>47</v>
      </c>
      <c r="B12" s="13" t="s">
        <v>42</v>
      </c>
      <c r="C12" s="13" t="s">
        <v>43</v>
      </c>
      <c r="D12" s="28"/>
      <c r="E12" s="29"/>
      <c r="F12" s="30">
        <v>0.08</v>
      </c>
      <c r="G12" s="29"/>
      <c r="H12" s="37" t="s">
        <v>95</v>
      </c>
    </row>
    <row r="13" spans="1:8" ht="15.6">
      <c r="A13" s="13" t="s">
        <v>48</v>
      </c>
      <c r="B13" s="13" t="s">
        <v>42</v>
      </c>
      <c r="C13" s="13" t="s">
        <v>43</v>
      </c>
      <c r="D13" s="28"/>
      <c r="E13" s="29"/>
      <c r="F13" s="28">
        <v>0.08</v>
      </c>
      <c r="G13" s="29"/>
      <c r="H13" s="37" t="s">
        <v>95</v>
      </c>
    </row>
    <row r="14" spans="1:8" ht="15.6">
      <c r="A14" s="13" t="s">
        <v>50</v>
      </c>
      <c r="B14" s="13" t="s">
        <v>51</v>
      </c>
      <c r="C14" s="13" t="s">
        <v>45</v>
      </c>
      <c r="D14" s="28"/>
      <c r="E14" s="29"/>
      <c r="F14" s="28">
        <v>0.98</v>
      </c>
      <c r="G14" s="29"/>
      <c r="H14" s="37" t="s">
        <v>95</v>
      </c>
    </row>
    <row r="15" spans="1:8" ht="15.6">
      <c r="A15" s="13" t="s">
        <v>52</v>
      </c>
      <c r="B15" s="13" t="s">
        <v>53</v>
      </c>
      <c r="C15" s="13" t="s">
        <v>45</v>
      </c>
      <c r="D15" s="28"/>
      <c r="E15" s="29"/>
      <c r="F15" s="28">
        <v>0.998</v>
      </c>
      <c r="G15" s="29"/>
      <c r="H15" s="37" t="s">
        <v>95</v>
      </c>
    </row>
    <row r="16" spans="1:8" ht="15.6">
      <c r="A16" s="13" t="s">
        <v>37</v>
      </c>
      <c r="B16" s="13" t="s">
        <v>38</v>
      </c>
      <c r="C16" s="13" t="s">
        <v>39</v>
      </c>
      <c r="D16" s="28"/>
      <c r="E16" s="29"/>
      <c r="F16" s="28">
        <v>0</v>
      </c>
      <c r="G16" s="29"/>
      <c r="H16" s="37" t="s">
        <v>95</v>
      </c>
    </row>
    <row r="17" spans="1:8" ht="15.6">
      <c r="A17" s="13" t="s">
        <v>58</v>
      </c>
      <c r="B17" s="13" t="s">
        <v>59</v>
      </c>
      <c r="C17" s="13" t="s">
        <v>60</v>
      </c>
      <c r="D17" s="28"/>
      <c r="E17" s="29"/>
      <c r="F17" s="28">
        <v>0.11</v>
      </c>
      <c r="G17" s="29"/>
      <c r="H17" s="37" t="s">
        <v>95</v>
      </c>
    </row>
    <row r="18" spans="1:8" ht="15.6">
      <c r="A18" s="13" t="s">
        <v>44</v>
      </c>
      <c r="B18" s="13" t="s">
        <v>42</v>
      </c>
      <c r="C18" s="13" t="s">
        <v>45</v>
      </c>
      <c r="D18" s="28"/>
      <c r="E18" s="29"/>
      <c r="F18" s="28">
        <v>0.127</v>
      </c>
      <c r="G18" s="29"/>
      <c r="H18" s="37" t="s">
        <v>95</v>
      </c>
    </row>
    <row r="19" spans="1:8" ht="15.6">
      <c r="A19" s="13" t="s">
        <v>41</v>
      </c>
      <c r="B19" s="13" t="s">
        <v>42</v>
      </c>
      <c r="C19" s="13" t="s">
        <v>43</v>
      </c>
      <c r="D19" s="28"/>
      <c r="E19" s="29"/>
      <c r="F19" s="28">
        <v>0.127</v>
      </c>
      <c r="G19" s="29"/>
      <c r="H19" s="37" t="s">
        <v>95</v>
      </c>
    </row>
    <row r="20" spans="1:8" ht="15.6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6">
      <c r="A21" s="13" t="s">
        <v>46</v>
      </c>
      <c r="B21" s="13" t="s">
        <v>42</v>
      </c>
      <c r="C21" s="13" t="s">
        <v>43</v>
      </c>
      <c r="D21" s="28"/>
      <c r="E21" s="29"/>
      <c r="F21" s="28">
        <v>0.31</v>
      </c>
      <c r="G21" s="29"/>
      <c r="H21" s="37" t="s">
        <v>95</v>
      </c>
    </row>
    <row r="22" spans="1:8" ht="15.6">
      <c r="A22" s="13" t="s">
        <v>56</v>
      </c>
      <c r="B22" s="13" t="s">
        <v>57</v>
      </c>
      <c r="C22" s="13" t="s">
        <v>45</v>
      </c>
      <c r="D22" s="28"/>
      <c r="E22" s="29"/>
      <c r="F22" s="28">
        <v>1.1299999999999999</v>
      </c>
      <c r="G22" s="29"/>
      <c r="H22" s="37" t="s">
        <v>95</v>
      </c>
    </row>
    <row r="23" spans="1:8" ht="15.6">
      <c r="A23" s="13" t="s">
        <v>75</v>
      </c>
      <c r="B23" s="13" t="s">
        <v>76</v>
      </c>
      <c r="C23" s="13" t="s">
        <v>77</v>
      </c>
      <c r="D23" s="28"/>
      <c r="E23" s="29"/>
      <c r="F23" s="28">
        <v>1.9350000000000001</v>
      </c>
      <c r="G23" s="29"/>
      <c r="H23" s="37" t="s">
        <v>94</v>
      </c>
    </row>
    <row r="24" spans="1:8" ht="15.6">
      <c r="A24" s="13" t="s">
        <v>29</v>
      </c>
      <c r="B24" s="13" t="s">
        <v>30</v>
      </c>
      <c r="C24" s="13" t="s">
        <v>31</v>
      </c>
      <c r="D24" s="28">
        <v>46.947000000000003</v>
      </c>
      <c r="E24" s="29">
        <v>1.024</v>
      </c>
      <c r="F24" s="28">
        <v>0.35299999999999998</v>
      </c>
      <c r="G24" s="29">
        <v>3.6379999999999999</v>
      </c>
      <c r="H24" s="37" t="s">
        <v>94</v>
      </c>
    </row>
    <row r="25" spans="1:8" ht="15.6">
      <c r="A25" s="13" t="s">
        <v>29</v>
      </c>
      <c r="B25" s="13" t="s">
        <v>32</v>
      </c>
      <c r="C25" s="13" t="s">
        <v>33</v>
      </c>
      <c r="D25" s="28">
        <v>46.947000000000003</v>
      </c>
      <c r="E25" s="29">
        <v>1.024</v>
      </c>
      <c r="F25" s="28">
        <v>0.35299999999999998</v>
      </c>
      <c r="G25" s="29">
        <v>3.6379999999999999</v>
      </c>
      <c r="H25" s="37" t="s">
        <v>94</v>
      </c>
    </row>
    <row r="26" spans="1:8" ht="15.6">
      <c r="A26" s="13" t="s">
        <v>18</v>
      </c>
      <c r="B26" s="13" t="s">
        <v>12</v>
      </c>
      <c r="C26" s="13" t="s">
        <v>19</v>
      </c>
      <c r="D26" s="28">
        <v>0.03</v>
      </c>
      <c r="E26" s="29">
        <v>0.06</v>
      </c>
      <c r="F26" s="28">
        <v>0.18</v>
      </c>
      <c r="G26" s="29"/>
      <c r="H26" s="37" t="s">
        <v>94</v>
      </c>
    </row>
    <row r="27" spans="1:8" ht="15.6">
      <c r="A27" s="13" t="s">
        <v>81</v>
      </c>
      <c r="B27" s="13" t="s">
        <v>82</v>
      </c>
      <c r="C27" s="13" t="s">
        <v>83</v>
      </c>
      <c r="D27" s="28"/>
      <c r="E27" s="29"/>
      <c r="F27" s="28">
        <v>11.2</v>
      </c>
      <c r="G27" s="29"/>
      <c r="H27" s="37" t="s">
        <v>94</v>
      </c>
    </row>
    <row r="28" spans="1:8" ht="15.6">
      <c r="A28" s="13" t="s">
        <v>34</v>
      </c>
      <c r="B28" s="13" t="s">
        <v>35</v>
      </c>
      <c r="C28" s="13" t="s">
        <v>36</v>
      </c>
      <c r="D28" s="28"/>
      <c r="E28" s="29">
        <v>0</v>
      </c>
      <c r="F28" s="28">
        <v>2.11</v>
      </c>
      <c r="G28" s="29"/>
      <c r="H28" s="37" t="s">
        <v>94</v>
      </c>
    </row>
    <row r="29" spans="1:8" ht="15.6">
      <c r="A29" s="13" t="s">
        <v>23</v>
      </c>
      <c r="B29" s="13" t="s">
        <v>24</v>
      </c>
      <c r="C29" s="13" t="s">
        <v>100</v>
      </c>
      <c r="D29" s="28">
        <v>576.84</v>
      </c>
      <c r="E29" s="29">
        <v>36.51</v>
      </c>
      <c r="F29" s="28">
        <v>174.49</v>
      </c>
      <c r="G29" s="29">
        <v>6.76</v>
      </c>
      <c r="H29" s="37" t="s">
        <v>94</v>
      </c>
    </row>
    <row r="30" spans="1:8" ht="15.6">
      <c r="A30" s="13" t="s">
        <v>25</v>
      </c>
      <c r="B30" s="13" t="s">
        <v>26</v>
      </c>
      <c r="C30" s="13" t="s">
        <v>100</v>
      </c>
      <c r="D30" s="28">
        <v>1044.5899999999999</v>
      </c>
      <c r="E30" s="29">
        <v>43.68</v>
      </c>
      <c r="F30" s="28">
        <v>149.78</v>
      </c>
      <c r="G30" s="29">
        <v>7.69</v>
      </c>
      <c r="H30" s="37" t="s">
        <v>94</v>
      </c>
    </row>
    <row r="31" spans="1:8" ht="15.6">
      <c r="A31" s="13" t="s">
        <v>27</v>
      </c>
      <c r="B31" s="13" t="s">
        <v>28</v>
      </c>
      <c r="C31" s="13" t="s">
        <v>100</v>
      </c>
      <c r="D31" s="28">
        <v>905.85</v>
      </c>
      <c r="E31" s="29">
        <v>41.68</v>
      </c>
      <c r="F31" s="28">
        <v>217.75</v>
      </c>
      <c r="G31" s="29">
        <v>6.85</v>
      </c>
      <c r="H31" s="37" t="s">
        <v>94</v>
      </c>
    </row>
    <row r="32" spans="1:8" ht="15.6">
      <c r="A32" s="13" t="s">
        <v>20</v>
      </c>
      <c r="B32" s="13" t="s">
        <v>21</v>
      </c>
      <c r="C32" s="13" t="s">
        <v>22</v>
      </c>
      <c r="D32" s="28">
        <v>0.36</v>
      </c>
      <c r="E32" s="29">
        <v>0.05</v>
      </c>
      <c r="F32" s="28">
        <v>0.01</v>
      </c>
      <c r="G32" s="29">
        <v>0.01</v>
      </c>
      <c r="H32" s="37" t="s">
        <v>94</v>
      </c>
    </row>
    <row r="33" spans="1:8" ht="15.6">
      <c r="A33" s="13" t="s">
        <v>88</v>
      </c>
      <c r="B33" s="13" t="s">
        <v>88</v>
      </c>
      <c r="C33" s="13" t="s">
        <v>89</v>
      </c>
      <c r="D33" s="28"/>
      <c r="E33" s="29"/>
      <c r="F33" s="28">
        <v>0.94499999999999995</v>
      </c>
      <c r="G33" s="29"/>
      <c r="H33" s="37" t="s">
        <v>95</v>
      </c>
    </row>
    <row r="34" spans="1:8" ht="15.6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6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6">
      <c r="A36" s="13" t="s">
        <v>64</v>
      </c>
      <c r="B36" s="13" t="s">
        <v>65</v>
      </c>
      <c r="C36" s="13" t="s">
        <v>66</v>
      </c>
      <c r="D36" s="28">
        <v>0.05</v>
      </c>
      <c r="E36" s="29">
        <v>0.11</v>
      </c>
      <c r="F36" s="28">
        <v>0.92</v>
      </c>
      <c r="G36" s="29"/>
      <c r="H36" s="37" t="s">
        <v>95</v>
      </c>
    </row>
    <row r="37" spans="1:8" ht="15.6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6">
      <c r="A38" s="13" t="s">
        <v>78</v>
      </c>
      <c r="B38" s="13" t="s">
        <v>79</v>
      </c>
      <c r="C38" s="13" t="s">
        <v>80</v>
      </c>
      <c r="D38" s="28"/>
      <c r="E38" s="29"/>
      <c r="F38" s="28">
        <v>0.28000000000000003</v>
      </c>
      <c r="G38" s="29"/>
      <c r="H38" s="37" t="s">
        <v>94</v>
      </c>
    </row>
    <row r="39" spans="1:8" ht="16.2" thickBot="1">
      <c r="A39" s="14" t="s">
        <v>90</v>
      </c>
      <c r="B39" s="14" t="s">
        <v>90</v>
      </c>
      <c r="C39" s="14" t="s">
        <v>91</v>
      </c>
      <c r="D39" s="31">
        <v>0.03</v>
      </c>
      <c r="E39" s="32">
        <v>0.06</v>
      </c>
      <c r="F39" s="31"/>
      <c r="G39" s="32"/>
      <c r="H39" s="38" t="s">
        <v>95</v>
      </c>
    </row>
    <row r="40" spans="1:8" ht="18.600000000000001" thickTop="1" thickBot="1">
      <c r="A40" s="14"/>
      <c r="B40" s="14"/>
      <c r="C40" s="23" t="s">
        <v>5</v>
      </c>
      <c r="D40" s="33">
        <f>SUM(D6:D39)</f>
        <v>2629.8940000000002</v>
      </c>
      <c r="E40" s="33">
        <f>SUM(E6:E39)</f>
        <v>150.21800000000005</v>
      </c>
      <c r="F40" s="33">
        <f>SUM(F6:F39)</f>
        <v>592.84100000000001</v>
      </c>
      <c r="G40" s="34">
        <f>SUM(G6:G39)</f>
        <v>28.586000000000002</v>
      </c>
      <c r="H40" s="39"/>
    </row>
    <row r="41" spans="1:8" ht="16.8" thickTop="1" thickBot="1">
      <c r="C41" s="40" t="s">
        <v>96</v>
      </c>
      <c r="D41" s="41">
        <v>2629.85</v>
      </c>
      <c r="E41" s="42">
        <v>163.99</v>
      </c>
      <c r="F41" s="42">
        <v>592.85</v>
      </c>
      <c r="G41" s="43">
        <v>28.58</v>
      </c>
      <c r="H41" s="39"/>
    </row>
    <row r="42" spans="1:8" ht="16.8" thickTop="1" thickBot="1">
      <c r="C42" s="24" t="s">
        <v>97</v>
      </c>
      <c r="D42" s="44">
        <f>SUM(D6:D9)+SUM(D23:D32)+SUM(D34:D35)+D38</f>
        <v>2629.8139999999999</v>
      </c>
      <c r="E42" s="44">
        <f>SUM(E6:E9)+SUM(E23:E32)+SUM(E34:E35)+E38</f>
        <v>150.048</v>
      </c>
      <c r="F42" s="44">
        <f>SUM(F6:F9)+SUM(F23:F32)+SUM(F34:F35)+F38</f>
        <v>587.01100000000008</v>
      </c>
      <c r="G42" s="44">
        <f>SUM(G6:G9)+SUM(G23:G32)+SUM(G34:G35)+G38</f>
        <v>28.586000000000002</v>
      </c>
    </row>
    <row r="43" spans="1:8" ht="13.8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20.282700421940927</v>
      </c>
      <c r="E58" s="7" t="s">
        <v>106</v>
      </c>
      <c r="F58" s="7"/>
      <c r="G58" s="48"/>
    </row>
    <row r="59" spans="4:7">
      <c r="D59" s="52">
        <f>D54/D49*D30</f>
        <v>23.069567137809187</v>
      </c>
      <c r="E59" s="7" t="s">
        <v>106</v>
      </c>
      <c r="F59" s="7"/>
      <c r="G59" s="48"/>
    </row>
    <row r="60" spans="4:7">
      <c r="D60" s="53">
        <f>D55/D50*D31</f>
        <v>21.354314002828854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D68/D65*(D24+D25)</f>
        <v>12.569477911646587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A18" workbookViewId="0">
      <selection activeCell="E24" sqref="E24"/>
    </sheetView>
  </sheetViews>
  <sheetFormatPr defaultRowHeight="13.2"/>
  <cols>
    <col min="1" max="1" width="13.5546875" customWidth="1"/>
    <col min="2" max="2" width="14.6640625" customWidth="1"/>
    <col min="3" max="3" width="31.5546875" customWidth="1"/>
    <col min="4" max="4" width="12.6640625" customWidth="1"/>
    <col min="5" max="5" width="12.109375" customWidth="1"/>
    <col min="8" max="8" width="11" customWidth="1"/>
  </cols>
  <sheetData>
    <row r="1" spans="1:8" ht="13.8" thickBot="1"/>
    <row r="2" spans="1:8" ht="13.8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18"/>
      <c r="E4" s="18"/>
      <c r="F4" s="18"/>
      <c r="G4" s="18"/>
      <c r="H4" s="25" t="s">
        <v>92</v>
      </c>
    </row>
    <row r="5" spans="1:8" ht="13.8" thickBot="1">
      <c r="A5" s="19" t="s">
        <v>8</v>
      </c>
      <c r="B5" s="22" t="s">
        <v>9</v>
      </c>
      <c r="C5" s="16" t="s">
        <v>10</v>
      </c>
      <c r="D5" s="25" t="s">
        <v>87</v>
      </c>
      <c r="E5" s="25" t="s">
        <v>84</v>
      </c>
      <c r="F5" s="25" t="s">
        <v>86</v>
      </c>
      <c r="G5" s="25" t="s">
        <v>85</v>
      </c>
      <c r="H5" s="35" t="s">
        <v>93</v>
      </c>
    </row>
    <row r="6" spans="1:8" ht="16.2" thickTop="1">
      <c r="A6" s="13" t="s">
        <v>72</v>
      </c>
      <c r="B6" s="13" t="s">
        <v>73</v>
      </c>
      <c r="C6" s="13" t="s">
        <v>74</v>
      </c>
      <c r="D6" s="26"/>
      <c r="E6" s="27">
        <v>2.9249999999999998</v>
      </c>
      <c r="F6" s="26"/>
      <c r="G6" s="27"/>
      <c r="H6" s="36" t="s">
        <v>94</v>
      </c>
    </row>
    <row r="7" spans="1:8" ht="15.6">
      <c r="A7" s="13" t="s">
        <v>11</v>
      </c>
      <c r="B7" s="13" t="s">
        <v>12</v>
      </c>
      <c r="C7" s="13" t="s">
        <v>13</v>
      </c>
      <c r="D7" s="28">
        <v>3.6013000000000002</v>
      </c>
      <c r="E7" s="29">
        <v>28.535499999999999</v>
      </c>
      <c r="F7" s="28">
        <v>20.454499999999999</v>
      </c>
      <c r="G7" s="29"/>
      <c r="H7" s="37" t="s">
        <v>94</v>
      </c>
    </row>
    <row r="8" spans="1:8" ht="15.6">
      <c r="A8" s="13" t="s">
        <v>14</v>
      </c>
      <c r="B8" s="13" t="s">
        <v>12</v>
      </c>
      <c r="C8" s="13" t="s">
        <v>15</v>
      </c>
      <c r="D8" s="28">
        <v>1.6500000000000001E-2</v>
      </c>
      <c r="E8" s="29">
        <v>6.2100000000000002E-2</v>
      </c>
      <c r="F8" s="28">
        <v>0.37080000000000002</v>
      </c>
      <c r="G8" s="29"/>
      <c r="H8" s="37" t="s">
        <v>94</v>
      </c>
    </row>
    <row r="9" spans="1:8" ht="15.6">
      <c r="A9" s="13" t="s">
        <v>16</v>
      </c>
      <c r="B9" s="13" t="s">
        <v>12</v>
      </c>
      <c r="C9" s="13" t="s">
        <v>17</v>
      </c>
      <c r="D9" s="28">
        <v>0.18329999999999999</v>
      </c>
      <c r="E9" s="29">
        <v>0.99719999999999998</v>
      </c>
      <c r="F9" s="28">
        <v>5.9375</v>
      </c>
      <c r="G9" s="29"/>
      <c r="H9" s="37" t="s">
        <v>94</v>
      </c>
    </row>
    <row r="10" spans="1:8" ht="15.6">
      <c r="A10" s="13" t="s">
        <v>40</v>
      </c>
      <c r="B10" s="13" t="s">
        <v>38</v>
      </c>
      <c r="C10" s="13" t="s">
        <v>39</v>
      </c>
      <c r="D10" s="28"/>
      <c r="E10" s="29"/>
      <c r="F10" s="28">
        <v>1.2800000000000001E-2</v>
      </c>
      <c r="G10" s="29"/>
      <c r="H10" s="37" t="s">
        <v>95</v>
      </c>
    </row>
    <row r="11" spans="1:8" ht="15.6">
      <c r="A11" s="13" t="s">
        <v>49</v>
      </c>
      <c r="B11" s="13" t="s">
        <v>42</v>
      </c>
      <c r="C11" s="13" t="s">
        <v>43</v>
      </c>
      <c r="D11" s="28"/>
      <c r="E11" s="29"/>
      <c r="F11" s="28">
        <v>7.0000000000000001E-3</v>
      </c>
      <c r="G11" s="29"/>
      <c r="H11" s="37" t="s">
        <v>95</v>
      </c>
    </row>
    <row r="12" spans="1:8" ht="15.6">
      <c r="A12" s="13" t="s">
        <v>47</v>
      </c>
      <c r="B12" s="13" t="s">
        <v>42</v>
      </c>
      <c r="C12" s="13" t="s">
        <v>43</v>
      </c>
      <c r="D12" s="28"/>
      <c r="E12" s="29"/>
      <c r="F12" s="30">
        <v>7.0000000000000001E-3</v>
      </c>
      <c r="G12" s="29"/>
      <c r="H12" s="37" t="s">
        <v>95</v>
      </c>
    </row>
    <row r="13" spans="1:8" ht="15.6">
      <c r="A13" s="13" t="s">
        <v>48</v>
      </c>
      <c r="B13" s="13" t="s">
        <v>42</v>
      </c>
      <c r="C13" s="13" t="s">
        <v>43</v>
      </c>
      <c r="D13" s="28"/>
      <c r="E13" s="29"/>
      <c r="F13" s="28">
        <v>7.4000000000000003E-3</v>
      </c>
      <c r="G13" s="29"/>
      <c r="H13" s="37" t="s">
        <v>95</v>
      </c>
    </row>
    <row r="14" spans="1:8" ht="15.6">
      <c r="A14" s="13" t="s">
        <v>50</v>
      </c>
      <c r="B14" s="13" t="s">
        <v>51</v>
      </c>
      <c r="C14" s="13" t="s">
        <v>45</v>
      </c>
      <c r="D14" s="28"/>
      <c r="E14" s="29"/>
      <c r="F14" s="28">
        <v>0.79320000000000002</v>
      </c>
      <c r="G14" s="29"/>
      <c r="H14" s="37" t="s">
        <v>95</v>
      </c>
    </row>
    <row r="15" spans="1:8" ht="15.6">
      <c r="A15" s="13" t="s">
        <v>52</v>
      </c>
      <c r="B15" s="13" t="s">
        <v>53</v>
      </c>
      <c r="C15" s="13" t="s">
        <v>45</v>
      </c>
      <c r="D15" s="28"/>
      <c r="E15" s="29"/>
      <c r="F15" s="28">
        <v>0.68799999999999994</v>
      </c>
      <c r="G15" s="29"/>
      <c r="H15" s="37" t="s">
        <v>95</v>
      </c>
    </row>
    <row r="16" spans="1:8" ht="15.6">
      <c r="A16" s="13" t="s">
        <v>37</v>
      </c>
      <c r="B16" s="13" t="s">
        <v>38</v>
      </c>
      <c r="C16" s="13" t="s">
        <v>39</v>
      </c>
      <c r="D16" s="28"/>
      <c r="E16" s="29"/>
      <c r="F16" s="28">
        <v>5.8400000000000001E-2</v>
      </c>
      <c r="G16" s="29"/>
      <c r="H16" s="37" t="s">
        <v>95</v>
      </c>
    </row>
    <row r="17" spans="1:8" ht="15.6">
      <c r="A17" s="13" t="s">
        <v>58</v>
      </c>
      <c r="B17" s="13" t="s">
        <v>59</v>
      </c>
      <c r="C17" s="13" t="s">
        <v>60</v>
      </c>
      <c r="D17" s="28"/>
      <c r="E17" s="29"/>
      <c r="F17" s="28">
        <v>2E-3</v>
      </c>
      <c r="G17" s="29"/>
      <c r="H17" s="37" t="s">
        <v>95</v>
      </c>
    </row>
    <row r="18" spans="1:8" ht="15.6">
      <c r="A18" s="13" t="s">
        <v>44</v>
      </c>
      <c r="B18" s="13" t="s">
        <v>42</v>
      </c>
      <c r="C18" s="13" t="s">
        <v>45</v>
      </c>
      <c r="D18" s="28"/>
      <c r="E18" s="29"/>
      <c r="F18" s="28">
        <v>0.17849999999999999</v>
      </c>
      <c r="G18" s="29"/>
      <c r="H18" s="37" t="s">
        <v>95</v>
      </c>
    </row>
    <row r="19" spans="1:8" ht="15.6">
      <c r="A19" s="13" t="s">
        <v>41</v>
      </c>
      <c r="B19" s="13" t="s">
        <v>42</v>
      </c>
      <c r="C19" s="13" t="s">
        <v>43</v>
      </c>
      <c r="D19" s="28"/>
      <c r="E19" s="29"/>
      <c r="F19" s="28">
        <v>0.17860000000000001</v>
      </c>
      <c r="G19" s="29"/>
      <c r="H19" s="37" t="s">
        <v>95</v>
      </c>
    </row>
    <row r="20" spans="1:8" ht="15.6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6">
      <c r="A21" s="13" t="s">
        <v>46</v>
      </c>
      <c r="B21" s="13" t="s">
        <v>42</v>
      </c>
      <c r="C21" s="13" t="s">
        <v>43</v>
      </c>
      <c r="D21" s="28"/>
      <c r="E21" s="29"/>
      <c r="F21" s="28">
        <v>0.29380000000000001</v>
      </c>
      <c r="G21" s="29"/>
      <c r="H21" s="37" t="s">
        <v>95</v>
      </c>
    </row>
    <row r="22" spans="1:8" ht="15.6">
      <c r="A22" s="13" t="s">
        <v>56</v>
      </c>
      <c r="B22" s="13" t="s">
        <v>57</v>
      </c>
      <c r="C22" s="13" t="s">
        <v>45</v>
      </c>
      <c r="D22" s="28"/>
      <c r="E22" s="29"/>
      <c r="F22" s="28">
        <v>1.3589</v>
      </c>
      <c r="G22" s="29"/>
      <c r="H22" s="37" t="s">
        <v>95</v>
      </c>
    </row>
    <row r="23" spans="1:8" ht="15.6">
      <c r="A23" s="13" t="s">
        <v>75</v>
      </c>
      <c r="B23" s="13" t="s">
        <v>76</v>
      </c>
      <c r="C23" s="13" t="s">
        <v>77</v>
      </c>
      <c r="D23" s="28"/>
      <c r="E23" s="29"/>
      <c r="F23" s="28">
        <v>1.4521999999999999</v>
      </c>
      <c r="G23" s="29"/>
      <c r="H23" s="37" t="s">
        <v>94</v>
      </c>
    </row>
    <row r="24" spans="1:8" ht="15.6">
      <c r="A24" s="13" t="s">
        <v>29</v>
      </c>
      <c r="B24" s="13" t="s">
        <v>30</v>
      </c>
      <c r="C24" s="13" t="s">
        <v>31</v>
      </c>
      <c r="D24" s="28">
        <v>68.918499999999995</v>
      </c>
      <c r="E24" s="29">
        <v>3.2959999999999998</v>
      </c>
      <c r="F24" s="28">
        <v>0.32869999999999999</v>
      </c>
      <c r="G24" s="29">
        <v>4.7004999999999999</v>
      </c>
      <c r="H24" s="37" t="s">
        <v>94</v>
      </c>
    </row>
    <row r="25" spans="1:8" ht="15.6">
      <c r="A25" s="13" t="s">
        <v>29</v>
      </c>
      <c r="B25" s="13" t="s">
        <v>32</v>
      </c>
      <c r="C25" s="13" t="s">
        <v>33</v>
      </c>
      <c r="D25" s="28"/>
      <c r="E25" s="29"/>
      <c r="F25" s="28"/>
      <c r="G25" s="29"/>
      <c r="H25" s="37" t="s">
        <v>94</v>
      </c>
    </row>
    <row r="26" spans="1:8" ht="15.6">
      <c r="A26" s="13" t="s">
        <v>18</v>
      </c>
      <c r="B26" s="13" t="s">
        <v>12</v>
      </c>
      <c r="C26" s="13" t="s">
        <v>19</v>
      </c>
      <c r="D26" s="28">
        <v>2.3400000000000001E-2</v>
      </c>
      <c r="E26" s="29">
        <v>5.9299999999999999E-2</v>
      </c>
      <c r="F26" s="28"/>
      <c r="G26" s="29"/>
      <c r="H26" s="37" t="s">
        <v>94</v>
      </c>
    </row>
    <row r="27" spans="1:8" ht="15.6">
      <c r="A27" s="13" t="s">
        <v>81</v>
      </c>
      <c r="B27" s="13" t="s">
        <v>82</v>
      </c>
      <c r="C27" s="13" t="s">
        <v>83</v>
      </c>
      <c r="D27" s="28"/>
      <c r="E27" s="29"/>
      <c r="F27" s="28">
        <v>22.34</v>
      </c>
      <c r="G27" s="29"/>
      <c r="H27" s="37" t="s">
        <v>94</v>
      </c>
    </row>
    <row r="28" spans="1:8" ht="15.6">
      <c r="A28" s="13" t="s">
        <v>34</v>
      </c>
      <c r="B28" s="13" t="s">
        <v>35</v>
      </c>
      <c r="C28" s="13" t="s">
        <v>36</v>
      </c>
      <c r="D28" s="28"/>
      <c r="E28" s="29">
        <v>1.9199999999999998E-2</v>
      </c>
      <c r="F28" s="28">
        <v>4.8000000000000001E-2</v>
      </c>
      <c r="G28" s="29"/>
      <c r="H28" s="37" t="s">
        <v>94</v>
      </c>
    </row>
    <row r="29" spans="1:8" ht="15.6">
      <c r="A29" s="13" t="s">
        <v>23</v>
      </c>
      <c r="B29" s="13" t="s">
        <v>24</v>
      </c>
      <c r="C29" s="13" t="s">
        <v>100</v>
      </c>
      <c r="D29" s="28">
        <v>546.91639999999995</v>
      </c>
      <c r="E29" s="29">
        <v>34.613</v>
      </c>
      <c r="F29" s="28">
        <v>176.7604</v>
      </c>
      <c r="G29" s="29">
        <v>6.4118000000000004</v>
      </c>
      <c r="H29" s="37" t="s">
        <v>94</v>
      </c>
    </row>
    <row r="30" spans="1:8" ht="15.6">
      <c r="A30" s="13" t="s">
        <v>25</v>
      </c>
      <c r="B30" s="13" t="s">
        <v>26</v>
      </c>
      <c r="C30" s="13" t="s">
        <v>100</v>
      </c>
      <c r="D30" s="28">
        <v>923.8424</v>
      </c>
      <c r="E30" s="29">
        <v>38.631</v>
      </c>
      <c r="F30" s="28">
        <v>144.46629999999999</v>
      </c>
      <c r="G30" s="29">
        <v>6.8005000000000004</v>
      </c>
      <c r="H30" s="37" t="s">
        <v>94</v>
      </c>
    </row>
    <row r="31" spans="1:8" ht="15.6">
      <c r="A31" s="13" t="s">
        <v>27</v>
      </c>
      <c r="B31" s="13" t="s">
        <v>28</v>
      </c>
      <c r="C31" s="13" t="s">
        <v>100</v>
      </c>
      <c r="D31" s="28">
        <v>861.58119999999997</v>
      </c>
      <c r="E31" s="29">
        <v>39.638399999999997</v>
      </c>
      <c r="F31" s="28">
        <v>218.5437</v>
      </c>
      <c r="G31" s="29">
        <v>6.5107999999999997</v>
      </c>
      <c r="H31" s="37" t="s">
        <v>94</v>
      </c>
    </row>
    <row r="32" spans="1:8" ht="15.6">
      <c r="A32" s="13" t="s">
        <v>20</v>
      </c>
      <c r="B32" s="13" t="s">
        <v>21</v>
      </c>
      <c r="C32" s="13" t="s">
        <v>22</v>
      </c>
      <c r="D32" s="28">
        <v>1.3680000000000001</v>
      </c>
      <c r="E32" s="29">
        <v>0.1767</v>
      </c>
      <c r="F32" s="28">
        <v>5.5300000000000002E-2</v>
      </c>
      <c r="G32" s="29">
        <v>5.3E-3</v>
      </c>
      <c r="H32" s="37" t="s">
        <v>94</v>
      </c>
    </row>
    <row r="33" spans="1:8" ht="15.6">
      <c r="A33" s="13" t="s">
        <v>88</v>
      </c>
      <c r="B33" s="13" t="s">
        <v>88</v>
      </c>
      <c r="C33" s="13" t="s">
        <v>89</v>
      </c>
      <c r="D33" s="28"/>
      <c r="E33" s="29"/>
      <c r="F33" s="28">
        <v>0.18740000000000001</v>
      </c>
      <c r="G33" s="29"/>
      <c r="H33" s="37" t="s">
        <v>95</v>
      </c>
    </row>
    <row r="34" spans="1:8" ht="15.6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6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6">
      <c r="A36" s="13" t="s">
        <v>64</v>
      </c>
      <c r="B36" s="13" t="s">
        <v>65</v>
      </c>
      <c r="C36" s="13" t="s">
        <v>66</v>
      </c>
      <c r="D36" s="28"/>
      <c r="E36" s="29"/>
      <c r="F36" s="28">
        <v>0</v>
      </c>
      <c r="G36" s="29"/>
      <c r="H36" s="37" t="s">
        <v>95</v>
      </c>
    </row>
    <row r="37" spans="1:8" ht="15.6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6">
      <c r="A38" s="13" t="s">
        <v>78</v>
      </c>
      <c r="B38" s="13" t="s">
        <v>79</v>
      </c>
      <c r="C38" s="13" t="s">
        <v>80</v>
      </c>
      <c r="D38" s="28"/>
      <c r="E38" s="29"/>
      <c r="F38" s="28">
        <v>0.21010000000000001</v>
      </c>
      <c r="G38" s="29"/>
      <c r="H38" s="37" t="s">
        <v>94</v>
      </c>
    </row>
    <row r="39" spans="1:8" ht="16.2" thickBot="1">
      <c r="A39" s="14" t="s">
        <v>90</v>
      </c>
      <c r="B39" s="14" t="s">
        <v>90</v>
      </c>
      <c r="C39" s="14" t="s">
        <v>91</v>
      </c>
      <c r="D39" s="31">
        <v>0</v>
      </c>
      <c r="E39" s="32">
        <v>0</v>
      </c>
      <c r="F39" s="31"/>
      <c r="G39" s="32"/>
      <c r="H39" s="38" t="s">
        <v>95</v>
      </c>
    </row>
    <row r="40" spans="1:8" ht="18.600000000000001" thickTop="1" thickBot="1">
      <c r="A40" s="14"/>
      <c r="B40" s="14"/>
      <c r="C40" s="23" t="s">
        <v>5</v>
      </c>
      <c r="D40" s="33">
        <f>SUM(D6:D39)</f>
        <v>2406.451</v>
      </c>
      <c r="E40" s="33">
        <f>SUM(E6:E39)</f>
        <v>148.95340000000002</v>
      </c>
      <c r="F40" s="33">
        <f>SUM(F6:F39)</f>
        <v>594.7405</v>
      </c>
      <c r="G40" s="34">
        <f>SUM(G6:G39)</f>
        <v>24.428899999999999</v>
      </c>
      <c r="H40" s="39"/>
    </row>
    <row r="41" spans="1:8" ht="16.8" thickTop="1" thickBot="1">
      <c r="C41" s="40" t="s">
        <v>96</v>
      </c>
      <c r="D41" s="41">
        <v>2406.4819000000002</v>
      </c>
      <c r="E41" s="42">
        <v>148.89410000000001</v>
      </c>
      <c r="F41" s="42">
        <v>647.77390000000003</v>
      </c>
      <c r="G41" s="43">
        <v>24.428899999999999</v>
      </c>
      <c r="H41" s="39"/>
    </row>
    <row r="42" spans="1:8" ht="16.8" thickTop="1" thickBot="1">
      <c r="C42" s="24" t="s">
        <v>97</v>
      </c>
      <c r="D42" s="44">
        <f>SUM(D6:D9)+SUM(D23:D32)+SUM(D34:D35)+D38</f>
        <v>2406.451</v>
      </c>
      <c r="E42" s="44">
        <f>SUM(E6:E9)+SUM(E23:E32)+SUM(E34:E35)+E38</f>
        <v>148.95339999999999</v>
      </c>
      <c r="F42" s="44">
        <f>SUM(F6:F9)+SUM(F23:F32)+SUM(F34:F35)+F38</f>
        <v>590.96749999999997</v>
      </c>
      <c r="G42" s="44">
        <f>SUM(G6:G9)+SUM(G23:G32)+SUM(G34:G35)+G38</f>
        <v>24.428899999999999</v>
      </c>
    </row>
    <row r="43" spans="1:8" ht="13.8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19.23053445850914</v>
      </c>
      <c r="E58" s="7" t="s">
        <v>106</v>
      </c>
      <c r="F58" s="7"/>
      <c r="G58" s="48"/>
    </row>
    <row r="59" spans="4:7">
      <c r="D59" s="52">
        <f>D54/D49*D30</f>
        <v>20.402879858657244</v>
      </c>
      <c r="E59" s="7" t="s">
        <v>106</v>
      </c>
      <c r="F59" s="7"/>
      <c r="G59" s="48"/>
    </row>
    <row r="60" spans="4:7">
      <c r="D60" s="53">
        <f>D55/D50*D31</f>
        <v>20.310730787364449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D68/D65*D24</f>
        <v>9.2260374832663974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NOxAllowances</vt:lpstr>
      <vt:lpstr>1999Emissions</vt:lpstr>
      <vt:lpstr>2000Emissions</vt:lpstr>
      <vt:lpstr>Sheet3</vt:lpstr>
      <vt:lpstr>'1999Emissions'!Print_Area</vt:lpstr>
      <vt:lpstr>'2000Emissions'!Print_Area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Havlíček Jan</cp:lastModifiedBy>
  <cp:lastPrinted>2001-09-26T17:32:36Z</cp:lastPrinted>
  <dcterms:created xsi:type="dcterms:W3CDTF">2001-08-15T23:15:35Z</dcterms:created>
  <dcterms:modified xsi:type="dcterms:W3CDTF">2023-09-10T11:26:04Z</dcterms:modified>
</cp:coreProperties>
</file>