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1340" windowHeight="6792"/>
  </bookViews>
  <sheets>
    <sheet name="Summary" sheetId="5" r:id="rId1"/>
    <sheet name="NOxAllowances" sheetId="1" r:id="rId2"/>
    <sheet name="1997Emissions" sheetId="8" r:id="rId3"/>
    <sheet name="1998Emissions" sheetId="10" r:id="rId4"/>
    <sheet name="1999Emissions" sheetId="4" r:id="rId5"/>
    <sheet name="2000Emissions" sheetId="2" r:id="rId6"/>
    <sheet name="ERCCalcs" sheetId="3" r:id="rId7"/>
  </sheets>
  <definedNames>
    <definedName name="COLUMNS">#REF!</definedName>
    <definedName name="DECKFIT">#REF!</definedName>
    <definedName name="DECKSEAM">#REF!</definedName>
    <definedName name="PAINT">#REF!</definedName>
    <definedName name="_xlnm.Print_Area" localSheetId="4">'1999Emissions'!$A$1:$H$71</definedName>
    <definedName name="_xlnm.Print_Area" localSheetId="5">'2000Emissions'!$A$1:$H$71</definedName>
    <definedName name="_xlnm.Print_Area" localSheetId="6">ERCCalcs!$A$1:$I$73</definedName>
    <definedName name="_xlnm.Print_Area" localSheetId="0">Summary!$A$1:$K$20</definedName>
    <definedName name="_xlnm.Print_Titles" localSheetId="3">'1998Emissions'!$1:$7</definedName>
    <definedName name="SEALTYPE">#REF!</definedName>
    <definedName name="TANKDATA">#REF!</definedName>
    <definedName name="THROUGH">#REF!</definedName>
    <definedName name="VPDATA">#REF!</definedName>
  </definedNames>
  <calcPr calcId="92512" fullCalcOnLoad="1" iterate="1" iterateCount="1"/>
</workbook>
</file>

<file path=xl/calcChain.xml><?xml version="1.0" encoding="utf-8"?>
<calcChain xmlns="http://schemas.openxmlformats.org/spreadsheetml/2006/main">
  <c r="D41" i="8" l="1"/>
  <c r="E41" i="8"/>
  <c r="F41" i="8"/>
  <c r="G41" i="8"/>
  <c r="H41" i="8"/>
  <c r="I41" i="8"/>
  <c r="J41" i="8"/>
  <c r="K41" i="8"/>
  <c r="L41" i="8"/>
  <c r="M41" i="8"/>
  <c r="N41" i="8"/>
  <c r="O41" i="8"/>
  <c r="P41" i="8"/>
  <c r="D42" i="8"/>
  <c r="F42" i="8"/>
  <c r="D57" i="8"/>
  <c r="D58" i="8"/>
  <c r="D59" i="8"/>
  <c r="D70" i="8"/>
  <c r="F136" i="10"/>
  <c r="F137" i="10"/>
  <c r="F138" i="10"/>
  <c r="F149" i="10"/>
  <c r="D40" i="4"/>
  <c r="E40" i="4"/>
  <c r="F40" i="4"/>
  <c r="G40" i="4"/>
  <c r="D42" i="4"/>
  <c r="E42" i="4"/>
  <c r="F42" i="4"/>
  <c r="G42" i="4"/>
  <c r="D58" i="4"/>
  <c r="D59" i="4"/>
  <c r="D60" i="4"/>
  <c r="D71" i="4"/>
  <c r="D40" i="2"/>
  <c r="E40" i="2"/>
  <c r="F40" i="2"/>
  <c r="G40" i="2"/>
  <c r="D42" i="2"/>
  <c r="E42" i="2"/>
  <c r="F42" i="2"/>
  <c r="G42" i="2"/>
  <c r="D58" i="2"/>
  <c r="D59" i="2"/>
  <c r="D60" i="2"/>
  <c r="D71" i="2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D23" i="3"/>
  <c r="E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7" i="3"/>
  <c r="C37" i="3"/>
  <c r="D37" i="3"/>
  <c r="E37" i="3"/>
  <c r="F37" i="3"/>
  <c r="G37" i="3"/>
  <c r="H37" i="3"/>
  <c r="I37" i="3"/>
  <c r="B46" i="3"/>
  <c r="C46" i="3"/>
  <c r="D46" i="3"/>
  <c r="E46" i="3"/>
  <c r="F46" i="3"/>
  <c r="G46" i="3"/>
  <c r="H46" i="3"/>
  <c r="I46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3" i="3"/>
  <c r="C73" i="3"/>
  <c r="D73" i="3"/>
  <c r="E73" i="3"/>
  <c r="F73" i="3"/>
  <c r="G73" i="3"/>
  <c r="H73" i="3"/>
  <c r="I73" i="3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M7" i="1"/>
  <c r="B8" i="1"/>
  <c r="C8" i="1"/>
  <c r="D8" i="1"/>
  <c r="E8" i="1"/>
  <c r="F8" i="1"/>
  <c r="G8" i="1"/>
  <c r="H8" i="1"/>
  <c r="M16" i="1"/>
  <c r="M28" i="1"/>
  <c r="M29" i="1"/>
  <c r="N29" i="1"/>
  <c r="O29" i="1"/>
  <c r="P29" i="1"/>
  <c r="Q29" i="1"/>
  <c r="M34" i="1"/>
  <c r="M35" i="1"/>
  <c r="N35" i="1"/>
  <c r="O35" i="1"/>
  <c r="P35" i="1"/>
  <c r="Q35" i="1"/>
  <c r="E6" i="5"/>
  <c r="F6" i="5"/>
  <c r="G6" i="5"/>
  <c r="H6" i="5"/>
  <c r="I6" i="5"/>
  <c r="J6" i="5"/>
  <c r="E7" i="5"/>
  <c r="F7" i="5"/>
  <c r="G7" i="5"/>
  <c r="H7" i="5"/>
  <c r="I7" i="5"/>
  <c r="J7" i="5"/>
  <c r="E8" i="5"/>
  <c r="F8" i="5"/>
  <c r="G8" i="5"/>
  <c r="H8" i="5"/>
  <c r="I8" i="5"/>
  <c r="J8" i="5"/>
  <c r="E9" i="5"/>
  <c r="F9" i="5"/>
  <c r="G9" i="5"/>
  <c r="H9" i="5"/>
  <c r="I9" i="5"/>
  <c r="J9" i="5"/>
  <c r="E10" i="5"/>
  <c r="F10" i="5"/>
  <c r="G10" i="5"/>
  <c r="H10" i="5"/>
  <c r="I10" i="5"/>
  <c r="J10" i="5"/>
  <c r="D11" i="5"/>
  <c r="F11" i="5"/>
  <c r="G11" i="5"/>
  <c r="H11" i="5"/>
  <c r="I11" i="5"/>
  <c r="J11" i="5"/>
  <c r="E12" i="5"/>
  <c r="F12" i="5"/>
  <c r="G12" i="5"/>
  <c r="H12" i="5"/>
  <c r="I12" i="5"/>
  <c r="J12" i="5"/>
  <c r="E13" i="5"/>
  <c r="F13" i="5"/>
  <c r="G13" i="5"/>
  <c r="H13" i="5"/>
  <c r="I13" i="5"/>
  <c r="J13" i="5"/>
  <c r="E14" i="5"/>
  <c r="F14" i="5"/>
  <c r="G14" i="5"/>
  <c r="H14" i="5"/>
  <c r="I14" i="5"/>
  <c r="J14" i="5"/>
  <c r="D15" i="5"/>
  <c r="F15" i="5"/>
  <c r="G15" i="5"/>
  <c r="H15" i="5"/>
  <c r="I15" i="5"/>
  <c r="J15" i="5"/>
  <c r="D16" i="5"/>
  <c r="F16" i="5"/>
  <c r="G16" i="5"/>
  <c r="H16" i="5"/>
  <c r="I16" i="5"/>
  <c r="J16" i="5"/>
  <c r="D17" i="5"/>
  <c r="F17" i="5"/>
  <c r="G17" i="5"/>
  <c r="H17" i="5"/>
  <c r="I17" i="5"/>
  <c r="J17" i="5"/>
  <c r="E18" i="5"/>
  <c r="F18" i="5"/>
  <c r="G18" i="5"/>
  <c r="H18" i="5"/>
  <c r="I18" i="5"/>
  <c r="J18" i="5"/>
  <c r="E19" i="5"/>
  <c r="F19" i="5"/>
  <c r="G19" i="5"/>
  <c r="H19" i="5"/>
  <c r="I19" i="5"/>
  <c r="J19" i="5"/>
  <c r="D20" i="5"/>
  <c r="E20" i="5"/>
  <c r="F20" i="5"/>
  <c r="G20" i="5"/>
  <c r="H20" i="5"/>
  <c r="I20" i="5"/>
  <c r="J20" i="5"/>
</calcChain>
</file>

<file path=xl/sharedStrings.xml><?xml version="1.0" encoding="utf-8"?>
<sst xmlns="http://schemas.openxmlformats.org/spreadsheetml/2006/main" count="994" uniqueCount="185">
  <si>
    <t>Emission Unit</t>
  </si>
  <si>
    <t>Reformer</t>
  </si>
  <si>
    <t>Engine 101A</t>
  </si>
  <si>
    <t>Engine 101B</t>
  </si>
  <si>
    <t>Engine 101C</t>
  </si>
  <si>
    <t>Total</t>
  </si>
  <si>
    <t>Allowances (tons/yr of NOx)</t>
  </si>
  <si>
    <t>NOx Emission Allowances for Methanol Plant</t>
  </si>
  <si>
    <t>FIN</t>
  </si>
  <si>
    <t>EPN</t>
  </si>
  <si>
    <t>Description</t>
  </si>
  <si>
    <t>C219</t>
  </si>
  <si>
    <t>016</t>
  </si>
  <si>
    <t>Low-Pressure Methanol Off-Gas</t>
  </si>
  <si>
    <t>C221</t>
  </si>
  <si>
    <t>Water Column Reflux</t>
  </si>
  <si>
    <t>C222</t>
  </si>
  <si>
    <t>Light Ends Column Vent</t>
  </si>
  <si>
    <t>FL2</t>
  </si>
  <si>
    <t>Flare, E (1)</t>
  </si>
  <si>
    <t>K110</t>
  </si>
  <si>
    <t>026</t>
  </si>
  <si>
    <t>Air Comp. Engine, 265 hp</t>
  </si>
  <si>
    <t>K101A</t>
  </si>
  <si>
    <t>027</t>
  </si>
  <si>
    <t>K101B</t>
  </si>
  <si>
    <t>028</t>
  </si>
  <si>
    <t>K101C</t>
  </si>
  <si>
    <t>029</t>
  </si>
  <si>
    <t>F101A</t>
  </si>
  <si>
    <t>032</t>
  </si>
  <si>
    <t>Primary Reformer - East</t>
  </si>
  <si>
    <t>033</t>
  </si>
  <si>
    <t>Primary Reformer - West</t>
  </si>
  <si>
    <t>K101</t>
  </si>
  <si>
    <t>053</t>
  </si>
  <si>
    <t>K101 Leak Gas</t>
  </si>
  <si>
    <t>D27</t>
  </si>
  <si>
    <t>059A</t>
  </si>
  <si>
    <t>MEOH Crude Storage Tank</t>
  </si>
  <si>
    <t>D19</t>
  </si>
  <si>
    <t>D37</t>
  </si>
  <si>
    <t>059B</t>
  </si>
  <si>
    <t>MEOH Rundown Storage Tank</t>
  </si>
  <si>
    <t>D36</t>
  </si>
  <si>
    <t>MEOH Storage Tank</t>
  </si>
  <si>
    <t>D60</t>
  </si>
  <si>
    <t>D21</t>
  </si>
  <si>
    <t>D22</t>
  </si>
  <si>
    <t>D20</t>
  </si>
  <si>
    <t>D23</t>
  </si>
  <si>
    <t>059C</t>
  </si>
  <si>
    <t>D24</t>
  </si>
  <si>
    <t>059D</t>
  </si>
  <si>
    <t>D38</t>
  </si>
  <si>
    <t>059E</t>
  </si>
  <si>
    <t>D61</t>
  </si>
  <si>
    <t>059F</t>
  </si>
  <si>
    <t>D28</t>
  </si>
  <si>
    <t>059K</t>
  </si>
  <si>
    <t>Mixed Alcohol Storage Tank</t>
  </si>
  <si>
    <t>ML-S</t>
  </si>
  <si>
    <t>062A</t>
  </si>
  <si>
    <t>Ship Loading (3)</t>
  </si>
  <si>
    <t>ML-B</t>
  </si>
  <si>
    <t>062B</t>
  </si>
  <si>
    <t>Barge Loading (3)</t>
  </si>
  <si>
    <t>L-TC</t>
  </si>
  <si>
    <t>064</t>
  </si>
  <si>
    <t>Loading Tank Cars (2)</t>
  </si>
  <si>
    <t>L-TT</t>
  </si>
  <si>
    <t>Loading Trucks (2)</t>
  </si>
  <si>
    <t>C106</t>
  </si>
  <si>
    <t>101</t>
  </si>
  <si>
    <t>Ammonia Treatment</t>
  </si>
  <si>
    <t>E138</t>
  </si>
  <si>
    <t>102</t>
  </si>
  <si>
    <t>Cooling Tower, South</t>
  </si>
  <si>
    <t>T206</t>
  </si>
  <si>
    <t>103</t>
  </si>
  <si>
    <t>Cooling Tower, North</t>
  </si>
  <si>
    <t>F-MEOH</t>
  </si>
  <si>
    <t>F113</t>
  </si>
  <si>
    <t>Fugitive Emissions</t>
  </si>
  <si>
    <t>CO</t>
  </si>
  <si>
    <t>PM</t>
  </si>
  <si>
    <t>VOC</t>
  </si>
  <si>
    <t>NOx</t>
  </si>
  <si>
    <t>LOAD-FUG</t>
  </si>
  <si>
    <t>Loading, Fugitives</t>
  </si>
  <si>
    <t>TOF</t>
  </si>
  <si>
    <t>Thermal Oxidizing Flare</t>
  </si>
  <si>
    <t>Shutdown</t>
  </si>
  <si>
    <t>(Y/N)</t>
  </si>
  <si>
    <t>Y</t>
  </si>
  <si>
    <t>N</t>
  </si>
  <si>
    <t>Emissions Inventory Total Page</t>
  </si>
  <si>
    <t>Total of Shutdown Sources</t>
  </si>
  <si>
    <t>NOx g/hp-hr</t>
  </si>
  <si>
    <t>CO g/hp-hr</t>
  </si>
  <si>
    <t>Comp. Engine, 5500 hp</t>
  </si>
  <si>
    <t>Existing Emission Rates for Engines</t>
  </si>
  <si>
    <t>Future Emission Rates for Engines</t>
  </si>
  <si>
    <t>Future Emissions for Engines</t>
  </si>
  <si>
    <t>NOx (tpy)</t>
  </si>
  <si>
    <t>CO(tpy)</t>
  </si>
  <si>
    <t>no change</t>
  </si>
  <si>
    <t>Existing Emission Rates for Reformer</t>
  </si>
  <si>
    <t>NOx lb/MMbtu</t>
  </si>
  <si>
    <t>Future Emission Rates for Reformers</t>
  </si>
  <si>
    <t>CO lb/Mmbtu</t>
  </si>
  <si>
    <t xml:space="preserve">CO ppmv </t>
  </si>
  <si>
    <t>Future Emissions for Reformer</t>
  </si>
  <si>
    <t>doubtful change</t>
  </si>
  <si>
    <t>Final Regulations 9/26/01</t>
  </si>
  <si>
    <t>DERCs</t>
  </si>
  <si>
    <t>ERCs</t>
  </si>
  <si>
    <t xml:space="preserve">Primary Reformer </t>
  </si>
  <si>
    <t>032/033</t>
  </si>
  <si>
    <t>TOTAL</t>
  </si>
  <si>
    <t>Basis for Engine ERCs/DERCs</t>
  </si>
  <si>
    <t>Basis for reformer ERCs/DERCs</t>
  </si>
  <si>
    <t>NOx Allowances</t>
  </si>
  <si>
    <t>Methanol Plant NOx Allowances, Discrete Emission Reduction Credits (DERCs), and Emission Reduction Credits (ERCs)</t>
  </si>
  <si>
    <t>(tons)</t>
  </si>
  <si>
    <t>(tons/yr)</t>
  </si>
  <si>
    <t>1999 Emissions</t>
  </si>
  <si>
    <t>2000 Emissions</t>
  </si>
  <si>
    <t>Enron Methanol Company</t>
  </si>
  <si>
    <t>Pasadena Facility</t>
  </si>
  <si>
    <t>1997 Emissions Inventory Summary</t>
  </si>
  <si>
    <t>Criteria Pollutants</t>
  </si>
  <si>
    <t>Hazardous Air Pollutants</t>
  </si>
  <si>
    <t>SO2</t>
  </si>
  <si>
    <t>Particulates</t>
  </si>
  <si>
    <t>Ethylebenzene</t>
  </si>
  <si>
    <t>Benzene</t>
  </si>
  <si>
    <t>Toluene</t>
  </si>
  <si>
    <t>Xylene</t>
  </si>
  <si>
    <t>MEOH</t>
  </si>
  <si>
    <t>NH3</t>
  </si>
  <si>
    <t>Formaldehyde</t>
  </si>
  <si>
    <t>Ethylene</t>
  </si>
  <si>
    <t>(tpy)</t>
  </si>
  <si>
    <t>1997</t>
  </si>
  <si>
    <t>Comp. Engine, 6200 hp</t>
  </si>
  <si>
    <t>MEOH Crude Storage Tank (Mixed Alcohol)</t>
  </si>
  <si>
    <t>MEOH Rundown Storage Tank (Mixed Alcohol)</t>
  </si>
  <si>
    <t>1997 Emissions Fee At $26 Per Ton =</t>
  </si>
  <si>
    <t>TOTAL T/Y=</t>
  </si>
  <si>
    <t>VOC (tpy)</t>
  </si>
  <si>
    <t>97-8</t>
  </si>
  <si>
    <t>98-9</t>
  </si>
  <si>
    <t>99-00</t>
  </si>
  <si>
    <t>Best</t>
  </si>
  <si>
    <t>ENRON METHANOL COMPANY</t>
  </si>
  <si>
    <t>PASADENA METHANOL PLANT</t>
  </si>
  <si>
    <t>TNRCC ACCOUNT NO. HG-0713-S</t>
  </si>
  <si>
    <t>1998 AIR EMISSIONS INVENTORY</t>
  </si>
  <si>
    <t>1998 ANNUAL EMISSIONS SUMMARY</t>
  </si>
  <si>
    <t>VOLATILE ORGANIC</t>
  </si>
  <si>
    <t>COMPOUNDS:</t>
  </si>
  <si>
    <t>FACILITY NAME</t>
  </si>
  <si>
    <t>EMISSIONS</t>
  </si>
  <si>
    <t>(TON/YR)</t>
  </si>
  <si>
    <t>Flare, E</t>
  </si>
  <si>
    <t>Comp Engine, 6200 hp</t>
  </si>
  <si>
    <t>Mixed Alcohols Storage Tank</t>
  </si>
  <si>
    <t>Ship Loading</t>
  </si>
  <si>
    <t>Barge Loading</t>
  </si>
  <si>
    <t>Loading Tank Cars</t>
  </si>
  <si>
    <t>Loading Trucks</t>
  </si>
  <si>
    <t>TOTAL VOC:</t>
  </si>
  <si>
    <t>PARTICULATES:</t>
  </si>
  <si>
    <t>TOTAL PARTICULATES:</t>
  </si>
  <si>
    <t>TOTAL PM10 PARTICULATES:</t>
  </si>
  <si>
    <t>NITROGEN OXIDES</t>
  </si>
  <si>
    <t>TOTAL NITROGEN OXIDES:</t>
  </si>
  <si>
    <t>CARBON MONOXIDE:</t>
  </si>
  <si>
    <t>TOTAL CARBON MONOXIDE:</t>
  </si>
  <si>
    <t>SULFUR DIOXIDE:</t>
  </si>
  <si>
    <t>TOTAL SULFUR DIOXIDE:</t>
  </si>
  <si>
    <r>
      <t>PM</t>
    </r>
    <r>
      <rPr>
        <b/>
        <vertAlign val="subscript"/>
        <sz val="11"/>
        <rFont val="Helv"/>
      </rPr>
      <t>10/2.5</t>
    </r>
    <r>
      <rPr>
        <b/>
        <sz val="11"/>
        <rFont val="Helv"/>
      </rPr>
      <t xml:space="preserve">  PARTICULATES:</t>
    </r>
  </si>
  <si>
    <t>CO (tpy)</t>
  </si>
  <si>
    <t>PM (tpy)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</si>
</sst>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3" formatCode="_(* #,##0.00_);_(* \(#,##0.00\);_(* &quot;-&quot;??_);_(@_)"/>
    <numFmt numFmtId="164" formatCode="0.0"/>
    <numFmt numFmtId="166" formatCode="_(* #,##0_);_(* \(#,##0\);_(* &quot;-&quot;??_);_(@_)"/>
    <numFmt numFmtId="167" formatCode="0.000"/>
    <numFmt numFmtId="171" formatCode="#,##0.000"/>
    <numFmt numFmtId="173" formatCode="0.00_)"/>
    <numFmt numFmtId="174" formatCode="0.000_)"/>
    <numFmt numFmtId="176" formatCode="0_)"/>
    <numFmt numFmtId="178" formatCode="0.0000_)"/>
  </numFmts>
  <fonts count="14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TimesNewRomanPS"/>
    </font>
    <font>
      <b/>
      <sz val="14"/>
      <name val="Arial MT"/>
    </font>
    <font>
      <b/>
      <sz val="12"/>
      <name val="TimesNewRomanPS"/>
    </font>
    <font>
      <b/>
      <u/>
      <sz val="10"/>
      <name val="Arial"/>
      <family val="2"/>
    </font>
    <font>
      <sz val="12"/>
      <name val="Arial MT"/>
    </font>
    <font>
      <sz val="14"/>
      <name val="Arial MT"/>
    </font>
    <font>
      <b/>
      <sz val="12"/>
      <name val="Helv"/>
    </font>
    <font>
      <b/>
      <sz val="11"/>
      <name val="Helv"/>
    </font>
    <font>
      <sz val="11"/>
      <name val="Arial"/>
    </font>
    <font>
      <b/>
      <vertAlign val="subscript"/>
      <sz val="11"/>
      <name val="Helv"/>
    </font>
    <font>
      <sz val="10"/>
      <name val="TimesNewRomanPS"/>
    </font>
  </fonts>
  <fills count="3">
    <fill>
      <patternFill patternType="none"/>
    </fill>
    <fill>
      <patternFill patternType="gray125"/>
    </fill>
    <fill>
      <patternFill patternType="gray0625">
        <fgColor indexed="8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8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2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2" fillId="0" borderId="0" xfId="0" applyFont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6" fontId="0" fillId="0" borderId="0" xfId="1" applyNumberFormat="1" applyFont="1"/>
    <xf numFmtId="0" fontId="0" fillId="0" borderId="0" xfId="0" applyFill="1" applyBorder="1"/>
    <xf numFmtId="0" fontId="0" fillId="0" borderId="0" xfId="0" applyFill="1"/>
    <xf numFmtId="164" fontId="0" fillId="0" borderId="0" xfId="0" applyNumberFormat="1" applyFill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71" fontId="0" fillId="0" borderId="13" xfId="0" applyNumberFormat="1" applyBorder="1"/>
    <xf numFmtId="171" fontId="0" fillId="0" borderId="14" xfId="0" applyNumberFormat="1" applyBorder="1"/>
    <xf numFmtId="171" fontId="0" fillId="0" borderId="15" xfId="0" applyNumberFormat="1" applyBorder="1"/>
    <xf numFmtId="171" fontId="0" fillId="0" borderId="16" xfId="0" applyNumberFormat="1" applyBorder="1"/>
    <xf numFmtId="171" fontId="3" fillId="0" borderId="15" xfId="0" applyNumberFormat="1" applyFont="1" applyFill="1" applyBorder="1"/>
    <xf numFmtId="171" fontId="0" fillId="0" borderId="8" xfId="0" applyNumberFormat="1" applyBorder="1"/>
    <xf numFmtId="171" fontId="0" fillId="0" borderId="17" xfId="0" applyNumberFormat="1" applyBorder="1"/>
    <xf numFmtId="171" fontId="0" fillId="0" borderId="18" xfId="0" applyNumberFormat="1" applyBorder="1"/>
    <xf numFmtId="171" fontId="0" fillId="0" borderId="19" xfId="0" applyNumberFormat="1" applyBorder="1"/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171" fontId="0" fillId="0" borderId="9" xfId="0" applyNumberFormat="1" applyBorder="1"/>
    <xf numFmtId="171" fontId="0" fillId="0" borderId="6" xfId="0" applyNumberFormat="1" applyBorder="1"/>
    <xf numFmtId="171" fontId="0" fillId="0" borderId="22" xfId="0" applyNumberFormat="1" applyBorder="1"/>
    <xf numFmtId="171" fontId="0" fillId="0" borderId="1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6" fillId="0" borderId="29" xfId="0" applyFont="1" applyBorder="1"/>
    <xf numFmtId="167" fontId="0" fillId="0" borderId="25" xfId="0" applyNumberFormat="1" applyBorder="1"/>
    <xf numFmtId="167" fontId="0" fillId="0" borderId="30" xfId="0" applyNumberFormat="1" applyBorder="1"/>
    <xf numFmtId="171" fontId="0" fillId="0" borderId="0" xfId="0" applyNumberFormat="1" applyBorder="1"/>
    <xf numFmtId="0" fontId="2" fillId="0" borderId="0" xfId="0" applyFont="1" applyBorder="1"/>
    <xf numFmtId="164" fontId="0" fillId="0" borderId="0" xfId="0" applyNumberFormat="1" applyFill="1" applyBorder="1"/>
    <xf numFmtId="0" fontId="0" fillId="0" borderId="7" xfId="0" applyBorder="1" applyAlignment="1">
      <alignment horizontal="center"/>
    </xf>
    <xf numFmtId="0" fontId="3" fillId="0" borderId="31" xfId="0" applyFont="1" applyBorder="1"/>
    <xf numFmtId="164" fontId="0" fillId="0" borderId="18" xfId="0" applyNumberFormat="1" applyBorder="1"/>
    <xf numFmtId="0" fontId="0" fillId="0" borderId="13" xfId="0" applyBorder="1"/>
    <xf numFmtId="0" fontId="0" fillId="0" borderId="15" xfId="0" applyBorder="1"/>
    <xf numFmtId="0" fontId="0" fillId="0" borderId="20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20" xfId="0" applyNumberFormat="1" applyBorder="1"/>
    <xf numFmtId="164" fontId="0" fillId="0" borderId="32" xfId="0" applyNumberFormat="1" applyBorder="1"/>
    <xf numFmtId="164" fontId="0" fillId="0" borderId="23" xfId="0" applyNumberFormat="1" applyBorder="1"/>
    <xf numFmtId="164" fontId="0" fillId="0" borderId="27" xfId="0" applyNumberFormat="1" applyBorder="1"/>
    <xf numFmtId="0" fontId="5" fillId="0" borderId="18" xfId="0" applyFont="1" applyFill="1" applyBorder="1" applyAlignment="1">
      <alignment horizontal="center"/>
    </xf>
    <xf numFmtId="0" fontId="4" fillId="0" borderId="0" xfId="2" applyFont="1" applyAlignment="1">
      <alignment horizontal="centerContinuous"/>
    </xf>
    <xf numFmtId="0" fontId="7" fillId="0" borderId="0" xfId="2" applyAlignment="1">
      <alignment horizontal="centerContinuous"/>
    </xf>
    <xf numFmtId="0" fontId="7" fillId="0" borderId="0" xfId="2"/>
    <xf numFmtId="0" fontId="7" fillId="0" borderId="33" xfId="2" applyBorder="1"/>
    <xf numFmtId="0" fontId="7" fillId="0" borderId="21" xfId="2" applyBorder="1"/>
    <xf numFmtId="0" fontId="7" fillId="0" borderId="34" xfId="2" applyBorder="1" applyAlignment="1">
      <alignment horizontal="centerContinuous"/>
    </xf>
    <xf numFmtId="0" fontId="7" fillId="0" borderId="35" xfId="2" applyBorder="1" applyAlignment="1">
      <alignment horizontal="centerContinuous"/>
    </xf>
    <xf numFmtId="0" fontId="7" fillId="0" borderId="36" xfId="2" applyBorder="1" applyAlignment="1">
      <alignment horizontal="centerContinuous"/>
    </xf>
    <xf numFmtId="0" fontId="7" fillId="0" borderId="31" xfId="2" applyBorder="1"/>
    <xf numFmtId="0" fontId="7" fillId="0" borderId="37" xfId="2" applyBorder="1"/>
    <xf numFmtId="0" fontId="7" fillId="0" borderId="31" xfId="2" applyBorder="1" applyAlignment="1">
      <alignment horizontal="centerContinuous"/>
    </xf>
    <xf numFmtId="0" fontId="7" fillId="0" borderId="38" xfId="2" applyBorder="1" applyAlignment="1">
      <alignment horizontal="centerContinuous"/>
    </xf>
    <xf numFmtId="0" fontId="7" fillId="0" borderId="39" xfId="2" applyBorder="1" applyAlignment="1">
      <alignment horizontal="centerContinuous"/>
    </xf>
    <xf numFmtId="0" fontId="7" fillId="0" borderId="40" xfId="2" applyBorder="1" applyAlignment="1">
      <alignment horizontal="centerContinuous"/>
    </xf>
    <xf numFmtId="0" fontId="7" fillId="0" borderId="3" xfId="2" applyBorder="1" applyAlignment="1">
      <alignment horizontal="center"/>
    </xf>
    <xf numFmtId="0" fontId="7" fillId="0" borderId="41" xfId="2" applyBorder="1" applyAlignment="1">
      <alignment horizontal="center"/>
    </xf>
    <xf numFmtId="0" fontId="7" fillId="0" borderId="42" xfId="2" applyBorder="1" applyAlignment="1">
      <alignment horizontal="center"/>
    </xf>
    <xf numFmtId="0" fontId="7" fillId="0" borderId="43" xfId="2" applyBorder="1" applyAlignment="1">
      <alignment horizontal="center"/>
    </xf>
    <xf numFmtId="0" fontId="3" fillId="0" borderId="2" xfId="2" applyFont="1" applyBorder="1"/>
    <xf numFmtId="0" fontId="3" fillId="0" borderId="44" xfId="2" applyFont="1" applyBorder="1"/>
    <xf numFmtId="0" fontId="3" fillId="0" borderId="45" xfId="2" applyFont="1" applyBorder="1"/>
    <xf numFmtId="0" fontId="3" fillId="0" borderId="46" xfId="2" applyFont="1" applyBorder="1"/>
    <xf numFmtId="0" fontId="3" fillId="0" borderId="3" xfId="2" applyFont="1" applyBorder="1"/>
    <xf numFmtId="0" fontId="3" fillId="0" borderId="42" xfId="2" applyFont="1" applyBorder="1"/>
    <xf numFmtId="0" fontId="3" fillId="0" borderId="43" xfId="2" applyFont="1" applyBorder="1"/>
    <xf numFmtId="0" fontId="3" fillId="0" borderId="47" xfId="2" applyFont="1" applyBorder="1"/>
    <xf numFmtId="0" fontId="8" fillId="0" borderId="3" xfId="2" applyFont="1" applyBorder="1"/>
    <xf numFmtId="0" fontId="8" fillId="0" borderId="42" xfId="2" applyFont="1" applyBorder="1"/>
    <xf numFmtId="0" fontId="8" fillId="0" borderId="43" xfId="2" applyFont="1" applyBorder="1"/>
    <xf numFmtId="0" fontId="8" fillId="0" borderId="47" xfId="2" applyFont="1" applyBorder="1"/>
    <xf numFmtId="0" fontId="7" fillId="0" borderId="36" xfId="2" applyBorder="1"/>
    <xf numFmtId="7" fontId="7" fillId="0" borderId="35" xfId="2" applyNumberFormat="1" applyBorder="1" applyProtection="1"/>
    <xf numFmtId="37" fontId="7" fillId="0" borderId="35" xfId="2" applyNumberFormat="1" applyBorder="1" applyProtection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8" xfId="0" applyBorder="1"/>
    <xf numFmtId="0" fontId="9" fillId="0" borderId="0" xfId="0" applyFont="1" applyAlignment="1" applyProtection="1">
      <alignment horizontal="left"/>
    </xf>
    <xf numFmtId="173" fontId="0" fillId="0" borderId="0" xfId="0" applyNumberFormat="1" applyProtection="1"/>
    <xf numFmtId="0" fontId="9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173" fontId="0" fillId="0" borderId="0" xfId="0" applyNumberFormat="1" applyAlignment="1" applyProtection="1">
      <alignment horizontal="centerContinuous"/>
    </xf>
    <xf numFmtId="0" fontId="10" fillId="2" borderId="51" xfId="0" applyFont="1" applyFill="1" applyBorder="1" applyAlignment="1" applyProtection="1">
      <alignment horizontal="left"/>
    </xf>
    <xf numFmtId="0" fontId="10" fillId="2" borderId="52" xfId="0" applyFont="1" applyFill="1" applyBorder="1"/>
    <xf numFmtId="176" fontId="10" fillId="2" borderId="52" xfId="0" applyNumberFormat="1" applyFont="1" applyFill="1" applyBorder="1" applyAlignment="1" applyProtection="1">
      <alignment horizontal="center"/>
    </xf>
    <xf numFmtId="0" fontId="11" fillId="2" borderId="52" xfId="0" applyFont="1" applyFill="1" applyBorder="1"/>
    <xf numFmtId="0" fontId="10" fillId="2" borderId="38" xfId="0" applyFont="1" applyFill="1" applyBorder="1" applyAlignment="1" applyProtection="1">
      <alignment horizontal="left"/>
    </xf>
    <xf numFmtId="0" fontId="10" fillId="2" borderId="0" xfId="0" applyFont="1" applyFill="1"/>
    <xf numFmtId="0" fontId="10" fillId="2" borderId="0" xfId="0" applyFont="1" applyFill="1" applyAlignment="1" applyProtection="1">
      <alignment horizontal="center"/>
    </xf>
    <xf numFmtId="173" fontId="10" fillId="2" borderId="0" xfId="0" applyNumberFormat="1" applyFont="1" applyFill="1" applyAlignment="1" applyProtection="1">
      <alignment horizontal="center"/>
    </xf>
    <xf numFmtId="0" fontId="11" fillId="2" borderId="0" xfId="0" applyFont="1" applyFill="1"/>
    <xf numFmtId="0" fontId="10" fillId="2" borderId="44" xfId="0" applyFont="1" applyFill="1" applyBorder="1" applyAlignment="1" applyProtection="1">
      <alignment horizontal="center"/>
    </xf>
    <xf numFmtId="0" fontId="10" fillId="2" borderId="53" xfId="0" applyFont="1" applyFill="1" applyBorder="1" applyAlignment="1" applyProtection="1">
      <alignment horizontal="center"/>
    </xf>
    <xf numFmtId="0" fontId="10" fillId="2" borderId="53" xfId="0" applyFont="1" applyFill="1" applyBorder="1"/>
    <xf numFmtId="173" fontId="10" fillId="2" borderId="53" xfId="0" applyNumberFormat="1" applyFont="1" applyFill="1" applyBorder="1" applyAlignment="1" applyProtection="1">
      <alignment horizontal="center"/>
    </xf>
    <xf numFmtId="0" fontId="11" fillId="2" borderId="53" xfId="0" applyFont="1" applyFill="1" applyBorder="1"/>
    <xf numFmtId="0" fontId="0" fillId="0" borderId="38" xfId="0" applyBorder="1"/>
    <xf numFmtId="0" fontId="0" fillId="0" borderId="38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178" fontId="0" fillId="0" borderId="0" xfId="0" applyNumberFormat="1" applyProtection="1"/>
    <xf numFmtId="174" fontId="0" fillId="0" borderId="0" xfId="0" applyNumberFormat="1" applyProtection="1"/>
    <xf numFmtId="0" fontId="0" fillId="0" borderId="38" xfId="0" applyBorder="1" applyAlignment="1" applyProtection="1">
      <alignment horizontal="left"/>
    </xf>
    <xf numFmtId="0" fontId="0" fillId="0" borderId="44" xfId="0" applyBorder="1"/>
    <xf numFmtId="0" fontId="0" fillId="0" borderId="53" xfId="0" applyBorder="1"/>
    <xf numFmtId="173" fontId="0" fillId="0" borderId="53" xfId="0" applyNumberFormat="1" applyBorder="1" applyProtection="1"/>
    <xf numFmtId="0" fontId="9" fillId="2" borderId="54" xfId="0" applyFont="1" applyFill="1" applyBorder="1"/>
    <xf numFmtId="0" fontId="9" fillId="2" borderId="52" xfId="0" applyFont="1" applyFill="1" applyBorder="1"/>
    <xf numFmtId="176" fontId="9" fillId="2" borderId="52" xfId="0" applyNumberFormat="1" applyFont="1" applyFill="1" applyBorder="1" applyAlignment="1" applyProtection="1">
      <alignment horizontal="center"/>
    </xf>
    <xf numFmtId="0" fontId="9" fillId="2" borderId="38" xfId="0" applyFont="1" applyFill="1" applyBorder="1" applyAlignment="1" applyProtection="1">
      <alignment horizontal="left"/>
    </xf>
    <xf numFmtId="0" fontId="9" fillId="2" borderId="0" xfId="0" applyFont="1" applyFill="1"/>
    <xf numFmtId="0" fontId="9" fillId="2" borderId="0" xfId="0" applyFont="1" applyFill="1" applyAlignment="1" applyProtection="1">
      <alignment horizontal="center"/>
    </xf>
    <xf numFmtId="173" fontId="9" fillId="2" borderId="0" xfId="0" applyNumberFormat="1" applyFont="1" applyFill="1" applyAlignment="1" applyProtection="1">
      <alignment horizontal="center"/>
    </xf>
    <xf numFmtId="0" fontId="9" fillId="2" borderId="44" xfId="0" applyFont="1" applyFill="1" applyBorder="1" applyAlignment="1" applyProtection="1">
      <alignment horizontal="center"/>
    </xf>
    <xf numFmtId="0" fontId="9" fillId="2" borderId="53" xfId="0" applyFont="1" applyFill="1" applyBorder="1" applyAlignment="1" applyProtection="1">
      <alignment horizontal="center"/>
    </xf>
    <xf numFmtId="0" fontId="0" fillId="2" borderId="53" xfId="0" applyFill="1" applyBorder="1"/>
    <xf numFmtId="0" fontId="9" fillId="2" borderId="53" xfId="0" applyFont="1" applyFill="1" applyBorder="1"/>
    <xf numFmtId="173" fontId="9" fillId="2" borderId="53" xfId="0" applyNumberFormat="1" applyFont="1" applyFill="1" applyBorder="1" applyAlignment="1" applyProtection="1">
      <alignment horizontal="center"/>
    </xf>
    <xf numFmtId="0" fontId="10" fillId="2" borderId="54" xfId="0" applyFont="1" applyFill="1" applyBorder="1"/>
    <xf numFmtId="0" fontId="0" fillId="0" borderId="25" xfId="0" applyBorder="1" applyAlignment="1" applyProtection="1">
      <alignment horizontal="left"/>
    </xf>
    <xf numFmtId="0" fontId="11" fillId="2" borderId="54" xfId="0" applyFont="1" applyFill="1" applyBorder="1"/>
    <xf numFmtId="0" fontId="10" fillId="2" borderId="38" xfId="0" applyFont="1" applyFill="1" applyBorder="1"/>
    <xf numFmtId="0" fontId="10" fillId="2" borderId="0" xfId="0" applyFont="1" applyFill="1" applyBorder="1"/>
    <xf numFmtId="176" fontId="10" fillId="2" borderId="0" xfId="0" applyNumberFormat="1" applyFont="1" applyFill="1" applyBorder="1" applyAlignment="1" applyProtection="1">
      <alignment horizontal="center"/>
    </xf>
    <xf numFmtId="0" fontId="10" fillId="2" borderId="0" xfId="0" applyFont="1" applyFill="1" applyBorder="1" applyAlignment="1" applyProtection="1">
      <alignment horizontal="centerContinuous"/>
    </xf>
    <xf numFmtId="0" fontId="10" fillId="2" borderId="0" xfId="0" applyFont="1" applyFill="1" applyBorder="1" applyAlignment="1" applyProtection="1">
      <alignment horizontal="center"/>
    </xf>
    <xf numFmtId="0" fontId="10" fillId="2" borderId="0" xfId="0" applyFont="1" applyFill="1" applyBorder="1" applyAlignment="1">
      <alignment horizontal="centerContinuous"/>
    </xf>
    <xf numFmtId="0" fontId="11" fillId="2" borderId="0" xfId="0" applyFont="1" applyFill="1" applyBorder="1"/>
    <xf numFmtId="0" fontId="10" fillId="2" borderId="44" xfId="0" applyFont="1" applyFill="1" applyBorder="1"/>
    <xf numFmtId="39" fontId="0" fillId="0" borderId="0" xfId="0" applyNumberFormat="1" applyProtection="1"/>
    <xf numFmtId="0" fontId="5" fillId="0" borderId="1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55" xfId="0" applyNumberFormat="1" applyBorder="1"/>
    <xf numFmtId="164" fontId="0" fillId="0" borderId="49" xfId="0" applyNumberFormat="1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4" fontId="0" fillId="0" borderId="61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164" fontId="0" fillId="0" borderId="64" xfId="0" applyNumberFormat="1" applyBorder="1"/>
    <xf numFmtId="164" fontId="0" fillId="0" borderId="65" xfId="0" applyNumberFormat="1" applyBorder="1"/>
    <xf numFmtId="0" fontId="0" fillId="0" borderId="66" xfId="0" applyBorder="1" applyAlignment="1">
      <alignment horizontal="center"/>
    </xf>
    <xf numFmtId="164" fontId="0" fillId="0" borderId="67" xfId="0" applyNumberFormat="1" applyBorder="1"/>
    <xf numFmtId="164" fontId="0" fillId="0" borderId="30" xfId="0" applyNumberFormat="1" applyBorder="1"/>
    <xf numFmtId="0" fontId="0" fillId="0" borderId="68" xfId="0" applyFill="1" applyBorder="1" applyAlignment="1">
      <alignment horizontal="center"/>
    </xf>
    <xf numFmtId="0" fontId="0" fillId="0" borderId="69" xfId="0" applyBorder="1" applyAlignment="1">
      <alignment horizontal="center"/>
    </xf>
    <xf numFmtId="164" fontId="0" fillId="0" borderId="70" xfId="0" applyNumberFormat="1" applyBorder="1"/>
    <xf numFmtId="164" fontId="0" fillId="0" borderId="71" xfId="0" applyNumberFormat="1" applyBorder="1"/>
    <xf numFmtId="164" fontId="0" fillId="0" borderId="72" xfId="0" applyNumberFormat="1" applyBorder="1"/>
    <xf numFmtId="0" fontId="0" fillId="0" borderId="73" xfId="0" applyBorder="1" applyAlignment="1">
      <alignment horizontal="center"/>
    </xf>
    <xf numFmtId="173" fontId="0" fillId="0" borderId="0" xfId="0" applyNumberFormat="1" applyBorder="1" applyProtection="1"/>
    <xf numFmtId="173" fontId="0" fillId="0" borderId="0" xfId="0" applyNumberFormat="1" applyBorder="1" applyAlignment="1" applyProtection="1">
      <alignment horizontal="centerContinuous"/>
    </xf>
    <xf numFmtId="0" fontId="0" fillId="0" borderId="0" xfId="0" applyBorder="1" applyAlignment="1">
      <alignment horizontal="centerContinuous"/>
    </xf>
    <xf numFmtId="0" fontId="0" fillId="2" borderId="0" xfId="0" applyFill="1" applyBorder="1"/>
    <xf numFmtId="173" fontId="10" fillId="2" borderId="0" xfId="0" applyNumberFormat="1" applyFont="1" applyFill="1" applyBorder="1" applyAlignment="1" applyProtection="1">
      <alignment horizontal="center"/>
    </xf>
    <xf numFmtId="10" fontId="0" fillId="0" borderId="0" xfId="0" applyNumberFormat="1" applyBorder="1" applyProtection="1"/>
    <xf numFmtId="0" fontId="0" fillId="0" borderId="0" xfId="0" applyBorder="1" applyAlignment="1" applyProtection="1">
      <alignment horizontal="left"/>
    </xf>
    <xf numFmtId="178" fontId="0" fillId="0" borderId="0" xfId="0" applyNumberFormat="1" applyBorder="1" applyProtection="1"/>
    <xf numFmtId="174" fontId="0" fillId="0" borderId="0" xfId="0" applyNumberFormat="1" applyBorder="1" applyProtection="1"/>
    <xf numFmtId="10" fontId="0" fillId="0" borderId="0" xfId="0" applyNumberFormat="1" applyBorder="1" applyAlignment="1" applyProtection="1">
      <alignment horizontal="center"/>
    </xf>
    <xf numFmtId="176" fontId="9" fillId="2" borderId="0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>
      <alignment horizontal="centerContinuous"/>
    </xf>
    <xf numFmtId="173" fontId="9" fillId="2" borderId="0" xfId="0" applyNumberFormat="1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39" fontId="0" fillId="0" borderId="0" xfId="0" applyNumberFormat="1" applyBorder="1" applyProtection="1"/>
    <xf numFmtId="176" fontId="10" fillId="2" borderId="48" xfId="0" applyNumberFormat="1" applyFont="1" applyFill="1" applyBorder="1" applyAlignment="1" applyProtection="1">
      <alignment horizontal="center"/>
    </xf>
    <xf numFmtId="173" fontId="10" fillId="2" borderId="50" xfId="0" applyNumberFormat="1" applyFont="1" applyFill="1" applyBorder="1" applyAlignment="1" applyProtection="1">
      <alignment horizontal="center"/>
    </xf>
    <xf numFmtId="173" fontId="10" fillId="2" borderId="49" xfId="0" applyNumberFormat="1" applyFont="1" applyFill="1" applyBorder="1" applyAlignment="1" applyProtection="1">
      <alignment horizontal="center"/>
    </xf>
    <xf numFmtId="173" fontId="0" fillId="0" borderId="1" xfId="0" applyNumberFormat="1" applyBorder="1" applyProtection="1"/>
    <xf numFmtId="178" fontId="0" fillId="0" borderId="1" xfId="0" applyNumberFormat="1" applyBorder="1" applyProtection="1"/>
    <xf numFmtId="174" fontId="0" fillId="0" borderId="1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left"/>
    </xf>
    <xf numFmtId="171" fontId="13" fillId="0" borderId="15" xfId="0" applyNumberFormat="1" applyFont="1" applyFill="1" applyBorder="1"/>
    <xf numFmtId="0" fontId="0" fillId="0" borderId="5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Normal_EI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tabSelected="1" topLeftCell="C2" workbookViewId="0">
      <selection activeCell="J20" sqref="J20"/>
    </sheetView>
  </sheetViews>
  <sheetFormatPr defaultRowHeight="13.2"/>
  <cols>
    <col min="3" max="3" width="30.44140625" customWidth="1"/>
    <col min="4" max="4" width="15.33203125" customWidth="1"/>
  </cols>
  <sheetData>
    <row r="1" spans="1:10" ht="13.8" thickBot="1">
      <c r="C1" s="4" t="s">
        <v>123</v>
      </c>
    </row>
    <row r="2" spans="1:10" ht="13.8" thickTop="1">
      <c r="A2" s="17"/>
      <c r="B2" s="20"/>
      <c r="C2" s="15"/>
      <c r="D2" s="17"/>
      <c r="E2" s="17"/>
      <c r="F2" s="17"/>
      <c r="G2" s="17"/>
      <c r="H2" s="17"/>
      <c r="I2" s="17"/>
      <c r="J2" s="17"/>
    </row>
    <row r="3" spans="1:10">
      <c r="A3" s="18"/>
      <c r="B3" s="21"/>
      <c r="C3" s="7"/>
      <c r="D3" s="57">
        <v>2008</v>
      </c>
      <c r="E3" s="57" t="s">
        <v>87</v>
      </c>
      <c r="F3" s="57" t="s">
        <v>87</v>
      </c>
      <c r="G3" s="57" t="s">
        <v>86</v>
      </c>
      <c r="H3" s="57" t="s">
        <v>86</v>
      </c>
      <c r="I3" s="57" t="s">
        <v>84</v>
      </c>
      <c r="J3" s="57" t="s">
        <v>85</v>
      </c>
    </row>
    <row r="4" spans="1:10">
      <c r="A4" s="18"/>
      <c r="B4" s="21"/>
      <c r="C4" s="7"/>
      <c r="D4" s="57" t="s">
        <v>122</v>
      </c>
      <c r="E4" s="57" t="s">
        <v>115</v>
      </c>
      <c r="F4" s="57" t="s">
        <v>116</v>
      </c>
      <c r="G4" s="57" t="s">
        <v>115</v>
      </c>
      <c r="H4" s="25" t="s">
        <v>116</v>
      </c>
      <c r="I4" s="25" t="s">
        <v>115</v>
      </c>
      <c r="J4" s="25" t="s">
        <v>115</v>
      </c>
    </row>
    <row r="5" spans="1:10" ht="13.8" thickBot="1">
      <c r="A5" s="19" t="s">
        <v>8</v>
      </c>
      <c r="B5" s="22" t="s">
        <v>9</v>
      </c>
      <c r="C5" s="16" t="s">
        <v>10</v>
      </c>
      <c r="D5" s="35" t="s">
        <v>124</v>
      </c>
      <c r="E5" s="35" t="s">
        <v>124</v>
      </c>
      <c r="F5" s="35" t="s">
        <v>125</v>
      </c>
      <c r="G5" s="35" t="s">
        <v>124</v>
      </c>
      <c r="H5" s="35" t="s">
        <v>125</v>
      </c>
      <c r="I5" s="35" t="s">
        <v>124</v>
      </c>
      <c r="J5" s="35" t="s">
        <v>124</v>
      </c>
    </row>
    <row r="6" spans="1:10" ht="16.2" thickTop="1">
      <c r="A6" s="13" t="s">
        <v>72</v>
      </c>
      <c r="B6" s="13" t="s">
        <v>73</v>
      </c>
      <c r="C6" s="13" t="s">
        <v>74</v>
      </c>
      <c r="D6" s="60"/>
      <c r="E6" s="68">
        <f>ERCCalcs!I59</f>
        <v>0</v>
      </c>
      <c r="F6" s="63">
        <f>ERCCalcs!I59</f>
        <v>0</v>
      </c>
      <c r="G6" s="68">
        <f>ERCCalcs!I5</f>
        <v>0</v>
      </c>
      <c r="H6" s="63">
        <f>ERCCalcs!I5</f>
        <v>0</v>
      </c>
      <c r="I6" s="63">
        <f>ERCCalcs!I23</f>
        <v>1.4624999999999999</v>
      </c>
      <c r="J6" s="63">
        <f>ERCCalcs!I41</f>
        <v>0</v>
      </c>
    </row>
    <row r="7" spans="1:10" ht="15.6">
      <c r="A7" s="13" t="s">
        <v>11</v>
      </c>
      <c r="B7" s="13" t="s">
        <v>12</v>
      </c>
      <c r="C7" s="13" t="s">
        <v>13</v>
      </c>
      <c r="D7" s="61"/>
      <c r="E7" s="64">
        <f>ERCCalcs!I60</f>
        <v>7.8287193207967842</v>
      </c>
      <c r="F7" s="64">
        <f>ERCCalcs!I60</f>
        <v>7.8287193207967842</v>
      </c>
      <c r="G7" s="66">
        <f>ERCCalcs!I6</f>
        <v>21.830656977231108</v>
      </c>
      <c r="H7" s="64">
        <f>ERCCalcs!I6</f>
        <v>21.830656977231108</v>
      </c>
      <c r="I7" s="64">
        <f>ERCCalcs!I24</f>
        <v>26.85275</v>
      </c>
      <c r="J7" s="64">
        <f>ERCCalcs!I42</f>
        <v>0</v>
      </c>
    </row>
    <row r="8" spans="1:10" ht="15.6">
      <c r="A8" s="13" t="s">
        <v>14</v>
      </c>
      <c r="B8" s="13" t="s">
        <v>12</v>
      </c>
      <c r="C8" s="13" t="s">
        <v>15</v>
      </c>
      <c r="D8" s="61"/>
      <c r="E8" s="64">
        <f>ERCCalcs!I61</f>
        <v>2.7433646463254573E-2</v>
      </c>
      <c r="F8" s="64">
        <f>ERCCalcs!I61</f>
        <v>2.7433646463254573E-2</v>
      </c>
      <c r="G8" s="66">
        <f>ERCCalcs!I7</f>
        <v>0.40778638650878851</v>
      </c>
      <c r="H8" s="64">
        <f>ERCCalcs!I7</f>
        <v>0.40778638650878851</v>
      </c>
      <c r="I8" s="64">
        <f>ERCCalcs!I25</f>
        <v>5.6050000000000003E-2</v>
      </c>
      <c r="J8" s="64">
        <f>ERCCalcs!I43</f>
        <v>0</v>
      </c>
    </row>
    <row r="9" spans="1:10" ht="15.6">
      <c r="A9" s="13" t="s">
        <v>16</v>
      </c>
      <c r="B9" s="13" t="s">
        <v>12</v>
      </c>
      <c r="C9" s="13" t="s">
        <v>17</v>
      </c>
      <c r="D9" s="61"/>
      <c r="E9" s="64">
        <f>ERCCalcs!I62</f>
        <v>0.41419081462423302</v>
      </c>
      <c r="F9" s="64">
        <f>ERCCalcs!I62</f>
        <v>0.41419081462423302</v>
      </c>
      <c r="G9" s="66">
        <f>ERCCalcs!I8</f>
        <v>6.5685983324924413</v>
      </c>
      <c r="H9" s="64">
        <f>ERCCalcs!I8</f>
        <v>6.5685983324924413</v>
      </c>
      <c r="I9" s="64">
        <f>ERCCalcs!I26</f>
        <v>0.89860000000000007</v>
      </c>
      <c r="J9" s="64">
        <f>ERCCalcs!I44</f>
        <v>0</v>
      </c>
    </row>
    <row r="10" spans="1:10" ht="15.6">
      <c r="A10" s="13" t="s">
        <v>75</v>
      </c>
      <c r="B10" s="13" t="s">
        <v>76</v>
      </c>
      <c r="C10" s="13" t="s">
        <v>77</v>
      </c>
      <c r="D10" s="61"/>
      <c r="E10" s="64">
        <f>ERCCalcs!I63</f>
        <v>0</v>
      </c>
      <c r="F10" s="64">
        <f>ERCCalcs!I63</f>
        <v>0</v>
      </c>
      <c r="G10" s="66">
        <f>ERCCalcs!I9</f>
        <v>1.9375</v>
      </c>
      <c r="H10" s="64">
        <f>ERCCalcs!I9</f>
        <v>1.9375</v>
      </c>
      <c r="I10" s="64">
        <f>ERCCalcs!I27</f>
        <v>0</v>
      </c>
      <c r="J10" s="64">
        <f>ERCCalcs!I45</f>
        <v>0</v>
      </c>
    </row>
    <row r="11" spans="1:10" ht="15.6">
      <c r="A11" s="13" t="s">
        <v>29</v>
      </c>
      <c r="B11" s="13" t="s">
        <v>118</v>
      </c>
      <c r="C11" s="13" t="s">
        <v>117</v>
      </c>
      <c r="D11" s="61">
        <f>NOxAllowances!$H$4</f>
        <v>13.5</v>
      </c>
      <c r="E11" s="64"/>
      <c r="F11" s="64">
        <f>ERCCalcs!I64</f>
        <v>13.114715528781794</v>
      </c>
      <c r="G11" s="66">
        <f>ERCCalcs!I10</f>
        <v>0.73324999999999996</v>
      </c>
      <c r="H11" s="64">
        <f>ERCCalcs!I10</f>
        <v>0.73324999999999996</v>
      </c>
      <c r="I11" s="64">
        <f>ERCCalcs!I28</f>
        <v>2.6719999999999997</v>
      </c>
      <c r="J11" s="64">
        <f>ERCCalcs!I46</f>
        <v>7.5884750000000007</v>
      </c>
    </row>
    <row r="12" spans="1:10" ht="15.6">
      <c r="A12" s="13" t="s">
        <v>18</v>
      </c>
      <c r="B12" s="13" t="s">
        <v>12</v>
      </c>
      <c r="C12" s="13" t="s">
        <v>19</v>
      </c>
      <c r="D12" s="61"/>
      <c r="E12" s="64">
        <f>ERCCalcs!I65</f>
        <v>3.0110999999999999E-2</v>
      </c>
      <c r="F12" s="64">
        <f>ERCCalcs!I65</f>
        <v>3.0110999999999999E-2</v>
      </c>
      <c r="G12" s="66">
        <f>ERCCalcs!I11</f>
        <v>0.18245382585751987</v>
      </c>
      <c r="H12" s="64">
        <f>ERCCalcs!I11</f>
        <v>0.18245382585751987</v>
      </c>
      <c r="I12" s="64">
        <f>ERCCalcs!I29</f>
        <v>6.0167250000000005E-2</v>
      </c>
      <c r="J12" s="64">
        <f>ERCCalcs!I47</f>
        <v>0</v>
      </c>
    </row>
    <row r="13" spans="1:10" ht="15.6">
      <c r="A13" s="13" t="s">
        <v>81</v>
      </c>
      <c r="B13" s="13" t="s">
        <v>82</v>
      </c>
      <c r="C13" s="13" t="s">
        <v>83</v>
      </c>
      <c r="D13" s="61"/>
      <c r="E13" s="64">
        <f>ERCCalcs!I66</f>
        <v>0</v>
      </c>
      <c r="F13" s="64">
        <f>ERCCalcs!I66</f>
        <v>0</v>
      </c>
      <c r="G13" s="66">
        <f>ERCCalcs!I12</f>
        <v>16.77</v>
      </c>
      <c r="H13" s="64">
        <f>ERCCalcs!I12</f>
        <v>16.77</v>
      </c>
      <c r="I13" s="64">
        <f>ERCCalcs!I30</f>
        <v>0</v>
      </c>
      <c r="J13" s="64">
        <f>ERCCalcs!I48</f>
        <v>0</v>
      </c>
    </row>
    <row r="14" spans="1:10" ht="15.6">
      <c r="A14" s="13" t="s">
        <v>34</v>
      </c>
      <c r="B14" s="13" t="s">
        <v>35</v>
      </c>
      <c r="C14" s="13" t="s">
        <v>36</v>
      </c>
      <c r="D14" s="61"/>
      <c r="E14" s="64">
        <f>ERCCalcs!I67</f>
        <v>0</v>
      </c>
      <c r="F14" s="64">
        <f>ERCCalcs!I67</f>
        <v>0</v>
      </c>
      <c r="G14" s="66">
        <f>ERCCalcs!I13</f>
        <v>1.079</v>
      </c>
      <c r="H14" s="64">
        <f>ERCCalcs!I13</f>
        <v>1.079</v>
      </c>
      <c r="I14" s="64">
        <f>ERCCalcs!I31</f>
        <v>13.9</v>
      </c>
      <c r="J14" s="64">
        <f>ERCCalcs!I49</f>
        <v>0</v>
      </c>
    </row>
    <row r="15" spans="1:10" ht="15.6">
      <c r="A15" s="13" t="s">
        <v>23</v>
      </c>
      <c r="B15" s="13" t="s">
        <v>24</v>
      </c>
      <c r="C15" s="13" t="s">
        <v>100</v>
      </c>
      <c r="D15" s="61">
        <f>NOxAllowances!$H$5</f>
        <v>20.7</v>
      </c>
      <c r="E15" s="64"/>
      <c r="F15" s="64">
        <f>ERCCalcs!I68</f>
        <v>20.809657788326298</v>
      </c>
      <c r="G15" s="64">
        <f>ERCCalcs!I14</f>
        <v>179.02772500000003</v>
      </c>
      <c r="H15" s="64">
        <f>ERCCalcs!I14</f>
        <v>179.02772500000003</v>
      </c>
      <c r="I15" s="64">
        <f>ERCCalcs!I32</f>
        <v>37.455025000000006</v>
      </c>
      <c r="J15" s="64">
        <f>ERCCalcs!I50</f>
        <v>6.8976273499999996</v>
      </c>
    </row>
    <row r="16" spans="1:10" ht="15.6">
      <c r="A16" s="13" t="s">
        <v>25</v>
      </c>
      <c r="B16" s="13" t="s">
        <v>26</v>
      </c>
      <c r="C16" s="13" t="s">
        <v>100</v>
      </c>
      <c r="D16" s="61">
        <f>NOxAllowances!$H$6</f>
        <v>21.7</v>
      </c>
      <c r="E16" s="64"/>
      <c r="F16" s="64">
        <f>ERCCalcs!I69</f>
        <v>21.736223498233215</v>
      </c>
      <c r="G16" s="64">
        <f>ERCCalcs!I15</f>
        <v>147.12315000000001</v>
      </c>
      <c r="H16" s="64">
        <f>ERCCalcs!I15</f>
        <v>147.12315000000001</v>
      </c>
      <c r="I16" s="64">
        <f>ERCCalcs!I33</f>
        <v>41.155500000000004</v>
      </c>
      <c r="J16" s="64">
        <f>ERCCalcs!I51</f>
        <v>7.3183082000000006</v>
      </c>
    </row>
    <row r="17" spans="1:10" ht="15.6">
      <c r="A17" s="13" t="s">
        <v>27</v>
      </c>
      <c r="B17" s="13" t="s">
        <v>28</v>
      </c>
      <c r="C17" s="13" t="s">
        <v>100</v>
      </c>
      <c r="D17" s="61">
        <f>NOxAllowances!$H$7</f>
        <v>20.3</v>
      </c>
      <c r="E17" s="64"/>
      <c r="F17" s="64">
        <f>ERCCalcs!I70</f>
        <v>20.832522395096653</v>
      </c>
      <c r="G17" s="64">
        <f>ERCCalcs!I16</f>
        <v>218.14685</v>
      </c>
      <c r="H17" s="64">
        <f>ERCCalcs!I16</f>
        <v>218.14685</v>
      </c>
      <c r="I17" s="64">
        <f>ERCCalcs!I34</f>
        <v>40.659199999999998</v>
      </c>
      <c r="J17" s="64">
        <f>ERCCalcs!I52</f>
        <v>6.6803999999999997</v>
      </c>
    </row>
    <row r="18" spans="1:10" ht="15.6">
      <c r="A18" s="13" t="s">
        <v>20</v>
      </c>
      <c r="B18" s="13" t="s">
        <v>21</v>
      </c>
      <c r="C18" s="13" t="s">
        <v>22</v>
      </c>
      <c r="D18" s="61"/>
      <c r="E18" s="64">
        <f>ERCCalcs!I71</f>
        <v>0.8640000000000001</v>
      </c>
      <c r="F18" s="64">
        <f>ERCCalcs!I71</f>
        <v>0.8640000000000001</v>
      </c>
      <c r="G18" s="66">
        <f>ERCCalcs!I17</f>
        <v>3.2649999999999998E-2</v>
      </c>
      <c r="H18" s="64">
        <f>ERCCalcs!I17</f>
        <v>3.2649999999999998E-2</v>
      </c>
      <c r="I18" s="64">
        <f>ERCCalcs!I35</f>
        <v>0.11335000000000001</v>
      </c>
      <c r="J18" s="64">
        <f>ERCCalcs!I53</f>
        <v>7.6660325000000003E-3</v>
      </c>
    </row>
    <row r="19" spans="1:10" ht="16.2" thickBot="1">
      <c r="A19" s="13" t="s">
        <v>78</v>
      </c>
      <c r="B19" s="13" t="s">
        <v>79</v>
      </c>
      <c r="C19" s="58" t="s">
        <v>80</v>
      </c>
      <c r="D19" s="62"/>
      <c r="E19" s="65">
        <f>ERCCalcs!I72</f>
        <v>0</v>
      </c>
      <c r="F19" s="65">
        <f>ERCCalcs!I72</f>
        <v>0</v>
      </c>
      <c r="G19" s="67">
        <f>ERCCalcs!I18</f>
        <v>0.27995000000000003</v>
      </c>
      <c r="H19" s="65">
        <f>ERCCalcs!I18</f>
        <v>0.27995000000000003</v>
      </c>
      <c r="I19" s="65">
        <f>ERCCalcs!I36</f>
        <v>0</v>
      </c>
      <c r="J19" s="65">
        <f>ERCCalcs!I54</f>
        <v>0</v>
      </c>
    </row>
    <row r="20" spans="1:10" ht="16.8" thickTop="1" thickBot="1">
      <c r="C20" s="69" t="s">
        <v>119</v>
      </c>
      <c r="D20" s="59">
        <f>SUM(D6:D19)</f>
        <v>76.2</v>
      </c>
      <c r="E20" s="59">
        <f t="shared" ref="E20:J20" si="0">SUM(E6:E19)</f>
        <v>9.1644547818842721</v>
      </c>
      <c r="F20" s="59">
        <f t="shared" si="0"/>
        <v>85.657573992322227</v>
      </c>
      <c r="G20" s="59">
        <f t="shared" si="0"/>
        <v>594.11957052208982</v>
      </c>
      <c r="H20" s="59">
        <f t="shared" si="0"/>
        <v>594.11957052208982</v>
      </c>
      <c r="I20" s="59">
        <f t="shared" si="0"/>
        <v>165.28514225000001</v>
      </c>
      <c r="J20" s="59">
        <f t="shared" si="0"/>
        <v>28.4924765825</v>
      </c>
    </row>
    <row r="21" spans="1:10" ht="13.8" thickTop="1"/>
  </sheetData>
  <phoneticPr fontId="0" type="noConversion"/>
  <pageMargins left="0.75" right="0.75" top="1" bottom="1" header="0.5" footer="0.5"/>
  <pageSetup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E20" sqref="E20"/>
    </sheetView>
  </sheetViews>
  <sheetFormatPr defaultRowHeight="13.2"/>
  <cols>
    <col min="1" max="1" width="16.109375" customWidth="1"/>
    <col min="10" max="12" width="11.5546875" hidden="1" customWidth="1"/>
    <col min="13" max="13" width="14" hidden="1" customWidth="1"/>
    <col min="14" max="17" width="12" hidden="1" customWidth="1"/>
  </cols>
  <sheetData>
    <row r="1" spans="1:17">
      <c r="A1" s="4" t="s">
        <v>7</v>
      </c>
      <c r="E1" s="4" t="s">
        <v>114</v>
      </c>
    </row>
    <row r="2" spans="1:17">
      <c r="B2" s="208" t="s">
        <v>6</v>
      </c>
      <c r="C2" s="209"/>
      <c r="D2" s="209"/>
      <c r="E2" s="209"/>
      <c r="F2" s="209"/>
      <c r="G2" s="209"/>
      <c r="H2" s="210"/>
      <c r="I2" s="6"/>
    </row>
    <row r="3" spans="1:17">
      <c r="A3" s="1" t="s">
        <v>0</v>
      </c>
      <c r="B3" s="2">
        <v>2002</v>
      </c>
      <c r="C3" s="2">
        <v>2003</v>
      </c>
      <c r="D3" s="2">
        <v>2004</v>
      </c>
      <c r="E3" s="2">
        <v>2005</v>
      </c>
      <c r="F3" s="2">
        <v>2006</v>
      </c>
      <c r="G3" s="2">
        <v>2007</v>
      </c>
      <c r="H3" s="2">
        <v>2008</v>
      </c>
      <c r="I3" s="6"/>
    </row>
    <row r="4" spans="1:17">
      <c r="A4" s="1" t="s">
        <v>1</v>
      </c>
      <c r="B4" s="1">
        <v>101.4</v>
      </c>
      <c r="C4" s="1">
        <v>101.4</v>
      </c>
      <c r="D4" s="3">
        <f>((C4-H4)*0.70825)+H4</f>
        <v>75.755175000000008</v>
      </c>
      <c r="E4" s="3">
        <f>((C4-H4)*0.4025)+H4</f>
        <v>48.879750000000001</v>
      </c>
      <c r="F4" s="3">
        <f>((C4-H4)*0.24975)+H4</f>
        <v>35.453024999999997</v>
      </c>
      <c r="G4" s="3">
        <f>((C4-H4)*0.0555)+H4</f>
        <v>18.378450000000001</v>
      </c>
      <c r="H4" s="1">
        <v>13.5</v>
      </c>
      <c r="I4" s="7"/>
    </row>
    <row r="5" spans="1:17">
      <c r="A5" s="1" t="s">
        <v>2</v>
      </c>
      <c r="B5" s="1">
        <v>586.70000000000005</v>
      </c>
      <c r="C5" s="1">
        <v>586.70000000000005</v>
      </c>
      <c r="D5" s="3">
        <f>((C5-H5)*0.70825)+H5</f>
        <v>421.56950000000001</v>
      </c>
      <c r="E5" s="3">
        <f>((C5-H5)*0.4025)+H5</f>
        <v>248.51500000000001</v>
      </c>
      <c r="F5" s="3">
        <f>((C5-H5)*0.24975)+H5</f>
        <v>162.05849999999998</v>
      </c>
      <c r="G5" s="3">
        <f>((C5-H5)*0.0555)+H5</f>
        <v>52.113</v>
      </c>
      <c r="H5" s="1">
        <v>20.7</v>
      </c>
      <c r="I5" s="7"/>
    </row>
    <row r="6" spans="1:17">
      <c r="A6" s="1" t="s">
        <v>3</v>
      </c>
      <c r="B6" s="1">
        <v>982.2</v>
      </c>
      <c r="C6" s="1">
        <v>982.2</v>
      </c>
      <c r="D6" s="3">
        <f>((C6-H6)*0.70825)+H6</f>
        <v>701.97412500000007</v>
      </c>
      <c r="E6" s="3">
        <f>((C6-H6)*0.4025)+H6</f>
        <v>408.30125000000004</v>
      </c>
      <c r="F6" s="3">
        <f>((C6-H6)*0.24975)+H6</f>
        <v>261.58487500000001</v>
      </c>
      <c r="G6" s="3">
        <f>((C6-H6)*0.0555)+H6</f>
        <v>75.007750000000001</v>
      </c>
      <c r="H6" s="1">
        <v>21.7</v>
      </c>
      <c r="I6" s="7"/>
    </row>
    <row r="7" spans="1:17">
      <c r="A7" s="1" t="s">
        <v>4</v>
      </c>
      <c r="B7" s="1">
        <v>860.6</v>
      </c>
      <c r="C7" s="1">
        <v>860.6</v>
      </c>
      <c r="D7" s="3">
        <f>((C7-H7)*0.70825)+H7</f>
        <v>615.44247500000006</v>
      </c>
      <c r="E7" s="3">
        <f>((C7-H7)*0.4025)+H7</f>
        <v>358.52075000000008</v>
      </c>
      <c r="F7" s="3">
        <f>((C7-H7)*0.24975)+H7</f>
        <v>230.16492500000004</v>
      </c>
      <c r="G7" s="3">
        <f>((C7-H7)*0.0555)+H7</f>
        <v>66.93665</v>
      </c>
      <c r="H7" s="1">
        <v>20.3</v>
      </c>
      <c r="I7" s="7"/>
      <c r="M7">
        <f>0.389*0.75</f>
        <v>0.29175000000000001</v>
      </c>
      <c r="N7">
        <v>0.59799999999999998</v>
      </c>
      <c r="O7">
        <v>0.75</v>
      </c>
      <c r="P7">
        <v>0.94499999999999995</v>
      </c>
      <c r="Q7">
        <v>1</v>
      </c>
    </row>
    <row r="8" spans="1:17">
      <c r="A8" s="1" t="s">
        <v>5</v>
      </c>
      <c r="B8" s="3">
        <f t="shared" ref="B8:H8" si="0">SUM(B4:B7)</f>
        <v>2530.9</v>
      </c>
      <c r="C8" s="3">
        <f t="shared" si="0"/>
        <v>2530.9</v>
      </c>
      <c r="D8" s="3">
        <f t="shared" si="0"/>
        <v>1814.7412750000001</v>
      </c>
      <c r="E8" s="3">
        <f t="shared" si="0"/>
        <v>1064.2167500000003</v>
      </c>
      <c r="F8" s="3">
        <f t="shared" si="0"/>
        <v>689.26132500000006</v>
      </c>
      <c r="G8" s="3">
        <f t="shared" si="0"/>
        <v>212.43585000000002</v>
      </c>
      <c r="H8" s="3">
        <f t="shared" si="0"/>
        <v>76.2</v>
      </c>
      <c r="I8" s="8"/>
      <c r="M8">
        <v>101.39</v>
      </c>
      <c r="N8">
        <v>101.39</v>
      </c>
      <c r="O8">
        <v>101.39</v>
      </c>
      <c r="P8">
        <v>101.39</v>
      </c>
      <c r="Q8">
        <v>101.39</v>
      </c>
    </row>
    <row r="10" spans="1:17">
      <c r="A10" s="55"/>
      <c r="B10" s="7"/>
      <c r="C10" s="7"/>
      <c r="D10" s="7"/>
      <c r="E10" s="55"/>
      <c r="F10" s="7"/>
      <c r="G10" s="7"/>
      <c r="H10" s="7"/>
      <c r="I10" s="7"/>
    </row>
    <row r="11" spans="1:17">
      <c r="A11" s="7"/>
      <c r="B11" s="211"/>
      <c r="C11" s="211"/>
      <c r="D11" s="211"/>
      <c r="E11" s="211"/>
      <c r="F11" s="211"/>
      <c r="G11" s="211"/>
      <c r="H11" s="211"/>
      <c r="I11" s="6"/>
    </row>
    <row r="12" spans="1:17">
      <c r="A12" s="7"/>
      <c r="B12" s="6"/>
      <c r="C12" s="6"/>
      <c r="D12" s="6"/>
      <c r="E12" s="6"/>
      <c r="F12" s="6"/>
      <c r="G12" s="6"/>
      <c r="H12" s="6"/>
      <c r="I12" s="6"/>
    </row>
    <row r="13" spans="1:17">
      <c r="A13" s="7"/>
      <c r="B13" s="7"/>
      <c r="C13" s="7"/>
      <c r="D13" s="8"/>
      <c r="E13" s="8"/>
      <c r="F13" s="8"/>
      <c r="G13" s="8"/>
      <c r="H13" s="7"/>
      <c r="I13" s="7"/>
    </row>
    <row r="14" spans="1:17">
      <c r="A14" s="7"/>
      <c r="B14" s="7"/>
      <c r="C14" s="7"/>
      <c r="D14" s="8"/>
      <c r="E14" s="8"/>
      <c r="F14" s="8"/>
      <c r="G14" s="8"/>
      <c r="H14" s="7"/>
      <c r="I14" s="7"/>
    </row>
    <row r="15" spans="1:17">
      <c r="A15" s="7"/>
      <c r="B15" s="7"/>
      <c r="C15" s="7"/>
      <c r="D15" s="8"/>
      <c r="E15" s="8"/>
      <c r="F15" s="8"/>
      <c r="G15" s="8"/>
      <c r="H15" s="7"/>
      <c r="I15" s="7"/>
    </row>
    <row r="16" spans="1:17">
      <c r="A16" s="7"/>
      <c r="B16" s="7"/>
      <c r="C16" s="7"/>
      <c r="D16" s="8"/>
      <c r="E16" s="8"/>
      <c r="F16" s="8"/>
      <c r="G16" s="8"/>
      <c r="H16" s="7"/>
      <c r="I16" s="7"/>
      <c r="M16">
        <f>0.389*0.75</f>
        <v>0.29175000000000001</v>
      </c>
      <c r="N16">
        <v>0.59799999999999998</v>
      </c>
      <c r="O16">
        <v>0.75</v>
      </c>
      <c r="P16">
        <v>0.94499999999999995</v>
      </c>
      <c r="Q16">
        <v>1</v>
      </c>
    </row>
    <row r="17" spans="1:17">
      <c r="A17" s="7"/>
      <c r="B17" s="8"/>
      <c r="C17" s="8"/>
      <c r="D17" s="8"/>
      <c r="E17" s="8"/>
      <c r="F17" s="8"/>
      <c r="G17" s="8"/>
      <c r="H17" s="8"/>
      <c r="I17" s="8"/>
      <c r="M17">
        <v>101.39</v>
      </c>
      <c r="N17">
        <v>101.39</v>
      </c>
      <c r="O17">
        <v>101.39</v>
      </c>
      <c r="P17">
        <v>101.39</v>
      </c>
      <c r="Q17">
        <v>101.39</v>
      </c>
    </row>
    <row r="18" spans="1:17">
      <c r="A18" s="7"/>
      <c r="B18" s="7"/>
      <c r="C18" s="7"/>
      <c r="D18" s="7"/>
      <c r="E18" s="7"/>
      <c r="F18" s="7"/>
      <c r="G18" s="7"/>
      <c r="H18" s="7"/>
      <c r="I18" s="7"/>
      <c r="M18" s="9">
        <v>2714600</v>
      </c>
      <c r="N18" s="9">
        <v>2714600</v>
      </c>
      <c r="O18" s="9">
        <v>2714600</v>
      </c>
      <c r="P18" s="9">
        <v>2714600</v>
      </c>
      <c r="Q18" s="9">
        <v>2714600</v>
      </c>
    </row>
    <row r="19" spans="1:17">
      <c r="A19" s="10"/>
      <c r="B19" s="10"/>
      <c r="C19" s="10"/>
      <c r="D19" s="10"/>
      <c r="E19" s="10"/>
      <c r="F19" s="10"/>
      <c r="G19" s="10"/>
      <c r="H19" s="10"/>
      <c r="I19" s="7"/>
    </row>
    <row r="20" spans="1:17">
      <c r="A20" s="10"/>
      <c r="B20" s="56"/>
      <c r="C20" s="56"/>
      <c r="D20" s="56"/>
      <c r="E20" s="56"/>
      <c r="F20" s="56"/>
      <c r="G20" s="56"/>
      <c r="H20" s="56"/>
      <c r="I20" s="8"/>
    </row>
    <row r="21" spans="1:17">
      <c r="A21" s="11"/>
      <c r="B21" s="12"/>
      <c r="C21" s="12"/>
      <c r="D21" s="12"/>
      <c r="E21" s="12"/>
      <c r="F21" s="12"/>
      <c r="G21" s="12"/>
      <c r="H21" s="12"/>
      <c r="I21" s="5"/>
    </row>
    <row r="22" spans="1:17">
      <c r="A22" s="11"/>
      <c r="B22" s="12"/>
      <c r="C22" s="12"/>
      <c r="D22" s="12"/>
      <c r="E22" s="12"/>
      <c r="F22" s="12"/>
      <c r="G22" s="12"/>
      <c r="H22" s="12"/>
      <c r="I22" s="5"/>
    </row>
    <row r="23" spans="1:17">
      <c r="A23" s="11"/>
      <c r="B23" s="12"/>
      <c r="C23" s="12"/>
      <c r="D23" s="12"/>
      <c r="E23" s="12"/>
      <c r="F23" s="12"/>
      <c r="G23" s="12"/>
      <c r="H23" s="12"/>
      <c r="I23" s="5"/>
    </row>
    <row r="24" spans="1:17">
      <c r="A24" s="11"/>
      <c r="B24" s="11"/>
      <c r="C24" s="11"/>
      <c r="D24" s="11"/>
      <c r="E24" s="11"/>
      <c r="F24" s="11"/>
      <c r="G24" s="11"/>
      <c r="H24" s="11"/>
      <c r="M24" s="9"/>
      <c r="N24" s="9"/>
      <c r="O24" s="9"/>
      <c r="P24" s="9"/>
      <c r="Q24" s="9"/>
    </row>
    <row r="26" spans="1:17">
      <c r="M26">
        <v>907184.74</v>
      </c>
      <c r="N26">
        <v>907184.74</v>
      </c>
      <c r="O26">
        <v>907184.74</v>
      </c>
      <c r="P26">
        <v>907184.74</v>
      </c>
      <c r="Q26">
        <v>907184.74</v>
      </c>
    </row>
    <row r="28" spans="1:17">
      <c r="M28">
        <f>0.389*0.75</f>
        <v>0.29175000000000001</v>
      </c>
      <c r="N28">
        <v>0.59799999999999998</v>
      </c>
      <c r="O28">
        <v>0.75</v>
      </c>
      <c r="P28">
        <v>0.94499999999999995</v>
      </c>
      <c r="Q28">
        <v>1</v>
      </c>
    </row>
    <row r="29" spans="1:17">
      <c r="M29">
        <f>(M30*22.64)/907184.74</f>
        <v>982.00239412228211</v>
      </c>
      <c r="N29">
        <f>(N30*22.64)/907184.74</f>
        <v>982.00239412228211</v>
      </c>
      <c r="O29">
        <f>(O30*22.64)/907184.74</f>
        <v>982.00239412228211</v>
      </c>
      <c r="P29">
        <f>(P30*22.64)/907184.74</f>
        <v>982.00239412228211</v>
      </c>
      <c r="Q29">
        <f>(Q30*22.64)/907184.74</f>
        <v>982.00239412228211</v>
      </c>
    </row>
    <row r="30" spans="1:17">
      <c r="M30" s="9">
        <v>39348833.329999998</v>
      </c>
      <c r="N30" s="9">
        <v>39348833.329999998</v>
      </c>
      <c r="O30" s="9">
        <v>39348833.329999998</v>
      </c>
      <c r="P30" s="9">
        <v>39348833.329999998</v>
      </c>
      <c r="Q30" s="9">
        <v>39348833.329999998</v>
      </c>
    </row>
    <row r="31" spans="1:17">
      <c r="M31">
        <v>0.5</v>
      </c>
      <c r="N31">
        <v>0.5</v>
      </c>
      <c r="O31">
        <v>0.5</v>
      </c>
      <c r="P31">
        <v>0.5</v>
      </c>
      <c r="Q31">
        <v>0.5</v>
      </c>
    </row>
    <row r="32" spans="1:17">
      <c r="M32">
        <v>907184.74</v>
      </c>
      <c r="N32">
        <v>907184.74</v>
      </c>
      <c r="O32">
        <v>907184.74</v>
      </c>
      <c r="P32">
        <v>907184.74</v>
      </c>
      <c r="Q32">
        <v>907184.74</v>
      </c>
    </row>
    <row r="34" spans="13:17">
      <c r="M34">
        <f>0.389*0.75</f>
        <v>0.29175000000000001</v>
      </c>
      <c r="N34">
        <v>0.59799999999999998</v>
      </c>
      <c r="O34">
        <v>0.75</v>
      </c>
      <c r="P34">
        <v>0.94499999999999995</v>
      </c>
      <c r="Q34">
        <v>1</v>
      </c>
    </row>
    <row r="35" spans="13:17">
      <c r="M35">
        <f>(M36*21.21)/907184.74</f>
        <v>860.6186431222377</v>
      </c>
      <c r="N35">
        <f>(N36*21.21)/907184.74</f>
        <v>860.6186431222377</v>
      </c>
      <c r="O35">
        <f>(O36*21.21)/907184.74</f>
        <v>860.6186431222377</v>
      </c>
      <c r="P35">
        <f>(P36*21.21)/907184.74</f>
        <v>860.6186431222377</v>
      </c>
      <c r="Q35">
        <f>(Q36*21.21)/907184.74</f>
        <v>860.6186431222377</v>
      </c>
    </row>
    <row r="36" spans="13:17">
      <c r="M36" s="9">
        <v>36810000</v>
      </c>
      <c r="N36" s="9">
        <v>36810000</v>
      </c>
      <c r="O36" s="9">
        <v>36810000</v>
      </c>
      <c r="P36" s="9">
        <v>36810000</v>
      </c>
      <c r="Q36" s="9">
        <v>36810000</v>
      </c>
    </row>
    <row r="37" spans="13:17">
      <c r="M37">
        <v>0.5</v>
      </c>
      <c r="N37">
        <v>0.5</v>
      </c>
      <c r="O37">
        <v>0.5</v>
      </c>
      <c r="P37">
        <v>0.5</v>
      </c>
      <c r="Q37">
        <v>0.5</v>
      </c>
    </row>
    <row r="38" spans="13:17">
      <c r="M38">
        <v>907184.74</v>
      </c>
      <c r="N38">
        <v>907184.74</v>
      </c>
      <c r="O38">
        <v>907184.74</v>
      </c>
      <c r="P38">
        <v>907184.74</v>
      </c>
      <c r="Q38">
        <v>907184.74</v>
      </c>
    </row>
  </sheetData>
  <mergeCells count="2">
    <mergeCell ref="B2:H2"/>
    <mergeCell ref="B11:H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P70"/>
  <sheetViews>
    <sheetView showGridLines="0" topLeftCell="A46" zoomScale="75" workbookViewId="0">
      <selection activeCell="D57" sqref="D57"/>
    </sheetView>
  </sheetViews>
  <sheetFormatPr defaultColWidth="14.6640625" defaultRowHeight="15"/>
  <cols>
    <col min="1" max="1" width="10" style="72" customWidth="1"/>
    <col min="2" max="2" width="8.6640625" style="72" customWidth="1"/>
    <col min="3" max="3" width="44.6640625" style="72" customWidth="1"/>
    <col min="4" max="8" width="13.88671875" style="72" customWidth="1"/>
    <col min="9" max="16" width="17.6640625" style="72" customWidth="1"/>
    <col min="17" max="16384" width="14.6640625" style="72"/>
  </cols>
  <sheetData>
    <row r="1" spans="1:16" ht="17.399999999999999">
      <c r="A1" s="70" t="s">
        <v>128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6" ht="17.399999999999999">
      <c r="A2" s="70" t="s">
        <v>129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6" ht="17.399999999999999">
      <c r="A3" s="70" t="s">
        <v>130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</row>
    <row r="4" spans="1:16" ht="15.6" thickBot="1"/>
    <row r="5" spans="1:16" ht="16.2" thickTop="1" thickBot="1">
      <c r="A5" s="73"/>
      <c r="B5" s="73"/>
      <c r="C5" s="74"/>
      <c r="D5" s="75" t="s">
        <v>131</v>
      </c>
      <c r="E5" s="75"/>
      <c r="F5" s="75"/>
      <c r="G5" s="75"/>
      <c r="H5" s="76"/>
      <c r="I5" s="77" t="s">
        <v>132</v>
      </c>
      <c r="J5" s="75"/>
      <c r="K5" s="75"/>
      <c r="L5" s="75"/>
      <c r="M5" s="75"/>
      <c r="N5" s="75"/>
      <c r="O5" s="75"/>
      <c r="P5" s="76"/>
    </row>
    <row r="6" spans="1:16" ht="15.6" thickTop="1">
      <c r="A6" s="78"/>
      <c r="B6" s="78"/>
      <c r="C6" s="79"/>
      <c r="D6" s="80" t="s">
        <v>87</v>
      </c>
      <c r="E6" s="81" t="s">
        <v>84</v>
      </c>
      <c r="F6" s="81" t="s">
        <v>133</v>
      </c>
      <c r="G6" s="81" t="s">
        <v>86</v>
      </c>
      <c r="H6" s="82" t="s">
        <v>134</v>
      </c>
      <c r="I6" s="80" t="s">
        <v>135</v>
      </c>
      <c r="J6" s="81" t="s">
        <v>136</v>
      </c>
      <c r="K6" s="81" t="s">
        <v>137</v>
      </c>
      <c r="L6" s="81" t="s">
        <v>138</v>
      </c>
      <c r="M6" s="81" t="s">
        <v>139</v>
      </c>
      <c r="N6" s="81" t="s">
        <v>140</v>
      </c>
      <c r="O6" s="83" t="s">
        <v>141</v>
      </c>
      <c r="P6" s="82" t="s">
        <v>142</v>
      </c>
    </row>
    <row r="7" spans="1:16">
      <c r="A7" s="78"/>
      <c r="B7" s="78"/>
      <c r="C7" s="79"/>
      <c r="D7" s="80" t="s">
        <v>143</v>
      </c>
      <c r="E7" s="81" t="s">
        <v>143</v>
      </c>
      <c r="F7" s="81" t="s">
        <v>143</v>
      </c>
      <c r="G7" s="81" t="s">
        <v>143</v>
      </c>
      <c r="H7" s="82" t="s">
        <v>143</v>
      </c>
      <c r="I7" s="80" t="s">
        <v>143</v>
      </c>
      <c r="J7" s="81" t="s">
        <v>143</v>
      </c>
      <c r="K7" s="81" t="s">
        <v>143</v>
      </c>
      <c r="L7" s="81" t="s">
        <v>143</v>
      </c>
      <c r="M7" s="81" t="s">
        <v>143</v>
      </c>
      <c r="N7" s="81" t="s">
        <v>143</v>
      </c>
      <c r="O7" s="83" t="s">
        <v>143</v>
      </c>
      <c r="P7" s="82" t="s">
        <v>143</v>
      </c>
    </row>
    <row r="8" spans="1:16" ht="15.6" thickBot="1">
      <c r="A8" s="84" t="s">
        <v>8</v>
      </c>
      <c r="B8" s="84" t="s">
        <v>9</v>
      </c>
      <c r="C8" s="85" t="s">
        <v>10</v>
      </c>
      <c r="D8" s="86" t="s">
        <v>144</v>
      </c>
      <c r="E8" s="86" t="s">
        <v>144</v>
      </c>
      <c r="F8" s="86" t="s">
        <v>144</v>
      </c>
      <c r="G8" s="86" t="s">
        <v>144</v>
      </c>
      <c r="H8" s="87" t="s">
        <v>144</v>
      </c>
      <c r="I8" s="86" t="s">
        <v>144</v>
      </c>
      <c r="J8" s="86" t="s">
        <v>144</v>
      </c>
      <c r="K8" s="86" t="s">
        <v>144</v>
      </c>
      <c r="L8" s="86" t="s">
        <v>144</v>
      </c>
      <c r="M8" s="86" t="s">
        <v>144</v>
      </c>
      <c r="N8" s="86" t="s">
        <v>144</v>
      </c>
      <c r="O8" s="86" t="s">
        <v>144</v>
      </c>
      <c r="P8" s="87" t="s">
        <v>144</v>
      </c>
    </row>
    <row r="9" spans="1:16" ht="16.2" thickTop="1">
      <c r="A9" s="88" t="s">
        <v>11</v>
      </c>
      <c r="B9" s="88" t="s">
        <v>12</v>
      </c>
      <c r="C9" s="88" t="s">
        <v>13</v>
      </c>
      <c r="D9" s="89">
        <v>4.62</v>
      </c>
      <c r="E9" s="89">
        <v>14.85</v>
      </c>
      <c r="F9" s="89"/>
      <c r="G9" s="89">
        <v>12.89</v>
      </c>
      <c r="H9" s="90"/>
      <c r="I9" s="91"/>
      <c r="J9" s="89"/>
      <c r="K9" s="89"/>
      <c r="L9" s="89"/>
      <c r="M9" s="89">
        <v>12.89</v>
      </c>
      <c r="N9" s="89"/>
      <c r="O9" s="91"/>
      <c r="P9" s="90"/>
    </row>
    <row r="10" spans="1:16" ht="15.6">
      <c r="A10" s="88" t="s">
        <v>14</v>
      </c>
      <c r="B10" s="88" t="s">
        <v>12</v>
      </c>
      <c r="C10" s="88" t="s">
        <v>15</v>
      </c>
      <c r="D10" s="89">
        <v>0.03</v>
      </c>
      <c r="E10" s="89">
        <v>0.05</v>
      </c>
      <c r="F10" s="89"/>
      <c r="G10" s="89">
        <v>0.42</v>
      </c>
      <c r="H10" s="90"/>
      <c r="I10" s="91"/>
      <c r="J10" s="89"/>
      <c r="K10" s="89"/>
      <c r="L10" s="89"/>
      <c r="M10" s="89">
        <v>0.42</v>
      </c>
      <c r="N10" s="89"/>
      <c r="O10" s="91"/>
      <c r="P10" s="90"/>
    </row>
    <row r="11" spans="1:16" ht="15.6">
      <c r="A11" s="88" t="s">
        <v>16</v>
      </c>
      <c r="B11" s="88" t="s">
        <v>12</v>
      </c>
      <c r="C11" s="88" t="s">
        <v>17</v>
      </c>
      <c r="D11" s="89">
        <v>0.43</v>
      </c>
      <c r="E11" s="89">
        <v>0.85</v>
      </c>
      <c r="F11" s="89"/>
      <c r="G11" s="89">
        <v>6.8</v>
      </c>
      <c r="H11" s="90"/>
      <c r="I11" s="91"/>
      <c r="J11" s="89"/>
      <c r="K11" s="89"/>
      <c r="L11" s="89"/>
      <c r="M11" s="89">
        <v>6.8</v>
      </c>
      <c r="N11" s="89"/>
      <c r="O11" s="91"/>
      <c r="P11" s="90"/>
    </row>
    <row r="12" spans="1:16" ht="15.6">
      <c r="A12" s="88" t="s">
        <v>18</v>
      </c>
      <c r="B12" s="88" t="s">
        <v>12</v>
      </c>
      <c r="C12" s="88" t="s">
        <v>19</v>
      </c>
      <c r="D12" s="89">
        <v>0.03</v>
      </c>
      <c r="E12" s="89">
        <v>0.06</v>
      </c>
      <c r="F12" s="89"/>
      <c r="G12" s="89">
        <v>0.18</v>
      </c>
      <c r="H12" s="90"/>
      <c r="I12" s="91"/>
      <c r="J12" s="89"/>
      <c r="K12" s="89"/>
      <c r="L12" s="89"/>
      <c r="M12" s="89">
        <v>0.18</v>
      </c>
      <c r="N12" s="89"/>
      <c r="O12" s="91"/>
      <c r="P12" s="90"/>
    </row>
    <row r="13" spans="1:16" ht="15.6">
      <c r="A13" s="88" t="s">
        <v>20</v>
      </c>
      <c r="B13" s="88" t="s">
        <v>21</v>
      </c>
      <c r="C13" s="88" t="s">
        <v>22</v>
      </c>
      <c r="D13" s="89">
        <v>0.36</v>
      </c>
      <c r="E13" s="89">
        <v>7.0000000000000007E-2</v>
      </c>
      <c r="F13" s="89"/>
      <c r="G13" s="89">
        <v>0.01</v>
      </c>
      <c r="H13" s="90"/>
      <c r="I13" s="91"/>
      <c r="J13" s="89"/>
      <c r="K13" s="89"/>
      <c r="L13" s="89"/>
      <c r="M13" s="89"/>
      <c r="N13" s="89"/>
      <c r="O13" s="91"/>
      <c r="P13" s="90"/>
    </row>
    <row r="14" spans="1:16" ht="15.6">
      <c r="A14" s="88" t="s">
        <v>23</v>
      </c>
      <c r="B14" s="88" t="s">
        <v>24</v>
      </c>
      <c r="C14" s="88" t="s">
        <v>145</v>
      </c>
      <c r="D14" s="89">
        <v>630.02</v>
      </c>
      <c r="E14" s="89">
        <v>39.872</v>
      </c>
      <c r="F14" s="89">
        <v>7.4999999999999997E-3</v>
      </c>
      <c r="G14" s="89">
        <v>190.58</v>
      </c>
      <c r="H14" s="90">
        <v>1.62</v>
      </c>
      <c r="I14" s="91">
        <v>0.2</v>
      </c>
      <c r="J14" s="89">
        <v>2.25</v>
      </c>
      <c r="K14" s="89">
        <v>0.82</v>
      </c>
      <c r="L14" s="89">
        <v>0.82</v>
      </c>
      <c r="M14" s="89"/>
      <c r="N14" s="89"/>
      <c r="O14" s="91">
        <v>16.579999999999998</v>
      </c>
      <c r="P14" s="90">
        <v>12.9</v>
      </c>
    </row>
    <row r="15" spans="1:16" ht="15.6">
      <c r="A15" s="88" t="s">
        <v>25</v>
      </c>
      <c r="B15" s="88" t="s">
        <v>26</v>
      </c>
      <c r="C15" s="88" t="s">
        <v>145</v>
      </c>
      <c r="D15" s="89">
        <v>1028.49</v>
      </c>
      <c r="E15" s="89">
        <v>43.006999999999998</v>
      </c>
      <c r="F15" s="89">
        <v>7.7000000000000002E-3</v>
      </c>
      <c r="G15" s="89">
        <v>147.47</v>
      </c>
      <c r="H15" s="90">
        <v>1.66</v>
      </c>
      <c r="I15" s="91">
        <v>0.16</v>
      </c>
      <c r="J15" s="89">
        <v>1.74</v>
      </c>
      <c r="K15" s="89">
        <v>0.63</v>
      </c>
      <c r="L15" s="89">
        <v>0.63</v>
      </c>
      <c r="M15" s="89"/>
      <c r="N15" s="89"/>
      <c r="O15" s="91">
        <v>12.83</v>
      </c>
      <c r="P15" s="90">
        <v>9.98</v>
      </c>
    </row>
    <row r="16" spans="1:16" ht="15.6">
      <c r="A16" s="88" t="s">
        <v>27</v>
      </c>
      <c r="B16" s="88" t="s">
        <v>28</v>
      </c>
      <c r="C16" s="88" t="s">
        <v>145</v>
      </c>
      <c r="D16" s="89">
        <v>943.67</v>
      </c>
      <c r="E16" s="89">
        <v>43.414999999999999</v>
      </c>
      <c r="F16" s="89">
        <v>7.4999999999999997E-3</v>
      </c>
      <c r="G16" s="89">
        <v>226.84</v>
      </c>
      <c r="H16" s="90">
        <v>1.6266</v>
      </c>
      <c r="I16" s="91">
        <v>0.24</v>
      </c>
      <c r="J16" s="89">
        <v>2.68</v>
      </c>
      <c r="K16" s="89">
        <v>0.97</v>
      </c>
      <c r="L16" s="89">
        <v>0.97</v>
      </c>
      <c r="M16" s="89"/>
      <c r="N16" s="89"/>
      <c r="O16" s="91">
        <v>19.739999999999998</v>
      </c>
      <c r="P16" s="90">
        <v>15.35</v>
      </c>
    </row>
    <row r="17" spans="1:16" ht="15.6">
      <c r="A17" s="88" t="s">
        <v>29</v>
      </c>
      <c r="B17" s="88" t="s">
        <v>30</v>
      </c>
      <c r="C17" s="88" t="s">
        <v>31</v>
      </c>
      <c r="D17" s="89">
        <v>51.02</v>
      </c>
      <c r="E17" s="89">
        <v>1.1100000000000001</v>
      </c>
      <c r="F17" s="89">
        <v>1.9E-2</v>
      </c>
      <c r="G17" s="89">
        <v>0.38</v>
      </c>
      <c r="H17" s="90">
        <v>3.95</v>
      </c>
      <c r="I17" s="91"/>
      <c r="J17" s="89"/>
      <c r="K17" s="89"/>
      <c r="L17" s="89"/>
      <c r="M17" s="89"/>
      <c r="N17" s="89"/>
      <c r="O17" s="91"/>
      <c r="P17" s="90"/>
    </row>
    <row r="18" spans="1:16" ht="15.6">
      <c r="A18" s="88" t="s">
        <v>29</v>
      </c>
      <c r="B18" s="88" t="s">
        <v>32</v>
      </c>
      <c r="C18" s="88" t="s">
        <v>33</v>
      </c>
      <c r="D18" s="89">
        <v>51.02</v>
      </c>
      <c r="E18" s="89">
        <v>1.1100000000000001</v>
      </c>
      <c r="F18" s="89">
        <v>1.9E-2</v>
      </c>
      <c r="G18" s="89">
        <v>0.38</v>
      </c>
      <c r="H18" s="90">
        <v>3.95</v>
      </c>
      <c r="I18" s="91"/>
      <c r="J18" s="89"/>
      <c r="K18" s="89"/>
      <c r="L18" s="89"/>
      <c r="M18" s="89"/>
      <c r="N18" s="89"/>
      <c r="O18" s="91"/>
      <c r="P18" s="90"/>
    </row>
    <row r="19" spans="1:16" ht="15.6">
      <c r="A19" s="88" t="s">
        <v>34</v>
      </c>
      <c r="B19" s="88" t="s">
        <v>35</v>
      </c>
      <c r="C19" s="88" t="s">
        <v>36</v>
      </c>
      <c r="D19" s="89"/>
      <c r="E19" s="89">
        <v>13.9</v>
      </c>
      <c r="F19" s="89"/>
      <c r="G19" s="89">
        <v>1.6000000000000001E-3</v>
      </c>
      <c r="H19" s="90"/>
      <c r="I19" s="91"/>
      <c r="J19" s="89"/>
      <c r="K19" s="89"/>
      <c r="L19" s="89"/>
      <c r="M19" s="89">
        <v>1.6000000000000001E-3</v>
      </c>
      <c r="N19" s="89"/>
      <c r="O19" s="91"/>
      <c r="P19" s="90"/>
    </row>
    <row r="20" spans="1:16" ht="15.6">
      <c r="A20" s="88" t="s">
        <v>37</v>
      </c>
      <c r="B20" s="88" t="s">
        <v>38</v>
      </c>
      <c r="C20" s="88" t="s">
        <v>39</v>
      </c>
      <c r="D20" s="89"/>
      <c r="E20" s="89"/>
      <c r="F20" s="89"/>
      <c r="G20" s="89">
        <v>9.7000000000000003E-2</v>
      </c>
      <c r="H20" s="90"/>
      <c r="I20" s="91"/>
      <c r="J20" s="89"/>
      <c r="K20" s="89"/>
      <c r="L20" s="89"/>
      <c r="M20" s="89">
        <v>9.7000000000000003E-2</v>
      </c>
      <c r="N20" s="89"/>
      <c r="O20" s="91"/>
      <c r="P20" s="90"/>
    </row>
    <row r="21" spans="1:16" ht="15.6">
      <c r="A21" s="88" t="s">
        <v>40</v>
      </c>
      <c r="B21" s="88" t="s">
        <v>38</v>
      </c>
      <c r="C21" s="88" t="s">
        <v>146</v>
      </c>
      <c r="D21" s="89"/>
      <c r="E21" s="89"/>
      <c r="F21" s="89"/>
      <c r="G21" s="89">
        <v>4.5999999999999999E-2</v>
      </c>
      <c r="H21" s="90"/>
      <c r="I21" s="91"/>
      <c r="J21" s="89"/>
      <c r="K21" s="89"/>
      <c r="L21" s="89"/>
      <c r="M21" s="89">
        <v>4.5999999999999999E-2</v>
      </c>
      <c r="N21" s="89"/>
      <c r="O21" s="91"/>
      <c r="P21" s="90"/>
    </row>
    <row r="22" spans="1:16" ht="15.6">
      <c r="A22" s="88" t="s">
        <v>41</v>
      </c>
      <c r="B22" s="88" t="s">
        <v>42</v>
      </c>
      <c r="C22" s="88" t="s">
        <v>43</v>
      </c>
      <c r="D22" s="89"/>
      <c r="E22" s="89"/>
      <c r="F22" s="89"/>
      <c r="G22" s="89">
        <v>5.3999999999999999E-2</v>
      </c>
      <c r="H22" s="90"/>
      <c r="I22" s="91"/>
      <c r="J22" s="89"/>
      <c r="K22" s="89"/>
      <c r="L22" s="89"/>
      <c r="M22" s="89">
        <v>5.3999999999999999E-2</v>
      </c>
      <c r="N22" s="89"/>
      <c r="O22" s="91"/>
      <c r="P22" s="90"/>
    </row>
    <row r="23" spans="1:16" ht="15.6">
      <c r="A23" s="88" t="s">
        <v>44</v>
      </c>
      <c r="B23" s="88" t="s">
        <v>42</v>
      </c>
      <c r="C23" s="88" t="s">
        <v>45</v>
      </c>
      <c r="D23" s="89"/>
      <c r="E23" s="89"/>
      <c r="F23" s="89"/>
      <c r="G23" s="89">
        <v>4.5999999999999999E-2</v>
      </c>
      <c r="H23" s="90"/>
      <c r="I23" s="91"/>
      <c r="J23" s="89"/>
      <c r="K23" s="89"/>
      <c r="L23" s="89"/>
      <c r="M23" s="89">
        <v>4.5999999999999999E-2</v>
      </c>
      <c r="N23" s="89"/>
      <c r="O23" s="91"/>
      <c r="P23" s="90"/>
    </row>
    <row r="24" spans="1:16" ht="15.6">
      <c r="A24" s="88" t="s">
        <v>46</v>
      </c>
      <c r="B24" s="88" t="s">
        <v>42</v>
      </c>
      <c r="C24" s="88" t="s">
        <v>43</v>
      </c>
      <c r="D24" s="89"/>
      <c r="E24" s="89"/>
      <c r="F24" s="89"/>
      <c r="G24" s="89">
        <v>0.11800000000000001</v>
      </c>
      <c r="H24" s="90"/>
      <c r="I24" s="91"/>
      <c r="J24" s="89"/>
      <c r="K24" s="89"/>
      <c r="L24" s="89"/>
      <c r="M24" s="89">
        <v>0.11800000000000001</v>
      </c>
      <c r="N24" s="89"/>
      <c r="O24" s="91"/>
      <c r="P24" s="90"/>
    </row>
    <row r="25" spans="1:16" ht="15.6">
      <c r="A25" s="88" t="s">
        <v>47</v>
      </c>
      <c r="B25" s="88" t="s">
        <v>42</v>
      </c>
      <c r="C25" s="88" t="s">
        <v>147</v>
      </c>
      <c r="D25" s="89"/>
      <c r="E25" s="89"/>
      <c r="F25" s="89"/>
      <c r="G25" s="89">
        <v>1.7000000000000001E-2</v>
      </c>
      <c r="H25" s="90"/>
      <c r="I25" s="91"/>
      <c r="J25" s="89"/>
      <c r="K25" s="89"/>
      <c r="L25" s="89"/>
      <c r="M25" s="89">
        <v>1.7000000000000001E-2</v>
      </c>
      <c r="N25" s="89"/>
      <c r="O25" s="91"/>
      <c r="P25" s="90"/>
    </row>
    <row r="26" spans="1:16" ht="15.6">
      <c r="A26" s="88" t="s">
        <v>48</v>
      </c>
      <c r="B26" s="88" t="s">
        <v>42</v>
      </c>
      <c r="C26" s="88" t="s">
        <v>147</v>
      </c>
      <c r="D26" s="89"/>
      <c r="E26" s="89"/>
      <c r="F26" s="89"/>
      <c r="G26" s="89">
        <v>1.2E-2</v>
      </c>
      <c r="H26" s="90"/>
      <c r="I26" s="91"/>
      <c r="J26" s="89"/>
      <c r="K26" s="89"/>
      <c r="L26" s="89"/>
      <c r="M26" s="89">
        <v>1.2E-2</v>
      </c>
      <c r="N26" s="89"/>
      <c r="O26" s="91"/>
      <c r="P26" s="90"/>
    </row>
    <row r="27" spans="1:16" ht="15.6">
      <c r="A27" s="88" t="s">
        <v>49</v>
      </c>
      <c r="B27" s="88" t="s">
        <v>42</v>
      </c>
      <c r="C27" s="88" t="s">
        <v>147</v>
      </c>
      <c r="D27" s="89"/>
      <c r="E27" s="89"/>
      <c r="F27" s="89"/>
      <c r="G27" s="89">
        <v>1.6E-2</v>
      </c>
      <c r="H27" s="90"/>
      <c r="I27" s="91"/>
      <c r="J27" s="89"/>
      <c r="K27" s="89"/>
      <c r="L27" s="89"/>
      <c r="M27" s="89">
        <v>1.6E-2</v>
      </c>
      <c r="N27" s="89"/>
      <c r="O27" s="91"/>
      <c r="P27" s="90"/>
    </row>
    <row r="28" spans="1:16" ht="15.6">
      <c r="A28" s="88" t="s">
        <v>50</v>
      </c>
      <c r="B28" s="88" t="s">
        <v>51</v>
      </c>
      <c r="C28" s="88" t="s">
        <v>45</v>
      </c>
      <c r="D28" s="89"/>
      <c r="E28" s="89"/>
      <c r="F28" s="89"/>
      <c r="G28" s="89">
        <v>1.522</v>
      </c>
      <c r="H28" s="90"/>
      <c r="I28" s="91"/>
      <c r="J28" s="89"/>
      <c r="K28" s="89"/>
      <c r="L28" s="89"/>
      <c r="M28" s="89">
        <v>1.522</v>
      </c>
      <c r="N28" s="89"/>
      <c r="O28" s="91"/>
      <c r="P28" s="90"/>
    </row>
    <row r="29" spans="1:16" ht="15.6">
      <c r="A29" s="88" t="s">
        <v>52</v>
      </c>
      <c r="B29" s="88" t="s">
        <v>53</v>
      </c>
      <c r="C29" s="88" t="s">
        <v>45</v>
      </c>
      <c r="D29" s="89"/>
      <c r="E29" s="89"/>
      <c r="F29" s="89"/>
      <c r="G29" s="89">
        <v>1.5229999999999999</v>
      </c>
      <c r="H29" s="90"/>
      <c r="I29" s="91"/>
      <c r="J29" s="89"/>
      <c r="K29" s="89"/>
      <c r="L29" s="89"/>
      <c r="M29" s="89">
        <v>1.5229999999999999</v>
      </c>
      <c r="N29" s="89"/>
      <c r="O29" s="91"/>
      <c r="P29" s="90"/>
    </row>
    <row r="30" spans="1:16" ht="15.6">
      <c r="A30" s="88" t="s">
        <v>54</v>
      </c>
      <c r="B30" s="88" t="s">
        <v>55</v>
      </c>
      <c r="C30" s="88" t="s">
        <v>45</v>
      </c>
      <c r="D30" s="89"/>
      <c r="E30" s="89"/>
      <c r="F30" s="89"/>
      <c r="G30" s="89">
        <v>0.38600000000000001</v>
      </c>
      <c r="H30" s="90"/>
      <c r="I30" s="91"/>
      <c r="J30" s="89"/>
      <c r="K30" s="89"/>
      <c r="L30" s="89"/>
      <c r="M30" s="89">
        <v>0.38600000000000001</v>
      </c>
      <c r="N30" s="89"/>
      <c r="O30" s="91"/>
      <c r="P30" s="90"/>
    </row>
    <row r="31" spans="1:16" ht="15.6">
      <c r="A31" s="88" t="s">
        <v>56</v>
      </c>
      <c r="B31" s="88" t="s">
        <v>57</v>
      </c>
      <c r="C31" s="88" t="s">
        <v>45</v>
      </c>
      <c r="D31" s="89"/>
      <c r="E31" s="89"/>
      <c r="F31" s="89"/>
      <c r="G31" s="89">
        <v>3.069</v>
      </c>
      <c r="H31" s="90"/>
      <c r="I31" s="91"/>
      <c r="J31" s="89"/>
      <c r="K31" s="89"/>
      <c r="L31" s="89"/>
      <c r="M31" s="89">
        <v>3.069</v>
      </c>
      <c r="N31" s="89"/>
      <c r="O31" s="91"/>
      <c r="P31" s="90"/>
    </row>
    <row r="32" spans="1:16" ht="15.6">
      <c r="A32" s="88" t="s">
        <v>58</v>
      </c>
      <c r="B32" s="88" t="s">
        <v>59</v>
      </c>
      <c r="C32" s="88" t="s">
        <v>60</v>
      </c>
      <c r="D32" s="89"/>
      <c r="E32" s="89"/>
      <c r="F32" s="89"/>
      <c r="G32" s="89">
        <v>0.17499999999999999</v>
      </c>
      <c r="H32" s="90"/>
      <c r="I32" s="91"/>
      <c r="J32" s="89"/>
      <c r="K32" s="89"/>
      <c r="L32" s="89"/>
      <c r="M32" s="89">
        <v>0.17499999999999999</v>
      </c>
      <c r="N32" s="89"/>
      <c r="O32" s="91"/>
      <c r="P32" s="90"/>
    </row>
    <row r="33" spans="1:16" ht="15.6">
      <c r="A33" s="88" t="s">
        <v>61</v>
      </c>
      <c r="B33" s="88" t="s">
        <v>62</v>
      </c>
      <c r="C33" s="88" t="s">
        <v>63</v>
      </c>
      <c r="D33" s="89"/>
      <c r="E33" s="89"/>
      <c r="F33" s="89"/>
      <c r="G33" s="89">
        <v>2.59</v>
      </c>
      <c r="H33" s="90"/>
      <c r="I33" s="91"/>
      <c r="J33" s="89"/>
      <c r="K33" s="89"/>
      <c r="L33" s="89"/>
      <c r="M33" s="89">
        <v>2.59</v>
      </c>
      <c r="N33" s="89"/>
      <c r="O33" s="91"/>
      <c r="P33" s="90"/>
    </row>
    <row r="34" spans="1:16" ht="15.6">
      <c r="A34" s="88" t="s">
        <v>64</v>
      </c>
      <c r="B34" s="88" t="s">
        <v>65</v>
      </c>
      <c r="C34" s="88" t="s">
        <v>66</v>
      </c>
      <c r="D34" s="89"/>
      <c r="E34" s="89"/>
      <c r="F34" s="89"/>
      <c r="G34" s="89">
        <v>45.5</v>
      </c>
      <c r="H34" s="90"/>
      <c r="I34" s="91"/>
      <c r="J34" s="89"/>
      <c r="K34" s="89"/>
      <c r="L34" s="89"/>
      <c r="M34" s="89">
        <v>45.5</v>
      </c>
      <c r="N34" s="89"/>
      <c r="O34" s="91"/>
      <c r="P34" s="90"/>
    </row>
    <row r="35" spans="1:16" ht="15.6">
      <c r="A35" s="88" t="s">
        <v>67</v>
      </c>
      <c r="B35" s="88" t="s">
        <v>68</v>
      </c>
      <c r="C35" s="88" t="s">
        <v>69</v>
      </c>
      <c r="D35" s="89"/>
      <c r="E35" s="89"/>
      <c r="F35" s="89"/>
      <c r="G35" s="89">
        <v>0</v>
      </c>
      <c r="H35" s="90"/>
      <c r="I35" s="91"/>
      <c r="J35" s="89"/>
      <c r="K35" s="89"/>
      <c r="L35" s="89"/>
      <c r="M35" s="89">
        <v>0</v>
      </c>
      <c r="N35" s="89"/>
      <c r="O35" s="91"/>
      <c r="P35" s="90"/>
    </row>
    <row r="36" spans="1:16" ht="15.6">
      <c r="A36" s="88" t="s">
        <v>70</v>
      </c>
      <c r="B36" s="88" t="s">
        <v>68</v>
      </c>
      <c r="C36" s="88" t="s">
        <v>71</v>
      </c>
      <c r="D36" s="89"/>
      <c r="E36" s="89"/>
      <c r="F36" s="89"/>
      <c r="G36" s="89">
        <v>0</v>
      </c>
      <c r="H36" s="90"/>
      <c r="I36" s="91"/>
      <c r="J36" s="89"/>
      <c r="K36" s="89"/>
      <c r="L36" s="89"/>
      <c r="M36" s="89">
        <v>0</v>
      </c>
      <c r="N36" s="89"/>
      <c r="O36" s="91"/>
      <c r="P36" s="90"/>
    </row>
    <row r="37" spans="1:16" ht="15.6">
      <c r="A37" s="88" t="s">
        <v>72</v>
      </c>
      <c r="B37" s="88" t="s">
        <v>73</v>
      </c>
      <c r="C37" s="88" t="s">
        <v>74</v>
      </c>
      <c r="D37" s="89"/>
      <c r="E37" s="89"/>
      <c r="F37" s="89"/>
      <c r="G37" s="89">
        <v>0</v>
      </c>
      <c r="H37" s="90"/>
      <c r="I37" s="91"/>
      <c r="J37" s="89"/>
      <c r="K37" s="89"/>
      <c r="L37" s="89"/>
      <c r="M37" s="89"/>
      <c r="N37" s="89">
        <v>1.36</v>
      </c>
      <c r="O37" s="91"/>
      <c r="P37" s="90"/>
    </row>
    <row r="38" spans="1:16" ht="15.6">
      <c r="A38" s="88" t="s">
        <v>75</v>
      </c>
      <c r="B38" s="88" t="s">
        <v>76</v>
      </c>
      <c r="C38" s="88" t="s">
        <v>77</v>
      </c>
      <c r="D38" s="89"/>
      <c r="E38" s="89"/>
      <c r="F38" s="89"/>
      <c r="G38" s="89">
        <v>1.94</v>
      </c>
      <c r="H38" s="90"/>
      <c r="I38" s="91"/>
      <c r="J38" s="89"/>
      <c r="K38" s="89"/>
      <c r="L38" s="89"/>
      <c r="M38" s="89"/>
      <c r="N38" s="89"/>
      <c r="O38" s="91"/>
      <c r="P38" s="90"/>
    </row>
    <row r="39" spans="1:16" ht="15.6">
      <c r="A39" s="88" t="s">
        <v>78</v>
      </c>
      <c r="B39" s="88" t="s">
        <v>79</v>
      </c>
      <c r="C39" s="88" t="s">
        <v>80</v>
      </c>
      <c r="D39" s="89"/>
      <c r="E39" s="89"/>
      <c r="F39" s="89"/>
      <c r="G39" s="89">
        <v>0.28000000000000003</v>
      </c>
      <c r="H39" s="90"/>
      <c r="I39" s="91"/>
      <c r="J39" s="89"/>
      <c r="K39" s="89"/>
      <c r="L39" s="89"/>
      <c r="M39" s="89"/>
      <c r="N39" s="89"/>
      <c r="O39" s="91"/>
      <c r="P39" s="90"/>
    </row>
    <row r="40" spans="1:16" ht="16.2" thickBot="1">
      <c r="A40" s="92" t="s">
        <v>81</v>
      </c>
      <c r="B40" s="92" t="s">
        <v>82</v>
      </c>
      <c r="C40" s="92" t="s">
        <v>83</v>
      </c>
      <c r="D40" s="93"/>
      <c r="E40" s="93"/>
      <c r="F40" s="93"/>
      <c r="G40" s="93">
        <v>11.2</v>
      </c>
      <c r="H40" s="94"/>
      <c r="I40" s="95"/>
      <c r="J40" s="93"/>
      <c r="K40" s="93"/>
      <c r="L40" s="93"/>
      <c r="M40" s="93">
        <v>11.2</v>
      </c>
      <c r="N40" s="93"/>
      <c r="O40" s="95"/>
      <c r="P40" s="94"/>
    </row>
    <row r="41" spans="1:16" ht="18.600000000000001" thickTop="1" thickBot="1">
      <c r="A41" s="92"/>
      <c r="B41" s="92"/>
      <c r="C41" s="96" t="s">
        <v>5</v>
      </c>
      <c r="D41" s="97">
        <f t="shared" ref="D41:P41" si="0">SUM(D9:D40)</f>
        <v>2709.69</v>
      </c>
      <c r="E41" s="97">
        <f t="shared" si="0"/>
        <v>158.29400000000004</v>
      </c>
      <c r="F41" s="97">
        <f t="shared" si="0"/>
        <v>6.0700000000000004E-2</v>
      </c>
      <c r="G41" s="97">
        <f t="shared" si="0"/>
        <v>654.54260000000022</v>
      </c>
      <c r="H41" s="98">
        <f t="shared" si="0"/>
        <v>12.8066</v>
      </c>
      <c r="I41" s="97">
        <f t="shared" si="0"/>
        <v>0.6</v>
      </c>
      <c r="J41" s="97">
        <f t="shared" si="0"/>
        <v>6.67</v>
      </c>
      <c r="K41" s="97">
        <f t="shared" si="0"/>
        <v>2.42</v>
      </c>
      <c r="L41" s="97">
        <f t="shared" si="0"/>
        <v>2.42</v>
      </c>
      <c r="M41" s="97">
        <f t="shared" si="0"/>
        <v>86.662599999999998</v>
      </c>
      <c r="N41" s="97">
        <f t="shared" si="0"/>
        <v>1.36</v>
      </c>
      <c r="O41" s="99">
        <f t="shared" si="0"/>
        <v>49.149999999999991</v>
      </c>
      <c r="P41" s="98">
        <f t="shared" si="0"/>
        <v>38.230000000000004</v>
      </c>
    </row>
    <row r="42" spans="1:16" ht="16.2" thickTop="1" thickBot="1">
      <c r="C42" s="100" t="s">
        <v>148</v>
      </c>
      <c r="D42" s="101">
        <f>F42*26</f>
        <v>91920.241399999999</v>
      </c>
      <c r="E42" s="101" t="s">
        <v>149</v>
      </c>
      <c r="F42" s="102">
        <f>SUM(D41:H41)</f>
        <v>3535.3939</v>
      </c>
    </row>
    <row r="43" spans="1:16" ht="15.6" thickTop="1"/>
    <row r="44" spans="1:16">
      <c r="D44" s="51" t="s">
        <v>120</v>
      </c>
      <c r="E44" s="45"/>
      <c r="F44" s="45"/>
      <c r="G44" s="46"/>
    </row>
    <row r="45" spans="1:16">
      <c r="D45" s="47" t="s">
        <v>101</v>
      </c>
      <c r="E45" s="7"/>
      <c r="F45" s="7"/>
      <c r="G45" s="48"/>
    </row>
    <row r="46" spans="1:16">
      <c r="D46" s="47" t="s">
        <v>98</v>
      </c>
      <c r="E46" s="7" t="s">
        <v>99</v>
      </c>
      <c r="F46" s="7"/>
      <c r="G46" s="48"/>
    </row>
    <row r="47" spans="1:16">
      <c r="D47" s="47">
        <v>14.22</v>
      </c>
      <c r="E47" s="7">
        <v>0.9</v>
      </c>
      <c r="F47" s="7"/>
      <c r="G47" s="48"/>
    </row>
    <row r="48" spans="1:16">
      <c r="D48" s="47">
        <v>22.64</v>
      </c>
      <c r="E48" s="7">
        <v>0.94699999999999995</v>
      </c>
      <c r="F48" s="7"/>
      <c r="G48" s="48"/>
    </row>
    <row r="49" spans="4:7">
      <c r="D49" s="47">
        <v>21.21</v>
      </c>
      <c r="E49" s="7">
        <v>0.97599999999999998</v>
      </c>
      <c r="F49" s="7"/>
      <c r="G49" s="48"/>
    </row>
    <row r="50" spans="4:7">
      <c r="D50" s="47" t="s">
        <v>102</v>
      </c>
      <c r="E50" s="7"/>
      <c r="F50" s="7"/>
      <c r="G50" s="48"/>
    </row>
    <row r="51" spans="4:7">
      <c r="D51" s="47" t="s">
        <v>98</v>
      </c>
      <c r="E51" s="7" t="s">
        <v>99</v>
      </c>
      <c r="F51" s="7"/>
      <c r="G51" s="48"/>
    </row>
    <row r="52" spans="4:7">
      <c r="D52" s="47">
        <v>0.5</v>
      </c>
      <c r="E52" s="7">
        <v>3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 t="s">
        <v>103</v>
      </c>
      <c r="E55" s="7"/>
      <c r="F55" s="7"/>
      <c r="G55" s="48"/>
    </row>
    <row r="56" spans="4:7">
      <c r="D56" s="47" t="s">
        <v>104</v>
      </c>
      <c r="E56" s="7" t="s">
        <v>105</v>
      </c>
      <c r="F56" s="7"/>
      <c r="G56" s="48"/>
    </row>
    <row r="57" spans="4:7">
      <c r="D57" s="52">
        <f>D52/D47*D14</f>
        <v>22.152601969057663</v>
      </c>
      <c r="E57" s="7" t="s">
        <v>106</v>
      </c>
      <c r="F57" s="7"/>
      <c r="G57" s="48"/>
    </row>
    <row r="58" spans="4:7">
      <c r="D58" s="52">
        <f>D53/D48*D15</f>
        <v>22.714001766784452</v>
      </c>
      <c r="E58" s="7" t="s">
        <v>106</v>
      </c>
      <c r="F58" s="7"/>
      <c r="G58" s="48"/>
    </row>
    <row r="59" spans="4:7">
      <c r="D59" s="53">
        <f>D54/D49*D16</f>
        <v>22.245874587458744</v>
      </c>
      <c r="E59" s="49" t="s">
        <v>106</v>
      </c>
      <c r="F59" s="49"/>
      <c r="G59" s="50"/>
    </row>
    <row r="60" spans="4:7">
      <c r="D60"/>
      <c r="E60"/>
      <c r="F60"/>
      <c r="G60"/>
    </row>
    <row r="61" spans="4:7">
      <c r="D61" s="51" t="s">
        <v>121</v>
      </c>
      <c r="E61" s="45"/>
      <c r="F61" s="45"/>
      <c r="G61" s="46"/>
    </row>
    <row r="62" spans="4:7">
      <c r="D62" s="47" t="s">
        <v>107</v>
      </c>
      <c r="E62" s="7"/>
      <c r="F62" s="7"/>
      <c r="G62" s="48"/>
    </row>
    <row r="63" spans="4:7">
      <c r="D63" s="47" t="s">
        <v>108</v>
      </c>
      <c r="E63" s="7" t="s">
        <v>110</v>
      </c>
      <c r="F63" s="7"/>
      <c r="G63" s="48"/>
    </row>
    <row r="64" spans="4:7">
      <c r="D64" s="47">
        <v>7.4700000000000003E-2</v>
      </c>
      <c r="E64" s="7">
        <v>3.5999999999999999E-3</v>
      </c>
      <c r="F64" s="7"/>
      <c r="G64" s="48"/>
    </row>
    <row r="65" spans="4:7">
      <c r="D65" s="47" t="s">
        <v>109</v>
      </c>
      <c r="E65" s="7"/>
      <c r="F65" s="7"/>
      <c r="G65" s="48"/>
    </row>
    <row r="66" spans="4:7">
      <c r="D66" s="47" t="s">
        <v>108</v>
      </c>
      <c r="E66" s="7" t="s">
        <v>111</v>
      </c>
      <c r="F66" s="7"/>
      <c r="G66" s="48"/>
    </row>
    <row r="67" spans="4:7">
      <c r="D67" s="47">
        <v>0.01</v>
      </c>
      <c r="E67" s="7">
        <v>400</v>
      </c>
      <c r="F67" s="7"/>
      <c r="G67" s="48"/>
    </row>
    <row r="68" spans="4:7">
      <c r="D68" s="47" t="s">
        <v>112</v>
      </c>
      <c r="E68" s="7"/>
      <c r="F68" s="7"/>
      <c r="G68" s="48"/>
    </row>
    <row r="69" spans="4:7">
      <c r="D69" s="47" t="s">
        <v>104</v>
      </c>
      <c r="E69" s="7" t="s">
        <v>105</v>
      </c>
      <c r="F69" s="7"/>
      <c r="G69" s="48"/>
    </row>
    <row r="70" spans="4:7">
      <c r="D70" s="53">
        <f>D67/D64*(D17+D18)</f>
        <v>13.659973226238288</v>
      </c>
      <c r="E70" s="49" t="s">
        <v>113</v>
      </c>
      <c r="F70" s="49"/>
      <c r="G70" s="50"/>
    </row>
  </sheetData>
  <phoneticPr fontId="7" type="noConversion"/>
  <pageMargins left="0.5" right="0.5" top="0.5" bottom="0.55000000000000004" header="0.5" footer="0.5"/>
  <pageSetup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149"/>
  <sheetViews>
    <sheetView topLeftCell="A120" zoomScale="70" workbookViewId="0">
      <selection activeCell="B112" sqref="B112:F117"/>
    </sheetView>
  </sheetViews>
  <sheetFormatPr defaultColWidth="12.5546875" defaultRowHeight="13.2"/>
  <cols>
    <col min="1" max="1" width="3.5546875" customWidth="1"/>
    <col min="2" max="2" width="19.6640625" customWidth="1"/>
    <col min="4" max="4" width="12.5546875" hidden="1" customWidth="1"/>
    <col min="5" max="5" width="34.44140625" customWidth="1"/>
    <col min="6" max="6" width="15.6640625" customWidth="1"/>
    <col min="7" max="7" width="16.44140625" customWidth="1"/>
    <col min="8" max="8" width="11.33203125" customWidth="1"/>
    <col min="10" max="10" width="4.6640625" customWidth="1"/>
    <col min="11" max="11" width="11.5546875" customWidth="1"/>
    <col min="12" max="12" width="6.6640625" customWidth="1"/>
    <col min="13" max="13" width="13.5546875" customWidth="1"/>
    <col min="14" max="14" width="2.33203125" customWidth="1"/>
  </cols>
  <sheetData>
    <row r="1" spans="2:23" ht="15.6">
      <c r="B1" s="107" t="s">
        <v>155</v>
      </c>
      <c r="F1" s="108"/>
      <c r="G1" s="18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3" ht="15.6">
      <c r="B2" s="107" t="s">
        <v>156</v>
      </c>
      <c r="F2" s="108"/>
      <c r="G2" s="18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3" ht="15.6">
      <c r="B3" s="107" t="s">
        <v>157</v>
      </c>
      <c r="F3" s="108"/>
      <c r="G3" s="18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2:23" ht="15.6">
      <c r="B4" s="107" t="s">
        <v>158</v>
      </c>
      <c r="F4" s="108"/>
      <c r="G4" s="18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>
      <c r="F5" s="108"/>
      <c r="G5" s="18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3" ht="15.6">
      <c r="B6" s="109" t="s">
        <v>159</v>
      </c>
      <c r="C6" s="110"/>
      <c r="D6" s="110"/>
      <c r="E6" s="110"/>
      <c r="F6" s="111"/>
      <c r="G6" s="185"/>
      <c r="H6" s="186"/>
      <c r="I6" s="186"/>
      <c r="J6" s="186"/>
      <c r="K6" s="186"/>
      <c r="L6" s="186"/>
      <c r="M6" s="186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>
      <c r="F7" s="108"/>
      <c r="G7" s="18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 ht="15.6">
      <c r="B8" s="112" t="s">
        <v>160</v>
      </c>
      <c r="C8" s="113"/>
      <c r="D8" s="113"/>
      <c r="E8" s="113"/>
      <c r="F8" s="199">
        <v>1998</v>
      </c>
      <c r="G8" s="153"/>
      <c r="H8" s="154"/>
      <c r="I8" s="155"/>
      <c r="J8" s="156"/>
      <c r="K8" s="157"/>
      <c r="L8" s="157"/>
      <c r="M8" s="18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ht="15.6">
      <c r="B9" s="116" t="s">
        <v>161</v>
      </c>
      <c r="C9" s="117"/>
      <c r="D9" s="117"/>
      <c r="E9" s="118" t="s">
        <v>162</v>
      </c>
      <c r="F9" s="200" t="s">
        <v>163</v>
      </c>
      <c r="G9" s="188"/>
      <c r="H9" s="154"/>
      <c r="I9" s="155"/>
      <c r="J9" s="156"/>
      <c r="K9" s="157"/>
      <c r="L9" s="155"/>
      <c r="M9" s="18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 ht="15.6">
      <c r="B10" s="121" t="s">
        <v>8</v>
      </c>
      <c r="C10" s="122" t="s">
        <v>9</v>
      </c>
      <c r="D10" s="123"/>
      <c r="E10" s="123"/>
      <c r="F10" s="201" t="s">
        <v>164</v>
      </c>
      <c r="G10" s="188"/>
      <c r="H10" s="152"/>
      <c r="I10" s="155"/>
      <c r="J10" s="157"/>
      <c r="K10" s="157"/>
      <c r="L10" s="157"/>
      <c r="M10" s="18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2:23">
      <c r="B11" s="126"/>
      <c r="F11" s="108"/>
      <c r="G11" s="18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2:23">
      <c r="B12" s="205" t="s">
        <v>11</v>
      </c>
      <c r="C12" s="205" t="s">
        <v>12</v>
      </c>
      <c r="D12" s="1"/>
      <c r="E12" s="206" t="s">
        <v>13</v>
      </c>
      <c r="F12" s="202">
        <v>21.831313954462214</v>
      </c>
      <c r="G12" s="184"/>
      <c r="H12" s="7"/>
      <c r="I12" s="189"/>
      <c r="J12" s="7"/>
      <c r="K12" s="190"/>
      <c r="L12" s="7"/>
      <c r="M12" s="7"/>
      <c r="N12" s="7"/>
      <c r="O12" s="191"/>
      <c r="P12" s="191"/>
      <c r="Q12" s="191"/>
      <c r="R12" s="191"/>
      <c r="S12" s="7"/>
      <c r="T12" s="7"/>
      <c r="U12" s="7"/>
      <c r="V12" s="7"/>
      <c r="W12" s="7"/>
    </row>
    <row r="13" spans="2:23">
      <c r="B13" s="205" t="s">
        <v>14</v>
      </c>
      <c r="C13" s="205" t="s">
        <v>12</v>
      </c>
      <c r="D13" s="1"/>
      <c r="E13" s="206" t="s">
        <v>15</v>
      </c>
      <c r="F13" s="202">
        <v>0.39557277301757698</v>
      </c>
      <c r="G13" s="184"/>
      <c r="H13" s="7"/>
      <c r="I13" s="189"/>
      <c r="J13" s="7"/>
      <c r="K13" s="190"/>
      <c r="L13" s="7"/>
      <c r="M13" s="7"/>
      <c r="N13" s="7"/>
      <c r="O13" s="191"/>
      <c r="P13" s="191"/>
      <c r="Q13" s="191"/>
      <c r="R13" s="191"/>
      <c r="S13" s="7"/>
      <c r="T13" s="7"/>
      <c r="U13" s="7"/>
      <c r="V13" s="7"/>
      <c r="W13" s="7"/>
    </row>
    <row r="14" spans="2:23">
      <c r="B14" s="205" t="s">
        <v>16</v>
      </c>
      <c r="C14" s="205" t="s">
        <v>12</v>
      </c>
      <c r="D14" s="1"/>
      <c r="E14" s="206" t="s">
        <v>17</v>
      </c>
      <c r="F14" s="202">
        <v>6.3371966649848828</v>
      </c>
      <c r="G14" s="184"/>
      <c r="H14" s="7"/>
      <c r="I14" s="189"/>
      <c r="J14" s="7"/>
      <c r="K14" s="190"/>
      <c r="L14" s="7"/>
      <c r="M14" s="7"/>
      <c r="N14" s="7"/>
      <c r="O14" s="191"/>
      <c r="P14" s="191"/>
      <c r="Q14" s="191"/>
      <c r="R14" s="191"/>
      <c r="S14" s="7"/>
      <c r="T14" s="7"/>
      <c r="U14" s="7"/>
      <c r="V14" s="7"/>
      <c r="W14" s="7"/>
    </row>
    <row r="15" spans="2:23">
      <c r="B15" s="205" t="s">
        <v>18</v>
      </c>
      <c r="C15" s="205" t="s">
        <v>12</v>
      </c>
      <c r="D15" s="1"/>
      <c r="E15" s="206" t="s">
        <v>165</v>
      </c>
      <c r="F15" s="202">
        <v>0.18490765171503976</v>
      </c>
      <c r="G15" s="184"/>
      <c r="H15" s="7"/>
      <c r="I15" s="189"/>
      <c r="J15" s="7"/>
      <c r="K15" s="190"/>
      <c r="L15" s="7"/>
      <c r="M15" s="7"/>
      <c r="N15" s="7"/>
      <c r="O15" s="191"/>
      <c r="P15" s="191"/>
      <c r="Q15" s="191"/>
      <c r="R15" s="191"/>
      <c r="S15" s="7"/>
      <c r="T15" s="7"/>
      <c r="U15" s="7"/>
      <c r="V15" s="7"/>
      <c r="W15" s="7"/>
    </row>
    <row r="16" spans="2:23">
      <c r="B16" s="205" t="s">
        <v>20</v>
      </c>
      <c r="C16" s="205" t="s">
        <v>21</v>
      </c>
      <c r="D16" s="1"/>
      <c r="E16" s="206" t="s">
        <v>22</v>
      </c>
      <c r="F16" s="202">
        <v>1.4651849999999999E-2</v>
      </c>
      <c r="G16" s="184"/>
      <c r="H16" s="7"/>
      <c r="I16" s="189"/>
      <c r="J16" s="7"/>
      <c r="K16" s="190"/>
      <c r="L16" s="7"/>
      <c r="M16" s="7"/>
      <c r="N16" s="7"/>
      <c r="O16" s="191"/>
      <c r="P16" s="191"/>
      <c r="Q16" s="191"/>
      <c r="R16" s="191"/>
      <c r="S16" s="7"/>
      <c r="T16" s="7"/>
      <c r="U16" s="7"/>
      <c r="V16" s="7"/>
      <c r="W16" s="7"/>
    </row>
    <row r="17" spans="2:23">
      <c r="B17" s="205" t="s">
        <v>23</v>
      </c>
      <c r="C17" s="205" t="s">
        <v>24</v>
      </c>
      <c r="D17" s="1"/>
      <c r="E17" s="206" t="s">
        <v>166</v>
      </c>
      <c r="F17" s="202">
        <v>167.47545000000002</v>
      </c>
      <c r="G17" s="184"/>
      <c r="H17" s="7"/>
      <c r="I17" s="189"/>
      <c r="J17" s="7"/>
      <c r="K17" s="190"/>
      <c r="L17" s="7"/>
      <c r="M17" s="7"/>
      <c r="N17" s="7"/>
      <c r="O17" s="191"/>
      <c r="P17" s="191"/>
      <c r="Q17" s="191"/>
      <c r="R17" s="191"/>
      <c r="S17" s="7"/>
      <c r="T17" s="7"/>
      <c r="U17" s="7"/>
      <c r="V17" s="7"/>
      <c r="W17" s="7"/>
    </row>
    <row r="18" spans="2:23">
      <c r="B18" s="205" t="s">
        <v>25</v>
      </c>
      <c r="C18" s="205" t="s">
        <v>26</v>
      </c>
      <c r="D18" s="1"/>
      <c r="E18" s="206" t="s">
        <v>166</v>
      </c>
      <c r="F18" s="202">
        <v>124.83342</v>
      </c>
      <c r="G18" s="184"/>
      <c r="H18" s="7"/>
      <c r="I18" s="189"/>
      <c r="J18" s="7"/>
      <c r="K18" s="190"/>
      <c r="L18" s="7"/>
      <c r="M18" s="7"/>
      <c r="N18" s="7"/>
      <c r="O18" s="191"/>
      <c r="P18" s="191"/>
      <c r="Q18" s="191"/>
      <c r="R18" s="191"/>
      <c r="S18" s="7"/>
      <c r="T18" s="7"/>
      <c r="U18" s="7"/>
      <c r="V18" s="7"/>
      <c r="W18" s="7"/>
    </row>
    <row r="19" spans="2:23">
      <c r="B19" s="205" t="s">
        <v>27</v>
      </c>
      <c r="C19" s="205" t="s">
        <v>28</v>
      </c>
      <c r="D19" s="1"/>
      <c r="E19" s="206" t="s">
        <v>166</v>
      </c>
      <c r="F19" s="202">
        <v>175.39839999999998</v>
      </c>
      <c r="G19" s="184"/>
      <c r="H19" s="7"/>
      <c r="I19" s="189"/>
      <c r="J19" s="7"/>
      <c r="K19" s="190"/>
      <c r="L19" s="7"/>
      <c r="M19" s="7"/>
      <c r="N19" s="7"/>
      <c r="O19" s="191"/>
      <c r="P19" s="191"/>
      <c r="Q19" s="191"/>
      <c r="R19" s="191"/>
      <c r="S19" s="7"/>
      <c r="T19" s="7"/>
      <c r="U19" s="7"/>
      <c r="V19" s="7"/>
      <c r="W19" s="7"/>
    </row>
    <row r="20" spans="2:23">
      <c r="B20" s="205" t="s">
        <v>29</v>
      </c>
      <c r="C20" s="205" t="s">
        <v>30</v>
      </c>
      <c r="D20" s="1"/>
      <c r="E20" s="206" t="s">
        <v>31</v>
      </c>
      <c r="F20" s="202">
        <v>0.35325000000000001</v>
      </c>
      <c r="G20" s="184"/>
      <c r="H20" s="7"/>
      <c r="I20" s="189"/>
      <c r="J20" s="7"/>
      <c r="K20" s="190"/>
      <c r="L20" s="7"/>
      <c r="M20" s="7"/>
      <c r="N20" s="7"/>
      <c r="O20" s="191"/>
      <c r="P20" s="191"/>
      <c r="Q20" s="191"/>
      <c r="R20" s="191"/>
      <c r="S20" s="7"/>
      <c r="T20" s="7"/>
      <c r="U20" s="7"/>
      <c r="V20" s="7"/>
      <c r="W20" s="7"/>
    </row>
    <row r="21" spans="2:23">
      <c r="B21" s="205" t="s">
        <v>29</v>
      </c>
      <c r="C21" s="205" t="s">
        <v>32</v>
      </c>
      <c r="D21" s="1"/>
      <c r="E21" s="206" t="s">
        <v>33</v>
      </c>
      <c r="F21" s="202">
        <v>0.35325000000000001</v>
      </c>
      <c r="G21" s="184"/>
      <c r="H21" s="7"/>
      <c r="I21" s="189"/>
      <c r="J21" s="7"/>
      <c r="K21" s="190"/>
      <c r="L21" s="7"/>
      <c r="M21" s="7"/>
      <c r="N21" s="7"/>
      <c r="O21" s="191"/>
      <c r="P21" s="191"/>
      <c r="Q21" s="191"/>
      <c r="R21" s="191"/>
      <c r="S21" s="7"/>
      <c r="T21" s="7"/>
      <c r="U21" s="7"/>
      <c r="V21" s="7"/>
      <c r="W21" s="7"/>
    </row>
    <row r="22" spans="2:23">
      <c r="B22" s="205" t="s">
        <v>34</v>
      </c>
      <c r="C22" s="205" t="s">
        <v>35</v>
      </c>
      <c r="D22" s="1"/>
      <c r="E22" s="206" t="s">
        <v>36</v>
      </c>
      <c r="F22" s="203">
        <v>1.6000000000000001E-3</v>
      </c>
      <c r="G22" s="191"/>
      <c r="H22" s="7"/>
      <c r="I22" s="189"/>
      <c r="J22" s="7"/>
      <c r="K22" s="7"/>
      <c r="L22" s="7"/>
      <c r="M22" s="7"/>
      <c r="N22" s="7"/>
      <c r="O22" s="191"/>
      <c r="P22" s="191"/>
      <c r="Q22" s="191"/>
      <c r="R22" s="191"/>
      <c r="S22" s="7"/>
      <c r="T22" s="7"/>
      <c r="U22" s="7"/>
      <c r="V22" s="7"/>
      <c r="W22" s="7"/>
    </row>
    <row r="23" spans="2:23">
      <c r="B23" s="205" t="s">
        <v>37</v>
      </c>
      <c r="C23" s="205" t="s">
        <v>38</v>
      </c>
      <c r="D23" s="1"/>
      <c r="E23" s="206" t="s">
        <v>39</v>
      </c>
      <c r="F23" s="204">
        <v>0.7375671000000007</v>
      </c>
      <c r="G23" s="192"/>
      <c r="H23" s="7"/>
      <c r="I23" s="189"/>
      <c r="J23" s="7"/>
      <c r="K23" s="190"/>
      <c r="L23" s="7"/>
      <c r="M23" s="7"/>
      <c r="N23" s="7"/>
      <c r="O23" s="191"/>
      <c r="P23" s="191"/>
      <c r="Q23" s="191"/>
      <c r="R23" s="191"/>
      <c r="S23" s="7"/>
      <c r="T23" s="7"/>
      <c r="U23" s="7"/>
      <c r="V23" s="7"/>
      <c r="W23" s="7"/>
    </row>
    <row r="24" spans="2:23">
      <c r="B24" s="205" t="s">
        <v>40</v>
      </c>
      <c r="C24" s="205" t="s">
        <v>38</v>
      </c>
      <c r="D24" s="1"/>
      <c r="E24" s="206" t="s">
        <v>39</v>
      </c>
      <c r="F24" s="204">
        <v>1.5148800000000014E-2</v>
      </c>
      <c r="G24" s="192"/>
      <c r="H24" s="7"/>
      <c r="I24" s="189"/>
      <c r="J24" s="7"/>
      <c r="K24" s="19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2:23">
      <c r="B25" s="205" t="s">
        <v>41</v>
      </c>
      <c r="C25" s="205" t="s">
        <v>42</v>
      </c>
      <c r="D25" s="1"/>
      <c r="E25" s="206" t="s">
        <v>43</v>
      </c>
      <c r="F25" s="204">
        <v>0.12194760000000011</v>
      </c>
      <c r="G25" s="192"/>
      <c r="H25" s="7"/>
      <c r="I25" s="189"/>
      <c r="J25" s="7"/>
      <c r="K25" s="190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2:23">
      <c r="B26" s="205" t="s">
        <v>44</v>
      </c>
      <c r="C26" s="205" t="s">
        <v>42</v>
      </c>
      <c r="D26" s="1"/>
      <c r="E26" s="206" t="s">
        <v>45</v>
      </c>
      <c r="F26" s="204">
        <v>0.12194760000000011</v>
      </c>
      <c r="G26" s="192"/>
      <c r="H26" s="7"/>
      <c r="I26" s="189"/>
      <c r="J26" s="7"/>
      <c r="K26" s="190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2:23">
      <c r="B27" s="205" t="s">
        <v>46</v>
      </c>
      <c r="C27" s="205" t="s">
        <v>42</v>
      </c>
      <c r="D27" s="1"/>
      <c r="E27" s="206" t="s">
        <v>43</v>
      </c>
      <c r="F27" s="204">
        <v>0.29070980000000024</v>
      </c>
      <c r="G27" s="192"/>
      <c r="H27" s="7"/>
      <c r="I27" s="189"/>
      <c r="J27" s="7"/>
      <c r="K27" s="190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2:23">
      <c r="B28" s="205" t="s">
        <v>47</v>
      </c>
      <c r="C28" s="205" t="s">
        <v>42</v>
      </c>
      <c r="D28" s="1"/>
      <c r="E28" s="206" t="s">
        <v>43</v>
      </c>
      <c r="F28" s="204">
        <v>8.1766000000000078E-3</v>
      </c>
      <c r="G28" s="192"/>
      <c r="H28" s="7"/>
      <c r="I28" s="189"/>
      <c r="J28" s="7"/>
      <c r="K28" s="19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2:23">
      <c r="B29" s="205" t="s">
        <v>48</v>
      </c>
      <c r="C29" s="205" t="s">
        <v>42</v>
      </c>
      <c r="D29" s="1"/>
      <c r="E29" s="206" t="s">
        <v>43</v>
      </c>
      <c r="F29" s="204">
        <v>8.2624000000000065E-3</v>
      </c>
      <c r="G29" s="192"/>
      <c r="H29" s="7"/>
      <c r="I29" s="189"/>
      <c r="J29" s="7"/>
      <c r="K29" s="190"/>
      <c r="L29" s="7"/>
      <c r="M29" s="7"/>
      <c r="N29" s="7"/>
      <c r="O29" s="191"/>
      <c r="P29" s="191"/>
      <c r="Q29" s="191"/>
      <c r="R29" s="191"/>
      <c r="S29" s="7"/>
      <c r="T29" s="7"/>
      <c r="U29" s="7"/>
      <c r="V29" s="7"/>
      <c r="W29" s="7"/>
    </row>
    <row r="30" spans="2:23">
      <c r="B30" s="205" t="s">
        <v>49</v>
      </c>
      <c r="C30" s="205" t="s">
        <v>42</v>
      </c>
      <c r="D30" s="1"/>
      <c r="E30" s="206" t="s">
        <v>43</v>
      </c>
      <c r="F30" s="204">
        <v>8.2748000000000075E-3</v>
      </c>
      <c r="G30" s="192"/>
      <c r="H30" s="7"/>
      <c r="I30" s="189"/>
      <c r="J30" s="7"/>
      <c r="K30" s="190"/>
      <c r="L30" s="7"/>
      <c r="M30" s="7"/>
      <c r="N30" s="7"/>
      <c r="O30" s="191"/>
      <c r="P30" s="191"/>
      <c r="Q30" s="191"/>
      <c r="R30" s="191"/>
      <c r="S30" s="7"/>
      <c r="T30" s="7"/>
      <c r="U30" s="7"/>
      <c r="V30" s="7"/>
      <c r="W30" s="7"/>
    </row>
    <row r="31" spans="2:23">
      <c r="B31" s="205" t="s">
        <v>50</v>
      </c>
      <c r="C31" s="205" t="s">
        <v>51</v>
      </c>
      <c r="D31" s="1"/>
      <c r="E31" s="206" t="s">
        <v>45</v>
      </c>
      <c r="F31" s="204">
        <v>0.93041220000000091</v>
      </c>
      <c r="G31" s="192"/>
      <c r="H31" s="7"/>
      <c r="I31" s="189"/>
      <c r="J31" s="7"/>
      <c r="K31" s="190"/>
      <c r="L31" s="7"/>
      <c r="M31" s="7"/>
      <c r="N31" s="7"/>
      <c r="O31" s="191"/>
      <c r="P31" s="191"/>
      <c r="Q31" s="191"/>
      <c r="R31" s="191"/>
      <c r="S31" s="7"/>
      <c r="T31" s="7"/>
      <c r="U31" s="7"/>
      <c r="V31" s="7"/>
      <c r="W31" s="7"/>
    </row>
    <row r="32" spans="2:23">
      <c r="B32" s="205" t="s">
        <v>52</v>
      </c>
      <c r="C32" s="205" t="s">
        <v>53</v>
      </c>
      <c r="D32" s="1"/>
      <c r="E32" s="206" t="s">
        <v>45</v>
      </c>
      <c r="F32" s="204">
        <v>0.92688020000000082</v>
      </c>
      <c r="G32" s="192"/>
      <c r="H32" s="7"/>
      <c r="I32" s="189"/>
      <c r="J32" s="7"/>
      <c r="K32" s="190"/>
      <c r="L32" s="7"/>
      <c r="M32" s="7"/>
      <c r="N32" s="7"/>
      <c r="O32" s="191"/>
      <c r="P32" s="191"/>
      <c r="Q32" s="191"/>
      <c r="R32" s="191"/>
      <c r="S32" s="7"/>
      <c r="T32" s="7"/>
      <c r="U32" s="7"/>
      <c r="V32" s="7"/>
      <c r="W32" s="7"/>
    </row>
    <row r="33" spans="2:23">
      <c r="B33" s="205" t="s">
        <v>54</v>
      </c>
      <c r="C33" s="205" t="s">
        <v>55</v>
      </c>
      <c r="D33" s="1"/>
      <c r="E33" s="206" t="s">
        <v>45</v>
      </c>
      <c r="F33" s="204">
        <v>0</v>
      </c>
      <c r="G33" s="192"/>
      <c r="H33" s="7"/>
      <c r="I33" s="189"/>
      <c r="J33" s="7"/>
      <c r="K33" s="190"/>
      <c r="L33" s="7"/>
      <c r="M33" s="7"/>
      <c r="N33" s="7"/>
      <c r="O33" s="191"/>
      <c r="P33" s="191"/>
      <c r="Q33" s="191"/>
      <c r="R33" s="191"/>
      <c r="S33" s="7"/>
      <c r="T33" s="7"/>
      <c r="U33" s="7"/>
      <c r="V33" s="7"/>
      <c r="W33" s="7"/>
    </row>
    <row r="34" spans="2:23">
      <c r="B34" s="205" t="s">
        <v>56</v>
      </c>
      <c r="C34" s="205" t="s">
        <v>57</v>
      </c>
      <c r="D34" s="1"/>
      <c r="E34" s="206" t="s">
        <v>45</v>
      </c>
      <c r="F34" s="204">
        <v>1.3965735000000012</v>
      </c>
      <c r="G34" s="192"/>
      <c r="H34" s="7"/>
      <c r="I34" s="189"/>
      <c r="J34" s="7"/>
      <c r="K34" s="190"/>
      <c r="L34" s="7"/>
      <c r="M34" s="7"/>
      <c r="N34" s="7"/>
      <c r="O34" s="191"/>
      <c r="P34" s="191"/>
      <c r="Q34" s="191"/>
      <c r="R34" s="191"/>
      <c r="S34" s="7"/>
      <c r="T34" s="7"/>
      <c r="U34" s="7"/>
      <c r="V34" s="7"/>
      <c r="W34" s="7"/>
    </row>
    <row r="35" spans="2:23">
      <c r="B35" s="205" t="s">
        <v>58</v>
      </c>
      <c r="C35" s="205" t="s">
        <v>59</v>
      </c>
      <c r="D35" s="1"/>
      <c r="E35" s="206" t="s">
        <v>167</v>
      </c>
      <c r="F35" s="204">
        <v>0.10614</v>
      </c>
      <c r="G35" s="192"/>
      <c r="H35" s="7"/>
      <c r="I35" s="189"/>
      <c r="J35" s="7"/>
      <c r="K35" s="190"/>
      <c r="L35" s="7"/>
      <c r="M35" s="7"/>
      <c r="N35" s="7"/>
      <c r="O35" s="191"/>
      <c r="P35" s="191"/>
      <c r="Q35" s="191"/>
      <c r="R35" s="191"/>
      <c r="S35" s="7"/>
      <c r="T35" s="7"/>
      <c r="U35" s="7"/>
      <c r="V35" s="7"/>
      <c r="W35" s="7"/>
    </row>
    <row r="36" spans="2:23">
      <c r="B36" s="205" t="s">
        <v>61</v>
      </c>
      <c r="C36" s="205" t="s">
        <v>62</v>
      </c>
      <c r="D36" s="1"/>
      <c r="E36" s="206" t="s">
        <v>168</v>
      </c>
      <c r="F36" s="202">
        <v>2.2433465420245025</v>
      </c>
      <c r="G36" s="184"/>
      <c r="H36" s="7"/>
      <c r="I36" s="189"/>
      <c r="J36" s="7"/>
      <c r="K36" s="190"/>
      <c r="L36" s="7"/>
      <c r="M36" s="7"/>
      <c r="N36" s="7"/>
      <c r="O36" s="191"/>
      <c r="P36" s="191"/>
      <c r="Q36" s="191"/>
      <c r="R36" s="191"/>
      <c r="S36" s="7"/>
      <c r="T36" s="7"/>
      <c r="U36" s="7"/>
      <c r="V36" s="7"/>
      <c r="W36" s="7"/>
    </row>
    <row r="37" spans="2:23">
      <c r="B37" s="205" t="s">
        <v>64</v>
      </c>
      <c r="C37" s="205" t="s">
        <v>65</v>
      </c>
      <c r="D37" s="1"/>
      <c r="E37" s="206" t="s">
        <v>169</v>
      </c>
      <c r="F37" s="202">
        <v>43.600870295877336</v>
      </c>
      <c r="G37" s="184"/>
      <c r="H37" s="7"/>
      <c r="I37" s="189"/>
      <c r="J37" s="7"/>
      <c r="K37" s="190"/>
      <c r="L37" s="7"/>
      <c r="M37" s="7"/>
      <c r="N37" s="7"/>
      <c r="O37" s="191"/>
      <c r="P37" s="191"/>
      <c r="Q37" s="191"/>
      <c r="R37" s="191"/>
      <c r="S37" s="7"/>
      <c r="T37" s="7"/>
      <c r="U37" s="7"/>
      <c r="V37" s="7"/>
      <c r="W37" s="7"/>
    </row>
    <row r="38" spans="2:23">
      <c r="B38" s="205" t="s">
        <v>67</v>
      </c>
      <c r="C38" s="205" t="s">
        <v>68</v>
      </c>
      <c r="D38" s="1"/>
      <c r="E38" s="206" t="s">
        <v>170</v>
      </c>
      <c r="F38" s="203">
        <v>0</v>
      </c>
      <c r="G38" s="191"/>
      <c r="H38" s="7"/>
      <c r="I38" s="189"/>
      <c r="J38" s="7"/>
      <c r="K38" s="190"/>
      <c r="L38" s="7"/>
      <c r="M38" s="7"/>
      <c r="N38" s="7"/>
      <c r="O38" s="191"/>
      <c r="P38" s="191"/>
      <c r="Q38" s="191"/>
      <c r="R38" s="191"/>
      <c r="S38" s="7"/>
      <c r="T38" s="7"/>
      <c r="U38" s="7"/>
      <c r="V38" s="7"/>
      <c r="W38" s="7"/>
    </row>
    <row r="39" spans="2:23">
      <c r="B39" s="205" t="s">
        <v>70</v>
      </c>
      <c r="C39" s="205" t="s">
        <v>68</v>
      </c>
      <c r="D39" s="1"/>
      <c r="E39" s="206" t="s">
        <v>171</v>
      </c>
      <c r="F39" s="203">
        <v>0</v>
      </c>
      <c r="G39" s="191"/>
      <c r="H39" s="7"/>
      <c r="I39" s="189"/>
      <c r="J39" s="7"/>
      <c r="K39" s="190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2:23">
      <c r="B40" s="205" t="s">
        <v>72</v>
      </c>
      <c r="C40" s="205" t="s">
        <v>73</v>
      </c>
      <c r="D40" s="1"/>
      <c r="E40" s="206" t="s">
        <v>74</v>
      </c>
      <c r="F40" s="202">
        <v>0</v>
      </c>
      <c r="G40" s="184"/>
      <c r="H40" s="7"/>
      <c r="I40" s="193"/>
      <c r="J40" s="7"/>
      <c r="K40" s="7"/>
      <c r="L40" s="7"/>
      <c r="M40" s="7"/>
      <c r="N40" s="7"/>
      <c r="O40" s="191"/>
      <c r="P40" s="191"/>
      <c r="Q40" s="191"/>
      <c r="R40" s="191"/>
      <c r="S40" s="7"/>
      <c r="T40" s="7"/>
      <c r="U40" s="7"/>
      <c r="V40" s="7"/>
      <c r="W40" s="7"/>
    </row>
    <row r="41" spans="2:23">
      <c r="B41" s="205" t="s">
        <v>75</v>
      </c>
      <c r="C41" s="205" t="s">
        <v>76</v>
      </c>
      <c r="D41" s="1"/>
      <c r="E41" s="206" t="s">
        <v>77</v>
      </c>
      <c r="F41" s="202">
        <v>1.9350000000000001</v>
      </c>
      <c r="G41" s="184"/>
      <c r="H41" s="7"/>
      <c r="I41" s="189"/>
      <c r="J41" s="7"/>
      <c r="K41" s="190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2:23">
      <c r="B42" s="205" t="s">
        <v>78</v>
      </c>
      <c r="C42" s="205" t="s">
        <v>79</v>
      </c>
      <c r="D42" s="1"/>
      <c r="E42" s="206" t="s">
        <v>80</v>
      </c>
      <c r="F42" s="202">
        <v>0.27989999999999998</v>
      </c>
      <c r="G42" s="184"/>
      <c r="H42" s="7"/>
      <c r="I42" s="189"/>
      <c r="J42" s="7"/>
      <c r="K42" s="190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2:23">
      <c r="B43" s="205" t="s">
        <v>81</v>
      </c>
      <c r="C43" s="205" t="s">
        <v>82</v>
      </c>
      <c r="D43" s="1"/>
      <c r="E43" s="206" t="s">
        <v>83</v>
      </c>
      <c r="F43" s="202">
        <v>11.196558960000001</v>
      </c>
      <c r="G43" s="184"/>
      <c r="H43" s="7"/>
      <c r="I43" s="189"/>
      <c r="J43" s="7"/>
      <c r="K43" s="190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2:23">
      <c r="B44" s="126"/>
      <c r="F44" s="108"/>
      <c r="G44" s="184"/>
      <c r="H44" s="7"/>
      <c r="I44" s="189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2:23">
      <c r="B45" s="132" t="s">
        <v>172</v>
      </c>
      <c r="F45" s="108">
        <v>561.10672929208135</v>
      </c>
      <c r="G45" s="184"/>
      <c r="H45" s="7"/>
      <c r="I45" s="189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2:23">
      <c r="B46" s="133"/>
      <c r="C46" s="134"/>
      <c r="D46" s="134"/>
      <c r="E46" s="134"/>
      <c r="F46" s="135"/>
      <c r="G46" s="184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2:23" ht="16.2">
      <c r="B47" s="136"/>
      <c r="C47" s="137"/>
      <c r="D47" s="137"/>
      <c r="E47" s="137"/>
      <c r="F47" s="138">
        <v>1998</v>
      </c>
      <c r="G47" s="194"/>
      <c r="H47" s="154"/>
      <c r="I47" s="155"/>
      <c r="J47" s="195"/>
      <c r="K47" s="187"/>
      <c r="L47" s="187"/>
      <c r="M47" s="18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2:23" ht="16.2">
      <c r="B48" s="139" t="s">
        <v>173</v>
      </c>
      <c r="C48" s="140"/>
      <c r="D48" s="140"/>
      <c r="E48" s="141" t="s">
        <v>162</v>
      </c>
      <c r="F48" s="142" t="s">
        <v>163</v>
      </c>
      <c r="G48" s="196"/>
      <c r="H48" s="154"/>
      <c r="I48" s="155"/>
      <c r="J48" s="195"/>
      <c r="K48" s="187"/>
      <c r="L48" s="197"/>
      <c r="M48" s="18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2:23" ht="16.2">
      <c r="B49" s="143" t="s">
        <v>8</v>
      </c>
      <c r="C49" s="144" t="s">
        <v>9</v>
      </c>
      <c r="D49" s="145"/>
      <c r="E49" s="146"/>
      <c r="F49" s="147" t="s">
        <v>164</v>
      </c>
      <c r="G49" s="196"/>
      <c r="H49" s="152"/>
      <c r="I49" s="155"/>
      <c r="J49" s="187"/>
      <c r="K49" s="187"/>
      <c r="L49" s="187"/>
      <c r="M49" s="18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2:23">
      <c r="B50" s="126"/>
      <c r="F50" s="108"/>
      <c r="G50" s="184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2:23">
      <c r="B51" s="127" t="s">
        <v>20</v>
      </c>
      <c r="C51" s="128" t="s">
        <v>21</v>
      </c>
      <c r="E51" s="129" t="s">
        <v>22</v>
      </c>
      <c r="F51" s="108">
        <v>5.3320650000000004E-3</v>
      </c>
      <c r="G51" s="184"/>
      <c r="H51" s="7"/>
      <c r="I51" s="189"/>
      <c r="J51" s="7"/>
      <c r="K51" s="190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2:23">
      <c r="B52" s="127" t="s">
        <v>23</v>
      </c>
      <c r="C52" s="128" t="s">
        <v>24</v>
      </c>
      <c r="E52" s="129" t="s">
        <v>166</v>
      </c>
      <c r="F52" s="130">
        <v>7.0352546999999994</v>
      </c>
      <c r="G52" s="191"/>
      <c r="H52" s="7"/>
      <c r="I52" s="189"/>
      <c r="J52" s="7"/>
      <c r="K52" s="190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2:23">
      <c r="B53" s="127" t="s">
        <v>25</v>
      </c>
      <c r="C53" s="128" t="s">
        <v>26</v>
      </c>
      <c r="E53" s="129" t="s">
        <v>166</v>
      </c>
      <c r="F53" s="130">
        <v>6.9466163999999999</v>
      </c>
      <c r="G53" s="191"/>
      <c r="H53" s="7"/>
      <c r="I53" s="189"/>
      <c r="J53" s="7"/>
      <c r="K53" s="19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2:23">
      <c r="B54" s="127" t="s">
        <v>27</v>
      </c>
      <c r="C54" s="128" t="s">
        <v>28</v>
      </c>
      <c r="E54" s="129" t="s">
        <v>166</v>
      </c>
      <c r="F54" s="130">
        <v>6.2156240000000009</v>
      </c>
      <c r="G54" s="191"/>
      <c r="H54" s="7"/>
      <c r="I54" s="189"/>
      <c r="J54" s="7"/>
      <c r="K54" s="19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2:23">
      <c r="B55" s="127" t="s">
        <v>29</v>
      </c>
      <c r="C55" s="128" t="s">
        <v>30</v>
      </c>
      <c r="E55" s="129" t="s">
        <v>31</v>
      </c>
      <c r="F55" s="108">
        <v>3.6384750000000001</v>
      </c>
      <c r="G55" s="184"/>
      <c r="H55" s="7"/>
      <c r="I55" s="189"/>
      <c r="J55" s="7"/>
      <c r="K55" s="19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2:23">
      <c r="B56" s="127" t="s">
        <v>29</v>
      </c>
      <c r="C56" s="128" t="s">
        <v>32</v>
      </c>
      <c r="E56" s="129" t="s">
        <v>33</v>
      </c>
      <c r="F56" s="108">
        <v>3.6384750000000001</v>
      </c>
      <c r="G56" s="184"/>
      <c r="H56" s="7"/>
      <c r="I56" s="189"/>
      <c r="J56" s="7"/>
      <c r="K56" s="19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2:23">
      <c r="B57" s="126"/>
      <c r="F57" s="108"/>
      <c r="G57" s="184"/>
      <c r="H57" s="7"/>
      <c r="I57" s="18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2:23">
      <c r="B58" s="132" t="s">
        <v>174</v>
      </c>
      <c r="F58" s="108">
        <v>27.479777165000002</v>
      </c>
      <c r="G58" s="184"/>
      <c r="H58" s="7"/>
      <c r="I58" s="18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2:23">
      <c r="B59" s="133"/>
      <c r="C59" s="134"/>
      <c r="D59" s="134"/>
      <c r="E59" s="134"/>
      <c r="F59" s="135"/>
      <c r="G59" s="184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2:23" ht="15.6">
      <c r="B60" s="148"/>
      <c r="C60" s="113"/>
      <c r="D60" s="113"/>
      <c r="E60" s="113"/>
      <c r="F60" s="114">
        <v>1998</v>
      </c>
      <c r="G60" s="153"/>
      <c r="H60" s="154"/>
      <c r="I60" s="155"/>
      <c r="J60" s="156"/>
      <c r="K60" s="157"/>
      <c r="L60" s="157"/>
      <c r="M60" s="15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2:23" ht="15.6">
      <c r="B61" s="116" t="s">
        <v>182</v>
      </c>
      <c r="C61" s="117"/>
      <c r="D61" s="117"/>
      <c r="E61" s="118" t="s">
        <v>162</v>
      </c>
      <c r="F61" s="119" t="s">
        <v>163</v>
      </c>
      <c r="G61" s="188"/>
      <c r="H61" s="154"/>
      <c r="I61" s="155"/>
      <c r="J61" s="156"/>
      <c r="K61" s="157"/>
      <c r="L61" s="155"/>
      <c r="M61" s="15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2:23" ht="15.6">
      <c r="B62" s="121" t="s">
        <v>8</v>
      </c>
      <c r="C62" s="122" t="s">
        <v>9</v>
      </c>
      <c r="D62" s="123"/>
      <c r="E62" s="123"/>
      <c r="F62" s="124" t="s">
        <v>164</v>
      </c>
      <c r="G62" s="188"/>
      <c r="H62" s="152"/>
      <c r="I62" s="155"/>
      <c r="J62" s="157"/>
      <c r="K62" s="157"/>
      <c r="L62" s="157"/>
      <c r="M62" s="15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2:23">
      <c r="B63" s="126"/>
      <c r="F63" s="108"/>
      <c r="G63" s="184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2:23">
      <c r="B64" s="127" t="s">
        <v>20</v>
      </c>
      <c r="C64" s="128" t="s">
        <v>21</v>
      </c>
      <c r="E64" s="129" t="s">
        <v>22</v>
      </c>
      <c r="F64" s="108">
        <v>5.3320650000000004E-3</v>
      </c>
      <c r="G64" s="184"/>
      <c r="H64" s="7"/>
      <c r="I64" s="189"/>
      <c r="J64" s="7"/>
      <c r="K64" s="190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2:23">
      <c r="B65" s="127" t="s">
        <v>23</v>
      </c>
      <c r="C65" s="128" t="s">
        <v>24</v>
      </c>
      <c r="E65" s="129" t="s">
        <v>166</v>
      </c>
      <c r="F65" s="108">
        <v>7.0352546999999994</v>
      </c>
      <c r="G65" s="184"/>
      <c r="H65" s="7"/>
      <c r="I65" s="189"/>
      <c r="J65" s="7"/>
      <c r="K65" s="190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2:23">
      <c r="B66" s="127" t="s">
        <v>25</v>
      </c>
      <c r="C66" s="128" t="s">
        <v>26</v>
      </c>
      <c r="E66" s="129" t="s">
        <v>166</v>
      </c>
      <c r="F66" s="108">
        <v>6.9466163999999999</v>
      </c>
      <c r="G66" s="184"/>
      <c r="H66" s="7"/>
      <c r="I66" s="189"/>
      <c r="J66" s="7"/>
      <c r="K66" s="190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2:23">
      <c r="B67" s="127" t="s">
        <v>27</v>
      </c>
      <c r="C67" s="128" t="s">
        <v>28</v>
      </c>
      <c r="E67" s="129" t="s">
        <v>166</v>
      </c>
      <c r="F67" s="108">
        <v>6.2156240000000009</v>
      </c>
      <c r="G67" s="184"/>
      <c r="H67" s="7"/>
      <c r="I67" s="189"/>
      <c r="J67" s="7"/>
      <c r="K67" s="190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2:23">
      <c r="B68" s="127" t="s">
        <v>29</v>
      </c>
      <c r="C68" s="128" t="s">
        <v>30</v>
      </c>
      <c r="E68" s="129" t="s">
        <v>31</v>
      </c>
      <c r="F68" s="108">
        <v>3.6384750000000001</v>
      </c>
      <c r="G68" s="184"/>
      <c r="H68" s="7"/>
      <c r="I68" s="189"/>
      <c r="J68" s="7"/>
      <c r="K68" s="190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2:23">
      <c r="B69" s="127" t="s">
        <v>29</v>
      </c>
      <c r="C69" s="128" t="s">
        <v>32</v>
      </c>
      <c r="E69" s="129" t="s">
        <v>33</v>
      </c>
      <c r="F69" s="108">
        <v>3.6384750000000001</v>
      </c>
      <c r="G69" s="184"/>
      <c r="H69" s="7"/>
      <c r="I69" s="189"/>
      <c r="J69" s="7"/>
      <c r="K69" s="190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2:23">
      <c r="B70" s="126"/>
      <c r="F70" s="108"/>
      <c r="G70" s="184"/>
      <c r="H70" s="7"/>
      <c r="I70" s="18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2:23">
      <c r="B71" s="149" t="s">
        <v>175</v>
      </c>
      <c r="F71" s="108">
        <v>27.479777165000002</v>
      </c>
      <c r="G71" s="184"/>
      <c r="H71" s="7"/>
      <c r="I71" s="18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2:23">
      <c r="B72" s="133"/>
      <c r="C72" s="134"/>
      <c r="D72" s="134"/>
      <c r="E72" s="134"/>
      <c r="F72" s="135"/>
      <c r="G72" s="184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2:23" ht="15.6">
      <c r="B73" s="150"/>
      <c r="C73" s="115"/>
      <c r="D73" s="115"/>
      <c r="E73" s="115"/>
      <c r="F73" s="114">
        <v>1998</v>
      </c>
      <c r="G73" s="153"/>
      <c r="H73" s="154"/>
      <c r="I73" s="155"/>
      <c r="J73" s="156"/>
      <c r="K73" s="157"/>
      <c r="L73" s="157"/>
      <c r="M73" s="15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2:23" ht="15.6">
      <c r="B74" s="116" t="s">
        <v>176</v>
      </c>
      <c r="C74" s="117"/>
      <c r="D74" s="120"/>
      <c r="E74" s="120"/>
      <c r="F74" s="119" t="s">
        <v>163</v>
      </c>
      <c r="G74" s="188"/>
      <c r="H74" s="154"/>
      <c r="I74" s="155"/>
      <c r="J74" s="156"/>
      <c r="K74" s="157"/>
      <c r="L74" s="155"/>
      <c r="M74" s="15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2:23" ht="15.6">
      <c r="B75" s="121" t="s">
        <v>8</v>
      </c>
      <c r="C75" s="122" t="s">
        <v>9</v>
      </c>
      <c r="D75" s="125"/>
      <c r="E75" s="125"/>
      <c r="F75" s="124" t="s">
        <v>164</v>
      </c>
      <c r="G75" s="188"/>
      <c r="H75" s="152"/>
      <c r="I75" s="155"/>
      <c r="J75" s="157"/>
      <c r="K75" s="157"/>
      <c r="L75" s="157"/>
      <c r="M75" s="15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2:23">
      <c r="B76" s="126"/>
      <c r="F76" s="108"/>
      <c r="G76" s="184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2:23">
      <c r="B77" s="205" t="s">
        <v>11</v>
      </c>
      <c r="C77" s="205" t="s">
        <v>12</v>
      </c>
      <c r="D77" s="1"/>
      <c r="E77" s="206" t="s">
        <v>13</v>
      </c>
      <c r="F77" s="202">
        <v>7.8274386415935675</v>
      </c>
      <c r="G77" s="184"/>
      <c r="H77" s="7"/>
      <c r="I77" s="18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2:23">
      <c r="B78" s="205" t="s">
        <v>14</v>
      </c>
      <c r="C78" s="205" t="s">
        <v>12</v>
      </c>
      <c r="D78" s="1"/>
      <c r="E78" s="206" t="s">
        <v>15</v>
      </c>
      <c r="F78" s="202">
        <v>2.486729292650915E-2</v>
      </c>
      <c r="G78" s="184"/>
      <c r="H78" s="7"/>
      <c r="I78" s="18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2:23">
      <c r="B79" s="205" t="s">
        <v>16</v>
      </c>
      <c r="C79" s="205" t="s">
        <v>12</v>
      </c>
      <c r="D79" s="1"/>
      <c r="E79" s="206" t="s">
        <v>17</v>
      </c>
      <c r="F79" s="202">
        <v>0.39838162924846598</v>
      </c>
      <c r="G79" s="184"/>
      <c r="H79" s="7"/>
      <c r="I79" s="18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2:23">
      <c r="B80" s="205" t="s">
        <v>18</v>
      </c>
      <c r="C80" s="205" t="s">
        <v>12</v>
      </c>
      <c r="D80" s="1"/>
      <c r="E80" s="206" t="s">
        <v>165</v>
      </c>
      <c r="F80" s="202">
        <v>3.0222000000000002E-2</v>
      </c>
      <c r="G80" s="184"/>
      <c r="H80" s="7"/>
      <c r="I80" s="189"/>
      <c r="J80" s="7"/>
      <c r="K80" s="190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2:23">
      <c r="B81" s="205" t="s">
        <v>20</v>
      </c>
      <c r="C81" s="205" t="s">
        <v>21</v>
      </c>
      <c r="D81" s="1"/>
      <c r="E81" s="206" t="s">
        <v>22</v>
      </c>
      <c r="F81" s="202">
        <v>0.36252000000000001</v>
      </c>
      <c r="G81" s="184"/>
      <c r="H81" s="7"/>
      <c r="I81" s="189"/>
      <c r="J81" s="7"/>
      <c r="K81" s="190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2:23">
      <c r="B82" s="205" t="s">
        <v>23</v>
      </c>
      <c r="C82" s="205" t="s">
        <v>24</v>
      </c>
      <c r="D82" s="1"/>
      <c r="E82" s="206" t="s">
        <v>166</v>
      </c>
      <c r="F82" s="202">
        <v>553.63333499999999</v>
      </c>
      <c r="G82" s="184"/>
      <c r="H82" s="7"/>
      <c r="I82" s="189"/>
      <c r="J82" s="7"/>
      <c r="K82" s="190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2:23">
      <c r="B83" s="205" t="s">
        <v>25</v>
      </c>
      <c r="C83" s="205" t="s">
        <v>26</v>
      </c>
      <c r="D83" s="1"/>
      <c r="E83" s="206" t="s">
        <v>166</v>
      </c>
      <c r="F83" s="202">
        <v>870.62820000000011</v>
      </c>
      <c r="G83" s="184"/>
      <c r="H83" s="7"/>
      <c r="I83" s="189"/>
      <c r="J83" s="7"/>
      <c r="K83" s="190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2:23">
      <c r="B84" s="205" t="s">
        <v>27</v>
      </c>
      <c r="C84" s="205" t="s">
        <v>28</v>
      </c>
      <c r="D84" s="1"/>
      <c r="E84" s="206" t="s">
        <v>166</v>
      </c>
      <c r="F84" s="202">
        <v>729.65280000000007</v>
      </c>
      <c r="G84" s="184"/>
      <c r="H84" s="7"/>
      <c r="I84" s="189"/>
      <c r="J84" s="7"/>
      <c r="K84" s="190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2:23">
      <c r="B85" s="205" t="s">
        <v>29</v>
      </c>
      <c r="C85" s="205" t="s">
        <v>30</v>
      </c>
      <c r="D85" s="1"/>
      <c r="E85" s="206" t="s">
        <v>31</v>
      </c>
      <c r="F85" s="202">
        <v>46.946924999999993</v>
      </c>
      <c r="G85" s="184"/>
      <c r="H85" s="7"/>
      <c r="I85" s="189"/>
      <c r="J85" s="7"/>
      <c r="K85" s="190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2:23">
      <c r="B86" s="205" t="s">
        <v>29</v>
      </c>
      <c r="C86" s="205" t="s">
        <v>32</v>
      </c>
      <c r="D86" s="1"/>
      <c r="E86" s="206" t="s">
        <v>33</v>
      </c>
      <c r="F86" s="202">
        <v>46.946924999999993</v>
      </c>
      <c r="G86" s="184"/>
      <c r="H86" s="7"/>
      <c r="I86" s="189"/>
      <c r="J86" s="7"/>
      <c r="K86" s="190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2:23">
      <c r="B87" s="126"/>
      <c r="F87" s="108"/>
      <c r="G87" s="184"/>
      <c r="H87" s="7"/>
      <c r="I87" s="18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2:23">
      <c r="B88" s="132" t="s">
        <v>177</v>
      </c>
      <c r="F88" s="108">
        <v>2256.451614563769</v>
      </c>
      <c r="G88" s="184"/>
      <c r="H88" s="7"/>
      <c r="I88" s="18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2:23">
      <c r="B89" s="133"/>
      <c r="C89" s="134"/>
      <c r="D89" s="134"/>
      <c r="E89" s="134"/>
      <c r="F89" s="135"/>
      <c r="G89" s="184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2:23" ht="15.6">
      <c r="B90" s="151"/>
      <c r="C90" s="152"/>
      <c r="D90" s="152"/>
      <c r="E90" s="152"/>
      <c r="F90" s="153">
        <v>1998</v>
      </c>
      <c r="G90" s="153"/>
      <c r="H90" s="154"/>
      <c r="I90" s="155"/>
      <c r="J90" s="156"/>
      <c r="K90" s="157"/>
      <c r="L90" s="157"/>
      <c r="M90" s="15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2:23" ht="15.6">
      <c r="B91" s="116" t="s">
        <v>178</v>
      </c>
      <c r="C91" s="117"/>
      <c r="D91" s="117"/>
      <c r="E91" s="118" t="s">
        <v>162</v>
      </c>
      <c r="F91" s="119" t="s">
        <v>163</v>
      </c>
      <c r="G91" s="188"/>
      <c r="H91" s="154"/>
      <c r="I91" s="155"/>
      <c r="J91" s="156"/>
      <c r="K91" s="157"/>
      <c r="L91" s="155"/>
      <c r="M91" s="15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2:23" ht="15.6">
      <c r="B92" s="158"/>
      <c r="C92" s="122" t="s">
        <v>9</v>
      </c>
      <c r="D92" s="123"/>
      <c r="E92" s="123"/>
      <c r="F92" s="124" t="s">
        <v>164</v>
      </c>
      <c r="G92" s="188"/>
      <c r="H92" s="152"/>
      <c r="I92" s="155"/>
      <c r="J92" s="157"/>
      <c r="K92" s="157"/>
      <c r="L92" s="157"/>
      <c r="M92" s="15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2:23">
      <c r="B93" s="126"/>
      <c r="F93" s="108"/>
      <c r="G93" s="184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2:23">
      <c r="B94" s="205" t="s">
        <v>11</v>
      </c>
      <c r="C94" s="205" t="s">
        <v>12</v>
      </c>
      <c r="D94" s="1"/>
      <c r="E94" s="206" t="s">
        <v>13</v>
      </c>
      <c r="F94" s="202">
        <v>25.168901815589223</v>
      </c>
      <c r="G94" s="184"/>
      <c r="H94" s="7"/>
      <c r="I94" s="189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2:23">
      <c r="B95" s="205" t="s">
        <v>14</v>
      </c>
      <c r="C95" s="205" t="s">
        <v>12</v>
      </c>
      <c r="D95" s="1"/>
      <c r="E95" s="206" t="s">
        <v>15</v>
      </c>
      <c r="F95" s="202">
        <v>4.9644486965603411E-2</v>
      </c>
      <c r="G95" s="184"/>
      <c r="H95" s="7"/>
      <c r="I95" s="189"/>
      <c r="J95" s="7"/>
      <c r="K95" s="190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2:23">
      <c r="B96" s="205" t="s">
        <v>16</v>
      </c>
      <c r="C96" s="205" t="s">
        <v>12</v>
      </c>
      <c r="D96" s="1"/>
      <c r="E96" s="206" t="s">
        <v>17</v>
      </c>
      <c r="F96" s="202">
        <v>0.79531984679675649</v>
      </c>
      <c r="G96" s="184"/>
      <c r="H96" s="7"/>
      <c r="I96" s="189"/>
      <c r="J96" s="7"/>
      <c r="K96" s="190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2:23">
      <c r="B97" s="205" t="s">
        <v>18</v>
      </c>
      <c r="C97" s="205" t="s">
        <v>12</v>
      </c>
      <c r="D97" s="1"/>
      <c r="E97" s="206" t="s">
        <v>165</v>
      </c>
      <c r="F97" s="202">
        <v>6.0334500000000006E-2</v>
      </c>
      <c r="G97" s="184"/>
      <c r="H97" s="7"/>
      <c r="I97" s="189"/>
      <c r="J97" s="7"/>
      <c r="K97" s="190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2:23">
      <c r="B98" s="205" t="s">
        <v>20</v>
      </c>
      <c r="C98" s="205" t="s">
        <v>21</v>
      </c>
      <c r="D98" s="1"/>
      <c r="E98" s="206" t="s">
        <v>22</v>
      </c>
      <c r="F98" s="204">
        <v>4.6825500000000006E-2</v>
      </c>
      <c r="G98" s="192"/>
      <c r="H98" s="7"/>
      <c r="I98" s="189"/>
      <c r="J98" s="7"/>
      <c r="K98" s="190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2:23">
      <c r="B99" s="205" t="s">
        <v>23</v>
      </c>
      <c r="C99" s="205" t="s">
        <v>24</v>
      </c>
      <c r="D99" s="1"/>
      <c r="E99" s="206" t="s">
        <v>166</v>
      </c>
      <c r="F99" s="204">
        <v>35.038050000000005</v>
      </c>
      <c r="G99" s="192"/>
      <c r="H99" s="7"/>
      <c r="I99" s="189"/>
      <c r="J99" s="7"/>
      <c r="K99" s="190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2:23">
      <c r="B100" s="205" t="s">
        <v>25</v>
      </c>
      <c r="C100" s="205" t="s">
        <v>26</v>
      </c>
      <c r="D100" s="1"/>
      <c r="E100" s="206" t="s">
        <v>166</v>
      </c>
      <c r="F100" s="204">
        <v>36.40578</v>
      </c>
      <c r="G100" s="192"/>
      <c r="H100" s="7"/>
      <c r="I100" s="189"/>
      <c r="J100" s="7"/>
      <c r="K100" s="190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2:23">
      <c r="B101" s="205" t="s">
        <v>27</v>
      </c>
      <c r="C101" s="205" t="s">
        <v>28</v>
      </c>
      <c r="D101" s="1"/>
      <c r="E101" s="206" t="s">
        <v>166</v>
      </c>
      <c r="F101" s="204">
        <v>33.568800000000003</v>
      </c>
      <c r="G101" s="192"/>
      <c r="H101" s="7"/>
      <c r="I101" s="189"/>
      <c r="J101" s="7"/>
      <c r="K101" s="190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2:23">
      <c r="B102" s="205" t="s">
        <v>29</v>
      </c>
      <c r="C102" s="205" t="s">
        <v>30</v>
      </c>
      <c r="D102" s="1"/>
      <c r="E102" s="206" t="s">
        <v>31</v>
      </c>
      <c r="F102" s="202">
        <v>1.0244249999999999</v>
      </c>
      <c r="G102" s="184"/>
      <c r="H102" s="7"/>
      <c r="I102" s="189"/>
      <c r="J102" s="7"/>
      <c r="K102" s="190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2:23">
      <c r="B103" s="205" t="s">
        <v>29</v>
      </c>
      <c r="C103" s="205" t="s">
        <v>32</v>
      </c>
      <c r="D103" s="1"/>
      <c r="E103" s="206" t="s">
        <v>33</v>
      </c>
      <c r="F103" s="202">
        <v>1.0244249999999999</v>
      </c>
      <c r="G103" s="184"/>
      <c r="H103" s="7"/>
      <c r="I103" s="189"/>
      <c r="J103" s="7"/>
      <c r="K103" s="190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2:23">
      <c r="B104" s="205" t="s">
        <v>34</v>
      </c>
      <c r="C104" s="205" t="s">
        <v>35</v>
      </c>
      <c r="D104" s="1"/>
      <c r="E104" s="206" t="s">
        <v>36</v>
      </c>
      <c r="F104" s="202">
        <v>13.9</v>
      </c>
      <c r="G104" s="184"/>
      <c r="H104" s="7"/>
      <c r="I104" s="189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2:23">
      <c r="B105" s="126"/>
      <c r="F105" s="108"/>
      <c r="G105" s="184"/>
      <c r="H105" s="7"/>
      <c r="I105" s="18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2:23">
      <c r="B106" s="132" t="s">
        <v>179</v>
      </c>
      <c r="F106" s="159">
        <v>147.08250614935162</v>
      </c>
      <c r="G106" s="198"/>
      <c r="H106" s="7"/>
      <c r="I106" s="18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2:23">
      <c r="B107" s="133"/>
      <c r="C107" s="134"/>
      <c r="D107" s="134"/>
      <c r="E107" s="134"/>
      <c r="F107" s="135"/>
      <c r="G107" s="184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2:23" ht="15.6">
      <c r="B108" s="148"/>
      <c r="C108" s="113"/>
      <c r="D108" s="113"/>
      <c r="E108" s="113"/>
      <c r="F108" s="114">
        <v>1998</v>
      </c>
      <c r="G108" s="153"/>
      <c r="H108" s="154"/>
      <c r="I108" s="155"/>
      <c r="J108" s="156"/>
      <c r="K108" s="157"/>
      <c r="L108" s="157"/>
      <c r="M108" s="15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2:23" ht="15.6">
      <c r="B109" s="116" t="s">
        <v>180</v>
      </c>
      <c r="C109" s="117"/>
      <c r="D109" s="117"/>
      <c r="E109" s="118" t="s">
        <v>162</v>
      </c>
      <c r="F109" s="119" t="s">
        <v>163</v>
      </c>
      <c r="G109" s="188"/>
      <c r="H109" s="154"/>
      <c r="I109" s="155"/>
      <c r="J109" s="156"/>
      <c r="K109" s="157"/>
      <c r="L109" s="155"/>
      <c r="M109" s="15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2:23" ht="15.6">
      <c r="B110" s="158"/>
      <c r="C110" s="122" t="s">
        <v>9</v>
      </c>
      <c r="D110" s="123"/>
      <c r="E110" s="123"/>
      <c r="F110" s="124" t="s">
        <v>164</v>
      </c>
      <c r="G110" s="188"/>
      <c r="H110" s="152"/>
      <c r="I110" s="155"/>
      <c r="J110" s="157"/>
      <c r="K110" s="157"/>
      <c r="L110" s="157"/>
      <c r="M110" s="15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2:23">
      <c r="B111" s="126"/>
      <c r="F111" s="108"/>
      <c r="G111" s="184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2:23">
      <c r="B112" s="205" t="s">
        <v>20</v>
      </c>
      <c r="C112" s="205" t="s">
        <v>21</v>
      </c>
      <c r="D112" s="1"/>
      <c r="E112" s="206" t="s">
        <v>22</v>
      </c>
      <c r="F112" s="202">
        <v>4.980567567567568E-6</v>
      </c>
      <c r="G112" s="184"/>
      <c r="H112" s="7"/>
      <c r="I112" s="189"/>
      <c r="J112" s="7"/>
      <c r="K112" s="190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2:23">
      <c r="B113" s="205" t="s">
        <v>23</v>
      </c>
      <c r="C113" s="205" t="s">
        <v>24</v>
      </c>
      <c r="D113" s="1"/>
      <c r="E113" s="206" t="s">
        <v>166</v>
      </c>
      <c r="F113" s="203">
        <v>6.5714805405405413E-3</v>
      </c>
      <c r="G113" s="191"/>
      <c r="H113" s="7"/>
      <c r="I113" s="189"/>
      <c r="J113" s="7"/>
      <c r="K113" s="190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2:23">
      <c r="B114" s="205" t="s">
        <v>25</v>
      </c>
      <c r="C114" s="205" t="s">
        <v>26</v>
      </c>
      <c r="D114" s="1"/>
      <c r="E114" s="206" t="s">
        <v>166</v>
      </c>
      <c r="F114" s="203">
        <v>6.4886854054054064E-3</v>
      </c>
      <c r="G114" s="191"/>
      <c r="H114" s="7"/>
      <c r="I114" s="189"/>
      <c r="J114" s="7"/>
      <c r="K114" s="190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2:23">
      <c r="B115" s="205" t="s">
        <v>27</v>
      </c>
      <c r="C115" s="205" t="s">
        <v>28</v>
      </c>
      <c r="D115" s="1"/>
      <c r="E115" s="206" t="s">
        <v>166</v>
      </c>
      <c r="F115" s="203">
        <v>5.8058810810810817E-3</v>
      </c>
      <c r="G115" s="191"/>
      <c r="H115" s="7"/>
      <c r="I115" s="189"/>
      <c r="J115" s="7"/>
      <c r="K115" s="190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2:23">
      <c r="B116" s="205" t="s">
        <v>29</v>
      </c>
      <c r="C116" s="205" t="s">
        <v>30</v>
      </c>
      <c r="D116" s="1"/>
      <c r="E116" s="206" t="s">
        <v>31</v>
      </c>
      <c r="F116" s="204">
        <v>1.8131520577629099E-2</v>
      </c>
      <c r="G116" s="192"/>
      <c r="H116" s="7"/>
      <c r="I116" s="189"/>
      <c r="J116" s="7"/>
      <c r="K116" s="190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2:23">
      <c r="B117" s="205" t="s">
        <v>29</v>
      </c>
      <c r="C117" s="205" t="s">
        <v>32</v>
      </c>
      <c r="D117" s="1"/>
      <c r="E117" s="206" t="s">
        <v>33</v>
      </c>
      <c r="F117" s="204">
        <v>1.8131520577629099E-2</v>
      </c>
      <c r="G117" s="192"/>
      <c r="H117" s="7"/>
      <c r="I117" s="189"/>
      <c r="J117" s="7"/>
      <c r="K117" s="190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2:23">
      <c r="B118" s="126"/>
      <c r="F118" s="108"/>
      <c r="G118" s="184"/>
      <c r="H118" s="7"/>
      <c r="I118" s="189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2:23">
      <c r="B119" s="132" t="s">
        <v>181</v>
      </c>
      <c r="F119" s="131">
        <v>5.5134068749852799E-2</v>
      </c>
      <c r="G119" s="192"/>
      <c r="H119" s="7"/>
      <c r="I119" s="189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2:23">
      <c r="B120" s="133"/>
      <c r="C120" s="134"/>
      <c r="D120" s="134"/>
      <c r="E120" s="134"/>
      <c r="F120" s="135"/>
      <c r="G120" s="184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2:23">
      <c r="F121" s="108"/>
      <c r="G121" s="184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2:23">
      <c r="F122" s="108"/>
      <c r="G122" s="108"/>
    </row>
    <row r="123" spans="2:23">
      <c r="F123" s="51" t="s">
        <v>120</v>
      </c>
      <c r="G123" s="45"/>
      <c r="H123" s="45"/>
      <c r="I123" s="46"/>
    </row>
    <row r="124" spans="2:23">
      <c r="F124" s="47" t="s">
        <v>101</v>
      </c>
      <c r="G124" s="7"/>
      <c r="H124" s="7"/>
      <c r="I124" s="48"/>
    </row>
    <row r="125" spans="2:23">
      <c r="F125" s="47" t="s">
        <v>98</v>
      </c>
      <c r="G125" s="7" t="s">
        <v>99</v>
      </c>
      <c r="H125" s="7"/>
      <c r="I125" s="48"/>
    </row>
    <row r="126" spans="2:23">
      <c r="F126" s="47">
        <v>14.22</v>
      </c>
      <c r="G126" s="7">
        <v>0.9</v>
      </c>
      <c r="H126" s="7"/>
      <c r="I126" s="48"/>
    </row>
    <row r="127" spans="2:23">
      <c r="F127" s="47">
        <v>22.64</v>
      </c>
      <c r="G127" s="7">
        <v>0.94699999999999995</v>
      </c>
      <c r="H127" s="7"/>
      <c r="I127" s="48"/>
    </row>
    <row r="128" spans="2:23">
      <c r="F128" s="47">
        <v>21.21</v>
      </c>
      <c r="G128" s="7">
        <v>0.97599999999999998</v>
      </c>
      <c r="H128" s="7"/>
      <c r="I128" s="48"/>
    </row>
    <row r="129" spans="6:9">
      <c r="F129" s="47" t="s">
        <v>102</v>
      </c>
      <c r="G129" s="7"/>
      <c r="H129" s="7"/>
      <c r="I129" s="48"/>
    </row>
    <row r="130" spans="6:9">
      <c r="F130" s="47" t="s">
        <v>98</v>
      </c>
      <c r="G130" s="7" t="s">
        <v>99</v>
      </c>
      <c r="H130" s="7"/>
      <c r="I130" s="48"/>
    </row>
    <row r="131" spans="6:9">
      <c r="F131" s="47">
        <v>0.5</v>
      </c>
      <c r="G131" s="7">
        <v>3</v>
      </c>
      <c r="H131" s="7"/>
      <c r="I131" s="48"/>
    </row>
    <row r="132" spans="6:9">
      <c r="F132" s="47">
        <v>0.5</v>
      </c>
      <c r="G132" s="7">
        <v>3</v>
      </c>
      <c r="H132" s="7"/>
      <c r="I132" s="48"/>
    </row>
    <row r="133" spans="6:9">
      <c r="F133" s="47">
        <v>0.5</v>
      </c>
      <c r="G133" s="7">
        <v>3</v>
      </c>
      <c r="H133" s="7"/>
      <c r="I133" s="48"/>
    </row>
    <row r="134" spans="6:9">
      <c r="F134" s="47" t="s">
        <v>103</v>
      </c>
      <c r="G134" s="7"/>
      <c r="H134" s="7"/>
      <c r="I134" s="48"/>
    </row>
    <row r="135" spans="6:9">
      <c r="F135" s="47" t="s">
        <v>104</v>
      </c>
      <c r="G135" s="7" t="s">
        <v>105</v>
      </c>
      <c r="H135" s="7"/>
      <c r="I135" s="48"/>
    </row>
    <row r="136" spans="6:9">
      <c r="F136" s="52">
        <f>F131/F126*F82</f>
        <v>19.466713607594937</v>
      </c>
      <c r="G136" s="7" t="s">
        <v>106</v>
      </c>
      <c r="H136" s="7"/>
      <c r="I136" s="48"/>
    </row>
    <row r="137" spans="6:9">
      <c r="F137" s="52">
        <f>F132/F127*F83</f>
        <v>19.227654593639578</v>
      </c>
      <c r="G137" s="7" t="s">
        <v>106</v>
      </c>
      <c r="H137" s="7"/>
      <c r="I137" s="48"/>
    </row>
    <row r="138" spans="6:9">
      <c r="F138" s="53">
        <f>F133/F128*F84</f>
        <v>17.200678925035362</v>
      </c>
      <c r="G138" s="49" t="s">
        <v>106</v>
      </c>
      <c r="H138" s="49"/>
      <c r="I138" s="50"/>
    </row>
    <row r="140" spans="6:9">
      <c r="F140" s="51" t="s">
        <v>121</v>
      </c>
      <c r="G140" s="45"/>
      <c r="H140" s="45"/>
      <c r="I140" s="46"/>
    </row>
    <row r="141" spans="6:9">
      <c r="F141" s="47" t="s">
        <v>107</v>
      </c>
      <c r="G141" s="7"/>
      <c r="H141" s="7"/>
      <c r="I141" s="48"/>
    </row>
    <row r="142" spans="6:9">
      <c r="F142" s="47" t="s">
        <v>108</v>
      </c>
      <c r="G142" s="7" t="s">
        <v>110</v>
      </c>
      <c r="H142" s="7"/>
      <c r="I142" s="48"/>
    </row>
    <row r="143" spans="6:9">
      <c r="F143" s="47">
        <v>7.4700000000000003E-2</v>
      </c>
      <c r="G143" s="7">
        <v>3.5999999999999999E-3</v>
      </c>
      <c r="H143" s="7"/>
      <c r="I143" s="48"/>
    </row>
    <row r="144" spans="6:9">
      <c r="F144" s="47" t="s">
        <v>109</v>
      </c>
      <c r="G144" s="7"/>
      <c r="H144" s="7"/>
      <c r="I144" s="48"/>
    </row>
    <row r="145" spans="6:9">
      <c r="F145" s="47" t="s">
        <v>108</v>
      </c>
      <c r="G145" s="7" t="s">
        <v>111</v>
      </c>
      <c r="H145" s="7"/>
      <c r="I145" s="48"/>
    </row>
    <row r="146" spans="6:9">
      <c r="F146" s="47">
        <v>0.01</v>
      </c>
      <c r="G146" s="7">
        <v>400</v>
      </c>
      <c r="H146" s="7"/>
      <c r="I146" s="48"/>
    </row>
    <row r="147" spans="6:9">
      <c r="F147" s="47" t="s">
        <v>112</v>
      </c>
      <c r="G147" s="7"/>
      <c r="H147" s="7"/>
      <c r="I147" s="48"/>
    </row>
    <row r="148" spans="6:9">
      <c r="F148" s="47" t="s">
        <v>104</v>
      </c>
      <c r="G148" s="7" t="s">
        <v>105</v>
      </c>
      <c r="H148" s="7"/>
      <c r="I148" s="48"/>
    </row>
    <row r="149" spans="6:9">
      <c r="F149" s="53">
        <f>F146/F143*(F85+F86)</f>
        <v>12.5694578313253</v>
      </c>
      <c r="G149" s="49" t="s">
        <v>113</v>
      </c>
      <c r="H149" s="49"/>
      <c r="I149" s="50"/>
    </row>
  </sheetData>
  <phoneticPr fontId="0" type="noConversion"/>
  <pageMargins left="1.08" right="0.75" top="0.6" bottom="1.41" header="0.5" footer="0.21"/>
  <pageSetup scale="53" fitToHeight="2" orientation="portrait" horizontalDpi="4294967292" verticalDpi="300" r:id="rId1"/>
  <headerFooter alignWithMargins="0"/>
  <rowBreaks count="4" manualBreakCount="4">
    <brk id="46" max="65535" man="1"/>
    <brk id="163" max="65535" man="1"/>
    <brk id="202" max="65535" man="1"/>
    <brk id="241" max="6553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opLeftCell="A42" zoomScale="75" workbookViewId="0">
      <selection activeCell="F12" sqref="F12"/>
    </sheetView>
  </sheetViews>
  <sheetFormatPr defaultRowHeight="13.2"/>
  <cols>
    <col min="1" max="1" width="13.5546875" customWidth="1"/>
    <col min="2" max="2" width="14.6640625" customWidth="1"/>
    <col min="3" max="3" width="31.5546875" customWidth="1"/>
    <col min="4" max="4" width="12.6640625" customWidth="1"/>
    <col min="5" max="5" width="12.109375" customWidth="1"/>
    <col min="8" max="8" width="11" customWidth="1"/>
  </cols>
  <sheetData>
    <row r="1" spans="1:8" ht="13.8" thickBot="1">
      <c r="A1" t="s">
        <v>126</v>
      </c>
    </row>
    <row r="2" spans="1:8" ht="13.8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57" t="s">
        <v>87</v>
      </c>
      <c r="E4" s="57" t="s">
        <v>84</v>
      </c>
      <c r="F4" s="57" t="s">
        <v>86</v>
      </c>
      <c r="G4" s="57" t="s">
        <v>85</v>
      </c>
      <c r="H4" s="25" t="s">
        <v>92</v>
      </c>
    </row>
    <row r="5" spans="1:8" ht="13.8" thickBot="1">
      <c r="A5" s="19" t="s">
        <v>8</v>
      </c>
      <c r="B5" s="22" t="s">
        <v>9</v>
      </c>
      <c r="C5" s="16" t="s">
        <v>10</v>
      </c>
      <c r="D5" s="25" t="s">
        <v>143</v>
      </c>
      <c r="E5" s="25" t="s">
        <v>143</v>
      </c>
      <c r="F5" s="25" t="s">
        <v>143</v>
      </c>
      <c r="G5" s="25" t="s">
        <v>143</v>
      </c>
      <c r="H5" s="35" t="s">
        <v>93</v>
      </c>
    </row>
    <row r="6" spans="1:8" ht="16.2" thickTop="1">
      <c r="A6" s="13" t="s">
        <v>72</v>
      </c>
      <c r="B6" s="13" t="s">
        <v>73</v>
      </c>
      <c r="C6" s="13" t="s">
        <v>74</v>
      </c>
      <c r="D6" s="26"/>
      <c r="E6" s="27">
        <v>0</v>
      </c>
      <c r="F6" s="26"/>
      <c r="G6" s="27"/>
      <c r="H6" s="36" t="s">
        <v>94</v>
      </c>
    </row>
    <row r="7" spans="1:8" ht="15.6">
      <c r="A7" s="13" t="s">
        <v>11</v>
      </c>
      <c r="B7" s="13" t="s">
        <v>12</v>
      </c>
      <c r="C7" s="13" t="s">
        <v>13</v>
      </c>
      <c r="D7" s="28">
        <v>7.83</v>
      </c>
      <c r="E7" s="29">
        <v>25.17</v>
      </c>
      <c r="F7" s="28">
        <v>21.83</v>
      </c>
      <c r="G7" s="29"/>
      <c r="H7" s="37" t="s">
        <v>94</v>
      </c>
    </row>
    <row r="8" spans="1:8" ht="15.6">
      <c r="A8" s="13" t="s">
        <v>14</v>
      </c>
      <c r="B8" s="13" t="s">
        <v>12</v>
      </c>
      <c r="C8" s="13" t="s">
        <v>15</v>
      </c>
      <c r="D8" s="28">
        <v>0.02</v>
      </c>
      <c r="E8" s="29">
        <v>0.05</v>
      </c>
      <c r="F8" s="28">
        <v>0.4</v>
      </c>
      <c r="G8" s="29"/>
      <c r="H8" s="37" t="s">
        <v>94</v>
      </c>
    </row>
    <row r="9" spans="1:8" ht="15.6">
      <c r="A9" s="13" t="s">
        <v>16</v>
      </c>
      <c r="B9" s="13" t="s">
        <v>12</v>
      </c>
      <c r="C9" s="13" t="s">
        <v>17</v>
      </c>
      <c r="D9" s="28">
        <v>0.4</v>
      </c>
      <c r="E9" s="29">
        <v>0.8</v>
      </c>
      <c r="F9" s="28">
        <v>6.34</v>
      </c>
      <c r="G9" s="29"/>
      <c r="H9" s="37" t="s">
        <v>94</v>
      </c>
    </row>
    <row r="10" spans="1:8" ht="15.6">
      <c r="A10" s="13" t="s">
        <v>40</v>
      </c>
      <c r="B10" s="13" t="s">
        <v>38</v>
      </c>
      <c r="C10" s="13" t="s">
        <v>39</v>
      </c>
      <c r="D10" s="28"/>
      <c r="E10" s="29"/>
      <c r="F10" s="28">
        <v>1.4999999999999999E-2</v>
      </c>
      <c r="G10" s="29"/>
      <c r="H10" s="37" t="s">
        <v>95</v>
      </c>
    </row>
    <row r="11" spans="1:8" ht="15.6">
      <c r="A11" s="13" t="s">
        <v>49</v>
      </c>
      <c r="B11" s="13" t="s">
        <v>42</v>
      </c>
      <c r="C11" s="13" t="s">
        <v>43</v>
      </c>
      <c r="D11" s="28"/>
      <c r="E11" s="29"/>
      <c r="F11" s="28">
        <v>8.0000000000000002E-3</v>
      </c>
      <c r="G11" s="29"/>
      <c r="H11" s="37" t="s">
        <v>95</v>
      </c>
    </row>
    <row r="12" spans="1:8" ht="15.6">
      <c r="A12" s="13" t="s">
        <v>47</v>
      </c>
      <c r="B12" s="13" t="s">
        <v>42</v>
      </c>
      <c r="C12" s="13" t="s">
        <v>43</v>
      </c>
      <c r="D12" s="28"/>
      <c r="E12" s="29"/>
      <c r="F12" s="207">
        <v>0.08</v>
      </c>
      <c r="G12" s="29"/>
      <c r="H12" s="37" t="s">
        <v>95</v>
      </c>
    </row>
    <row r="13" spans="1:8" ht="15.6">
      <c r="A13" s="13" t="s">
        <v>48</v>
      </c>
      <c r="B13" s="13" t="s">
        <v>42</v>
      </c>
      <c r="C13" s="13" t="s">
        <v>43</v>
      </c>
      <c r="D13" s="28"/>
      <c r="E13" s="29"/>
      <c r="F13" s="28">
        <v>0.08</v>
      </c>
      <c r="G13" s="29"/>
      <c r="H13" s="37" t="s">
        <v>95</v>
      </c>
    </row>
    <row r="14" spans="1:8" ht="15.6">
      <c r="A14" s="13" t="s">
        <v>50</v>
      </c>
      <c r="B14" s="13" t="s">
        <v>51</v>
      </c>
      <c r="C14" s="13" t="s">
        <v>45</v>
      </c>
      <c r="D14" s="28"/>
      <c r="E14" s="29"/>
      <c r="F14" s="28">
        <v>0.98</v>
      </c>
      <c r="G14" s="29"/>
      <c r="H14" s="37" t="s">
        <v>95</v>
      </c>
    </row>
    <row r="15" spans="1:8" ht="15.6">
      <c r="A15" s="13" t="s">
        <v>52</v>
      </c>
      <c r="B15" s="13" t="s">
        <v>53</v>
      </c>
      <c r="C15" s="13" t="s">
        <v>45</v>
      </c>
      <c r="D15" s="28"/>
      <c r="E15" s="29"/>
      <c r="F15" s="28">
        <v>0.998</v>
      </c>
      <c r="G15" s="29"/>
      <c r="H15" s="37" t="s">
        <v>95</v>
      </c>
    </row>
    <row r="16" spans="1:8" ht="15.6">
      <c r="A16" s="13" t="s">
        <v>37</v>
      </c>
      <c r="B16" s="13" t="s">
        <v>38</v>
      </c>
      <c r="C16" s="13" t="s">
        <v>39</v>
      </c>
      <c r="D16" s="28"/>
      <c r="E16" s="29"/>
      <c r="F16" s="28">
        <v>0</v>
      </c>
      <c r="G16" s="29"/>
      <c r="H16" s="37" t="s">
        <v>95</v>
      </c>
    </row>
    <row r="17" spans="1:8" ht="15.6">
      <c r="A17" s="13" t="s">
        <v>58</v>
      </c>
      <c r="B17" s="13" t="s">
        <v>59</v>
      </c>
      <c r="C17" s="13" t="s">
        <v>60</v>
      </c>
      <c r="D17" s="28"/>
      <c r="E17" s="29"/>
      <c r="F17" s="28">
        <v>0.11</v>
      </c>
      <c r="G17" s="29"/>
      <c r="H17" s="37" t="s">
        <v>95</v>
      </c>
    </row>
    <row r="18" spans="1:8" ht="15.6">
      <c r="A18" s="13" t="s">
        <v>44</v>
      </c>
      <c r="B18" s="13" t="s">
        <v>42</v>
      </c>
      <c r="C18" s="13" t="s">
        <v>45</v>
      </c>
      <c r="D18" s="28"/>
      <c r="E18" s="29"/>
      <c r="F18" s="28">
        <v>0.127</v>
      </c>
      <c r="G18" s="29"/>
      <c r="H18" s="37" t="s">
        <v>95</v>
      </c>
    </row>
    <row r="19" spans="1:8" ht="15.6">
      <c r="A19" s="13" t="s">
        <v>41</v>
      </c>
      <c r="B19" s="13" t="s">
        <v>42</v>
      </c>
      <c r="C19" s="13" t="s">
        <v>43</v>
      </c>
      <c r="D19" s="28"/>
      <c r="E19" s="29"/>
      <c r="F19" s="28">
        <v>0.127</v>
      </c>
      <c r="G19" s="29"/>
      <c r="H19" s="37" t="s">
        <v>95</v>
      </c>
    </row>
    <row r="20" spans="1:8" ht="15.6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6">
      <c r="A21" s="13" t="s">
        <v>46</v>
      </c>
      <c r="B21" s="13" t="s">
        <v>42</v>
      </c>
      <c r="C21" s="13" t="s">
        <v>43</v>
      </c>
      <c r="D21" s="28"/>
      <c r="E21" s="29"/>
      <c r="F21" s="28">
        <v>0.31</v>
      </c>
      <c r="G21" s="29"/>
      <c r="H21" s="37" t="s">
        <v>95</v>
      </c>
    </row>
    <row r="22" spans="1:8" ht="15.6">
      <c r="A22" s="13" t="s">
        <v>56</v>
      </c>
      <c r="B22" s="13" t="s">
        <v>57</v>
      </c>
      <c r="C22" s="13" t="s">
        <v>45</v>
      </c>
      <c r="D22" s="28"/>
      <c r="E22" s="29"/>
      <c r="F22" s="28">
        <v>1.1299999999999999</v>
      </c>
      <c r="G22" s="29"/>
      <c r="H22" s="37" t="s">
        <v>95</v>
      </c>
    </row>
    <row r="23" spans="1:8" ht="15.6">
      <c r="A23" s="13" t="s">
        <v>75</v>
      </c>
      <c r="B23" s="13" t="s">
        <v>76</v>
      </c>
      <c r="C23" s="13" t="s">
        <v>77</v>
      </c>
      <c r="D23" s="28"/>
      <c r="E23" s="29"/>
      <c r="F23" s="28">
        <v>1.9350000000000001</v>
      </c>
      <c r="G23" s="29"/>
      <c r="H23" s="37" t="s">
        <v>94</v>
      </c>
    </row>
    <row r="24" spans="1:8" ht="15.6">
      <c r="A24" s="13" t="s">
        <v>29</v>
      </c>
      <c r="B24" s="13" t="s">
        <v>30</v>
      </c>
      <c r="C24" s="13" t="s">
        <v>31</v>
      </c>
      <c r="D24" s="28">
        <v>46.947000000000003</v>
      </c>
      <c r="E24" s="29">
        <v>1.024</v>
      </c>
      <c r="F24" s="28">
        <v>0.35299999999999998</v>
      </c>
      <c r="G24" s="29">
        <v>3.6379999999999999</v>
      </c>
      <c r="H24" s="37" t="s">
        <v>94</v>
      </c>
    </row>
    <row r="25" spans="1:8" ht="15.6">
      <c r="A25" s="13" t="s">
        <v>29</v>
      </c>
      <c r="B25" s="13" t="s">
        <v>32</v>
      </c>
      <c r="C25" s="13" t="s">
        <v>33</v>
      </c>
      <c r="D25" s="28">
        <v>46.947000000000003</v>
      </c>
      <c r="E25" s="29">
        <v>1.024</v>
      </c>
      <c r="F25" s="28">
        <v>0.35299999999999998</v>
      </c>
      <c r="G25" s="29">
        <v>3.6379999999999999</v>
      </c>
      <c r="H25" s="37" t="s">
        <v>94</v>
      </c>
    </row>
    <row r="26" spans="1:8" ht="15.6">
      <c r="A26" s="13" t="s">
        <v>18</v>
      </c>
      <c r="B26" s="13" t="s">
        <v>12</v>
      </c>
      <c r="C26" s="13" t="s">
        <v>19</v>
      </c>
      <c r="D26" s="28">
        <v>0.03</v>
      </c>
      <c r="E26" s="29">
        <v>0.06</v>
      </c>
      <c r="F26" s="28">
        <v>0.18</v>
      </c>
      <c r="G26" s="29"/>
      <c r="H26" s="37" t="s">
        <v>94</v>
      </c>
    </row>
    <row r="27" spans="1:8" ht="15.6">
      <c r="A27" s="13" t="s">
        <v>81</v>
      </c>
      <c r="B27" s="13" t="s">
        <v>82</v>
      </c>
      <c r="C27" s="13" t="s">
        <v>83</v>
      </c>
      <c r="D27" s="28"/>
      <c r="E27" s="29"/>
      <c r="F27" s="28">
        <v>11.2</v>
      </c>
      <c r="G27" s="29"/>
      <c r="H27" s="37" t="s">
        <v>94</v>
      </c>
    </row>
    <row r="28" spans="1:8" ht="15.6">
      <c r="A28" s="13" t="s">
        <v>34</v>
      </c>
      <c r="B28" s="13" t="s">
        <v>35</v>
      </c>
      <c r="C28" s="13" t="s">
        <v>36</v>
      </c>
      <c r="D28" s="28"/>
      <c r="E28" s="29">
        <v>0</v>
      </c>
      <c r="F28" s="28">
        <v>2.11</v>
      </c>
      <c r="G28" s="29"/>
      <c r="H28" s="37" t="s">
        <v>94</v>
      </c>
    </row>
    <row r="29" spans="1:8" ht="15.6">
      <c r="A29" s="13" t="s">
        <v>23</v>
      </c>
      <c r="B29" s="13" t="s">
        <v>24</v>
      </c>
      <c r="C29" s="13" t="s">
        <v>100</v>
      </c>
      <c r="D29" s="28">
        <v>576.84</v>
      </c>
      <c r="E29" s="29">
        <v>36.51</v>
      </c>
      <c r="F29" s="28">
        <v>174.49</v>
      </c>
      <c r="G29" s="29">
        <v>6.76</v>
      </c>
      <c r="H29" s="37" t="s">
        <v>94</v>
      </c>
    </row>
    <row r="30" spans="1:8" ht="15.6">
      <c r="A30" s="13" t="s">
        <v>25</v>
      </c>
      <c r="B30" s="13" t="s">
        <v>26</v>
      </c>
      <c r="C30" s="13" t="s">
        <v>100</v>
      </c>
      <c r="D30" s="28">
        <v>1044.5899999999999</v>
      </c>
      <c r="E30" s="29">
        <v>43.68</v>
      </c>
      <c r="F30" s="28">
        <v>149.78</v>
      </c>
      <c r="G30" s="29">
        <v>7.69</v>
      </c>
      <c r="H30" s="37" t="s">
        <v>94</v>
      </c>
    </row>
    <row r="31" spans="1:8" ht="15.6">
      <c r="A31" s="13" t="s">
        <v>27</v>
      </c>
      <c r="B31" s="13" t="s">
        <v>28</v>
      </c>
      <c r="C31" s="13" t="s">
        <v>100</v>
      </c>
      <c r="D31" s="28">
        <v>905.85</v>
      </c>
      <c r="E31" s="29">
        <v>41.68</v>
      </c>
      <c r="F31" s="28">
        <v>217.75</v>
      </c>
      <c r="G31" s="29">
        <v>6.85</v>
      </c>
      <c r="H31" s="37" t="s">
        <v>94</v>
      </c>
    </row>
    <row r="32" spans="1:8" ht="15.6">
      <c r="A32" s="13" t="s">
        <v>20</v>
      </c>
      <c r="B32" s="13" t="s">
        <v>21</v>
      </c>
      <c r="C32" s="13" t="s">
        <v>22</v>
      </c>
      <c r="D32" s="28">
        <v>0.36</v>
      </c>
      <c r="E32" s="29">
        <v>0.05</v>
      </c>
      <c r="F32" s="28">
        <v>0.01</v>
      </c>
      <c r="G32" s="29">
        <v>0.01</v>
      </c>
      <c r="H32" s="37" t="s">
        <v>94</v>
      </c>
    </row>
    <row r="33" spans="1:8" ht="15.6">
      <c r="A33" s="13" t="s">
        <v>88</v>
      </c>
      <c r="B33" s="13" t="s">
        <v>88</v>
      </c>
      <c r="C33" s="13" t="s">
        <v>89</v>
      </c>
      <c r="D33" s="28"/>
      <c r="E33" s="29"/>
      <c r="F33" s="28">
        <v>0.94499999999999995</v>
      </c>
      <c r="G33" s="29"/>
      <c r="H33" s="37" t="s">
        <v>95</v>
      </c>
    </row>
    <row r="34" spans="1:8" ht="15.6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6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6">
      <c r="A36" s="13" t="s">
        <v>64</v>
      </c>
      <c r="B36" s="13" t="s">
        <v>65</v>
      </c>
      <c r="C36" s="13" t="s">
        <v>66</v>
      </c>
      <c r="D36" s="28">
        <v>0.05</v>
      </c>
      <c r="E36" s="29">
        <v>0.11</v>
      </c>
      <c r="F36" s="28">
        <v>0.92</v>
      </c>
      <c r="G36" s="29"/>
      <c r="H36" s="37" t="s">
        <v>95</v>
      </c>
    </row>
    <row r="37" spans="1:8" ht="15.6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6">
      <c r="A38" s="13" t="s">
        <v>78</v>
      </c>
      <c r="B38" s="13" t="s">
        <v>79</v>
      </c>
      <c r="C38" s="13" t="s">
        <v>80</v>
      </c>
      <c r="D38" s="28"/>
      <c r="E38" s="29"/>
      <c r="F38" s="28">
        <v>0.28000000000000003</v>
      </c>
      <c r="G38" s="29"/>
      <c r="H38" s="37" t="s">
        <v>94</v>
      </c>
    </row>
    <row r="39" spans="1:8" ht="16.2" thickBot="1">
      <c r="A39" s="14" t="s">
        <v>90</v>
      </c>
      <c r="B39" s="14" t="s">
        <v>90</v>
      </c>
      <c r="C39" s="14" t="s">
        <v>91</v>
      </c>
      <c r="D39" s="31">
        <v>0.03</v>
      </c>
      <c r="E39" s="32">
        <v>0.06</v>
      </c>
      <c r="F39" s="31"/>
      <c r="G39" s="32"/>
      <c r="H39" s="38" t="s">
        <v>95</v>
      </c>
    </row>
    <row r="40" spans="1:8" ht="18.600000000000001" thickTop="1" thickBot="1">
      <c r="A40" s="14"/>
      <c r="B40" s="14"/>
      <c r="C40" s="23" t="s">
        <v>5</v>
      </c>
      <c r="D40" s="33">
        <f>SUM(D6:D39)</f>
        <v>2629.8940000000002</v>
      </c>
      <c r="E40" s="33">
        <f>SUM(E6:E39)</f>
        <v>150.21800000000005</v>
      </c>
      <c r="F40" s="33">
        <f>SUM(F6:F39)</f>
        <v>592.84100000000001</v>
      </c>
      <c r="G40" s="34">
        <f>SUM(G6:G39)</f>
        <v>28.586000000000002</v>
      </c>
      <c r="H40" s="39"/>
    </row>
    <row r="41" spans="1:8" ht="16.8" thickTop="1" thickBot="1">
      <c r="C41" s="40" t="s">
        <v>96</v>
      </c>
      <c r="D41" s="41">
        <v>2629.85</v>
      </c>
      <c r="E41" s="42">
        <v>163.99</v>
      </c>
      <c r="F41" s="42">
        <v>592.85</v>
      </c>
      <c r="G41" s="43">
        <v>28.58</v>
      </c>
      <c r="H41" s="39"/>
    </row>
    <row r="42" spans="1:8" ht="16.8" thickTop="1" thickBot="1">
      <c r="C42" s="24" t="s">
        <v>97</v>
      </c>
      <c r="D42" s="44">
        <f>SUM(D6:D9)+SUM(D23:D32)+SUM(D34:D35)+D38</f>
        <v>2629.8139999999999</v>
      </c>
      <c r="E42" s="44">
        <f>SUM(E6:E9)+SUM(E23:E32)+SUM(E34:E35)+E38</f>
        <v>150.048</v>
      </c>
      <c r="F42" s="44">
        <f>SUM(F6:F9)+SUM(F23:F32)+SUM(F34:F35)+F38</f>
        <v>587.01100000000008</v>
      </c>
      <c r="G42" s="44">
        <f>SUM(G6:G9)+SUM(G23:G32)+SUM(G34:G35)+G38</f>
        <v>28.586000000000002</v>
      </c>
    </row>
    <row r="43" spans="1:8" ht="13.8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20.282700421940927</v>
      </c>
      <c r="E58" s="7" t="s">
        <v>106</v>
      </c>
      <c r="F58" s="7"/>
      <c r="G58" s="48"/>
    </row>
    <row r="59" spans="4:7">
      <c r="D59" s="52">
        <f>D54/D49*D30</f>
        <v>23.069567137809187</v>
      </c>
      <c r="E59" s="7" t="s">
        <v>106</v>
      </c>
      <c r="F59" s="7"/>
      <c r="G59" s="48"/>
    </row>
    <row r="60" spans="4:7">
      <c r="D60" s="53">
        <f>D55/D50*D31</f>
        <v>21.354314002828854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D68/D65*(D24+D25)</f>
        <v>12.569477911646587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6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opLeftCell="B3" workbookViewId="0">
      <selection activeCell="G24" sqref="G24"/>
    </sheetView>
  </sheetViews>
  <sheetFormatPr defaultRowHeight="13.2"/>
  <cols>
    <col min="1" max="1" width="13.5546875" customWidth="1"/>
    <col min="2" max="2" width="14.6640625" customWidth="1"/>
    <col min="3" max="3" width="31.5546875" customWidth="1"/>
    <col min="4" max="4" width="12.6640625" customWidth="1"/>
    <col min="5" max="5" width="12.109375" customWidth="1"/>
    <col min="8" max="8" width="11" customWidth="1"/>
  </cols>
  <sheetData>
    <row r="1" spans="1:8" ht="13.8" thickBot="1">
      <c r="A1" t="s">
        <v>127</v>
      </c>
    </row>
    <row r="2" spans="1:8" ht="13.8" thickTop="1">
      <c r="A2" s="17"/>
      <c r="B2" s="20"/>
      <c r="C2" s="15"/>
      <c r="D2" s="17"/>
      <c r="E2" s="17"/>
      <c r="F2" s="17"/>
      <c r="G2" s="17"/>
      <c r="H2" s="17"/>
    </row>
    <row r="3" spans="1:8">
      <c r="A3" s="18"/>
      <c r="B3" s="21"/>
      <c r="C3" s="7"/>
      <c r="D3" s="18"/>
      <c r="E3" s="18"/>
      <c r="F3" s="18"/>
      <c r="G3" s="18"/>
      <c r="H3" s="18"/>
    </row>
    <row r="4" spans="1:8">
      <c r="A4" s="18"/>
      <c r="B4" s="21"/>
      <c r="C4" s="7"/>
      <c r="D4" s="57" t="s">
        <v>87</v>
      </c>
      <c r="E4" s="57" t="s">
        <v>84</v>
      </c>
      <c r="F4" s="57" t="s">
        <v>86</v>
      </c>
      <c r="G4" s="57" t="s">
        <v>85</v>
      </c>
      <c r="H4" s="25" t="s">
        <v>92</v>
      </c>
    </row>
    <row r="5" spans="1:8" ht="13.8" thickBot="1">
      <c r="A5" s="19" t="s">
        <v>8</v>
      </c>
      <c r="B5" s="22" t="s">
        <v>9</v>
      </c>
      <c r="C5" s="16" t="s">
        <v>10</v>
      </c>
      <c r="D5" s="25" t="s">
        <v>143</v>
      </c>
      <c r="E5" s="25" t="s">
        <v>143</v>
      </c>
      <c r="F5" s="25" t="s">
        <v>143</v>
      </c>
      <c r="G5" s="25" t="s">
        <v>143</v>
      </c>
      <c r="H5" s="35" t="s">
        <v>93</v>
      </c>
    </row>
    <row r="6" spans="1:8" ht="16.2" thickTop="1">
      <c r="A6" s="13" t="s">
        <v>72</v>
      </c>
      <c r="B6" s="13" t="s">
        <v>73</v>
      </c>
      <c r="C6" s="13" t="s">
        <v>74</v>
      </c>
      <c r="D6" s="26"/>
      <c r="E6" s="27">
        <v>2.9249999999999998</v>
      </c>
      <c r="F6" s="26"/>
      <c r="G6" s="27"/>
      <c r="H6" s="36" t="s">
        <v>94</v>
      </c>
    </row>
    <row r="7" spans="1:8" ht="15.6">
      <c r="A7" s="13" t="s">
        <v>11</v>
      </c>
      <c r="B7" s="13" t="s">
        <v>12</v>
      </c>
      <c r="C7" s="13" t="s">
        <v>13</v>
      </c>
      <c r="D7" s="28">
        <v>3.6013000000000002</v>
      </c>
      <c r="E7" s="29">
        <v>28.535499999999999</v>
      </c>
      <c r="F7" s="28">
        <v>20.454499999999999</v>
      </c>
      <c r="G7" s="29"/>
      <c r="H7" s="37" t="s">
        <v>94</v>
      </c>
    </row>
    <row r="8" spans="1:8" ht="15.6">
      <c r="A8" s="13" t="s">
        <v>14</v>
      </c>
      <c r="B8" s="13" t="s">
        <v>12</v>
      </c>
      <c r="C8" s="13" t="s">
        <v>15</v>
      </c>
      <c r="D8" s="28">
        <v>1.6500000000000001E-2</v>
      </c>
      <c r="E8" s="29">
        <v>6.2100000000000002E-2</v>
      </c>
      <c r="F8" s="28">
        <v>0.37080000000000002</v>
      </c>
      <c r="G8" s="29"/>
      <c r="H8" s="37" t="s">
        <v>94</v>
      </c>
    </row>
    <row r="9" spans="1:8" ht="15.6">
      <c r="A9" s="13" t="s">
        <v>16</v>
      </c>
      <c r="B9" s="13" t="s">
        <v>12</v>
      </c>
      <c r="C9" s="13" t="s">
        <v>17</v>
      </c>
      <c r="D9" s="28">
        <v>0.18329999999999999</v>
      </c>
      <c r="E9" s="29">
        <v>0.99719999999999998</v>
      </c>
      <c r="F9" s="28">
        <v>5.9375</v>
      </c>
      <c r="G9" s="29"/>
      <c r="H9" s="37" t="s">
        <v>94</v>
      </c>
    </row>
    <row r="10" spans="1:8" ht="15.6">
      <c r="A10" s="13" t="s">
        <v>40</v>
      </c>
      <c r="B10" s="13" t="s">
        <v>38</v>
      </c>
      <c r="C10" s="13" t="s">
        <v>39</v>
      </c>
      <c r="D10" s="28"/>
      <c r="E10" s="29"/>
      <c r="F10" s="28">
        <v>1.2800000000000001E-2</v>
      </c>
      <c r="G10" s="29"/>
      <c r="H10" s="37" t="s">
        <v>95</v>
      </c>
    </row>
    <row r="11" spans="1:8" ht="15.6">
      <c r="A11" s="13" t="s">
        <v>49</v>
      </c>
      <c r="B11" s="13" t="s">
        <v>42</v>
      </c>
      <c r="C11" s="13" t="s">
        <v>43</v>
      </c>
      <c r="D11" s="28"/>
      <c r="E11" s="29"/>
      <c r="F11" s="28">
        <v>7.0000000000000001E-3</v>
      </c>
      <c r="G11" s="29"/>
      <c r="H11" s="37" t="s">
        <v>95</v>
      </c>
    </row>
    <row r="12" spans="1:8" ht="15.6">
      <c r="A12" s="13" t="s">
        <v>47</v>
      </c>
      <c r="B12" s="13" t="s">
        <v>42</v>
      </c>
      <c r="C12" s="13" t="s">
        <v>43</v>
      </c>
      <c r="D12" s="28"/>
      <c r="E12" s="29"/>
      <c r="F12" s="30">
        <v>7.0000000000000001E-3</v>
      </c>
      <c r="G12" s="29"/>
      <c r="H12" s="37" t="s">
        <v>95</v>
      </c>
    </row>
    <row r="13" spans="1:8" ht="15.6">
      <c r="A13" s="13" t="s">
        <v>48</v>
      </c>
      <c r="B13" s="13" t="s">
        <v>42</v>
      </c>
      <c r="C13" s="13" t="s">
        <v>43</v>
      </c>
      <c r="D13" s="28"/>
      <c r="E13" s="29"/>
      <c r="F13" s="28">
        <v>7.4000000000000003E-3</v>
      </c>
      <c r="G13" s="29"/>
      <c r="H13" s="37" t="s">
        <v>95</v>
      </c>
    </row>
    <row r="14" spans="1:8" ht="15.6">
      <c r="A14" s="13" t="s">
        <v>50</v>
      </c>
      <c r="B14" s="13" t="s">
        <v>51</v>
      </c>
      <c r="C14" s="13" t="s">
        <v>45</v>
      </c>
      <c r="D14" s="28"/>
      <c r="E14" s="29"/>
      <c r="F14" s="28">
        <v>0.79320000000000002</v>
      </c>
      <c r="G14" s="29"/>
      <c r="H14" s="37" t="s">
        <v>95</v>
      </c>
    </row>
    <row r="15" spans="1:8" ht="15.6">
      <c r="A15" s="13" t="s">
        <v>52</v>
      </c>
      <c r="B15" s="13" t="s">
        <v>53</v>
      </c>
      <c r="C15" s="13" t="s">
        <v>45</v>
      </c>
      <c r="D15" s="28"/>
      <c r="E15" s="29"/>
      <c r="F15" s="28">
        <v>0.68799999999999994</v>
      </c>
      <c r="G15" s="29"/>
      <c r="H15" s="37" t="s">
        <v>95</v>
      </c>
    </row>
    <row r="16" spans="1:8" ht="15.6">
      <c r="A16" s="13" t="s">
        <v>37</v>
      </c>
      <c r="B16" s="13" t="s">
        <v>38</v>
      </c>
      <c r="C16" s="13" t="s">
        <v>39</v>
      </c>
      <c r="D16" s="28"/>
      <c r="E16" s="29"/>
      <c r="F16" s="28">
        <v>5.8400000000000001E-2</v>
      </c>
      <c r="G16" s="29"/>
      <c r="H16" s="37" t="s">
        <v>95</v>
      </c>
    </row>
    <row r="17" spans="1:8" ht="15.6">
      <c r="A17" s="13" t="s">
        <v>58</v>
      </c>
      <c r="B17" s="13" t="s">
        <v>59</v>
      </c>
      <c r="C17" s="13" t="s">
        <v>60</v>
      </c>
      <c r="D17" s="28"/>
      <c r="E17" s="29"/>
      <c r="F17" s="28">
        <v>2E-3</v>
      </c>
      <c r="G17" s="29"/>
      <c r="H17" s="37" t="s">
        <v>95</v>
      </c>
    </row>
    <row r="18" spans="1:8" ht="15.6">
      <c r="A18" s="13" t="s">
        <v>44</v>
      </c>
      <c r="B18" s="13" t="s">
        <v>42</v>
      </c>
      <c r="C18" s="13" t="s">
        <v>45</v>
      </c>
      <c r="D18" s="28"/>
      <c r="E18" s="29"/>
      <c r="F18" s="28">
        <v>0.17849999999999999</v>
      </c>
      <c r="G18" s="29"/>
      <c r="H18" s="37" t="s">
        <v>95</v>
      </c>
    </row>
    <row r="19" spans="1:8" ht="15.6">
      <c r="A19" s="13" t="s">
        <v>41</v>
      </c>
      <c r="B19" s="13" t="s">
        <v>42</v>
      </c>
      <c r="C19" s="13" t="s">
        <v>43</v>
      </c>
      <c r="D19" s="28"/>
      <c r="E19" s="29"/>
      <c r="F19" s="28">
        <v>0.17860000000000001</v>
      </c>
      <c r="G19" s="29"/>
      <c r="H19" s="37" t="s">
        <v>95</v>
      </c>
    </row>
    <row r="20" spans="1:8" ht="15.6">
      <c r="A20" s="13" t="s">
        <v>54</v>
      </c>
      <c r="B20" s="13" t="s">
        <v>55</v>
      </c>
      <c r="C20" s="13" t="s">
        <v>45</v>
      </c>
      <c r="D20" s="28"/>
      <c r="E20" s="29"/>
      <c r="F20" s="28">
        <v>0</v>
      </c>
      <c r="G20" s="29"/>
      <c r="H20" s="37" t="s">
        <v>95</v>
      </c>
    </row>
    <row r="21" spans="1:8" ht="15.6">
      <c r="A21" s="13" t="s">
        <v>46</v>
      </c>
      <c r="B21" s="13" t="s">
        <v>42</v>
      </c>
      <c r="C21" s="13" t="s">
        <v>43</v>
      </c>
      <c r="D21" s="28"/>
      <c r="E21" s="29"/>
      <c r="F21" s="28">
        <v>0.29380000000000001</v>
      </c>
      <c r="G21" s="29"/>
      <c r="H21" s="37" t="s">
        <v>95</v>
      </c>
    </row>
    <row r="22" spans="1:8" ht="15.6">
      <c r="A22" s="13" t="s">
        <v>56</v>
      </c>
      <c r="B22" s="13" t="s">
        <v>57</v>
      </c>
      <c r="C22" s="13" t="s">
        <v>45</v>
      </c>
      <c r="D22" s="28"/>
      <c r="E22" s="29"/>
      <c r="F22" s="28">
        <v>1.3589</v>
      </c>
      <c r="G22" s="29"/>
      <c r="H22" s="37" t="s">
        <v>95</v>
      </c>
    </row>
    <row r="23" spans="1:8" ht="15.6">
      <c r="A23" s="13" t="s">
        <v>75</v>
      </c>
      <c r="B23" s="13" t="s">
        <v>76</v>
      </c>
      <c r="C23" s="13" t="s">
        <v>77</v>
      </c>
      <c r="D23" s="28"/>
      <c r="E23" s="29"/>
      <c r="F23" s="28">
        <v>1.4521999999999999</v>
      </c>
      <c r="G23" s="29"/>
      <c r="H23" s="37" t="s">
        <v>94</v>
      </c>
    </row>
    <row r="24" spans="1:8" ht="15.6">
      <c r="A24" s="13" t="s">
        <v>29</v>
      </c>
      <c r="B24" s="13" t="s">
        <v>30</v>
      </c>
      <c r="C24" s="13" t="s">
        <v>31</v>
      </c>
      <c r="D24" s="28">
        <v>68.918499999999995</v>
      </c>
      <c r="E24" s="29">
        <v>3.2959999999999998</v>
      </c>
      <c r="F24" s="28">
        <v>0.32869999999999999</v>
      </c>
      <c r="G24" s="29">
        <v>4.7004999999999999</v>
      </c>
      <c r="H24" s="37" t="s">
        <v>94</v>
      </c>
    </row>
    <row r="25" spans="1:8" ht="15.6">
      <c r="A25" s="13" t="s">
        <v>29</v>
      </c>
      <c r="B25" s="13" t="s">
        <v>32</v>
      </c>
      <c r="C25" s="13" t="s">
        <v>33</v>
      </c>
      <c r="D25" s="28"/>
      <c r="E25" s="29"/>
      <c r="F25" s="28"/>
      <c r="G25" s="29"/>
      <c r="H25" s="37" t="s">
        <v>94</v>
      </c>
    </row>
    <row r="26" spans="1:8" ht="15.6">
      <c r="A26" s="13" t="s">
        <v>18</v>
      </c>
      <c r="B26" s="13" t="s">
        <v>12</v>
      </c>
      <c r="C26" s="13" t="s">
        <v>19</v>
      </c>
      <c r="D26" s="28">
        <v>2.3400000000000001E-2</v>
      </c>
      <c r="E26" s="29">
        <v>5.9299999999999999E-2</v>
      </c>
      <c r="F26" s="28"/>
      <c r="G26" s="29"/>
      <c r="H26" s="37" t="s">
        <v>94</v>
      </c>
    </row>
    <row r="27" spans="1:8" ht="15.6">
      <c r="A27" s="13" t="s">
        <v>81</v>
      </c>
      <c r="B27" s="13" t="s">
        <v>82</v>
      </c>
      <c r="C27" s="13" t="s">
        <v>83</v>
      </c>
      <c r="D27" s="28"/>
      <c r="E27" s="29"/>
      <c r="F27" s="28">
        <v>22.34</v>
      </c>
      <c r="G27" s="29"/>
      <c r="H27" s="37" t="s">
        <v>94</v>
      </c>
    </row>
    <row r="28" spans="1:8" ht="15.6">
      <c r="A28" s="13" t="s">
        <v>34</v>
      </c>
      <c r="B28" s="13" t="s">
        <v>35</v>
      </c>
      <c r="C28" s="13" t="s">
        <v>36</v>
      </c>
      <c r="D28" s="28"/>
      <c r="E28" s="29">
        <v>1.9199999999999998E-2</v>
      </c>
      <c r="F28" s="28">
        <v>4.8000000000000001E-2</v>
      </c>
      <c r="G28" s="29"/>
      <c r="H28" s="37" t="s">
        <v>94</v>
      </c>
    </row>
    <row r="29" spans="1:8" ht="15.6">
      <c r="A29" s="13" t="s">
        <v>23</v>
      </c>
      <c r="B29" s="13" t="s">
        <v>24</v>
      </c>
      <c r="C29" s="13" t="s">
        <v>100</v>
      </c>
      <c r="D29" s="28">
        <v>546.91639999999995</v>
      </c>
      <c r="E29" s="29">
        <v>34.613</v>
      </c>
      <c r="F29" s="28">
        <v>176.7604</v>
      </c>
      <c r="G29" s="29">
        <v>6.4118000000000004</v>
      </c>
      <c r="H29" s="37" t="s">
        <v>94</v>
      </c>
    </row>
    <row r="30" spans="1:8" ht="15.6">
      <c r="A30" s="13" t="s">
        <v>25</v>
      </c>
      <c r="B30" s="13" t="s">
        <v>26</v>
      </c>
      <c r="C30" s="13" t="s">
        <v>100</v>
      </c>
      <c r="D30" s="28">
        <v>923.8424</v>
      </c>
      <c r="E30" s="29">
        <v>38.631</v>
      </c>
      <c r="F30" s="28">
        <v>144.46629999999999</v>
      </c>
      <c r="G30" s="29">
        <v>6.8005000000000004</v>
      </c>
      <c r="H30" s="37" t="s">
        <v>94</v>
      </c>
    </row>
    <row r="31" spans="1:8" ht="15.6">
      <c r="A31" s="13" t="s">
        <v>27</v>
      </c>
      <c r="B31" s="13" t="s">
        <v>28</v>
      </c>
      <c r="C31" s="13" t="s">
        <v>100</v>
      </c>
      <c r="D31" s="28">
        <v>861.58119999999997</v>
      </c>
      <c r="E31" s="29">
        <v>39.638399999999997</v>
      </c>
      <c r="F31" s="28">
        <v>218.5437</v>
      </c>
      <c r="G31" s="29">
        <v>6.5107999999999997</v>
      </c>
      <c r="H31" s="37" t="s">
        <v>94</v>
      </c>
    </row>
    <row r="32" spans="1:8" ht="15.6">
      <c r="A32" s="13" t="s">
        <v>20</v>
      </c>
      <c r="B32" s="13" t="s">
        <v>21</v>
      </c>
      <c r="C32" s="13" t="s">
        <v>22</v>
      </c>
      <c r="D32" s="28">
        <v>1.3680000000000001</v>
      </c>
      <c r="E32" s="29">
        <v>0.1767</v>
      </c>
      <c r="F32" s="28">
        <v>5.5300000000000002E-2</v>
      </c>
      <c r="G32" s="29">
        <v>5.3E-3</v>
      </c>
      <c r="H32" s="37" t="s">
        <v>94</v>
      </c>
    </row>
    <row r="33" spans="1:8" ht="15.6">
      <c r="A33" s="13" t="s">
        <v>88</v>
      </c>
      <c r="B33" s="13" t="s">
        <v>88</v>
      </c>
      <c r="C33" s="13" t="s">
        <v>89</v>
      </c>
      <c r="D33" s="28"/>
      <c r="E33" s="29"/>
      <c r="F33" s="28">
        <v>0.18740000000000001</v>
      </c>
      <c r="G33" s="29"/>
      <c r="H33" s="37" t="s">
        <v>95</v>
      </c>
    </row>
    <row r="34" spans="1:8" ht="15.6">
      <c r="A34" s="13" t="s">
        <v>67</v>
      </c>
      <c r="B34" s="13" t="s">
        <v>68</v>
      </c>
      <c r="C34" s="13" t="s">
        <v>69</v>
      </c>
      <c r="D34" s="28"/>
      <c r="E34" s="29"/>
      <c r="F34" s="28">
        <v>0</v>
      </c>
      <c r="G34" s="29"/>
      <c r="H34" s="37" t="s">
        <v>94</v>
      </c>
    </row>
    <row r="35" spans="1:8" ht="15.6">
      <c r="A35" s="13" t="s">
        <v>70</v>
      </c>
      <c r="B35" s="13" t="s">
        <v>68</v>
      </c>
      <c r="C35" s="13" t="s">
        <v>71</v>
      </c>
      <c r="D35" s="28"/>
      <c r="E35" s="29"/>
      <c r="F35" s="28">
        <v>0</v>
      </c>
      <c r="G35" s="29"/>
      <c r="H35" s="37" t="s">
        <v>94</v>
      </c>
    </row>
    <row r="36" spans="1:8" ht="15.6">
      <c r="A36" s="13" t="s">
        <v>64</v>
      </c>
      <c r="B36" s="13" t="s">
        <v>65</v>
      </c>
      <c r="C36" s="13" t="s">
        <v>66</v>
      </c>
      <c r="D36" s="28"/>
      <c r="E36" s="29"/>
      <c r="F36" s="28">
        <v>0</v>
      </c>
      <c r="G36" s="29"/>
      <c r="H36" s="37" t="s">
        <v>95</v>
      </c>
    </row>
    <row r="37" spans="1:8" ht="15.6">
      <c r="A37" s="13" t="s">
        <v>61</v>
      </c>
      <c r="B37" s="13" t="s">
        <v>62</v>
      </c>
      <c r="C37" s="13" t="s">
        <v>63</v>
      </c>
      <c r="D37" s="28"/>
      <c r="E37" s="29"/>
      <c r="F37" s="28">
        <v>0</v>
      </c>
      <c r="G37" s="29"/>
      <c r="H37" s="37" t="s">
        <v>95</v>
      </c>
    </row>
    <row r="38" spans="1:8" ht="15.6">
      <c r="A38" s="13" t="s">
        <v>78</v>
      </c>
      <c r="B38" s="13" t="s">
        <v>79</v>
      </c>
      <c r="C38" s="13" t="s">
        <v>80</v>
      </c>
      <c r="D38" s="28"/>
      <c r="E38" s="29"/>
      <c r="F38" s="28">
        <v>0.21010000000000001</v>
      </c>
      <c r="G38" s="29"/>
      <c r="H38" s="37" t="s">
        <v>94</v>
      </c>
    </row>
    <row r="39" spans="1:8" ht="16.2" thickBot="1">
      <c r="A39" s="14" t="s">
        <v>90</v>
      </c>
      <c r="B39" s="14" t="s">
        <v>90</v>
      </c>
      <c r="C39" s="14" t="s">
        <v>91</v>
      </c>
      <c r="D39" s="31">
        <v>0</v>
      </c>
      <c r="E39" s="32">
        <v>0</v>
      </c>
      <c r="F39" s="31"/>
      <c r="G39" s="32"/>
      <c r="H39" s="38" t="s">
        <v>95</v>
      </c>
    </row>
    <row r="40" spans="1:8" ht="18.600000000000001" thickTop="1" thickBot="1">
      <c r="A40" s="14"/>
      <c r="B40" s="14"/>
      <c r="C40" s="23" t="s">
        <v>5</v>
      </c>
      <c r="D40" s="33">
        <f>SUM(D6:D39)</f>
        <v>2406.451</v>
      </c>
      <c r="E40" s="33">
        <f>SUM(E6:E39)</f>
        <v>148.95340000000002</v>
      </c>
      <c r="F40" s="33">
        <f>SUM(F6:F39)</f>
        <v>594.7405</v>
      </c>
      <c r="G40" s="34">
        <f>SUM(G6:G39)</f>
        <v>24.428899999999999</v>
      </c>
      <c r="H40" s="39"/>
    </row>
    <row r="41" spans="1:8" ht="16.8" thickTop="1" thickBot="1">
      <c r="C41" s="40" t="s">
        <v>96</v>
      </c>
      <c r="D41" s="41">
        <v>2406.4819000000002</v>
      </c>
      <c r="E41" s="42">
        <v>148.89410000000001</v>
      </c>
      <c r="F41" s="42">
        <v>647.77390000000003</v>
      </c>
      <c r="G41" s="43">
        <v>24.428899999999999</v>
      </c>
      <c r="H41" s="39"/>
    </row>
    <row r="42" spans="1:8" ht="16.8" thickTop="1" thickBot="1">
      <c r="C42" s="24" t="s">
        <v>97</v>
      </c>
      <c r="D42" s="44">
        <f>SUM(D6:D9)+SUM(D23:D32)+SUM(D34:D35)+D38</f>
        <v>2406.451</v>
      </c>
      <c r="E42" s="44">
        <f>SUM(E6:E9)+SUM(E23:E32)+SUM(E34:E35)+E38</f>
        <v>148.95339999999999</v>
      </c>
      <c r="F42" s="44">
        <f>SUM(F6:F9)+SUM(F23:F32)+SUM(F34:F35)+F38</f>
        <v>590.96749999999997</v>
      </c>
      <c r="G42" s="44">
        <f>SUM(G6:G9)+SUM(G23:G32)+SUM(G34:G35)+G38</f>
        <v>24.428899999999999</v>
      </c>
    </row>
    <row r="43" spans="1:8" ht="13.8" thickTop="1">
      <c r="D43" s="54"/>
    </row>
    <row r="45" spans="1:8">
      <c r="D45" s="51" t="s">
        <v>120</v>
      </c>
      <c r="E45" s="45"/>
      <c r="F45" s="45"/>
      <c r="G45" s="46"/>
    </row>
    <row r="46" spans="1:8">
      <c r="D46" s="47" t="s">
        <v>101</v>
      </c>
      <c r="E46" s="7"/>
      <c r="F46" s="7"/>
      <c r="G46" s="48"/>
    </row>
    <row r="47" spans="1:8">
      <c r="D47" s="47" t="s">
        <v>98</v>
      </c>
      <c r="E47" s="7" t="s">
        <v>99</v>
      </c>
      <c r="F47" s="7"/>
      <c r="G47" s="48"/>
    </row>
    <row r="48" spans="1:8">
      <c r="D48" s="47">
        <v>14.22</v>
      </c>
      <c r="E48" s="7">
        <v>0.9</v>
      </c>
      <c r="F48" s="7"/>
      <c r="G48" s="48"/>
    </row>
    <row r="49" spans="4:7">
      <c r="D49" s="47">
        <v>22.64</v>
      </c>
      <c r="E49" s="7">
        <v>0.94699999999999995</v>
      </c>
      <c r="F49" s="7"/>
      <c r="G49" s="48"/>
    </row>
    <row r="50" spans="4:7">
      <c r="D50" s="47">
        <v>21.21</v>
      </c>
      <c r="E50" s="7">
        <v>0.97599999999999998</v>
      </c>
      <c r="F50" s="7"/>
      <c r="G50" s="48"/>
    </row>
    <row r="51" spans="4:7">
      <c r="D51" s="47" t="s">
        <v>102</v>
      </c>
      <c r="E51" s="7"/>
      <c r="F51" s="7"/>
      <c r="G51" s="48"/>
    </row>
    <row r="52" spans="4:7">
      <c r="D52" s="47" t="s">
        <v>98</v>
      </c>
      <c r="E52" s="7" t="s">
        <v>99</v>
      </c>
      <c r="F52" s="7"/>
      <c r="G52" s="48"/>
    </row>
    <row r="53" spans="4:7">
      <c r="D53" s="47">
        <v>0.5</v>
      </c>
      <c r="E53" s="7">
        <v>3</v>
      </c>
      <c r="F53" s="7"/>
      <c r="G53" s="48"/>
    </row>
    <row r="54" spans="4:7">
      <c r="D54" s="47">
        <v>0.5</v>
      </c>
      <c r="E54" s="7">
        <v>3</v>
      </c>
      <c r="F54" s="7"/>
      <c r="G54" s="48"/>
    </row>
    <row r="55" spans="4:7">
      <c r="D55" s="47">
        <v>0.5</v>
      </c>
      <c r="E55" s="7">
        <v>3</v>
      </c>
      <c r="F55" s="7"/>
      <c r="G55" s="48"/>
    </row>
    <row r="56" spans="4:7">
      <c r="D56" s="47" t="s">
        <v>103</v>
      </c>
      <c r="E56" s="7"/>
      <c r="F56" s="7"/>
      <c r="G56" s="48"/>
    </row>
    <row r="57" spans="4:7">
      <c r="D57" s="47" t="s">
        <v>104</v>
      </c>
      <c r="E57" s="7" t="s">
        <v>105</v>
      </c>
      <c r="F57" s="7"/>
      <c r="G57" s="48"/>
    </row>
    <row r="58" spans="4:7">
      <c r="D58" s="52">
        <f>D53/D48*D29</f>
        <v>19.23053445850914</v>
      </c>
      <c r="E58" s="7" t="s">
        <v>106</v>
      </c>
      <c r="F58" s="7"/>
      <c r="G58" s="48"/>
    </row>
    <row r="59" spans="4:7">
      <c r="D59" s="52">
        <f>D54/D49*D30</f>
        <v>20.402879858657244</v>
      </c>
      <c r="E59" s="7" t="s">
        <v>106</v>
      </c>
      <c r="F59" s="7"/>
      <c r="G59" s="48"/>
    </row>
    <row r="60" spans="4:7">
      <c r="D60" s="53">
        <f>D55/D50*D31</f>
        <v>20.310730787364449</v>
      </c>
      <c r="E60" s="49" t="s">
        <v>106</v>
      </c>
      <c r="F60" s="49"/>
      <c r="G60" s="50"/>
    </row>
    <row r="62" spans="4:7">
      <c r="D62" s="51" t="s">
        <v>121</v>
      </c>
      <c r="E62" s="45"/>
      <c r="F62" s="45"/>
      <c r="G62" s="46"/>
    </row>
    <row r="63" spans="4:7">
      <c r="D63" s="47" t="s">
        <v>107</v>
      </c>
      <c r="E63" s="7"/>
      <c r="F63" s="7"/>
      <c r="G63" s="48"/>
    </row>
    <row r="64" spans="4:7">
      <c r="D64" s="47" t="s">
        <v>108</v>
      </c>
      <c r="E64" s="7" t="s">
        <v>110</v>
      </c>
      <c r="F64" s="7"/>
      <c r="G64" s="48"/>
    </row>
    <row r="65" spans="4:7">
      <c r="D65" s="47">
        <v>7.4700000000000003E-2</v>
      </c>
      <c r="E65" s="7">
        <v>3.5999999999999999E-3</v>
      </c>
      <c r="F65" s="7"/>
      <c r="G65" s="48"/>
    </row>
    <row r="66" spans="4:7">
      <c r="D66" s="47" t="s">
        <v>109</v>
      </c>
      <c r="E66" s="7"/>
      <c r="F66" s="7"/>
      <c r="G66" s="48"/>
    </row>
    <row r="67" spans="4:7">
      <c r="D67" s="47" t="s">
        <v>108</v>
      </c>
      <c r="E67" s="7" t="s">
        <v>111</v>
      </c>
      <c r="F67" s="7"/>
      <c r="G67" s="48"/>
    </row>
    <row r="68" spans="4:7">
      <c r="D68" s="47">
        <v>0.01</v>
      </c>
      <c r="E68" s="7">
        <v>400</v>
      </c>
      <c r="F68" s="7"/>
      <c r="G68" s="48"/>
    </row>
    <row r="69" spans="4:7">
      <c r="D69" s="47" t="s">
        <v>112</v>
      </c>
      <c r="E69" s="7"/>
      <c r="F69" s="7"/>
      <c r="G69" s="48"/>
    </row>
    <row r="70" spans="4:7">
      <c r="D70" s="47" t="s">
        <v>104</v>
      </c>
      <c r="E70" s="7" t="s">
        <v>105</v>
      </c>
      <c r="F70" s="7"/>
      <c r="G70" s="48"/>
    </row>
    <row r="71" spans="4:7">
      <c r="D71" s="53">
        <f>D68/D65*D24</f>
        <v>9.2260374832663974</v>
      </c>
      <c r="E71" s="49" t="s">
        <v>113</v>
      </c>
      <c r="F71" s="49"/>
      <c r="G71" s="50"/>
    </row>
  </sheetData>
  <phoneticPr fontId="0" type="noConversion"/>
  <printOptions horizontalCentered="1" verticalCentered="1"/>
  <pageMargins left="0.75" right="0.75" top="1" bottom="1" header="0.5" footer="0.5"/>
  <pageSetup scale="6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opLeftCell="A33" workbookViewId="0">
      <selection activeCell="E50" sqref="E50"/>
    </sheetView>
  </sheetViews>
  <sheetFormatPr defaultRowHeight="13.2"/>
  <cols>
    <col min="1" max="1" width="33.109375" customWidth="1"/>
  </cols>
  <sheetData>
    <row r="1" spans="1:9">
      <c r="A1" s="7"/>
    </row>
    <row r="2" spans="1:9" ht="13.8" thickBot="1">
      <c r="A2" s="7"/>
    </row>
    <row r="3" spans="1:9">
      <c r="A3" s="106"/>
      <c r="B3" s="103">
        <v>1997</v>
      </c>
      <c r="C3" s="103">
        <v>1998</v>
      </c>
      <c r="D3" s="103">
        <v>1999</v>
      </c>
      <c r="E3" s="161">
        <v>2000</v>
      </c>
      <c r="F3" s="165" t="s">
        <v>151</v>
      </c>
      <c r="G3" s="166" t="s">
        <v>152</v>
      </c>
      <c r="H3" s="175" t="s">
        <v>153</v>
      </c>
      <c r="I3" s="178" t="s">
        <v>154</v>
      </c>
    </row>
    <row r="4" spans="1:9">
      <c r="A4" s="104" t="s">
        <v>10</v>
      </c>
      <c r="B4" s="105" t="s">
        <v>150</v>
      </c>
      <c r="C4" s="105" t="s">
        <v>150</v>
      </c>
      <c r="D4" s="105" t="s">
        <v>150</v>
      </c>
      <c r="E4" s="162" t="s">
        <v>150</v>
      </c>
      <c r="F4" s="168" t="s">
        <v>150</v>
      </c>
      <c r="G4" s="105" t="s">
        <v>150</v>
      </c>
      <c r="H4" s="162" t="s">
        <v>150</v>
      </c>
      <c r="I4" s="179" t="s">
        <v>150</v>
      </c>
    </row>
    <row r="5" spans="1:9" ht="15.6">
      <c r="A5" s="13" t="s">
        <v>74</v>
      </c>
      <c r="B5" s="3">
        <f>'1997Emissions'!G37</f>
        <v>0</v>
      </c>
      <c r="C5" s="3">
        <f>'1998Emissions'!F40</f>
        <v>0</v>
      </c>
      <c r="D5" s="3">
        <f>'1999Emissions'!F6</f>
        <v>0</v>
      </c>
      <c r="E5" s="163">
        <f>'2000Emissions'!F6</f>
        <v>0</v>
      </c>
      <c r="F5" s="170">
        <f>(B5+C5)/2</f>
        <v>0</v>
      </c>
      <c r="G5" s="3">
        <f>(C5+D5)/2</f>
        <v>0</v>
      </c>
      <c r="H5" s="163">
        <f>(D5+E5)/2</f>
        <v>0</v>
      </c>
      <c r="I5" s="180">
        <f>MAX(F5:H5)</f>
        <v>0</v>
      </c>
    </row>
    <row r="6" spans="1:9" ht="15.6">
      <c r="A6" s="13" t="s">
        <v>13</v>
      </c>
      <c r="B6" s="3">
        <f>'1997Emissions'!G9</f>
        <v>12.89</v>
      </c>
      <c r="C6" s="3">
        <f>'1998Emissions'!F12</f>
        <v>21.831313954462214</v>
      </c>
      <c r="D6" s="3">
        <f>'1999Emissions'!F7</f>
        <v>21.83</v>
      </c>
      <c r="E6" s="163">
        <f>'2000Emissions'!F7</f>
        <v>20.454499999999999</v>
      </c>
      <c r="F6" s="170">
        <f t="shared" ref="F6:F18" si="0">(B6+C6)/2</f>
        <v>17.360656977231109</v>
      </c>
      <c r="G6" s="3">
        <f t="shared" ref="G6:G18" si="1">(C6+D6)/2</f>
        <v>21.830656977231108</v>
      </c>
      <c r="H6" s="163">
        <f t="shared" ref="H6:H18" si="2">(D6+E6)/2</f>
        <v>21.142249999999997</v>
      </c>
      <c r="I6" s="180">
        <f t="shared" ref="I6:I18" si="3">MAX(F6:H6)</f>
        <v>21.830656977231108</v>
      </c>
    </row>
    <row r="7" spans="1:9" ht="15.6">
      <c r="A7" s="13" t="s">
        <v>15</v>
      </c>
      <c r="B7" s="3">
        <f>'1997Emissions'!G10</f>
        <v>0.42</v>
      </c>
      <c r="C7" s="3">
        <f>'1998Emissions'!F13</f>
        <v>0.39557277301757698</v>
      </c>
      <c r="D7" s="3">
        <f>'1999Emissions'!F8</f>
        <v>0.4</v>
      </c>
      <c r="E7" s="163">
        <f>'2000Emissions'!F8</f>
        <v>0.37080000000000002</v>
      </c>
      <c r="F7" s="170">
        <f t="shared" si="0"/>
        <v>0.40778638650878851</v>
      </c>
      <c r="G7" s="3">
        <f t="shared" si="1"/>
        <v>0.3977863865087885</v>
      </c>
      <c r="H7" s="163">
        <f t="shared" si="2"/>
        <v>0.38540000000000002</v>
      </c>
      <c r="I7" s="180">
        <f t="shared" si="3"/>
        <v>0.40778638650878851</v>
      </c>
    </row>
    <row r="8" spans="1:9" ht="15.6">
      <c r="A8" s="13" t="s">
        <v>17</v>
      </c>
      <c r="B8" s="3">
        <f>'1997Emissions'!G11</f>
        <v>6.8</v>
      </c>
      <c r="C8" s="3">
        <f>'1998Emissions'!F14</f>
        <v>6.3371966649848828</v>
      </c>
      <c r="D8" s="3">
        <f>'1999Emissions'!F9</f>
        <v>6.34</v>
      </c>
      <c r="E8" s="163">
        <f>'2000Emissions'!F9</f>
        <v>5.9375</v>
      </c>
      <c r="F8" s="170">
        <f t="shared" si="0"/>
        <v>6.5685983324924413</v>
      </c>
      <c r="G8" s="3">
        <f t="shared" si="1"/>
        <v>6.3385983324924418</v>
      </c>
      <c r="H8" s="163">
        <f t="shared" si="2"/>
        <v>6.1387499999999999</v>
      </c>
      <c r="I8" s="180">
        <f t="shared" si="3"/>
        <v>6.5685983324924413</v>
      </c>
    </row>
    <row r="9" spans="1:9" ht="15.6">
      <c r="A9" s="13" t="s">
        <v>77</v>
      </c>
      <c r="B9" s="3">
        <f>'1997Emissions'!G38</f>
        <v>1.94</v>
      </c>
      <c r="C9" s="3">
        <f>'1998Emissions'!F41</f>
        <v>1.9350000000000001</v>
      </c>
      <c r="D9" s="3">
        <f>'1999Emissions'!F23</f>
        <v>1.9350000000000001</v>
      </c>
      <c r="E9" s="163">
        <f>'2000Emissions'!F23</f>
        <v>1.4521999999999999</v>
      </c>
      <c r="F9" s="170">
        <f t="shared" si="0"/>
        <v>1.9375</v>
      </c>
      <c r="G9" s="3">
        <f t="shared" si="1"/>
        <v>1.9350000000000001</v>
      </c>
      <c r="H9" s="163">
        <f t="shared" si="2"/>
        <v>1.6936</v>
      </c>
      <c r="I9" s="180">
        <f t="shared" si="3"/>
        <v>1.9375</v>
      </c>
    </row>
    <row r="10" spans="1:9" ht="15.6">
      <c r="A10" s="13" t="s">
        <v>117</v>
      </c>
      <c r="B10" s="3">
        <f>'1997Emissions'!G17+'1997Emissions'!G18</f>
        <v>0.76</v>
      </c>
      <c r="C10" s="3">
        <f>'1998Emissions'!F20+'1998Emissions'!F21</f>
        <v>0.70650000000000002</v>
      </c>
      <c r="D10" s="3">
        <f>'1999Emissions'!F24+'1999Emissions'!F25</f>
        <v>0.70599999999999996</v>
      </c>
      <c r="E10" s="163">
        <f>'2000Emissions'!F24+'2000Emissions'!F25</f>
        <v>0.32869999999999999</v>
      </c>
      <c r="F10" s="170">
        <f t="shared" si="0"/>
        <v>0.73324999999999996</v>
      </c>
      <c r="G10" s="3">
        <f t="shared" si="1"/>
        <v>0.70625000000000004</v>
      </c>
      <c r="H10" s="163">
        <f t="shared" si="2"/>
        <v>0.51734999999999998</v>
      </c>
      <c r="I10" s="180">
        <f t="shared" si="3"/>
        <v>0.73324999999999996</v>
      </c>
    </row>
    <row r="11" spans="1:9" ht="15.6">
      <c r="A11" s="13" t="s">
        <v>19</v>
      </c>
      <c r="B11" s="3">
        <f>'1997Emissions'!G12</f>
        <v>0.18</v>
      </c>
      <c r="C11" s="3">
        <f>'1998Emissions'!F15</f>
        <v>0.18490765171503976</v>
      </c>
      <c r="D11" s="3">
        <f>'1999Emissions'!F26</f>
        <v>0.18</v>
      </c>
      <c r="E11" s="163">
        <f>'2000Emissions'!F26</f>
        <v>0</v>
      </c>
      <c r="F11" s="170">
        <f t="shared" si="0"/>
        <v>0.18245382585751987</v>
      </c>
      <c r="G11" s="3">
        <f t="shared" si="1"/>
        <v>0.18245382585751987</v>
      </c>
      <c r="H11" s="163">
        <f t="shared" si="2"/>
        <v>0.09</v>
      </c>
      <c r="I11" s="180">
        <f t="shared" si="3"/>
        <v>0.18245382585751987</v>
      </c>
    </row>
    <row r="12" spans="1:9" ht="15.6">
      <c r="A12" s="13" t="s">
        <v>83</v>
      </c>
      <c r="B12" s="3">
        <f>'1997Emissions'!G40</f>
        <v>11.2</v>
      </c>
      <c r="C12" s="3">
        <f>'1998Emissions'!F43</f>
        <v>11.196558960000001</v>
      </c>
      <c r="D12" s="3">
        <f>'1999Emissions'!F27</f>
        <v>11.2</v>
      </c>
      <c r="E12" s="163">
        <f>'2000Emissions'!F27</f>
        <v>22.34</v>
      </c>
      <c r="F12" s="170">
        <f t="shared" si="0"/>
        <v>11.19827948</v>
      </c>
      <c r="G12" s="3">
        <f t="shared" si="1"/>
        <v>11.19827948</v>
      </c>
      <c r="H12" s="163">
        <f t="shared" si="2"/>
        <v>16.77</v>
      </c>
      <c r="I12" s="180">
        <f t="shared" si="3"/>
        <v>16.77</v>
      </c>
    </row>
    <row r="13" spans="1:9" ht="15.6">
      <c r="A13" s="13" t="s">
        <v>36</v>
      </c>
      <c r="B13" s="3">
        <f>'1997Emissions'!G19</f>
        <v>1.6000000000000001E-3</v>
      </c>
      <c r="C13" s="3">
        <f>'1998Emissions'!F22</f>
        <v>1.6000000000000001E-3</v>
      </c>
      <c r="D13" s="3">
        <f>'1999Emissions'!F28</f>
        <v>2.11</v>
      </c>
      <c r="E13" s="163">
        <f>'2000Emissions'!F28</f>
        <v>4.8000000000000001E-2</v>
      </c>
      <c r="F13" s="170">
        <f t="shared" si="0"/>
        <v>1.6000000000000001E-3</v>
      </c>
      <c r="G13" s="3">
        <f t="shared" si="1"/>
        <v>1.0557999999999998</v>
      </c>
      <c r="H13" s="163">
        <f t="shared" si="2"/>
        <v>1.079</v>
      </c>
      <c r="I13" s="180">
        <f t="shared" si="3"/>
        <v>1.079</v>
      </c>
    </row>
    <row r="14" spans="1:9" ht="15.6">
      <c r="A14" s="13" t="s">
        <v>100</v>
      </c>
      <c r="B14" s="3">
        <f>'1997Emissions'!G14</f>
        <v>190.58</v>
      </c>
      <c r="C14" s="3">
        <f>'1998Emissions'!F17</f>
        <v>167.47545000000002</v>
      </c>
      <c r="D14" s="3">
        <f>'1999Emissions'!F29</f>
        <v>174.49</v>
      </c>
      <c r="E14" s="163">
        <f>'2000Emissions'!F29</f>
        <v>176.7604</v>
      </c>
      <c r="F14" s="170">
        <f t="shared" si="0"/>
        <v>179.02772500000003</v>
      </c>
      <c r="G14" s="3">
        <f t="shared" si="1"/>
        <v>170.98272500000002</v>
      </c>
      <c r="H14" s="163">
        <f t="shared" si="2"/>
        <v>175.62520000000001</v>
      </c>
      <c r="I14" s="180">
        <f t="shared" si="3"/>
        <v>179.02772500000003</v>
      </c>
    </row>
    <row r="15" spans="1:9" ht="15.6">
      <c r="A15" s="13" t="s">
        <v>100</v>
      </c>
      <c r="B15" s="3">
        <f>'1997Emissions'!G15</f>
        <v>147.47</v>
      </c>
      <c r="C15" s="3">
        <f>'1998Emissions'!F18</f>
        <v>124.83342</v>
      </c>
      <c r="D15" s="3">
        <f>'1999Emissions'!F30</f>
        <v>149.78</v>
      </c>
      <c r="E15" s="163">
        <f>'2000Emissions'!F30</f>
        <v>144.46629999999999</v>
      </c>
      <c r="F15" s="170">
        <f t="shared" si="0"/>
        <v>136.15171000000001</v>
      </c>
      <c r="G15" s="3">
        <f t="shared" si="1"/>
        <v>137.30671000000001</v>
      </c>
      <c r="H15" s="163">
        <f t="shared" si="2"/>
        <v>147.12315000000001</v>
      </c>
      <c r="I15" s="180">
        <f t="shared" si="3"/>
        <v>147.12315000000001</v>
      </c>
    </row>
    <row r="16" spans="1:9" ht="15.6">
      <c r="A16" s="13" t="s">
        <v>100</v>
      </c>
      <c r="B16" s="3">
        <f>'1997Emissions'!G16</f>
        <v>226.84</v>
      </c>
      <c r="C16" s="3">
        <f>'1998Emissions'!F19</f>
        <v>175.39839999999998</v>
      </c>
      <c r="D16" s="3">
        <f>'1999Emissions'!F31</f>
        <v>217.75</v>
      </c>
      <c r="E16" s="163">
        <f>'2000Emissions'!F31</f>
        <v>218.5437</v>
      </c>
      <c r="F16" s="170">
        <f t="shared" si="0"/>
        <v>201.11919999999998</v>
      </c>
      <c r="G16" s="3">
        <f t="shared" si="1"/>
        <v>196.57419999999999</v>
      </c>
      <c r="H16" s="163">
        <f t="shared" si="2"/>
        <v>218.14685</v>
      </c>
      <c r="I16" s="180">
        <f t="shared" si="3"/>
        <v>218.14685</v>
      </c>
    </row>
    <row r="17" spans="1:9" ht="15.6">
      <c r="A17" s="13" t="s">
        <v>22</v>
      </c>
      <c r="B17" s="3">
        <f>'1997Emissions'!G13</f>
        <v>0.01</v>
      </c>
      <c r="C17" s="3">
        <f>'1998Emissions'!F16</f>
        <v>1.4651849999999999E-2</v>
      </c>
      <c r="D17" s="3">
        <f>'1999Emissions'!F32</f>
        <v>0.01</v>
      </c>
      <c r="E17" s="163">
        <f>'2000Emissions'!F32</f>
        <v>5.5300000000000002E-2</v>
      </c>
      <c r="F17" s="170">
        <f t="shared" si="0"/>
        <v>1.2325925E-2</v>
      </c>
      <c r="G17" s="3">
        <f t="shared" si="1"/>
        <v>1.2325925E-2</v>
      </c>
      <c r="H17" s="163">
        <f t="shared" si="2"/>
        <v>3.2649999999999998E-2</v>
      </c>
      <c r="I17" s="180">
        <f t="shared" si="3"/>
        <v>3.2649999999999998E-2</v>
      </c>
    </row>
    <row r="18" spans="1:9" ht="16.2" thickBot="1">
      <c r="A18" s="58" t="s">
        <v>80</v>
      </c>
      <c r="B18" s="3">
        <f>'1997Emissions'!G39</f>
        <v>0.28000000000000003</v>
      </c>
      <c r="C18" s="3">
        <f>'1998Emissions'!F42</f>
        <v>0.27989999999999998</v>
      </c>
      <c r="D18" s="3">
        <f>'1999Emissions'!F38</f>
        <v>0.28000000000000003</v>
      </c>
      <c r="E18" s="163">
        <f>'2000Emissions'!F38</f>
        <v>0.21010000000000001</v>
      </c>
      <c r="F18" s="172">
        <f t="shared" si="0"/>
        <v>0.27995000000000003</v>
      </c>
      <c r="G18" s="173">
        <f t="shared" si="1"/>
        <v>0.27995000000000003</v>
      </c>
      <c r="H18" s="176">
        <f t="shared" si="2"/>
        <v>0.24505000000000002</v>
      </c>
      <c r="I18" s="180">
        <f t="shared" si="3"/>
        <v>0.27995000000000003</v>
      </c>
    </row>
    <row r="19" spans="1:9" ht="16.2" thickBot="1">
      <c r="A19" s="160" t="s">
        <v>119</v>
      </c>
      <c r="B19" s="3">
        <f>SUM(B5:B18)</f>
        <v>599.37159999999994</v>
      </c>
      <c r="C19" s="3">
        <f t="shared" ref="C19:I19" si="4">SUM(C5:C18)</f>
        <v>510.59047185417973</v>
      </c>
      <c r="D19" s="3">
        <f t="shared" si="4"/>
        <v>587.01099999999997</v>
      </c>
      <c r="E19" s="3">
        <f t="shared" si="4"/>
        <v>590.96749999999997</v>
      </c>
      <c r="F19" s="164">
        <f t="shared" si="4"/>
        <v>554.98103592708992</v>
      </c>
      <c r="G19" s="164">
        <f t="shared" si="4"/>
        <v>548.80073592708993</v>
      </c>
      <c r="H19" s="177">
        <f t="shared" si="4"/>
        <v>588.98924999999997</v>
      </c>
      <c r="I19" s="182">
        <f t="shared" si="4"/>
        <v>594.11957052208982</v>
      </c>
    </row>
    <row r="20" spans="1:9" ht="13.8" thickBot="1"/>
    <row r="21" spans="1:9">
      <c r="A21" s="106"/>
      <c r="B21" s="103">
        <v>1997</v>
      </c>
      <c r="C21" s="103">
        <v>1998</v>
      </c>
      <c r="D21" s="103">
        <v>1999</v>
      </c>
      <c r="E21" s="161">
        <v>2000</v>
      </c>
      <c r="F21" s="165" t="s">
        <v>151</v>
      </c>
      <c r="G21" s="166" t="s">
        <v>152</v>
      </c>
      <c r="H21" s="167" t="s">
        <v>153</v>
      </c>
      <c r="I21" s="178" t="s">
        <v>154</v>
      </c>
    </row>
    <row r="22" spans="1:9">
      <c r="A22" s="104" t="s">
        <v>10</v>
      </c>
      <c r="B22" s="105" t="s">
        <v>183</v>
      </c>
      <c r="C22" s="105" t="s">
        <v>183</v>
      </c>
      <c r="D22" s="105" t="s">
        <v>183</v>
      </c>
      <c r="E22" s="162" t="s">
        <v>183</v>
      </c>
      <c r="F22" s="168" t="s">
        <v>183</v>
      </c>
      <c r="G22" s="105" t="s">
        <v>183</v>
      </c>
      <c r="H22" s="169" t="s">
        <v>183</v>
      </c>
      <c r="I22" s="183" t="s">
        <v>183</v>
      </c>
    </row>
    <row r="23" spans="1:9" ht="15.6">
      <c r="A23" s="13" t="s">
        <v>74</v>
      </c>
      <c r="B23" s="3"/>
      <c r="C23" s="3"/>
      <c r="D23" s="3">
        <f>'1999Emissions'!E6</f>
        <v>0</v>
      </c>
      <c r="E23" s="3">
        <f>'2000Emissions'!E6</f>
        <v>2.9249999999999998</v>
      </c>
      <c r="F23" s="170"/>
      <c r="G23" s="3"/>
      <c r="H23" s="171">
        <f t="shared" ref="H23:H35" si="5">(D23+E23)/2</f>
        <v>1.4624999999999999</v>
      </c>
      <c r="I23" s="180">
        <f t="shared" ref="I23:I35" si="6">MAX(F23:H23)</f>
        <v>1.4624999999999999</v>
      </c>
    </row>
    <row r="24" spans="1:9" ht="15.6">
      <c r="A24" s="13" t="s">
        <v>13</v>
      </c>
      <c r="B24" s="3">
        <f>'1997Emissions'!E9</f>
        <v>14.85</v>
      </c>
      <c r="C24" s="3">
        <f>'1998Emissions'!F94</f>
        <v>25.168901815589223</v>
      </c>
      <c r="D24" s="3">
        <f>'1999Emissions'!E7</f>
        <v>25.17</v>
      </c>
      <c r="E24" s="163">
        <f>'2000Emissions'!E7</f>
        <v>28.535499999999999</v>
      </c>
      <c r="F24" s="170">
        <f t="shared" ref="F24:F35" si="7">(B24+C24)/2</f>
        <v>20.009450907794612</v>
      </c>
      <c r="G24" s="3">
        <f t="shared" ref="G24:G35" si="8">(C24+D24)/2</f>
        <v>25.169450907794612</v>
      </c>
      <c r="H24" s="171">
        <f t="shared" si="5"/>
        <v>26.85275</v>
      </c>
      <c r="I24" s="180">
        <f t="shared" si="6"/>
        <v>26.85275</v>
      </c>
    </row>
    <row r="25" spans="1:9" ht="15.6">
      <c r="A25" s="13" t="s">
        <v>15</v>
      </c>
      <c r="B25" s="3">
        <f>'1997Emissions'!E10</f>
        <v>0.05</v>
      </c>
      <c r="C25" s="3">
        <f>'1998Emissions'!F95</f>
        <v>4.9644486965603411E-2</v>
      </c>
      <c r="D25" s="3">
        <f>'1999Emissions'!E8</f>
        <v>0.05</v>
      </c>
      <c r="E25" s="163">
        <f>'2000Emissions'!E8</f>
        <v>6.2100000000000002E-2</v>
      </c>
      <c r="F25" s="170">
        <f t="shared" si="7"/>
        <v>4.9822243482801704E-2</v>
      </c>
      <c r="G25" s="3">
        <f t="shared" si="8"/>
        <v>4.9822243482801704E-2</v>
      </c>
      <c r="H25" s="171">
        <f t="shared" si="5"/>
        <v>5.6050000000000003E-2</v>
      </c>
      <c r="I25" s="180">
        <f t="shared" si="6"/>
        <v>5.6050000000000003E-2</v>
      </c>
    </row>
    <row r="26" spans="1:9" ht="15.6">
      <c r="A26" s="13" t="s">
        <v>17</v>
      </c>
      <c r="B26" s="3">
        <f>'1997Emissions'!E11</f>
        <v>0.85</v>
      </c>
      <c r="C26" s="3">
        <f>'1998Emissions'!F96</f>
        <v>0.79531984679675649</v>
      </c>
      <c r="D26" s="3">
        <f>'1999Emissions'!E9</f>
        <v>0.8</v>
      </c>
      <c r="E26" s="163">
        <f>'2000Emissions'!E9</f>
        <v>0.99719999999999998</v>
      </c>
      <c r="F26" s="170">
        <f t="shared" si="7"/>
        <v>0.82265992339837823</v>
      </c>
      <c r="G26" s="3">
        <f t="shared" si="8"/>
        <v>0.79765992339837832</v>
      </c>
      <c r="H26" s="171">
        <f t="shared" si="5"/>
        <v>0.89860000000000007</v>
      </c>
      <c r="I26" s="180">
        <f t="shared" si="6"/>
        <v>0.89860000000000007</v>
      </c>
    </row>
    <row r="27" spans="1:9" ht="15.6">
      <c r="A27" s="13" t="s">
        <v>77</v>
      </c>
      <c r="B27" s="3"/>
      <c r="C27" s="3"/>
      <c r="D27" s="3"/>
      <c r="E27" s="163"/>
      <c r="F27" s="170"/>
      <c r="G27" s="3"/>
      <c r="H27" s="171"/>
      <c r="I27" s="180"/>
    </row>
    <row r="28" spans="1:9" ht="15.6">
      <c r="A28" s="13" t="s">
        <v>117</v>
      </c>
      <c r="B28" s="3">
        <f>'1997Emissions'!E17+'1997Emissions'!E18</f>
        <v>2.2200000000000002</v>
      </c>
      <c r="C28" s="3">
        <f>'1998Emissions'!F102+'1998Emissions'!F103</f>
        <v>2.0488499999999998</v>
      </c>
      <c r="D28" s="3">
        <f>'1999Emissions'!E24+'1999Emissions'!E25</f>
        <v>2.048</v>
      </c>
      <c r="E28" s="163">
        <f>'2000Emissions'!E24+'2000Emissions'!E25</f>
        <v>3.2959999999999998</v>
      </c>
      <c r="F28" s="170">
        <f t="shared" si="7"/>
        <v>2.1344250000000002</v>
      </c>
      <c r="G28" s="3">
        <f t="shared" si="8"/>
        <v>2.0484249999999999</v>
      </c>
      <c r="H28" s="171">
        <f t="shared" si="5"/>
        <v>2.6719999999999997</v>
      </c>
      <c r="I28" s="180">
        <f t="shared" si="6"/>
        <v>2.6719999999999997</v>
      </c>
    </row>
    <row r="29" spans="1:9" ht="15.6">
      <c r="A29" s="13" t="s">
        <v>19</v>
      </c>
      <c r="B29" s="3">
        <f>'1997Emissions'!E12</f>
        <v>0.06</v>
      </c>
      <c r="C29" s="3">
        <f>'1998Emissions'!F97</f>
        <v>6.0334500000000006E-2</v>
      </c>
      <c r="D29" s="3">
        <f>'1999Emissions'!E26</f>
        <v>0.06</v>
      </c>
      <c r="E29" s="163">
        <f>'2000Emissions'!E26</f>
        <v>5.9299999999999999E-2</v>
      </c>
      <c r="F29" s="170">
        <f t="shared" si="7"/>
        <v>6.0167250000000005E-2</v>
      </c>
      <c r="G29" s="3">
        <f t="shared" si="8"/>
        <v>6.0167250000000005E-2</v>
      </c>
      <c r="H29" s="171">
        <f t="shared" si="5"/>
        <v>5.9649999999999995E-2</v>
      </c>
      <c r="I29" s="180">
        <f t="shared" si="6"/>
        <v>6.0167250000000005E-2</v>
      </c>
    </row>
    <row r="30" spans="1:9" ht="15.6">
      <c r="A30" s="13" t="s">
        <v>83</v>
      </c>
      <c r="B30" s="3"/>
      <c r="C30" s="3"/>
      <c r="D30" s="3"/>
      <c r="E30" s="163"/>
      <c r="F30" s="170"/>
      <c r="G30" s="3"/>
      <c r="H30" s="171"/>
      <c r="I30" s="180"/>
    </row>
    <row r="31" spans="1:9" ht="15.6">
      <c r="A31" s="13" t="s">
        <v>36</v>
      </c>
      <c r="B31" s="3">
        <f>'1997Emissions'!E19</f>
        <v>13.9</v>
      </c>
      <c r="C31" s="3">
        <f>'1998Emissions'!F104</f>
        <v>13.9</v>
      </c>
      <c r="D31" s="3">
        <f>'1999Emissions'!E28</f>
        <v>0</v>
      </c>
      <c r="E31" s="163">
        <f>'2000Emissions'!E28</f>
        <v>1.9199999999999998E-2</v>
      </c>
      <c r="F31" s="170">
        <f t="shared" si="7"/>
        <v>13.9</v>
      </c>
      <c r="G31" s="3">
        <f t="shared" si="8"/>
        <v>6.95</v>
      </c>
      <c r="H31" s="171">
        <f t="shared" si="5"/>
        <v>9.5999999999999992E-3</v>
      </c>
      <c r="I31" s="180">
        <f t="shared" si="6"/>
        <v>13.9</v>
      </c>
    </row>
    <row r="32" spans="1:9" ht="15.6">
      <c r="A32" s="13" t="s">
        <v>100</v>
      </c>
      <c r="B32" s="3">
        <f>'1997Emissions'!E14</f>
        <v>39.872</v>
      </c>
      <c r="C32" s="3">
        <f>'1998Emissions'!F99</f>
        <v>35.038050000000005</v>
      </c>
      <c r="D32" s="3">
        <f>'1999Emissions'!E29</f>
        <v>36.51</v>
      </c>
      <c r="E32" s="163">
        <f>'2000Emissions'!E29</f>
        <v>34.613</v>
      </c>
      <c r="F32" s="170">
        <f t="shared" si="7"/>
        <v>37.455025000000006</v>
      </c>
      <c r="G32" s="3">
        <f t="shared" si="8"/>
        <v>35.774025000000002</v>
      </c>
      <c r="H32" s="171">
        <f t="shared" si="5"/>
        <v>35.561499999999995</v>
      </c>
      <c r="I32" s="180">
        <f t="shared" si="6"/>
        <v>37.455025000000006</v>
      </c>
    </row>
    <row r="33" spans="1:9" ht="15.6">
      <c r="A33" s="13" t="s">
        <v>100</v>
      </c>
      <c r="B33" s="3">
        <f>'1997Emissions'!E15</f>
        <v>43.006999999999998</v>
      </c>
      <c r="C33" s="3">
        <f>'1998Emissions'!F100</f>
        <v>36.40578</v>
      </c>
      <c r="D33" s="3">
        <f>'1999Emissions'!E30</f>
        <v>43.68</v>
      </c>
      <c r="E33" s="163">
        <f>'2000Emissions'!E30</f>
        <v>38.631</v>
      </c>
      <c r="F33" s="170">
        <f t="shared" si="7"/>
        <v>39.706389999999999</v>
      </c>
      <c r="G33" s="3">
        <f t="shared" si="8"/>
        <v>40.04289</v>
      </c>
      <c r="H33" s="171">
        <f t="shared" si="5"/>
        <v>41.155500000000004</v>
      </c>
      <c r="I33" s="180">
        <f t="shared" si="6"/>
        <v>41.155500000000004</v>
      </c>
    </row>
    <row r="34" spans="1:9" ht="15.6">
      <c r="A34" s="13" t="s">
        <v>100</v>
      </c>
      <c r="B34" s="3">
        <f>'1997Emissions'!E16</f>
        <v>43.414999999999999</v>
      </c>
      <c r="C34" s="3">
        <f>'1998Emissions'!F101</f>
        <v>33.568800000000003</v>
      </c>
      <c r="D34" s="3">
        <f>'1999Emissions'!E31</f>
        <v>41.68</v>
      </c>
      <c r="E34" s="163">
        <f>'2000Emissions'!E31</f>
        <v>39.638399999999997</v>
      </c>
      <c r="F34" s="170">
        <f t="shared" si="7"/>
        <v>38.491900000000001</v>
      </c>
      <c r="G34" s="3">
        <f t="shared" si="8"/>
        <v>37.624400000000001</v>
      </c>
      <c r="H34" s="171">
        <f t="shared" si="5"/>
        <v>40.659199999999998</v>
      </c>
      <c r="I34" s="180">
        <f t="shared" si="6"/>
        <v>40.659199999999998</v>
      </c>
    </row>
    <row r="35" spans="1:9" ht="15.6">
      <c r="A35" s="13" t="s">
        <v>22</v>
      </c>
      <c r="B35" s="3">
        <f>'1997Emissions'!E13</f>
        <v>7.0000000000000007E-2</v>
      </c>
      <c r="C35" s="3">
        <f>'1998Emissions'!F98</f>
        <v>4.6825500000000006E-2</v>
      </c>
      <c r="D35" s="3">
        <f>'1999Emissions'!E32</f>
        <v>0.05</v>
      </c>
      <c r="E35" s="163">
        <f>'2000Emissions'!E32</f>
        <v>0.1767</v>
      </c>
      <c r="F35" s="170">
        <f t="shared" si="7"/>
        <v>5.8412750000000006E-2</v>
      </c>
      <c r="G35" s="3">
        <f t="shared" si="8"/>
        <v>4.8412750000000004E-2</v>
      </c>
      <c r="H35" s="171">
        <f t="shared" si="5"/>
        <v>0.11335000000000001</v>
      </c>
      <c r="I35" s="180">
        <f t="shared" si="6"/>
        <v>0.11335000000000001</v>
      </c>
    </row>
    <row r="36" spans="1:9" ht="16.2" thickBot="1">
      <c r="A36" s="58" t="s">
        <v>80</v>
      </c>
      <c r="B36" s="3"/>
      <c r="C36" s="3"/>
      <c r="D36" s="3"/>
      <c r="E36" s="163"/>
      <c r="F36" s="172"/>
      <c r="G36" s="173"/>
      <c r="H36" s="174"/>
      <c r="I36" s="181"/>
    </row>
    <row r="37" spans="1:9" ht="16.2" thickBot="1">
      <c r="A37" s="160" t="s">
        <v>119</v>
      </c>
      <c r="B37" s="3">
        <f t="shared" ref="B37:I37" si="9">SUM(B23:B36)</f>
        <v>158.29399999999998</v>
      </c>
      <c r="C37" s="3">
        <f t="shared" si="9"/>
        <v>147.08250614935162</v>
      </c>
      <c r="D37" s="3">
        <f t="shared" si="9"/>
        <v>150.04800000000003</v>
      </c>
      <c r="E37" s="3">
        <f t="shared" si="9"/>
        <v>148.95340000000002</v>
      </c>
      <c r="F37" s="164">
        <f t="shared" si="9"/>
        <v>152.6882530746758</v>
      </c>
      <c r="G37" s="164">
        <f t="shared" si="9"/>
        <v>148.56525307467581</v>
      </c>
      <c r="H37" s="177">
        <f t="shared" si="9"/>
        <v>149.50069999999999</v>
      </c>
      <c r="I37" s="182">
        <f t="shared" si="9"/>
        <v>165.28514225000001</v>
      </c>
    </row>
    <row r="38" spans="1:9" ht="13.8" thickBot="1"/>
    <row r="39" spans="1:9">
      <c r="A39" s="106"/>
      <c r="B39" s="103">
        <v>1997</v>
      </c>
      <c r="C39" s="103">
        <v>1998</v>
      </c>
      <c r="D39" s="103">
        <v>1999</v>
      </c>
      <c r="E39" s="161">
        <v>2000</v>
      </c>
      <c r="F39" s="165" t="s">
        <v>151</v>
      </c>
      <c r="G39" s="166" t="s">
        <v>152</v>
      </c>
      <c r="H39" s="167" t="s">
        <v>153</v>
      </c>
      <c r="I39" s="178" t="s">
        <v>154</v>
      </c>
    </row>
    <row r="40" spans="1:9">
      <c r="A40" s="104" t="s">
        <v>10</v>
      </c>
      <c r="B40" s="105" t="s">
        <v>184</v>
      </c>
      <c r="C40" s="105" t="s">
        <v>184</v>
      </c>
      <c r="D40" s="105" t="s">
        <v>184</v>
      </c>
      <c r="E40" s="162" t="s">
        <v>184</v>
      </c>
      <c r="F40" s="168" t="s">
        <v>184</v>
      </c>
      <c r="G40" s="105" t="s">
        <v>184</v>
      </c>
      <c r="H40" s="169" t="s">
        <v>184</v>
      </c>
      <c r="I40" s="183" t="s">
        <v>184</v>
      </c>
    </row>
    <row r="41" spans="1:9" ht="15.6">
      <c r="A41" s="13" t="s">
        <v>74</v>
      </c>
      <c r="B41" s="3"/>
      <c r="C41" s="3"/>
      <c r="D41" s="3"/>
      <c r="E41" s="3"/>
      <c r="F41" s="170"/>
      <c r="G41" s="3"/>
      <c r="H41" s="171"/>
      <c r="I41" s="180"/>
    </row>
    <row r="42" spans="1:9" ht="15.6">
      <c r="A42" s="13" t="s">
        <v>13</v>
      </c>
      <c r="B42" s="3"/>
      <c r="C42" s="3"/>
      <c r="D42" s="3"/>
      <c r="E42" s="163"/>
      <c r="F42" s="170"/>
      <c r="G42" s="3"/>
      <c r="H42" s="171"/>
      <c r="I42" s="180"/>
    </row>
    <row r="43" spans="1:9" ht="15.6">
      <c r="A43" s="13" t="s">
        <v>15</v>
      </c>
      <c r="B43" s="3"/>
      <c r="C43" s="3"/>
      <c r="D43" s="3"/>
      <c r="E43" s="163"/>
      <c r="F43" s="170"/>
      <c r="G43" s="3"/>
      <c r="H43" s="171"/>
      <c r="I43" s="180"/>
    </row>
    <row r="44" spans="1:9" ht="15.6">
      <c r="A44" s="13" t="s">
        <v>17</v>
      </c>
      <c r="B44" s="3"/>
      <c r="C44" s="3"/>
      <c r="D44" s="3"/>
      <c r="E44" s="163"/>
      <c r="F44" s="170"/>
      <c r="G44" s="3"/>
      <c r="H44" s="171"/>
      <c r="I44" s="180"/>
    </row>
    <row r="45" spans="1:9" ht="15.6">
      <c r="A45" s="13" t="s">
        <v>77</v>
      </c>
      <c r="B45" s="3"/>
      <c r="C45" s="3"/>
      <c r="D45" s="3"/>
      <c r="E45" s="163"/>
      <c r="F45" s="170"/>
      <c r="G45" s="3"/>
      <c r="H45" s="171"/>
      <c r="I45" s="180"/>
    </row>
    <row r="46" spans="1:9" ht="15.6">
      <c r="A46" s="13" t="s">
        <v>117</v>
      </c>
      <c r="B46" s="3">
        <f>'1997Emissions'!H17+'1997Emissions'!H18</f>
        <v>7.9</v>
      </c>
      <c r="C46" s="3">
        <f>'1998Emissions'!F68+'1998Emissions'!F69</f>
        <v>7.2769500000000003</v>
      </c>
      <c r="D46" s="3">
        <f>'1999Emissions'!G24+'1999Emissions'!G25</f>
        <v>7.2759999999999998</v>
      </c>
      <c r="E46" s="163">
        <f>'2000Emissions'!G24</f>
        <v>4.7004999999999999</v>
      </c>
      <c r="F46" s="170">
        <f>(B46+C46)/2</f>
        <v>7.5884750000000007</v>
      </c>
      <c r="G46" s="3">
        <f>(C46+D46)/2</f>
        <v>7.2764749999999996</v>
      </c>
      <c r="H46" s="171">
        <f>(D46+E46)/2</f>
        <v>5.9882499999999999</v>
      </c>
      <c r="I46" s="180">
        <f>MAX(F46:H46)</f>
        <v>7.5884750000000007</v>
      </c>
    </row>
    <row r="47" spans="1:9" ht="15.6">
      <c r="A47" s="13" t="s">
        <v>19</v>
      </c>
      <c r="B47" s="3"/>
      <c r="C47" s="3"/>
      <c r="D47" s="3"/>
      <c r="E47" s="163"/>
      <c r="F47" s="170"/>
      <c r="G47" s="3"/>
      <c r="H47" s="171"/>
      <c r="I47" s="180"/>
    </row>
    <row r="48" spans="1:9" ht="15.6">
      <c r="A48" s="13" t="s">
        <v>83</v>
      </c>
      <c r="B48" s="3"/>
      <c r="C48" s="3"/>
      <c r="D48" s="3"/>
      <c r="E48" s="163"/>
      <c r="F48" s="170"/>
      <c r="G48" s="3"/>
      <c r="H48" s="171"/>
      <c r="I48" s="180"/>
    </row>
    <row r="49" spans="1:9" ht="15.6">
      <c r="A49" s="13" t="s">
        <v>36</v>
      </c>
      <c r="B49" s="3"/>
      <c r="C49" s="3"/>
      <c r="D49" s="3"/>
      <c r="E49" s="163"/>
      <c r="F49" s="170"/>
      <c r="G49" s="3"/>
      <c r="H49" s="171"/>
      <c r="I49" s="180"/>
    </row>
    <row r="50" spans="1:9" ht="15.6">
      <c r="A50" s="13" t="s">
        <v>100</v>
      </c>
      <c r="B50" s="3">
        <f>'1997Emissions'!H14</f>
        <v>1.62</v>
      </c>
      <c r="C50" s="3">
        <f>'1998Emissions'!F65</f>
        <v>7.0352546999999994</v>
      </c>
      <c r="D50" s="3">
        <f>'1999Emissions'!G29</f>
        <v>6.76</v>
      </c>
      <c r="E50" s="163">
        <f>'2000Emissions'!G29</f>
        <v>6.4118000000000004</v>
      </c>
      <c r="F50" s="170">
        <f t="shared" ref="F50:F53" si="10">(B50+C50)/2</f>
        <v>4.3276273500000002</v>
      </c>
      <c r="G50" s="3">
        <f t="shared" ref="G50:G53" si="11">(C50+D50)/2</f>
        <v>6.8976273499999996</v>
      </c>
      <c r="H50" s="171">
        <f t="shared" ref="H50:H53" si="12">(D50+E50)/2</f>
        <v>6.5859000000000005</v>
      </c>
      <c r="I50" s="180">
        <f t="shared" ref="I50:I53" si="13">MAX(F50:H50)</f>
        <v>6.8976273499999996</v>
      </c>
    </row>
    <row r="51" spans="1:9" ht="15.6">
      <c r="A51" s="13" t="s">
        <v>100</v>
      </c>
      <c r="B51" s="3">
        <f>'1997Emissions'!H15</f>
        <v>1.66</v>
      </c>
      <c r="C51" s="3">
        <f>'1998Emissions'!F66</f>
        <v>6.9466163999999999</v>
      </c>
      <c r="D51" s="3">
        <f>'1999Emissions'!G30</f>
        <v>7.69</v>
      </c>
      <c r="E51" s="163">
        <f>'2000Emissions'!G30</f>
        <v>6.8005000000000004</v>
      </c>
      <c r="F51" s="170">
        <f t="shared" si="10"/>
        <v>4.3033082</v>
      </c>
      <c r="G51" s="3">
        <f t="shared" si="11"/>
        <v>7.3183082000000006</v>
      </c>
      <c r="H51" s="171">
        <f t="shared" si="12"/>
        <v>7.2452500000000004</v>
      </c>
      <c r="I51" s="180">
        <f t="shared" si="13"/>
        <v>7.3183082000000006</v>
      </c>
    </row>
    <row r="52" spans="1:9" ht="15.6">
      <c r="A52" s="13" t="s">
        <v>100</v>
      </c>
      <c r="B52" s="3">
        <f>'1997Emissions'!H16</f>
        <v>1.6266</v>
      </c>
      <c r="C52" s="3">
        <f>'1998Emissions'!F67</f>
        <v>6.2156240000000009</v>
      </c>
      <c r="D52" s="3">
        <f>'1999Emissions'!G31</f>
        <v>6.85</v>
      </c>
      <c r="E52" s="163">
        <f>'2000Emissions'!G31</f>
        <v>6.5107999999999997</v>
      </c>
      <c r="F52" s="170">
        <f t="shared" si="10"/>
        <v>3.9211120000000004</v>
      </c>
      <c r="G52" s="3">
        <f t="shared" si="11"/>
        <v>6.5328119999999998</v>
      </c>
      <c r="H52" s="171">
        <f t="shared" si="12"/>
        <v>6.6803999999999997</v>
      </c>
      <c r="I52" s="180">
        <f t="shared" si="13"/>
        <v>6.6803999999999997</v>
      </c>
    </row>
    <row r="53" spans="1:9" ht="15.6">
      <c r="A53" s="13" t="s">
        <v>22</v>
      </c>
      <c r="B53" s="3">
        <f>'1997Emissions'!H13</f>
        <v>0</v>
      </c>
      <c r="C53" s="3">
        <f>'1998Emissions'!F64</f>
        <v>5.3320650000000004E-3</v>
      </c>
      <c r="D53" s="3">
        <f>'1999Emissions'!G32</f>
        <v>0.01</v>
      </c>
      <c r="E53" s="163">
        <f>'2000Emissions'!G32</f>
        <v>5.3E-3</v>
      </c>
      <c r="F53" s="170">
        <f t="shared" si="10"/>
        <v>2.6660325000000002E-3</v>
      </c>
      <c r="G53" s="3">
        <f t="shared" si="11"/>
        <v>7.6660325000000003E-3</v>
      </c>
      <c r="H53" s="171">
        <f t="shared" si="12"/>
        <v>7.6500000000000005E-3</v>
      </c>
      <c r="I53" s="180">
        <f t="shared" si="13"/>
        <v>7.6660325000000003E-3</v>
      </c>
    </row>
    <row r="54" spans="1:9" ht="16.2" thickBot="1">
      <c r="A54" s="58" t="s">
        <v>80</v>
      </c>
      <c r="B54" s="3"/>
      <c r="C54" s="3"/>
      <c r="D54" s="3"/>
      <c r="E54" s="163"/>
      <c r="F54" s="172"/>
      <c r="G54" s="173"/>
      <c r="H54" s="174"/>
      <c r="I54" s="181"/>
    </row>
    <row r="55" spans="1:9" ht="16.2" thickBot="1">
      <c r="A55" s="160" t="s">
        <v>119</v>
      </c>
      <c r="B55" s="3">
        <f t="shared" ref="B55:I55" si="14">SUM(B41:B54)</f>
        <v>12.8066</v>
      </c>
      <c r="C55" s="3">
        <f t="shared" si="14"/>
        <v>27.479777165000002</v>
      </c>
      <c r="D55" s="3">
        <f t="shared" si="14"/>
        <v>28.586000000000002</v>
      </c>
      <c r="E55" s="3">
        <f t="shared" si="14"/>
        <v>24.428899999999999</v>
      </c>
      <c r="F55" s="164">
        <f t="shared" si="14"/>
        <v>20.143188582499999</v>
      </c>
      <c r="G55" s="164">
        <f t="shared" si="14"/>
        <v>28.0328885825</v>
      </c>
      <c r="H55" s="177">
        <f t="shared" si="14"/>
        <v>26.507450000000002</v>
      </c>
      <c r="I55" s="182">
        <f t="shared" si="14"/>
        <v>28.4924765825</v>
      </c>
    </row>
    <row r="56" spans="1:9" ht="13.8" thickBot="1"/>
    <row r="57" spans="1:9">
      <c r="A57" s="106"/>
      <c r="B57" s="103">
        <v>1997</v>
      </c>
      <c r="C57" s="103">
        <v>1998</v>
      </c>
      <c r="D57" s="103">
        <v>1999</v>
      </c>
      <c r="E57" s="161">
        <v>2000</v>
      </c>
      <c r="F57" s="165" t="s">
        <v>151</v>
      </c>
      <c r="G57" s="166" t="s">
        <v>152</v>
      </c>
      <c r="H57" s="167" t="s">
        <v>153</v>
      </c>
      <c r="I57" s="178" t="s">
        <v>154</v>
      </c>
    </row>
    <row r="58" spans="1:9">
      <c r="A58" s="104" t="s">
        <v>10</v>
      </c>
      <c r="B58" s="105" t="s">
        <v>104</v>
      </c>
      <c r="C58" s="105" t="s">
        <v>104</v>
      </c>
      <c r="D58" s="105" t="s">
        <v>104</v>
      </c>
      <c r="E58" s="162" t="s">
        <v>104</v>
      </c>
      <c r="F58" s="168" t="s">
        <v>104</v>
      </c>
      <c r="G58" s="105" t="s">
        <v>104</v>
      </c>
      <c r="H58" s="169" t="s">
        <v>104</v>
      </c>
      <c r="I58" s="183" t="s">
        <v>104</v>
      </c>
    </row>
    <row r="59" spans="1:9" ht="15.6">
      <c r="A59" s="13" t="s">
        <v>74</v>
      </c>
      <c r="B59" s="3"/>
      <c r="C59" s="3"/>
      <c r="D59" s="3"/>
      <c r="E59" s="3"/>
      <c r="F59" s="170"/>
      <c r="G59" s="3"/>
      <c r="H59" s="171"/>
      <c r="I59" s="180"/>
    </row>
    <row r="60" spans="1:9" ht="15.6">
      <c r="A60" s="13" t="s">
        <v>13</v>
      </c>
      <c r="B60" s="3">
        <f>'1997Emissions'!D9</f>
        <v>4.62</v>
      </c>
      <c r="C60" s="3">
        <f>'1998Emissions'!F77</f>
        <v>7.8274386415935675</v>
      </c>
      <c r="D60" s="3">
        <f>'1999Emissions'!D7</f>
        <v>7.83</v>
      </c>
      <c r="E60" s="163">
        <f>'2000Emissions'!D7</f>
        <v>3.6013000000000002</v>
      </c>
      <c r="F60" s="170">
        <f t="shared" ref="F60:H62" si="15">(B60+C60)/2</f>
        <v>6.2237193207967838</v>
      </c>
      <c r="G60" s="3">
        <f t="shared" si="15"/>
        <v>7.8287193207967842</v>
      </c>
      <c r="H60" s="171">
        <f t="shared" si="15"/>
        <v>5.7156500000000001</v>
      </c>
      <c r="I60" s="180">
        <f>MAX(F60:H60)</f>
        <v>7.8287193207967842</v>
      </c>
    </row>
    <row r="61" spans="1:9" ht="15.6">
      <c r="A61" s="13" t="s">
        <v>15</v>
      </c>
      <c r="B61" s="3">
        <f>'1997Emissions'!D10</f>
        <v>0.03</v>
      </c>
      <c r="C61" s="3">
        <f>'1998Emissions'!F78</f>
        <v>2.486729292650915E-2</v>
      </c>
      <c r="D61" s="3">
        <f>'1999Emissions'!D8</f>
        <v>0.02</v>
      </c>
      <c r="E61" s="163">
        <f>'2000Emissions'!D8</f>
        <v>1.6500000000000001E-2</v>
      </c>
      <c r="F61" s="170">
        <f t="shared" si="15"/>
        <v>2.7433646463254573E-2</v>
      </c>
      <c r="G61" s="3">
        <f t="shared" si="15"/>
        <v>2.2433646463254575E-2</v>
      </c>
      <c r="H61" s="171">
        <f t="shared" si="15"/>
        <v>1.8250000000000002E-2</v>
      </c>
      <c r="I61" s="180">
        <f>MAX(F61:H61)</f>
        <v>2.7433646463254573E-2</v>
      </c>
    </row>
    <row r="62" spans="1:9" ht="15.6">
      <c r="A62" s="13" t="s">
        <v>17</v>
      </c>
      <c r="B62" s="3">
        <f>'1997Emissions'!D11</f>
        <v>0.43</v>
      </c>
      <c r="C62" s="3">
        <f>'1998Emissions'!F79</f>
        <v>0.39838162924846598</v>
      </c>
      <c r="D62" s="3">
        <f>'1999Emissions'!D9</f>
        <v>0.4</v>
      </c>
      <c r="E62" s="163">
        <f>'2000Emissions'!D9</f>
        <v>0.18329999999999999</v>
      </c>
      <c r="F62" s="170">
        <f t="shared" si="15"/>
        <v>0.41419081462423302</v>
      </c>
      <c r="G62" s="3">
        <f t="shared" si="15"/>
        <v>0.399190814624233</v>
      </c>
      <c r="H62" s="171">
        <f t="shared" si="15"/>
        <v>0.29165000000000002</v>
      </c>
      <c r="I62" s="180">
        <f>MAX(F62:H62)</f>
        <v>0.41419081462423302</v>
      </c>
    </row>
    <row r="63" spans="1:9" ht="15.6">
      <c r="A63" s="13" t="s">
        <v>77</v>
      </c>
      <c r="B63" s="3"/>
      <c r="C63" s="3"/>
      <c r="D63" s="3"/>
      <c r="E63" s="163"/>
      <c r="F63" s="170"/>
      <c r="G63" s="3"/>
      <c r="H63" s="171"/>
      <c r="I63" s="180"/>
    </row>
    <row r="64" spans="1:9" ht="15.6">
      <c r="A64" s="13" t="s">
        <v>117</v>
      </c>
      <c r="B64" s="3">
        <f>'1997Emissions'!D70</f>
        <v>13.659973226238288</v>
      </c>
      <c r="C64" s="3">
        <f>'1998Emissions'!F149</f>
        <v>12.5694578313253</v>
      </c>
      <c r="D64" s="3">
        <f>'1999Emissions'!D71</f>
        <v>12.569477911646587</v>
      </c>
      <c r="E64" s="163">
        <f>'2000Emissions'!D71</f>
        <v>9.2260374832663974</v>
      </c>
      <c r="F64" s="170">
        <f t="shared" ref="F64:H65" si="16">(B64+C64)/2</f>
        <v>13.114715528781794</v>
      </c>
      <c r="G64" s="3">
        <f t="shared" si="16"/>
        <v>12.569467871485944</v>
      </c>
      <c r="H64" s="171">
        <f t="shared" si="16"/>
        <v>10.897757697456491</v>
      </c>
      <c r="I64" s="180">
        <f>MAX(F64:H64)</f>
        <v>13.114715528781794</v>
      </c>
    </row>
    <row r="65" spans="1:9" ht="15.6">
      <c r="A65" s="13" t="s">
        <v>19</v>
      </c>
      <c r="B65" s="3">
        <f>'1997Emissions'!D12</f>
        <v>0.03</v>
      </c>
      <c r="C65" s="3">
        <f>'1998Emissions'!F80</f>
        <v>3.0222000000000002E-2</v>
      </c>
      <c r="D65" s="3">
        <f>'1999Emissions'!D26</f>
        <v>0.03</v>
      </c>
      <c r="E65" s="163">
        <f>'2000Emissions'!D26</f>
        <v>2.3400000000000001E-2</v>
      </c>
      <c r="F65" s="170">
        <f t="shared" si="16"/>
        <v>3.0110999999999999E-2</v>
      </c>
      <c r="G65" s="3">
        <f t="shared" si="16"/>
        <v>3.0110999999999999E-2</v>
      </c>
      <c r="H65" s="171">
        <f t="shared" si="16"/>
        <v>2.6700000000000002E-2</v>
      </c>
      <c r="I65" s="180">
        <f>MAX(F65:H65)</f>
        <v>3.0110999999999999E-2</v>
      </c>
    </row>
    <row r="66" spans="1:9" ht="15.6">
      <c r="A66" s="13" t="s">
        <v>83</v>
      </c>
      <c r="B66" s="3"/>
      <c r="C66" s="3"/>
      <c r="D66" s="3"/>
      <c r="E66" s="163"/>
      <c r="F66" s="170"/>
      <c r="G66" s="3"/>
      <c r="H66" s="171"/>
      <c r="I66" s="180"/>
    </row>
    <row r="67" spans="1:9" ht="15.6">
      <c r="A67" s="13" t="s">
        <v>36</v>
      </c>
      <c r="B67" s="3"/>
      <c r="C67" s="3"/>
      <c r="D67" s="3"/>
      <c r="E67" s="163"/>
      <c r="F67" s="170"/>
      <c r="G67" s="3"/>
      <c r="H67" s="171"/>
      <c r="I67" s="180"/>
    </row>
    <row r="68" spans="1:9" ht="15.6">
      <c r="A68" s="13" t="s">
        <v>100</v>
      </c>
      <c r="B68" s="3">
        <f>'1997Emissions'!D57</f>
        <v>22.152601969057663</v>
      </c>
      <c r="C68" s="3">
        <f>'1998Emissions'!F136</f>
        <v>19.466713607594937</v>
      </c>
      <c r="D68" s="3">
        <f>'1999Emissions'!D58</f>
        <v>20.282700421940927</v>
      </c>
      <c r="E68" s="163">
        <f>'2000Emissions'!D58</f>
        <v>19.23053445850914</v>
      </c>
      <c r="F68" s="170">
        <f t="shared" ref="F68:F71" si="17">(B68+C68)/2</f>
        <v>20.809657788326298</v>
      </c>
      <c r="G68" s="3">
        <f t="shared" ref="G68:G71" si="18">(C68+D68)/2</f>
        <v>19.874707014767932</v>
      </c>
      <c r="H68" s="171">
        <f t="shared" ref="H68:H71" si="19">(D68+E68)/2</f>
        <v>19.756617440225035</v>
      </c>
      <c r="I68" s="180">
        <f t="shared" ref="I68:I71" si="20">MAX(F68:H68)</f>
        <v>20.809657788326298</v>
      </c>
    </row>
    <row r="69" spans="1:9" ht="15.6">
      <c r="A69" s="13" t="s">
        <v>100</v>
      </c>
      <c r="B69" s="3">
        <f>'1997Emissions'!D58</f>
        <v>22.714001766784452</v>
      </c>
      <c r="C69" s="3">
        <f>'1998Emissions'!F137</f>
        <v>19.227654593639578</v>
      </c>
      <c r="D69" s="3">
        <f>'1999Emissions'!D59</f>
        <v>23.069567137809187</v>
      </c>
      <c r="E69" s="163">
        <f>'2000Emissions'!D59</f>
        <v>20.402879858657244</v>
      </c>
      <c r="F69" s="170">
        <f t="shared" si="17"/>
        <v>20.970828180212017</v>
      </c>
      <c r="G69" s="3">
        <f t="shared" si="18"/>
        <v>21.148610865724383</v>
      </c>
      <c r="H69" s="171">
        <f t="shared" si="19"/>
        <v>21.736223498233215</v>
      </c>
      <c r="I69" s="180">
        <f t="shared" si="20"/>
        <v>21.736223498233215</v>
      </c>
    </row>
    <row r="70" spans="1:9" ht="15.6">
      <c r="A70" s="13" t="s">
        <v>100</v>
      </c>
      <c r="B70" s="3">
        <f>'1997Emissions'!D59</f>
        <v>22.245874587458744</v>
      </c>
      <c r="C70" s="3">
        <f>'1998Emissions'!F138</f>
        <v>17.200678925035362</v>
      </c>
      <c r="D70" s="3">
        <f>'1999Emissions'!D60</f>
        <v>21.354314002828854</v>
      </c>
      <c r="E70" s="163">
        <f>'2000Emissions'!D60</f>
        <v>20.310730787364449</v>
      </c>
      <c r="F70" s="170">
        <f t="shared" si="17"/>
        <v>19.723276756247053</v>
      </c>
      <c r="G70" s="3">
        <f t="shared" si="18"/>
        <v>19.27749646393211</v>
      </c>
      <c r="H70" s="171">
        <f t="shared" si="19"/>
        <v>20.832522395096653</v>
      </c>
      <c r="I70" s="180">
        <f t="shared" si="20"/>
        <v>20.832522395096653</v>
      </c>
    </row>
    <row r="71" spans="1:9" ht="15.6">
      <c r="A71" s="13" t="s">
        <v>22</v>
      </c>
      <c r="B71" s="3">
        <f>'1997Emissions'!D13</f>
        <v>0.36</v>
      </c>
      <c r="C71" s="3">
        <f>'1998Emissions'!F81</f>
        <v>0.36252000000000001</v>
      </c>
      <c r="D71" s="3">
        <f>'1999Emissions'!D32</f>
        <v>0.36</v>
      </c>
      <c r="E71" s="163">
        <f>'2000Emissions'!D32</f>
        <v>1.3680000000000001</v>
      </c>
      <c r="F71" s="170">
        <f t="shared" si="17"/>
        <v>0.36126000000000003</v>
      </c>
      <c r="G71" s="3">
        <f t="shared" si="18"/>
        <v>0.36126000000000003</v>
      </c>
      <c r="H71" s="171">
        <f t="shared" si="19"/>
        <v>0.8640000000000001</v>
      </c>
      <c r="I71" s="180">
        <f t="shared" si="20"/>
        <v>0.8640000000000001</v>
      </c>
    </row>
    <row r="72" spans="1:9" ht="16.2" thickBot="1">
      <c r="A72" s="58" t="s">
        <v>80</v>
      </c>
      <c r="B72" s="3"/>
      <c r="C72" s="3"/>
      <c r="D72" s="3"/>
      <c r="E72" s="163"/>
      <c r="F72" s="172"/>
      <c r="G72" s="173"/>
      <c r="H72" s="174"/>
      <c r="I72" s="181"/>
    </row>
    <row r="73" spans="1:9" ht="16.2" thickBot="1">
      <c r="A73" s="160" t="s">
        <v>119</v>
      </c>
      <c r="B73" s="3">
        <f t="shared" ref="B73:I73" si="21">SUM(B59:B72)</f>
        <v>86.24245154953914</v>
      </c>
      <c r="C73" s="3">
        <f t="shared" si="21"/>
        <v>77.107934521363731</v>
      </c>
      <c r="D73" s="3">
        <f t="shared" si="21"/>
        <v>85.916059474225563</v>
      </c>
      <c r="E73" s="3">
        <f t="shared" si="21"/>
        <v>74.362682587797224</v>
      </c>
      <c r="F73" s="164">
        <f t="shared" si="21"/>
        <v>81.675193035451443</v>
      </c>
      <c r="G73" s="164">
        <f t="shared" si="21"/>
        <v>81.51199699779464</v>
      </c>
      <c r="H73" s="177">
        <f t="shared" si="21"/>
        <v>80.139371031011393</v>
      </c>
      <c r="I73" s="182">
        <f t="shared" si="21"/>
        <v>85.657573992322227</v>
      </c>
    </row>
  </sheetData>
  <phoneticPr fontId="0" type="noConversion"/>
  <pageMargins left="0.75" right="0.75" top="1" bottom="1" header="0.5" footer="0.5"/>
  <pageSetup scale="85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Summary</vt:lpstr>
      <vt:lpstr>NOxAllowances</vt:lpstr>
      <vt:lpstr>1997Emissions</vt:lpstr>
      <vt:lpstr>1998Emissions</vt:lpstr>
      <vt:lpstr>1999Emissions</vt:lpstr>
      <vt:lpstr>2000Emissions</vt:lpstr>
      <vt:lpstr>ERCCalcs</vt:lpstr>
      <vt:lpstr>'1999Emissions'!Print_Area</vt:lpstr>
      <vt:lpstr>'2000Emissions'!Print_Area</vt:lpstr>
      <vt:lpstr>ERCCalcs!Print_Area</vt:lpstr>
      <vt:lpstr>Summary!Print_Area</vt:lpstr>
      <vt:lpstr>'1998Emissions'!Print_Titles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mphilli</dc:creator>
  <cp:lastModifiedBy>Havlíček Jan</cp:lastModifiedBy>
  <cp:lastPrinted>2001-10-02T21:08:46Z</cp:lastPrinted>
  <dcterms:created xsi:type="dcterms:W3CDTF">2001-08-15T23:15:35Z</dcterms:created>
  <dcterms:modified xsi:type="dcterms:W3CDTF">2023-09-10T11:26:05Z</dcterms:modified>
</cp:coreProperties>
</file>