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88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8" i="46933"/>
  <c r="E28" i="46933"/>
  <c r="F28" i="46933"/>
  <c r="G28" i="46933"/>
  <c r="H28" i="46933"/>
  <c r="I28" i="46933"/>
  <c r="J28" i="46933"/>
  <c r="K28" i="46933"/>
  <c r="N28" i="46933"/>
  <c r="O28" i="46933"/>
  <c r="P28" i="46933"/>
  <c r="D29" i="46933"/>
  <c r="E29" i="46933"/>
  <c r="F29" i="46933"/>
  <c r="G29" i="46933"/>
  <c r="H29" i="46933"/>
  <c r="I29" i="46933"/>
  <c r="J29" i="46933"/>
  <c r="K29" i="46933"/>
  <c r="N29" i="46933"/>
  <c r="O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E31" i="46933"/>
  <c r="F31" i="46933"/>
  <c r="G31" i="46933"/>
  <c r="H31" i="46933"/>
  <c r="I31" i="46933"/>
  <c r="J31" i="46933"/>
  <c r="K31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<sst xmlns="http://schemas.openxmlformats.org/spreadsheetml/2006/main" count="328" uniqueCount="218">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</sst>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800100</xdr:colOff>
          <xdr:row>0</xdr:row>
          <xdr:rowOff>121920</xdr:rowOff>
        </xdr:from>
        <xdr:to>
          <xdr:col>3</xdr:col>
          <xdr:colOff>144780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68580</xdr:colOff>
          <xdr:row>4</xdr:row>
          <xdr:rowOff>45720</xdr:rowOff>
        </xdr:from>
        <xdr:to>
          <xdr:col>36</xdr:col>
          <xdr:colOff>121920</xdr:colOff>
          <xdr:row>6</xdr:row>
          <xdr:rowOff>198120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45720</xdr:colOff>
          <xdr:row>0</xdr:row>
          <xdr:rowOff>144780</xdr:rowOff>
        </xdr:from>
        <xdr:to>
          <xdr:col>36</xdr:col>
          <xdr:colOff>91440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571500</xdr:colOff>
      <xdr:row>44</xdr:row>
      <xdr:rowOff>38100</xdr:rowOff>
    </xdr:from>
    <xdr:to>
      <xdr:col>2</xdr:col>
      <xdr:colOff>2560320</xdr:colOff>
      <xdr:row>44</xdr:row>
      <xdr:rowOff>289560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226820" y="10492740"/>
          <a:ext cx="1988820" cy="251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37189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-57250.97191616171</v>
          </cell>
          <cell r="E8">
            <v>2563551.2451048233</v>
          </cell>
          <cell r="F8">
            <v>4468795.1220494825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4468795.1220494825</v>
          </cell>
          <cell r="K8">
            <v>78579322.321065679</v>
          </cell>
        </row>
        <row r="9">
          <cell r="D9">
            <v>120642.65162775153</v>
          </cell>
          <cell r="E9">
            <v>-484020.13999355421</v>
          </cell>
          <cell r="F9">
            <v>2630783.7067808062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2630783.7067808062</v>
          </cell>
          <cell r="K9">
            <v>189840668.29657021</v>
          </cell>
        </row>
        <row r="10">
          <cell r="D10">
            <v>-1583908.3199786209</v>
          </cell>
          <cell r="E10">
            <v>-3734748.1614665184</v>
          </cell>
          <cell r="F10">
            <v>-7476657.464398589</v>
          </cell>
          <cell r="G10">
            <v>41488353.679258794</v>
          </cell>
          <cell r="H10">
            <v>79269214.499621928</v>
          </cell>
          <cell r="I10">
            <v>10459835.026174063</v>
          </cell>
          <cell r="J10">
            <v>-7468297.464398589</v>
          </cell>
          <cell r="K10">
            <v>123749105.7406562</v>
          </cell>
        </row>
        <row r="11">
          <cell r="D11">
            <v>1926903.8071221067</v>
          </cell>
          <cell r="E11">
            <v>-11679059.542848948</v>
          </cell>
          <cell r="F11">
            <v>-11547942.201448396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-11547942.201448396</v>
          </cell>
          <cell r="K11">
            <v>160459247.31977239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55985.938442025959</v>
          </cell>
          <cell r="E13">
            <v>32536.210650986395</v>
          </cell>
          <cell r="F13">
            <v>-32.426387555500696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-32.426387555500696</v>
          </cell>
          <cell r="K13">
            <v>-360124.06400230294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462373.1052971016</v>
          </cell>
          <cell r="E18">
            <v>-13301740.388553211</v>
          </cell>
          <cell r="F18">
            <v>-11925053.263404245</v>
          </cell>
          <cell r="G18">
            <v>241794561.08330464</v>
          </cell>
          <cell r="H18">
            <v>193407707.45410806</v>
          </cell>
          <cell r="I18">
            <v>128982644.81698304</v>
          </cell>
          <cell r="J18">
            <v>-11916693.263404245</v>
          </cell>
          <cell r="K18">
            <v>552268220.0909915</v>
          </cell>
        </row>
        <row r="19">
          <cell r="D19">
            <v>-975132.83919528965</v>
          </cell>
          <cell r="E19">
            <v>-1879623.8271411806</v>
          </cell>
          <cell r="F19">
            <v>-1991766.2221389338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-1991766.2221389338</v>
          </cell>
          <cell r="K19">
            <v>72400180.315779299</v>
          </cell>
        </row>
        <row r="20">
          <cell r="D20">
            <v>-84371.196950968355</v>
          </cell>
          <cell r="E20">
            <v>-356751.85455299588</v>
          </cell>
          <cell r="F20">
            <v>-396037.43197103869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-396037.43197103869</v>
          </cell>
          <cell r="K20">
            <v>31707534.925241686</v>
          </cell>
        </row>
        <row r="21">
          <cell r="D21">
            <v>-448389.92388999369</v>
          </cell>
          <cell r="E21">
            <v>-962625.96437027119</v>
          </cell>
          <cell r="F21">
            <v>515130.97310135816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515130.97310135816</v>
          </cell>
          <cell r="K21">
            <v>30672096.189542081</v>
          </cell>
        </row>
        <row r="22">
          <cell r="D22">
            <v>0</v>
          </cell>
          <cell r="E22">
            <v>97920.189906001091</v>
          </cell>
          <cell r="F22">
            <v>367680.97943930631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367680.97943930631</v>
          </cell>
          <cell r="K22">
            <v>22019691.823979165</v>
          </cell>
        </row>
        <row r="23">
          <cell r="D23">
            <v>-52.351040797657333</v>
          </cell>
          <cell r="E23">
            <v>-252.14260846242541</v>
          </cell>
          <cell r="F23">
            <v>-1375.4710159392494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-1375.4710159392494</v>
          </cell>
          <cell r="K23">
            <v>-611306.04127060482</v>
          </cell>
        </row>
        <row r="24">
          <cell r="D24">
            <v>-16435.457584707998</v>
          </cell>
          <cell r="E24">
            <v>-461.68355062115006</v>
          </cell>
          <cell r="F24">
            <v>1822.631093665359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1822.631093665359</v>
          </cell>
          <cell r="K24">
            <v>1152763.3070069407</v>
          </cell>
        </row>
        <row r="25">
          <cell r="D25">
            <v>4945.0223419994581</v>
          </cell>
          <cell r="E25">
            <v>194886.42946388904</v>
          </cell>
          <cell r="F25">
            <v>455441.04926048068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455441.04926048068</v>
          </cell>
          <cell r="K25">
            <v>8813219.0033853762</v>
          </cell>
        </row>
        <row r="26">
          <cell r="D26">
            <v>1454.7604376989329</v>
          </cell>
          <cell r="E26">
            <v>3861.4703957640595</v>
          </cell>
          <cell r="F26">
            <v>43772.671488607171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43772.671488607171</v>
          </cell>
          <cell r="K26">
            <v>779685.27072736854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-1517981.985882059</v>
          </cell>
          <cell r="E32">
            <v>-3085569.9974300414</v>
          </cell>
          <cell r="F32">
            <v>-1005330.8207424937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-1005330.8207424937</v>
          </cell>
          <cell r="K32">
            <v>166933864.79439133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-1055608.8805849573</v>
          </cell>
          <cell r="E34">
            <v>-16387310.385983255</v>
          </cell>
          <cell r="F34">
            <v>-12930384.084146738</v>
          </cell>
          <cell r="G34">
            <v>371107139.25620568</v>
          </cell>
          <cell r="H34">
            <v>242656523.18048418</v>
          </cell>
          <cell r="I34">
            <v>170776076.53283972</v>
          </cell>
          <cell r="J34">
            <v>-12922024.084146738</v>
          </cell>
          <cell r="K34">
            <v>771617714.88538289</v>
          </cell>
        </row>
        <row r="35">
          <cell r="E35">
            <v>8360</v>
          </cell>
          <cell r="F35">
            <v>8360</v>
          </cell>
          <cell r="G35">
            <v>232770</v>
          </cell>
          <cell r="H35">
            <v>8137935</v>
          </cell>
          <cell r="I35">
            <v>253220</v>
          </cell>
          <cell r="J35">
            <v>8360</v>
          </cell>
          <cell r="K35">
            <v>8632285</v>
          </cell>
        </row>
        <row r="36">
          <cell r="D36">
            <v>-1055608.8805849573</v>
          </cell>
          <cell r="E36">
            <v>-16378950.385983255</v>
          </cell>
          <cell r="F36">
            <v>-12922024.084146738</v>
          </cell>
          <cell r="G36">
            <v>371339909.25620568</v>
          </cell>
          <cell r="H36">
            <v>250794458.18048418</v>
          </cell>
          <cell r="I36">
            <v>171029296.53283972</v>
          </cell>
          <cell r="J36">
            <v>-12913664.084146738</v>
          </cell>
          <cell r="K36">
            <v>780249999.88538289</v>
          </cell>
        </row>
        <row r="38">
          <cell r="D38">
            <v>-19087.916613314199</v>
          </cell>
          <cell r="E38">
            <v>-289076.18199286301</v>
          </cell>
          <cell r="F38">
            <v>-275949.10634771199</v>
          </cell>
          <cell r="G38">
            <v>-1071644.3325642101</v>
          </cell>
          <cell r="H38">
            <v>214587.480010492</v>
          </cell>
          <cell r="I38">
            <v>-68414.1314731155</v>
          </cell>
          <cell r="J38">
            <v>-275949.10634771199</v>
          </cell>
          <cell r="K38">
            <v>-1201420.0903745401</v>
          </cell>
        </row>
        <row r="39">
          <cell r="D39">
            <v>-78704.610553787104</v>
          </cell>
          <cell r="E39">
            <v>-4321.5012948506201</v>
          </cell>
          <cell r="F39">
            <v>44703.854787880999</v>
          </cell>
          <cell r="G39">
            <v>7566.4322907374599</v>
          </cell>
          <cell r="H39">
            <v>69181.539120529094</v>
          </cell>
          <cell r="I39">
            <v>356294.60299509298</v>
          </cell>
          <cell r="J39">
            <v>44703.854787880999</v>
          </cell>
          <cell r="K39">
            <v>477746.42919424101</v>
          </cell>
        </row>
        <row r="40">
          <cell r="D40">
            <v>-21.151673516278301</v>
          </cell>
          <cell r="E40">
            <v>3733.4486589471799</v>
          </cell>
          <cell r="F40">
            <v>3990.5502208561602</v>
          </cell>
          <cell r="G40">
            <v>0</v>
          </cell>
          <cell r="H40">
            <v>34571.565384961999</v>
          </cell>
          <cell r="I40">
            <v>19371.278980851599</v>
          </cell>
          <cell r="J40">
            <v>3990.5502208561602</v>
          </cell>
          <cell r="K40">
            <v>57933.394586669703</v>
          </cell>
        </row>
        <row r="41">
          <cell r="D41">
            <v>0</v>
          </cell>
          <cell r="E41">
            <v>0</v>
          </cell>
          <cell r="F41">
            <v>559943.51761667605</v>
          </cell>
          <cell r="G41">
            <v>26010225.196676299</v>
          </cell>
          <cell r="H41">
            <v>3339208.0124831698</v>
          </cell>
          <cell r="I41">
            <v>50198128.190162398</v>
          </cell>
          <cell r="J41">
            <v>559943.51761667605</v>
          </cell>
          <cell r="K41">
            <v>80107504.916938499</v>
          </cell>
        </row>
        <row r="42">
          <cell r="D42">
            <v>839801.57986048004</v>
          </cell>
          <cell r="E42">
            <v>1406474.2252273599</v>
          </cell>
          <cell r="F42">
            <v>3165154.73616429</v>
          </cell>
          <cell r="G42">
            <v>88480629.047339797</v>
          </cell>
          <cell r="H42">
            <v>81835742.909130797</v>
          </cell>
          <cell r="I42">
            <v>67459988.609449103</v>
          </cell>
          <cell r="J42">
            <v>3165154.73616429</v>
          </cell>
          <cell r="K42">
            <v>240941515.302084</v>
          </cell>
        </row>
        <row r="43">
          <cell r="D43">
            <v>741987.9010198625</v>
          </cell>
          <cell r="E43">
            <v>1116809.9905985934</v>
          </cell>
          <cell r="F43">
            <v>3497843.5524419909</v>
          </cell>
          <cell r="G43">
            <v>113426776.34374262</v>
          </cell>
          <cell r="H43">
            <v>85493291.50612995</v>
          </cell>
          <cell r="I43">
            <v>117965368.55011433</v>
          </cell>
          <cell r="J43">
            <v>3497843.5524419909</v>
          </cell>
          <cell r="K43">
            <v>320383279.95242888</v>
          </cell>
        </row>
        <row r="44">
          <cell r="D44">
            <v>-313620.97956509481</v>
          </cell>
          <cell r="E44">
            <v>-15262140.395384662</v>
          </cell>
          <cell r="F44">
            <v>-9424180.5317047462</v>
          </cell>
          <cell r="G44">
            <v>484766685.59994829</v>
          </cell>
          <cell r="H44">
            <v>336287749.68661416</v>
          </cell>
          <cell r="I44">
            <v>288994665.08295405</v>
          </cell>
          <cell r="J44">
            <v>-9415820.5317047462</v>
          </cell>
          <cell r="K44">
            <v>1100633279.8378117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3.2" x14ac:dyDescent="0.25"/>
  <cols>
    <col min="1" max="1" width="48.44140625" bestFit="1" customWidth="1"/>
    <col min="2" max="2" width="12.88671875" bestFit="1" customWidth="1"/>
    <col min="3" max="7" width="10.6640625" bestFit="1" customWidth="1"/>
    <col min="8" max="8" width="12.44140625" bestFit="1" customWidth="1"/>
    <col min="9" max="9" width="11.6640625" bestFit="1" customWidth="1"/>
    <col min="10" max="10" width="11.33203125" bestFit="1" customWidth="1"/>
    <col min="11" max="11" width="10.33203125" customWidth="1"/>
    <col min="12" max="17" width="10.6640625" bestFit="1" customWidth="1"/>
    <col min="18" max="36" width="12.88671875" customWidth="1"/>
  </cols>
  <sheetData>
    <row r="1" spans="1:80" ht="13.8" x14ac:dyDescent="0.25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3.8" x14ac:dyDescent="0.25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3.8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5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5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5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8" x14ac:dyDescent="0.3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5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5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5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5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5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5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5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5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5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5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8" hidden="1" x14ac:dyDescent="0.3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5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5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5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5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8" hidden="1" x14ac:dyDescent="0.3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5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5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5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8" x14ac:dyDescent="0.3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5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5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5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5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5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8" x14ac:dyDescent="0.3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5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5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5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5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5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5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5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5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5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5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5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5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5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5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5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5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5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5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5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5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8" x14ac:dyDescent="0.3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5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5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5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5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5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5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5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5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5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8" x14ac:dyDescent="0.3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5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5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8" x14ac:dyDescent="0.3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5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5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5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5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5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5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8" x14ac:dyDescent="0.3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5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5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5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5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5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5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5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5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5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5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5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5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5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5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5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5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5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5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5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ColWidth="9.109375" defaultRowHeight="13.2" x14ac:dyDescent="0.25"/>
  <cols>
    <col min="1" max="1" width="6.44140625" style="5" customWidth="1"/>
    <col min="2" max="2" width="9" style="5" customWidth="1"/>
    <col min="3" max="3" width="13.44140625" style="5" customWidth="1"/>
    <col min="4" max="4" width="11.6640625" style="5" customWidth="1"/>
    <col min="5" max="5" width="9.88671875" style="5" hidden="1" customWidth="1"/>
    <col min="6" max="6" width="2.88671875" style="5" hidden="1" customWidth="1"/>
    <col min="7" max="7" width="9" style="5" hidden="1" customWidth="1"/>
    <col min="8" max="8" width="2.88671875" style="5" hidden="1" customWidth="1"/>
    <col min="9" max="9" width="9.109375" style="5" hidden="1" customWidth="1"/>
    <col min="10" max="10" width="2.88671875" style="6" hidden="1" customWidth="1"/>
    <col min="11" max="11" width="8.33203125" style="5" hidden="1" customWidth="1"/>
    <col min="12" max="12" width="2.88671875" style="5" hidden="1" customWidth="1"/>
    <col min="13" max="13" width="8.33203125" style="5" hidden="1" customWidth="1"/>
    <col min="14" max="14" width="2.88671875" style="6" hidden="1" customWidth="1"/>
    <col min="15" max="15" width="8.33203125" style="5" hidden="1" customWidth="1"/>
    <col min="16" max="16" width="2.88671875" style="6" hidden="1" customWidth="1"/>
    <col min="17" max="17" width="9" style="6" hidden="1" customWidth="1"/>
    <col min="18" max="18" width="2.88671875" style="6" hidden="1" customWidth="1"/>
    <col min="19" max="19" width="8.33203125" style="5" hidden="1" customWidth="1"/>
    <col min="20" max="20" width="2.88671875" style="6" hidden="1" customWidth="1"/>
    <col min="21" max="21" width="8.33203125" style="5" hidden="1" customWidth="1"/>
    <col min="22" max="22" width="2.88671875" style="6" hidden="1" customWidth="1"/>
    <col min="23" max="23" width="8.6640625" style="5" hidden="1" customWidth="1"/>
    <col min="24" max="24" width="2.88671875" style="6" hidden="1" customWidth="1"/>
    <col min="25" max="25" width="9.109375" style="5" hidden="1" customWidth="1"/>
    <col min="26" max="26" width="2.88671875" style="5" hidden="1" customWidth="1"/>
    <col min="27" max="27" width="10" style="5" hidden="1" customWidth="1"/>
    <col min="28" max="28" width="2.88671875" style="5" hidden="1" customWidth="1"/>
    <col min="29" max="29" width="9.6640625" style="5" hidden="1" customWidth="1"/>
    <col min="30" max="30" width="2.88671875" style="5" hidden="1" customWidth="1"/>
    <col min="31" max="31" width="9.44140625" style="5" hidden="1" customWidth="1"/>
    <col min="32" max="32" width="2.88671875" style="5" hidden="1" customWidth="1"/>
    <col min="33" max="33" width="10.88671875" style="5" customWidth="1"/>
    <col min="34" max="34" width="2.88671875" style="5" hidden="1" customWidth="1"/>
    <col min="35" max="35" width="10.44140625" style="5" hidden="1" customWidth="1"/>
    <col min="36" max="36" width="2.88671875" style="5" hidden="1" customWidth="1"/>
    <col min="37" max="37" width="10.88671875" style="5" hidden="1" customWidth="1"/>
    <col min="38" max="16384" width="9.109375" style="5"/>
  </cols>
  <sheetData>
    <row r="1" spans="1:46" ht="12" customHeight="1" x14ac:dyDescent="0.25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5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5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5">
      <c r="A6" s="13" t="s">
        <v>3</v>
      </c>
      <c r="B6" s="14" t="s">
        <v>3</v>
      </c>
    </row>
    <row r="7" spans="1:46" ht="13.8" x14ac:dyDescent="0.3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5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5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5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5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5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5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5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5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5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5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5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5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5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5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5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5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5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5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5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5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5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5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5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5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5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5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5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5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5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5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5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5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5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5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5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5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5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5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5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5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5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5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5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5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5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5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5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5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5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5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5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5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5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5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5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5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5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5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5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5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5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5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5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5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5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5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5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5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5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5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5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5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5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8" x14ac:dyDescent="0.3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5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5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5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5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5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5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5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5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800100</xdr:colOff>
                    <xdr:row>0</xdr:row>
                    <xdr:rowOff>121920</xdr:rowOff>
                  </from>
                  <to>
                    <xdr:col>3</xdr:col>
                    <xdr:colOff>144780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68580</xdr:colOff>
                    <xdr:row>4</xdr:row>
                    <xdr:rowOff>45720</xdr:rowOff>
                  </from>
                  <to>
                    <xdr:col>36</xdr:col>
                    <xdr:colOff>121920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45720</xdr:colOff>
                    <xdr:row>0</xdr:row>
                    <xdr:rowOff>144780</xdr:rowOff>
                  </from>
                  <to>
                    <xdr:col>36</xdr:col>
                    <xdr:colOff>91440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35" activePane="bottomRight" state="frozen"/>
      <selection activeCell="B2" sqref="B2"/>
      <selection pane="topRight" activeCell="D2" sqref="D2"/>
      <selection pane="bottomLeft" activeCell="B8" sqref="B8"/>
      <selection pane="bottomRight" activeCell="I4" sqref="I4"/>
    </sheetView>
  </sheetViews>
  <sheetFormatPr defaultColWidth="9.109375" defaultRowHeight="13.2" x14ac:dyDescent="0.25"/>
  <cols>
    <col min="1" max="1" width="8.6640625" style="124" customWidth="1"/>
    <col min="2" max="2" width="0.88671875" style="124" customWidth="1"/>
    <col min="3" max="3" width="42" style="124" customWidth="1"/>
    <col min="4" max="5" width="20.6640625" style="132" customWidth="1"/>
    <col min="6" max="6" width="23.88671875" style="132" customWidth="1"/>
    <col min="7" max="7" width="26" style="132" customWidth="1"/>
    <col min="8" max="8" width="24.88671875" style="132" customWidth="1"/>
    <col min="9" max="11" width="24.6640625" style="132" customWidth="1"/>
    <col min="12" max="12" width="22.109375" style="124" hidden="1" customWidth="1"/>
    <col min="13" max="14" width="26.5546875" style="124" hidden="1" customWidth="1"/>
    <col min="15" max="15" width="18.5546875" style="124" hidden="1" customWidth="1"/>
    <col min="16" max="16" width="17.6640625" style="124" hidden="1" customWidth="1"/>
    <col min="17" max="17" width="18.109375" style="124" hidden="1" customWidth="1"/>
    <col min="18" max="18" width="17.5546875" style="124" hidden="1" customWidth="1"/>
    <col min="19" max="20" width="16.33203125" style="124" hidden="1" customWidth="1"/>
    <col min="21" max="79" width="0" style="124" hidden="1" customWidth="1"/>
    <col min="80" max="16384" width="9.109375" style="124"/>
  </cols>
  <sheetData>
    <row r="1" spans="1:142" ht="15" hidden="1" customHeight="1" thickBot="1" x14ac:dyDescent="0.3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37189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5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4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5">
      <c r="A8" s="134"/>
      <c r="B8" s="134"/>
      <c r="C8" s="123" t="s">
        <v>162</v>
      </c>
      <c r="D8" s="171">
        <f>'[28]Power West P&amp;L'!D8</f>
        <v>-57250.97191616171</v>
      </c>
      <c r="E8" s="171">
        <f>'[28]Power West P&amp;L'!E8</f>
        <v>2563551.2451048233</v>
      </c>
      <c r="F8" s="171">
        <f>'[28]Power West P&amp;L'!F8</f>
        <v>4468795.1220494825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4468795.1220494825</v>
      </c>
      <c r="K8" s="171">
        <f>'[28]Power West P&amp;L'!K8</f>
        <v>78579322.321065679</v>
      </c>
      <c r="L8" s="165">
        <f>'[28]Power West P&amp;L'!$K$8</f>
        <v>78579322.321065679</v>
      </c>
      <c r="M8" s="138">
        <f>+[25]WEST_DPR!BB71-[25]WEST_DPR!BB67</f>
        <v>75538505.774925128</v>
      </c>
      <c r="N8" s="155">
        <f>M8-K8+37229*0</f>
        <v>-3040816.5461405516</v>
      </c>
      <c r="O8" s="154">
        <f>'[27]Power West P&amp;L'!J8+D8-K8</f>
        <v>-7164774.3091893941</v>
      </c>
      <c r="P8" s="154">
        <f>'[27]Power West P&amp;L'!F8+D8-F8</f>
        <v>-4644779.7429239731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5">
      <c r="A9" s="134"/>
      <c r="B9" s="134"/>
      <c r="C9" s="123" t="s">
        <v>163</v>
      </c>
      <c r="D9" s="171">
        <f>'[28]Power West P&amp;L'!D9</f>
        <v>120642.65162775153</v>
      </c>
      <c r="E9" s="171">
        <f>'[28]Power West P&amp;L'!E9</f>
        <v>-484020.13999355421</v>
      </c>
      <c r="F9" s="171">
        <f>'[28]Power West P&amp;L'!F9</f>
        <v>2630783.7067808062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2630783.7067808062</v>
      </c>
      <c r="K9" s="171">
        <f>'[28]Power West P&amp;L'!K9</f>
        <v>189840668.29657021</v>
      </c>
      <c r="L9" s="165">
        <f>'[28]Power West P&amp;L'!$K$9</f>
        <v>189840668.29657021</v>
      </c>
      <c r="M9" s="138">
        <f>+[25]WEST_DPR!BJ71-[25]WEST_DPR!BJ67</f>
        <v>158420500.42941776</v>
      </c>
      <c r="N9" s="155">
        <f>M9-K9+450636</f>
        <v>-30969531.867152452</v>
      </c>
      <c r="O9" s="154">
        <f>'[27]Power West P&amp;L'!J9+D9-K9</f>
        <v>-55159079.044769347</v>
      </c>
      <c r="P9" s="154">
        <f>'[27]Power West P&amp;L'!F9+D9-F9</f>
        <v>-6793277.4764036555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5">
      <c r="A10" s="134"/>
      <c r="B10" s="134"/>
      <c r="C10" s="123" t="s">
        <v>164</v>
      </c>
      <c r="D10" s="171">
        <f>'[28]Power West P&amp;L'!D10</f>
        <v>-1583908.3199786209</v>
      </c>
      <c r="E10" s="171">
        <f>'[28]Power West P&amp;L'!E10</f>
        <v>-3734748.1614665184</v>
      </c>
      <c r="F10" s="171">
        <f>'[28]Power West P&amp;L'!F10</f>
        <v>-7476657.464398589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10459835.026174063</v>
      </c>
      <c r="J10" s="171">
        <f>'[28]Power West P&amp;L'!J10</f>
        <v>-7468297.464398589</v>
      </c>
      <c r="K10" s="171">
        <f>'[28]Power West P&amp;L'!K10</f>
        <v>123749105.7406562</v>
      </c>
      <c r="L10" s="165">
        <f>'[28]Power West P&amp;L'!$K$10</f>
        <v>123749105.7406562</v>
      </c>
      <c r="M10" s="138">
        <f>+[25]WEST_DPR!BR71-[25]WEST_DPR!BR67</f>
        <v>124822750.37166366</v>
      </c>
      <c r="N10" s="155">
        <f>M10-K10</f>
        <v>1073644.6310074627</v>
      </c>
      <c r="O10" s="154">
        <f>'[27]Power West P&amp;L'!J10+D10-K10</f>
        <v>-5406409.9103506207</v>
      </c>
      <c r="P10" s="154">
        <f>'[27]Power West P&amp;L'!F10+D10-F10</f>
        <v>5061785.1158234421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5">
      <c r="A11" s="134"/>
      <c r="B11" s="134"/>
      <c r="C11" s="123" t="s">
        <v>165</v>
      </c>
      <c r="D11" s="171">
        <f>'[28]Power West P&amp;L'!D11</f>
        <v>1926903.8071221067</v>
      </c>
      <c r="E11" s="171">
        <f>'[28]Power West P&amp;L'!E11</f>
        <v>-11679059.542848948</v>
      </c>
      <c r="F11" s="171">
        <f>'[28]Power West P&amp;L'!F11</f>
        <v>-11547942.201448396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-11547942.201448396</v>
      </c>
      <c r="K11" s="171">
        <f>'[28]Power West P&amp;L'!K11</f>
        <v>160459247.31977239</v>
      </c>
      <c r="L11" s="165">
        <f>'[28]Power West P&amp;L'!$K$11</f>
        <v>160459247.31977239</v>
      </c>
      <c r="M11" s="138">
        <f>+[25]WEST_DPR!BZ71-[25]WEST_DPR!BZ67</f>
        <v>121561554.88213903</v>
      </c>
      <c r="N11" s="155">
        <f>M11-K11-98453</f>
        <v>-38996145.437633365</v>
      </c>
      <c r="O11" s="154">
        <f>'[27]Power West P&amp;L'!J11+D11-K11</f>
        <v>-56409433.488584682</v>
      </c>
      <c r="P11" s="154">
        <f>'[27]Power West P&amp;L'!F11+D11-F11</f>
        <v>12788734.182726339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5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3">
      <c r="A13" s="134"/>
      <c r="B13" s="134"/>
      <c r="C13" s="136" t="s">
        <v>187</v>
      </c>
      <c r="D13" s="171">
        <f>'[28]Power West P&amp;L'!D13</f>
        <v>55985.938442025959</v>
      </c>
      <c r="E13" s="171">
        <f>'[28]Power West P&amp;L'!E13</f>
        <v>32536.210650986395</v>
      </c>
      <c r="F13" s="171">
        <f>'[28]Power West P&amp;L'!F13</f>
        <v>-32.426387555500696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-32.426387555500696</v>
      </c>
      <c r="K13" s="171">
        <f>'[28]Power West P&amp;L'!K13</f>
        <v>-360124.06400230294</v>
      </c>
      <c r="L13" s="165"/>
      <c r="M13" s="166">
        <f>+[25]WEST_DPR!CB71-[25]WEST_DPR!CB67</f>
        <v>-407500.83352071734</v>
      </c>
      <c r="N13" s="155">
        <f>M13-K13</f>
        <v>-47376.769518414396</v>
      </c>
      <c r="O13" s="154">
        <f>'[27]Power West P&amp;L'!J13+D13-K13</f>
        <v>1571474.6698092415</v>
      </c>
      <c r="P13" s="154">
        <f>'[27]Power West P&amp;L'!F13+D13-F13</f>
        <v>10320.26078501681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8" hidden="1" thickBot="1" x14ac:dyDescent="0.3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78579322.321065679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-78579322.321065679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8" hidden="1" thickBot="1" x14ac:dyDescent="0.3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78579322.321065679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-78579322.321065679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8" hidden="1" thickBot="1" x14ac:dyDescent="0.3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78579322.321065679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-78579322.321065679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8" hidden="1" thickBot="1" x14ac:dyDescent="0.3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78579322.321065679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-78579322.321065679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399999999999999" thickBot="1" x14ac:dyDescent="0.35">
      <c r="A18" s="134"/>
      <c r="B18" s="134"/>
      <c r="C18" s="156" t="s">
        <v>107</v>
      </c>
      <c r="D18" s="172">
        <f>'[28]Power West P&amp;L'!D18</f>
        <v>462373.1052971016</v>
      </c>
      <c r="E18" s="173">
        <f>'[28]Power West P&amp;L'!E18</f>
        <v>-13301740.388553211</v>
      </c>
      <c r="F18" s="173">
        <f>'[28]Power West P&amp;L'!F18</f>
        <v>-11925053.263404245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128982644.81698304</v>
      </c>
      <c r="J18" s="173">
        <f>'[28]Power West P&amp;L'!J18</f>
        <v>-11916693.263404245</v>
      </c>
      <c r="K18" s="174">
        <f>'[28]Power West P&amp;L'!K18</f>
        <v>552268220.0909915</v>
      </c>
      <c r="L18" s="165"/>
      <c r="M18" s="167">
        <f>SUM(M8:M13)</f>
        <v>475430702.37172645</v>
      </c>
      <c r="N18" s="155">
        <f>M18-K18+508218-37230</f>
        <v>-76366529.719265044</v>
      </c>
      <c r="O18" s="154">
        <f>'[27]Power West P&amp;L'!J18+D18-K18</f>
        <v>-122577406.96032023</v>
      </c>
      <c r="P18" s="154">
        <f>'[27]Power West P&amp;L'!F18+D18-F18</f>
        <v>6413597.8566628573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5">
      <c r="A19" s="134"/>
      <c r="B19" s="134"/>
      <c r="C19" s="123" t="s">
        <v>217</v>
      </c>
      <c r="D19" s="171">
        <f>'[28]Power West P&amp;L'!D19</f>
        <v>-975132.83919528965</v>
      </c>
      <c r="E19" s="171">
        <f>'[28]Power West P&amp;L'!E19</f>
        <v>-1879623.8271411806</v>
      </c>
      <c r="F19" s="171">
        <f>'[28]Power West P&amp;L'!F19</f>
        <v>-1991766.2221389338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-1991766.2221389338</v>
      </c>
      <c r="K19" s="171">
        <f>'[28]Power West P&amp;L'!K19</f>
        <v>72400180.315779299</v>
      </c>
      <c r="L19" s="165">
        <f>'[28]Power West P&amp;L'!$K$19</f>
        <v>72400180.315779299</v>
      </c>
      <c r="M19" s="138">
        <f>[25]WEST_DPR!E71-[25]WEST_DPR!E67</f>
        <v>68589266.355120391</v>
      </c>
      <c r="N19" s="155">
        <f>M19-K19-8810</f>
        <v>-3819723.9606589079</v>
      </c>
      <c r="O19" s="154">
        <f>'[27]Power West P&amp;L'!J19+D19-K19</f>
        <v>-13867800.564014964</v>
      </c>
      <c r="P19" s="154">
        <f>'[27]Power West P&amp;L'!F19+D19-F19</f>
        <v>833277.1440927384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5">
      <c r="A20" s="134"/>
      <c r="B20" s="134"/>
      <c r="C20" s="123" t="s">
        <v>184</v>
      </c>
      <c r="D20" s="171">
        <f>'[28]Power West P&amp;L'!D20</f>
        <v>-84371.196950968355</v>
      </c>
      <c r="E20" s="171">
        <f>'[28]Power West P&amp;L'!E20</f>
        <v>-356751.85455299588</v>
      </c>
      <c r="F20" s="171">
        <f>'[28]Power West P&amp;L'!F20</f>
        <v>-396037.43197103869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-396037.43197103869</v>
      </c>
      <c r="K20" s="171">
        <f>'[28]Power West P&amp;L'!K20</f>
        <v>31707534.925241686</v>
      </c>
      <c r="L20" s="165">
        <f>'[28]Power West P&amp;L'!$K$20</f>
        <v>31707534.925241686</v>
      </c>
      <c r="M20" s="138">
        <f>+[25]WEST_DPR!P71-[25]WEST_DPR!P67</f>
        <v>31206704.55262021</v>
      </c>
      <c r="N20" s="155">
        <f>M20-K20-1218</f>
        <v>-502048.37262147665</v>
      </c>
      <c r="O20" s="154">
        <f>'[27]Power West P&amp;L'!J20+D20-K20</f>
        <v>-3248291.1210210286</v>
      </c>
      <c r="P20" s="154">
        <f>'[27]Power West P&amp;L'!F20+D20-F20</f>
        <v>213819.75219898656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5">
      <c r="A21" s="134"/>
      <c r="B21" s="134"/>
      <c r="C21" s="136" t="s">
        <v>167</v>
      </c>
      <c r="D21" s="171">
        <f>'[28]Power West P&amp;L'!D21</f>
        <v>-448389.92388999369</v>
      </c>
      <c r="E21" s="171">
        <f>'[28]Power West P&amp;L'!E21</f>
        <v>-962625.96437027119</v>
      </c>
      <c r="F21" s="171">
        <f>'[28]Power West P&amp;L'!F21</f>
        <v>515130.97310135816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515130.97310135816</v>
      </c>
      <c r="K21" s="171">
        <f>'[28]Power West P&amp;L'!K21</f>
        <v>30672096.189542081</v>
      </c>
      <c r="L21" s="165">
        <f>'[28]Power West P&amp;L'!$K$21</f>
        <v>30672096.189542081</v>
      </c>
      <c r="M21" s="138">
        <f>+[25]WEST_DPR!AF71-[25]WEST_DPR!AF67</f>
        <v>27837071.475512806</v>
      </c>
      <c r="N21" s="155">
        <f>M21-K21</f>
        <v>-2835024.7140292749</v>
      </c>
      <c r="O21" s="154">
        <f>'[27]Power West P&amp;L'!J21+D21-K21</f>
        <v>-4855496.8414968215</v>
      </c>
      <c r="P21" s="154">
        <f>'[27]Power West P&amp;L'!F21+D21-F21</f>
        <v>-1849042.3865278012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5">
      <c r="A22" s="134"/>
      <c r="B22" s="134"/>
      <c r="C22" s="129" t="s">
        <v>182</v>
      </c>
      <c r="D22" s="171">
        <f>'[28]Power West P&amp;L'!D22</f>
        <v>0</v>
      </c>
      <c r="E22" s="171">
        <f>'[28]Power West P&amp;L'!E22</f>
        <v>97920.189906001091</v>
      </c>
      <c r="F22" s="171">
        <f>'[28]Power West P&amp;L'!F22</f>
        <v>367680.97943930631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367680.97943930631</v>
      </c>
      <c r="K22" s="171">
        <f>'[28]Power West P&amp;L'!K22</f>
        <v>22019691.823979165</v>
      </c>
      <c r="L22" s="165"/>
      <c r="M22" s="138">
        <f>+[25]WEST_DPR!AL71-[25]WEST_DPR!AL67</f>
        <v>20184501.923615593</v>
      </c>
      <c r="N22" s="155">
        <f>M22-K22-1016</f>
        <v>-1836205.9003635719</v>
      </c>
      <c r="O22" s="154">
        <f>'[27]Power West P&amp;L'!J22+D22-K22</f>
        <v>-2470570.6348607615</v>
      </c>
      <c r="P22" s="154">
        <f>'[27]Power West P&amp;L'!F22+D22-F22</f>
        <v>-344902.29873539926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5">
      <c r="A23" s="134"/>
      <c r="B23" s="134"/>
      <c r="C23" s="123" t="s">
        <v>155</v>
      </c>
      <c r="D23" s="171">
        <f>'[28]Power West P&amp;L'!D23</f>
        <v>-52.351040797657333</v>
      </c>
      <c r="E23" s="171">
        <f>'[28]Power West P&amp;L'!E23</f>
        <v>-252.14260846242541</v>
      </c>
      <c r="F23" s="171">
        <f>'[28]Power West P&amp;L'!F23</f>
        <v>-1375.4710159392494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-1375.4710159392494</v>
      </c>
      <c r="K23" s="171">
        <f>'[28]Power West P&amp;L'!K23</f>
        <v>-611306.04127060482</v>
      </c>
      <c r="L23" s="138"/>
      <c r="M23" s="138">
        <f>+[25]WEST_DPR!X71-[25]WEST_DPR!X67</f>
        <v>-295771.89968011307</v>
      </c>
      <c r="N23" s="155">
        <f t="shared" ref="N23:N31" si="0">M23-K23</f>
        <v>315534.14159049175</v>
      </c>
      <c r="O23" s="154">
        <f>'[27]Power West P&amp;L'!J23+D23-K23</f>
        <v>-12022.192371572368</v>
      </c>
      <c r="P23" s="154">
        <f>'[27]Power West P&amp;L'!F23+D23-F23</f>
        <v>1827.2715285524014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5">
      <c r="A24" s="134"/>
      <c r="B24" s="134"/>
      <c r="C24" s="123" t="s">
        <v>183</v>
      </c>
      <c r="D24" s="171">
        <f>'[28]Power West P&amp;L'!D24</f>
        <v>-16435.457584707998</v>
      </c>
      <c r="E24" s="171">
        <f>'[28]Power West P&amp;L'!E24</f>
        <v>-461.68355062115006</v>
      </c>
      <c r="F24" s="171">
        <f>'[28]Power West P&amp;L'!F24</f>
        <v>1822.631093665359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1822.631093665359</v>
      </c>
      <c r="K24" s="171">
        <f>'[28]Power West P&amp;L'!K24</f>
        <v>1152763.3070069407</v>
      </c>
      <c r="L24" s="138"/>
      <c r="M24" s="166">
        <f>+[25]WEST_DPR!AN71-[25]WEST_DPR!AN67</f>
        <v>842405.22951942624</v>
      </c>
      <c r="N24" s="155">
        <f t="shared" si="0"/>
        <v>-310358.07748751447</v>
      </c>
      <c r="O24" s="154">
        <f>'[27]Power West P&amp;L'!J24+D24-K24</f>
        <v>-441113.65698278008</v>
      </c>
      <c r="P24" s="154">
        <f>'[27]Power West P&amp;L'!F24+D24-F24</f>
        <v>-18258.088678373359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5">
      <c r="A25" s="134"/>
      <c r="B25" s="134"/>
      <c r="C25" s="136" t="s">
        <v>189</v>
      </c>
      <c r="D25" s="171">
        <f>'[28]Power West P&amp;L'!D25</f>
        <v>4945.0223419994581</v>
      </c>
      <c r="E25" s="171">
        <f>'[28]Power West P&amp;L'!E25</f>
        <v>194886.42946388904</v>
      </c>
      <c r="F25" s="171">
        <f>'[28]Power West P&amp;L'!F25</f>
        <v>455441.04926048068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455441.04926048068</v>
      </c>
      <c r="K25" s="171">
        <f>'[28]Power West P&amp;L'!K25</f>
        <v>8813219.0033853762</v>
      </c>
      <c r="L25" s="138"/>
      <c r="M25" s="138">
        <f>+[25]WEST_DPR!AM71-[25]WEST_DPR!AM67</f>
        <v>6331303.5281975279</v>
      </c>
      <c r="N25" s="155">
        <f t="shared" si="0"/>
        <v>-2481915.4751878483</v>
      </c>
      <c r="O25" s="154">
        <f>'[27]Power West P&amp;L'!J25+D25-K25</f>
        <v>-3157522.967590956</v>
      </c>
      <c r="P25" s="154">
        <f>'[27]Power West P&amp;L'!F25+D25-F25</f>
        <v>-490988.29510568688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3">
      <c r="A26" s="134"/>
      <c r="B26" s="134"/>
      <c r="C26" s="123" t="s">
        <v>205</v>
      </c>
      <c r="D26" s="171">
        <f>'[28]Power West P&amp;L'!D26</f>
        <v>1454.7604376989329</v>
      </c>
      <c r="E26" s="171">
        <f>'[28]Power West P&amp;L'!E26</f>
        <v>3861.4703957640595</v>
      </c>
      <c r="F26" s="171">
        <f>'[28]Power West P&amp;L'!F26</f>
        <v>43772.671488607171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43772.671488607171</v>
      </c>
      <c r="K26" s="171">
        <f>'[28]Power West P&amp;L'!K26</f>
        <v>779685.27072736854</v>
      </c>
      <c r="L26" s="138"/>
      <c r="M26" s="138">
        <f>+[25]WEST_DPR!G71-[25]WEST_DPR!G67</f>
        <v>660244.87892071577</v>
      </c>
      <c r="N26" s="155">
        <f t="shared" si="0"/>
        <v>-119440.39180665277</v>
      </c>
      <c r="O26" s="154">
        <f>'[27]Power West P&amp;L'!J26+D26-K26</f>
        <v>-662817.59370064642</v>
      </c>
      <c r="P26" s="154">
        <f>'[27]Power West P&amp;L'!F26+D26-F26</f>
        <v>-41538.954955874746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8" hidden="1" thickBot="1" x14ac:dyDescent="0.3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8" hidden="1" thickBot="1" x14ac:dyDescent="0.3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8" hidden="1" thickBot="1" x14ac:dyDescent="0.3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8" hidden="1" thickBot="1" x14ac:dyDescent="0.3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8" hidden="1" thickBot="1" x14ac:dyDescent="0.3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399999999999999" thickBot="1" x14ac:dyDescent="0.35">
      <c r="A32" s="134"/>
      <c r="B32" s="134"/>
      <c r="C32" s="156" t="s">
        <v>108</v>
      </c>
      <c r="D32" s="172">
        <f>'[28]Power West P&amp;L'!D32</f>
        <v>-1517981.985882059</v>
      </c>
      <c r="E32" s="173">
        <f>'[28]Power West P&amp;L'!E32</f>
        <v>-3085569.9974300414</v>
      </c>
      <c r="F32" s="173">
        <f>'[28]Power West P&amp;L'!F32</f>
        <v>-1005330.8207424937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-1005330.8207424937</v>
      </c>
      <c r="K32" s="174">
        <f>'[28]Power West P&amp;L'!K32</f>
        <v>166933864.79439133</v>
      </c>
      <c r="L32" s="167"/>
      <c r="M32" s="167">
        <f>SUM(M19:M26)</f>
        <v>155355726.04382655</v>
      </c>
      <c r="N32" s="155">
        <f>M32-K32-11044</f>
        <v>-11589182.750564784</v>
      </c>
      <c r="O32" s="154">
        <f>'[27]Power West P&amp;L'!J32+D32-K32</f>
        <v>-28715635.572039545</v>
      </c>
      <c r="P32" s="154">
        <f>'[27]Power West P&amp;L'!F32+D32-F32</f>
        <v>-1695805.8561828581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399999999999999" thickBot="1" x14ac:dyDescent="0.35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-1055608.8805849573</v>
      </c>
      <c r="E34" s="173">
        <f>'[28]Power West P&amp;L'!E34</f>
        <v>-16387310.385983255</v>
      </c>
      <c r="F34" s="173">
        <f>'[28]Power West P&amp;L'!F34</f>
        <v>-12930384.084146738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170776076.53283972</v>
      </c>
      <c r="J34" s="173">
        <f>'[28]Power West P&amp;L'!J34</f>
        <v>-12922024.084146738</v>
      </c>
      <c r="K34" s="174">
        <f>'[28]Power West P&amp;L'!K34</f>
        <v>771617714.88538289</v>
      </c>
      <c r="L34" s="157">
        <f>'[28]Power West P&amp;L'!$K$34</f>
        <v>771617714.88538289</v>
      </c>
      <c r="M34" s="167">
        <f>M32+M18</f>
        <v>630786428.41555297</v>
      </c>
      <c r="N34" s="155"/>
      <c r="O34" s="154">
        <f>'[27]Power West P&amp;L'!J34+D34-K34</f>
        <v>-166066644.53235984</v>
      </c>
      <c r="P34" s="154">
        <f>'[27]Power West P&amp;L'!F34+D34-F34</f>
        <v>4717792.000479999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3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8360</v>
      </c>
      <c r="F35" s="171">
        <f>'[28]Power West P&amp;L'!F35</f>
        <v>8360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8360</v>
      </c>
      <c r="K35" s="171">
        <f>'[28]Power West P&amp;L'!K35</f>
        <v>8632285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-1055608.8805849573</v>
      </c>
      <c r="E36" s="173">
        <f>'[28]Power West P&amp;L'!E36</f>
        <v>-16378950.385983255</v>
      </c>
      <c r="F36" s="173">
        <f>'[28]Power West P&amp;L'!F36</f>
        <v>-12922024.084146738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171029296.53283972</v>
      </c>
      <c r="J36" s="173">
        <f>'[28]Power West P&amp;L'!J36</f>
        <v>-12913664.084146738</v>
      </c>
      <c r="K36" s="174">
        <f>'[28]Power West P&amp;L'!K36</f>
        <v>780249999.88538289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5">
      <c r="A37" s="134"/>
      <c r="B37" s="134"/>
      <c r="C37" s="170" t="s">
        <v>214</v>
      </c>
      <c r="D37" s="171">
        <f>'[28]Power West P&amp;L'!D38</f>
        <v>-19087.916613314199</v>
      </c>
      <c r="E37" s="171">
        <f>'[28]Power West P&amp;L'!E38</f>
        <v>-289076.18199286301</v>
      </c>
      <c r="F37" s="171">
        <f>'[28]Power West P&amp;L'!F38</f>
        <v>-275949.10634771199</v>
      </c>
      <c r="G37" s="171">
        <f>'[28]Power West P&amp;L'!G38</f>
        <v>-1071644.3325642101</v>
      </c>
      <c r="H37" s="171">
        <f>'[28]Power West P&amp;L'!H38</f>
        <v>214587.480010492</v>
      </c>
      <c r="I37" s="171">
        <f>'[28]Power West P&amp;L'!I38</f>
        <v>-68414.1314731155</v>
      </c>
      <c r="J37" s="171">
        <f>'[28]Power West P&amp;L'!J38</f>
        <v>-275949.10634771199</v>
      </c>
      <c r="K37" s="171">
        <f>'[28]Power West P&amp;L'!K38</f>
        <v>-1201420.0903745401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5">
      <c r="A38" s="134"/>
      <c r="B38" s="134"/>
      <c r="C38" s="170" t="s">
        <v>215</v>
      </c>
      <c r="D38" s="171">
        <f>'[28]Power West P&amp;L'!D39</f>
        <v>-78704.610553787104</v>
      </c>
      <c r="E38" s="171">
        <f>'[28]Power West P&amp;L'!E39</f>
        <v>-4321.5012948506201</v>
      </c>
      <c r="F38" s="171">
        <f>'[28]Power West P&amp;L'!F39</f>
        <v>44703.854787880999</v>
      </c>
      <c r="G38" s="171">
        <f>'[28]Power West P&amp;L'!G39</f>
        <v>7566.4322907374599</v>
      </c>
      <c r="H38" s="171">
        <f>'[28]Power West P&amp;L'!H39</f>
        <v>69181.539120529094</v>
      </c>
      <c r="I38" s="171">
        <f>'[28]Power West P&amp;L'!I39</f>
        <v>356294.60299509298</v>
      </c>
      <c r="J38" s="171">
        <f>'[28]Power West P&amp;L'!J39</f>
        <v>44703.854787880999</v>
      </c>
      <c r="K38" s="171">
        <f>'[28]Power West P&amp;L'!K39</f>
        <v>477746.42919424101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5">
      <c r="A39" s="134"/>
      <c r="B39" s="134"/>
      <c r="C39" s="170" t="s">
        <v>216</v>
      </c>
      <c r="D39" s="171">
        <f>'[28]Power West P&amp;L'!D40</f>
        <v>-21.151673516278301</v>
      </c>
      <c r="E39" s="171">
        <f>'[28]Power West P&amp;L'!E40</f>
        <v>3733.4486589471799</v>
      </c>
      <c r="F39" s="171">
        <f>'[28]Power West P&amp;L'!F40</f>
        <v>3990.5502208561602</v>
      </c>
      <c r="G39" s="171">
        <f>'[28]Power West P&amp;L'!G40</f>
        <v>0</v>
      </c>
      <c r="H39" s="171">
        <f>'[28]Power West P&amp;L'!H40</f>
        <v>34571.565384961999</v>
      </c>
      <c r="I39" s="171">
        <f>'[28]Power West P&amp;L'!I40</f>
        <v>19371.278980851599</v>
      </c>
      <c r="J39" s="171">
        <f>'[28]Power West P&amp;L'!J40</f>
        <v>3990.5502208561602</v>
      </c>
      <c r="K39" s="171">
        <f>'[28]Power West P&amp;L'!K40</f>
        <v>57933.394586669703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5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0</v>
      </c>
      <c r="F40" s="171">
        <f>'[28]Power West P&amp;L'!F41</f>
        <v>559943.51761667605</v>
      </c>
      <c r="G40" s="171">
        <f>'[28]Power West P&amp;L'!G41</f>
        <v>26010225.196676299</v>
      </c>
      <c r="H40" s="171">
        <f>'[28]Power West P&amp;L'!H41</f>
        <v>3339208.0124831698</v>
      </c>
      <c r="I40" s="171">
        <f>'[28]Power West P&amp;L'!I41</f>
        <v>50198128.190162398</v>
      </c>
      <c r="J40" s="171">
        <f>'[28]Power West P&amp;L'!J41</f>
        <v>559943.51761667605</v>
      </c>
      <c r="K40" s="171">
        <f>'[28]Power West P&amp;L'!K41</f>
        <v>80107504.916938499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3">
      <c r="A41" s="134"/>
      <c r="B41" s="134"/>
      <c r="C41" s="150" t="s">
        <v>186</v>
      </c>
      <c r="D41" s="171">
        <f>'[28]Power West P&amp;L'!D42</f>
        <v>839801.57986048004</v>
      </c>
      <c r="E41" s="171">
        <f>'[28]Power West P&amp;L'!E42</f>
        <v>1406474.2252273599</v>
      </c>
      <c r="F41" s="171">
        <f>'[28]Power West P&amp;L'!F42</f>
        <v>3165154.73616429</v>
      </c>
      <c r="G41" s="171">
        <f>'[28]Power West P&amp;L'!G42</f>
        <v>88480629.047339797</v>
      </c>
      <c r="H41" s="171">
        <f>'[28]Power West P&amp;L'!H42</f>
        <v>81835742.909130797</v>
      </c>
      <c r="I41" s="171">
        <f>'[28]Power West P&amp;L'!I42</f>
        <v>67459988.609449103</v>
      </c>
      <c r="J41" s="171">
        <f>'[28]Power West P&amp;L'!J42</f>
        <v>3165154.73616429</v>
      </c>
      <c r="K41" s="171">
        <f>'[28]Power West P&amp;L'!K42</f>
        <v>240941515.302084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5">
      <c r="A42" s="134"/>
      <c r="B42" s="134"/>
      <c r="C42" s="156" t="s">
        <v>188</v>
      </c>
      <c r="D42" s="172">
        <f>'[28]Power West P&amp;L'!D43</f>
        <v>741987.9010198625</v>
      </c>
      <c r="E42" s="173">
        <f>'[28]Power West P&amp;L'!E43</f>
        <v>1116809.9905985934</v>
      </c>
      <c r="F42" s="173">
        <f>'[28]Power West P&amp;L'!F43</f>
        <v>3497843.5524419909</v>
      </c>
      <c r="G42" s="173">
        <f>'[28]Power West P&amp;L'!G43</f>
        <v>113426776.34374262</v>
      </c>
      <c r="H42" s="173">
        <f>'[28]Power West P&amp;L'!H43</f>
        <v>85493291.50612995</v>
      </c>
      <c r="I42" s="173">
        <f>'[28]Power West P&amp;L'!I43</f>
        <v>117965368.55011433</v>
      </c>
      <c r="J42" s="173">
        <f>'[28]Power West P&amp;L'!J43</f>
        <v>3497843.5524419909</v>
      </c>
      <c r="K42" s="174">
        <f>'[28]Power West P&amp;L'!K43</f>
        <v>320383279.95242888</v>
      </c>
      <c r="L42" s="157">
        <f>'[28]Power West P&amp;L'!$K$39</f>
        <v>477746.42919424101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-313620.97956509481</v>
      </c>
      <c r="E43" s="173">
        <f>'[28]Power West P&amp;L'!E44</f>
        <v>-15262140.395384662</v>
      </c>
      <c r="F43" s="173">
        <f>'[28]Power West P&amp;L'!F44</f>
        <v>-9424180.5317047462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288994665.08295405</v>
      </c>
      <c r="J43" s="173">
        <f>'[28]Power West P&amp;L'!J44</f>
        <v>-9415820.5317047462</v>
      </c>
      <c r="K43" s="174">
        <f>'[28]Power West P&amp;L'!K44</f>
        <v>1100633279.8378117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5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5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5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5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5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5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5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5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5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5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5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5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5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5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5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5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5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5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5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5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5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5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5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5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5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5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5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5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5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5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5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5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5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5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5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5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5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5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5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5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5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5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5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5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5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5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5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5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5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5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5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5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5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5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5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5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5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5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5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5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5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5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5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5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5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5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5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5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5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5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5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5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5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5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5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5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5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5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5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5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5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5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5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5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5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5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5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5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5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5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5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5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5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5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5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5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5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5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5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5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5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5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5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5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5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5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5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5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5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5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5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5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5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5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5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5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5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5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5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5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5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5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5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5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5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5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5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5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5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5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5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5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5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5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5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5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5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5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5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5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5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5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5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5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5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5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5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5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5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5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5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5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5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5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5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5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5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5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5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5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5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5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5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5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5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5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5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5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5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5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5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5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5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5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5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5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5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5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5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5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5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5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5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5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5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5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5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5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5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5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5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5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5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5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5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5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5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5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5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5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5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5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5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5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5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5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5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5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5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5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5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5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5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5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5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5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5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5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5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5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5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5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5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5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5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5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5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5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5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5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5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5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5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5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5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5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5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5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5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5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5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5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5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5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5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5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5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5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5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5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5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5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5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5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5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5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5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5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5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5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5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5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5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5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5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5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5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5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5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5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5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5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5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5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5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5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5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5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5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5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5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5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5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5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5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5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5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5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5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5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5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5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5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5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5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5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5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5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5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5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5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5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5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5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5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5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5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5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5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5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5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5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5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5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5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5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5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5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5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5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5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5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5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5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5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5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5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5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5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5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5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5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5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5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5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5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5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5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5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5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5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5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5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5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5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5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5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5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5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5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5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5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5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5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5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5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5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5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5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5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5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5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5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5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5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5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5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5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5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5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5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5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5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5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5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5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5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5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5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5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5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5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5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5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5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5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5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5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5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5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5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5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5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5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5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5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5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5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5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5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5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5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5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5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5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5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5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5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5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5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5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5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5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5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5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5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5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5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5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5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5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5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5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5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5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5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5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5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5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5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5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5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5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5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5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5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5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5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5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5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5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5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5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5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5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5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5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5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5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5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5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5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5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5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5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5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5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5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5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5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5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5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5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5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5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5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5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5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5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5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5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5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5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5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5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5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5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5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5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5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5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5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5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5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5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5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5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5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5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5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5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5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5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5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5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5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5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5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5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5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5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5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5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5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5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5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5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5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5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5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5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5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5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5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5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5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5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5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5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5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5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5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5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5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5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5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5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5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5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5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5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5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5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5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5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5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5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5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5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5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5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5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5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5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5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5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5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5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5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5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5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5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5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5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5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5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5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5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5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5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5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5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5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5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5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5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5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5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5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5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5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5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5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5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5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5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5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5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5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5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5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5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5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5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5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5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5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5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5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5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5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5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5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5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5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5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5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5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5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5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5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5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5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5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5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5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5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5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5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5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5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5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5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5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5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5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5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5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5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5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5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5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5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5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5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5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5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5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5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5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5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5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5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5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5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5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5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5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5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5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5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5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5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5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5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5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5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5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5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5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5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5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5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5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5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5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5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5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5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5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5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5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5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5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5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5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5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5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5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5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5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5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5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5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5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5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5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5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5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5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5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5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5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5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5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5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5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5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5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5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5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5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5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5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5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5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5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5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5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5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5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5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5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5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5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5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5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5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5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5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5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5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5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5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5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5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5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5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5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5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5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5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5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5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5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5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5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5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5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5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5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5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5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5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5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5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5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5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5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5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5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5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5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5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5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5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5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5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5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5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5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5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5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5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5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5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5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5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5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5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5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5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5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5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5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5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5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5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5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5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5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5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5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5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5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5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5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5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5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5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5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5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5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5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5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5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5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5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5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5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5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5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5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5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5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5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5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5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5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5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5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5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5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5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5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5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5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5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5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5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5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5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5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5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5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5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5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5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5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5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5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5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5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5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5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5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5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5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5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5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5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5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5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5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5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5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5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5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5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5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5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5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5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5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5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5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5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5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5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5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5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5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5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5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5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5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5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5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5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5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5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5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5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5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5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5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5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5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5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5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5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5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5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5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5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5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5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5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5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5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5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5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5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5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5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5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5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5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5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5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5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5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5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5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5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5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5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5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5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5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5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5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5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5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5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5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5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5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5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5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5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5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5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5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5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5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5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5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5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5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5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5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5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5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5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5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5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5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5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5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5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5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5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5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5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5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5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5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5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5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5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5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5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5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5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5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5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5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5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5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5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5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5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5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5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5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5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5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5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5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5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5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5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5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5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5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5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5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5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5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5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5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5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5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5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5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5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5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5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5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5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5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5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5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5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5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5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5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5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5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5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5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5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5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5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5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5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5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5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5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5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5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5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5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5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5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5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5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5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5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5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5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5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5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5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5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5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5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5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5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5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5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5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5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5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5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5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5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5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5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5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5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5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5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5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5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5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5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5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5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5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5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5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5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5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5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5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5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5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5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5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5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5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5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5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5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5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5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5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5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5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5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5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5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5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5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5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5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5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5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5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5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5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5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5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5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5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5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5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5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5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5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5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5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5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5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5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5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5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5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5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5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5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5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5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5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5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5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5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5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5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5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5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5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5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5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5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5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5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5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5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5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5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5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5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5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5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5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5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5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5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5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5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5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5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5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5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5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5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5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5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5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5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5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5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5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5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5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5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5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5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5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5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5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5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5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5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5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5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5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5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5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5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5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5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5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5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5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5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5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5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5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5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5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5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5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5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5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5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5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5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5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5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5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5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5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5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5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5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5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5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5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5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5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5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5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5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5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5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5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5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5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5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5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5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5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5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5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5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5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5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5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5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5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5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5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5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5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5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5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5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5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5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5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5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5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5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5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5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5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5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5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5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5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5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5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5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5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5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5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5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5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5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5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5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5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5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5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5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5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5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5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5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5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5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5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5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5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5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5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5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5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5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5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5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5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5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5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5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5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5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5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5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5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5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5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5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5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5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5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5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5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5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5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5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5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5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5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5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5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5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5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5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5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5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5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5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5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5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5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5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5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5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5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5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5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5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5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5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5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5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5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5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5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5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5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5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5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5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5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5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5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5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5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5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5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5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5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5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5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5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5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5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5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5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5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5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5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5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5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5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5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5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5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5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5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5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5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5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5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5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5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5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5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5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5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5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5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5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5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5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5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5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5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5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5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5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5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5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5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5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5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5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5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5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5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5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5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5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5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5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5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5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5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5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5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5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5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5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5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5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5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5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5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5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5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5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5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5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5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5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5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5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5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5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5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5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5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5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5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5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5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5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5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5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5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5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5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5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5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5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5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5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5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5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5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5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5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5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5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5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5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5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5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5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5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5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5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5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5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5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5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5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5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5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5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5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5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5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5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5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5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5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5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5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5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5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5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5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5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5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5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5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5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5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5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5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5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5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5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5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5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5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5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5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5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5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5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5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5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5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5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5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5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5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5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5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5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5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5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5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5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5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5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5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5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5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5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5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5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5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5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5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5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5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5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5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5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5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5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5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5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5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5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5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5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5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5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5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5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5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5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5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5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5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5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5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5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5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5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5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5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5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5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5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5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5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5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5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5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5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5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5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5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5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5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5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5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5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5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5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5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5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5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5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5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5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5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5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5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5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5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5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5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5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5">
      <c r="M1599" s="134"/>
      <c r="N1599" s="134"/>
    </row>
    <row r="1600" spans="4:140" x14ac:dyDescent="0.25">
      <c r="M1600" s="134"/>
      <c r="N1600" s="134"/>
    </row>
    <row r="1601" spans="13:14" x14ac:dyDescent="0.25">
      <c r="M1601" s="134"/>
      <c r="N1601" s="134"/>
    </row>
    <row r="1602" spans="13:14" x14ac:dyDescent="0.25">
      <c r="M1602" s="134"/>
      <c r="N1602" s="134"/>
    </row>
    <row r="1603" spans="13:14" x14ac:dyDescent="0.25">
      <c r="M1603" s="134"/>
      <c r="N1603" s="134"/>
    </row>
    <row r="1604" spans="13:14" x14ac:dyDescent="0.25">
      <c r="M1604" s="134"/>
      <c r="N1604" s="134"/>
    </row>
    <row r="1605" spans="13:14" x14ac:dyDescent="0.25">
      <c r="M1605" s="134"/>
      <c r="N1605" s="134"/>
    </row>
    <row r="1606" spans="13:14" x14ac:dyDescent="0.25">
      <c r="M1606" s="134"/>
      <c r="N1606" s="134"/>
    </row>
    <row r="1607" spans="13:14" x14ac:dyDescent="0.25">
      <c r="M1607" s="134"/>
      <c r="N1607" s="134"/>
    </row>
    <row r="1608" spans="13:14" x14ac:dyDescent="0.25">
      <c r="M1608" s="134"/>
      <c r="N1608" s="134"/>
    </row>
    <row r="1609" spans="13:14" x14ac:dyDescent="0.25">
      <c r="M1609" s="134"/>
      <c r="N1609" s="134"/>
    </row>
    <row r="1610" spans="13:14" x14ac:dyDescent="0.25">
      <c r="M1610" s="134"/>
      <c r="N1610" s="134"/>
    </row>
    <row r="1611" spans="13:14" x14ac:dyDescent="0.25">
      <c r="M1611" s="134"/>
      <c r="N1611" s="134"/>
    </row>
    <row r="1612" spans="13:14" x14ac:dyDescent="0.25">
      <c r="M1612" s="134"/>
      <c r="N1612" s="134"/>
    </row>
    <row r="1613" spans="13:14" x14ac:dyDescent="0.25">
      <c r="M1613" s="134"/>
      <c r="N1613" s="134"/>
    </row>
    <row r="1614" spans="13:14" x14ac:dyDescent="0.25">
      <c r="M1614" s="134"/>
      <c r="N1614" s="134"/>
    </row>
    <row r="1615" spans="13:14" x14ac:dyDescent="0.25">
      <c r="M1615" s="134"/>
      <c r="N1615" s="134"/>
    </row>
    <row r="1616" spans="13:14" x14ac:dyDescent="0.25">
      <c r="M1616" s="134"/>
      <c r="N1616" s="134"/>
    </row>
    <row r="1617" spans="13:14" x14ac:dyDescent="0.25">
      <c r="M1617" s="134"/>
      <c r="N1617" s="134"/>
    </row>
    <row r="1618" spans="13:14" x14ac:dyDescent="0.25">
      <c r="M1618" s="134"/>
      <c r="N1618" s="134"/>
    </row>
    <row r="1619" spans="13:14" x14ac:dyDescent="0.25">
      <c r="M1619" s="134"/>
      <c r="N1619" s="134"/>
    </row>
    <row r="1620" spans="13:14" x14ac:dyDescent="0.25">
      <c r="M1620" s="134"/>
      <c r="N1620" s="134"/>
    </row>
    <row r="1621" spans="13:14" x14ac:dyDescent="0.25">
      <c r="M1621" s="134"/>
      <c r="N1621" s="134"/>
    </row>
    <row r="1622" spans="13:14" x14ac:dyDescent="0.25">
      <c r="M1622" s="134"/>
      <c r="N1622" s="134"/>
    </row>
    <row r="1623" spans="13:14" x14ac:dyDescent="0.25">
      <c r="M1623" s="134"/>
      <c r="N1623" s="134"/>
    </row>
    <row r="1624" spans="13:14" x14ac:dyDescent="0.25">
      <c r="M1624" s="134"/>
      <c r="N1624" s="134"/>
    </row>
    <row r="1625" spans="13:14" x14ac:dyDescent="0.25">
      <c r="M1625" s="134"/>
      <c r="N1625" s="134"/>
    </row>
    <row r="1626" spans="13:14" x14ac:dyDescent="0.25">
      <c r="M1626" s="134"/>
      <c r="N1626" s="134"/>
    </row>
    <row r="1627" spans="13:14" x14ac:dyDescent="0.25">
      <c r="M1627" s="134"/>
      <c r="N1627" s="134"/>
    </row>
    <row r="1628" spans="13:14" x14ac:dyDescent="0.25">
      <c r="M1628" s="134"/>
      <c r="N1628" s="134"/>
    </row>
    <row r="1629" spans="13:14" x14ac:dyDescent="0.25">
      <c r="M1629" s="134"/>
      <c r="N1629" s="134"/>
    </row>
    <row r="1630" spans="13:14" x14ac:dyDescent="0.25">
      <c r="M1630" s="134"/>
      <c r="N1630" s="134"/>
    </row>
    <row r="1631" spans="13:14" x14ac:dyDescent="0.25">
      <c r="M1631" s="134"/>
      <c r="N1631" s="134"/>
    </row>
    <row r="1632" spans="13:14" x14ac:dyDescent="0.25">
      <c r="M1632" s="134"/>
      <c r="N1632" s="134"/>
    </row>
    <row r="1633" spans="13:14" x14ac:dyDescent="0.25">
      <c r="M1633" s="134"/>
      <c r="N1633" s="134"/>
    </row>
    <row r="1634" spans="13:14" x14ac:dyDescent="0.25">
      <c r="M1634" s="134"/>
      <c r="N1634" s="134"/>
    </row>
    <row r="1635" spans="13:14" x14ac:dyDescent="0.25">
      <c r="M1635" s="134"/>
      <c r="N1635" s="134"/>
    </row>
    <row r="1636" spans="13:14" x14ac:dyDescent="0.25">
      <c r="M1636" s="134"/>
      <c r="N1636" s="134"/>
    </row>
    <row r="1637" spans="13:14" x14ac:dyDescent="0.25">
      <c r="M1637" s="134"/>
      <c r="N1637" s="134"/>
    </row>
    <row r="1638" spans="13:14" x14ac:dyDescent="0.25">
      <c r="M1638" s="134"/>
      <c r="N1638" s="134"/>
    </row>
    <row r="1639" spans="13:14" x14ac:dyDescent="0.25">
      <c r="M1639" s="134"/>
      <c r="N1639" s="134"/>
    </row>
    <row r="1640" spans="13:14" x14ac:dyDescent="0.25">
      <c r="M1640" s="134"/>
      <c r="N1640" s="134"/>
    </row>
    <row r="1641" spans="13:14" x14ac:dyDescent="0.25">
      <c r="M1641" s="134"/>
      <c r="N1641" s="134"/>
    </row>
    <row r="1642" spans="13:14" x14ac:dyDescent="0.25">
      <c r="M1642" s="134"/>
      <c r="N1642" s="134"/>
    </row>
    <row r="1643" spans="13:14" x14ac:dyDescent="0.25">
      <c r="M1643" s="134"/>
      <c r="N1643" s="134"/>
    </row>
    <row r="1644" spans="13:14" x14ac:dyDescent="0.25">
      <c r="M1644" s="134"/>
      <c r="N1644" s="134"/>
    </row>
    <row r="1645" spans="13:14" x14ac:dyDescent="0.25">
      <c r="M1645" s="134"/>
      <c r="N1645" s="134"/>
    </row>
    <row r="1646" spans="13:14" x14ac:dyDescent="0.25">
      <c r="M1646" s="134"/>
      <c r="N1646" s="134"/>
    </row>
    <row r="1647" spans="13:14" x14ac:dyDescent="0.25">
      <c r="M1647" s="134"/>
      <c r="N1647" s="134"/>
    </row>
    <row r="1648" spans="13:14" x14ac:dyDescent="0.25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Havlíček Jan</cp:lastModifiedBy>
  <cp:lastPrinted>2001-08-31T23:21:57Z</cp:lastPrinted>
  <dcterms:created xsi:type="dcterms:W3CDTF">1996-09-06T18:47:52Z</dcterms:created>
  <dcterms:modified xsi:type="dcterms:W3CDTF">2023-09-10T11:26:57Z</dcterms:modified>
</cp:coreProperties>
</file>