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ml.chartshapes+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drawings/drawing6.xml" ContentType="application/vnd.openxmlformats-officedocument.drawingml.chartshapes+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8.xml" ContentType="application/vnd.openxmlformats-officedocument.drawingml.chartshapes+xml"/>
  <Override PartName="/xl/charts/chart18.xml" ContentType="application/vnd.openxmlformats-officedocument.drawingml.chart+xml"/>
  <Override PartName="/xl/charts/chart19.xml" ContentType="application/vnd.openxmlformats-officedocument.drawingml.chart+xml"/>
  <Override PartName="/xl/drawings/drawing9.xml" ContentType="application/vnd.openxmlformats-officedocument.drawingml.chartshapes+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11.xml" ContentType="application/vnd.openxmlformats-officedocument.drawingml.chartshapes+xml"/>
  <Override PartName="/xl/charts/chart25.xml" ContentType="application/vnd.openxmlformats-officedocument.drawingml.chart+xml"/>
  <Override PartName="/xl/charts/chart26.xml" ContentType="application/vnd.openxmlformats-officedocument.drawingml.chart+xml"/>
  <Override PartName="/xl/drawings/drawing12.xml" ContentType="application/vnd.openxmlformats-officedocument.drawingml.chartshapes+xml"/>
  <Override PartName="/xl/charts/chart27.xml" ContentType="application/vnd.openxmlformats-officedocument.drawingml.chart+xml"/>
  <Override PartName="/xl/charts/chart28.xml" ContentType="application/vnd.openxmlformats-officedocument.drawingml.chart+xml"/>
  <Override PartName="/xl/drawings/drawing13.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drawings/drawing14.xml" ContentType="application/vnd.openxmlformats-officedocument.drawingml.chartshapes+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drawings/drawing15.xml" ContentType="application/vnd.openxmlformats-officedocument.drawingml.chartshapes+xml"/>
  <Override PartName="/xl/charts/chart35.xml" ContentType="application/vnd.openxmlformats-officedocument.drawingml.chart+xml"/>
  <Override PartName="/xl/charts/chart36.xml" ContentType="application/vnd.openxmlformats-officedocument.drawingml.chart+xml"/>
  <Override PartName="/xl/drawings/drawing16.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17.xml" ContentType="application/vnd.openxmlformats-officedocument.drawingml.chartshapes+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drawings/drawing18.xml" ContentType="application/vnd.openxmlformats-officedocument.drawingml.chartshapes+xml"/>
  <Override PartName="/xl/charts/chart43.xml" ContentType="application/vnd.openxmlformats-officedocument.drawingml.chart+xml"/>
  <Override PartName="/xl/drawings/drawing19.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20.xml" ContentType="application/vnd.openxmlformats-officedocument.drawingml.chartshapes+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21.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22.xml" ContentType="application/vnd.openxmlformats-officedocument.drawingml.chartshapes+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drawings/drawing23.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drawings/drawing24.xml" ContentType="application/vnd.openxmlformats-officedocument.drawingml.chartshapes+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drawings/drawing2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48" windowWidth="15180" windowHeight="8580"/>
  </bookViews>
  <sheets>
    <sheet name="Graph Data Oct 015" sheetId="17" r:id="rId1"/>
    <sheet name="summary 1015" sheetId="18" r:id="rId2"/>
    <sheet name="Graph Data Oct 08" sheetId="15" r:id="rId3"/>
    <sheet name="summary 1008" sheetId="16" r:id="rId4"/>
    <sheet name="Graph Data Oct 01" sheetId="13" r:id="rId5"/>
    <sheet name="summary 1001" sheetId="14" r:id="rId6"/>
    <sheet name="Graph Data Sep 24" sheetId="11" r:id="rId7"/>
    <sheet name="summary 0924" sheetId="12" r:id="rId8"/>
    <sheet name="Graph Data Sep 17" sheetId="9" r:id="rId9"/>
    <sheet name="summary 0917" sheetId="10" r:id="rId10"/>
    <sheet name="Graph Data Sep 10" sheetId="7" r:id="rId11"/>
    <sheet name="summary 0910" sheetId="8" r:id="rId12"/>
    <sheet name="Graph Data Sep 04" sheetId="5" r:id="rId13"/>
    <sheet name="summary 0904" sheetId="6" r:id="rId14"/>
    <sheet name="Graph Data Aug 27" sheetId="3" r:id="rId15"/>
    <sheet name="summary 0827" sheetId="4" r:id="rId16"/>
    <sheet name="Graph Data Aug 20" sheetId="1" r:id="rId17"/>
    <sheet name="summary 0820" sheetId="2"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xlnm.Print_Area" localSheetId="16">'Graph Data Aug 20'!$A$17:$J$74</definedName>
    <definedName name="_xlnm.Print_Area" localSheetId="14">'Graph Data Aug 27'!$A$17:$J$74</definedName>
    <definedName name="_xlnm.Print_Area" localSheetId="4">'Graph Data Oct 01'!$A$35:$K$104</definedName>
    <definedName name="_xlnm.Print_Area" localSheetId="0">'Graph Data Oct 015'!$A$111:$L$148</definedName>
    <definedName name="_xlnm.Print_Area" localSheetId="2">'Graph Data Oct 08'!$A$111:$K$143</definedName>
    <definedName name="_xlnm.Print_Area" localSheetId="12">'Graph Data Sep 04'!$A$26:$J$83</definedName>
    <definedName name="_xlnm.Print_Area" localSheetId="10">'Graph Data Sep 10'!$A$26:$J$84</definedName>
    <definedName name="_xlnm.Print_Area" localSheetId="8">'Graph Data Sep 17'!$A$110:$L$143</definedName>
    <definedName name="_xlnm.Print_Area" localSheetId="6">'Graph Data Sep 24'!$A$35:$K$103</definedName>
  </definedNames>
  <calcPr calcId="92512" calcMode="manual"/>
</workbook>
</file>

<file path=xl/calcChain.xml><?xml version="1.0" encoding="utf-8"?>
<calcChain xmlns="http://schemas.openxmlformats.org/spreadsheetml/2006/main">
  <c r="H2" i="1" l="1"/>
  <c r="J2" i="1"/>
  <c r="R3" i="1"/>
  <c r="T3" i="1"/>
  <c r="G4" i="1"/>
  <c r="H4" i="1"/>
  <c r="I4" i="1"/>
  <c r="J4" i="1"/>
  <c r="N4" i="1"/>
  <c r="Q4" i="1"/>
  <c r="R4" i="1"/>
  <c r="S4" i="1"/>
  <c r="W4" i="1"/>
  <c r="X4" i="1"/>
  <c r="Y4" i="1"/>
  <c r="Z4" i="1"/>
  <c r="G5" i="1"/>
  <c r="H5" i="1"/>
  <c r="I5" i="1"/>
  <c r="J5" i="1"/>
  <c r="N5" i="1"/>
  <c r="Q5" i="1"/>
  <c r="R5" i="1"/>
  <c r="S5" i="1"/>
  <c r="T5" i="1"/>
  <c r="U5" i="1"/>
  <c r="V5" i="1"/>
  <c r="W5" i="1"/>
  <c r="X5" i="1"/>
  <c r="Y5" i="1"/>
  <c r="Z5" i="1"/>
  <c r="G6" i="1"/>
  <c r="H6" i="1"/>
  <c r="I6" i="1"/>
  <c r="J6" i="1"/>
  <c r="T6" i="1"/>
  <c r="U6" i="1"/>
  <c r="V6" i="1"/>
  <c r="W6" i="1"/>
  <c r="X6" i="1"/>
  <c r="Y6" i="1"/>
  <c r="G7" i="1"/>
  <c r="N7" i="1"/>
  <c r="Q7" i="1"/>
  <c r="R7" i="1"/>
  <c r="S7" i="1"/>
  <c r="T7" i="1"/>
  <c r="W7" i="1"/>
  <c r="X7" i="1"/>
  <c r="Y7" i="1"/>
  <c r="G8" i="1"/>
  <c r="H8" i="1"/>
  <c r="I8" i="1"/>
  <c r="J8" i="1"/>
  <c r="N8" i="1"/>
  <c r="Q8" i="1"/>
  <c r="T8" i="1"/>
  <c r="V8" i="1"/>
  <c r="X8" i="1"/>
  <c r="Y8" i="1"/>
  <c r="Z8" i="1"/>
  <c r="Q9" i="1"/>
  <c r="R9" i="1"/>
  <c r="V9" i="1"/>
  <c r="W9" i="1"/>
  <c r="X9" i="1"/>
  <c r="Y9" i="1"/>
  <c r="Z9" i="1"/>
  <c r="S10" i="1"/>
  <c r="U10" i="1"/>
  <c r="V10" i="1"/>
  <c r="W10" i="1"/>
  <c r="X10" i="1"/>
  <c r="Z10" i="1"/>
  <c r="J11" i="1"/>
  <c r="K11" i="1"/>
  <c r="L11" i="1"/>
  <c r="M11" i="1"/>
  <c r="N11" i="1"/>
  <c r="O11" i="1"/>
  <c r="P11" i="1"/>
  <c r="Q11" i="1"/>
  <c r="R11" i="1"/>
  <c r="S11" i="1"/>
  <c r="T11" i="1"/>
  <c r="U11" i="1"/>
  <c r="V11" i="1"/>
  <c r="W11" i="1"/>
  <c r="X11" i="1"/>
  <c r="Y11" i="1"/>
  <c r="Z11" i="1"/>
  <c r="B166" i="1"/>
  <c r="D166" i="1"/>
  <c r="E166" i="1"/>
  <c r="B167" i="1"/>
  <c r="C167" i="1"/>
  <c r="D167" i="1"/>
  <c r="E167" i="1"/>
  <c r="B168" i="1"/>
  <c r="C168" i="1"/>
  <c r="D168" i="1"/>
  <c r="E168" i="1"/>
  <c r="B169" i="1"/>
  <c r="C169" i="1"/>
  <c r="D169" i="1"/>
  <c r="E169" i="1"/>
  <c r="B170" i="1"/>
  <c r="C170" i="1"/>
  <c r="D170" i="1"/>
  <c r="E170" i="1"/>
  <c r="B171" i="1"/>
  <c r="D171" i="1"/>
  <c r="E171" i="1"/>
  <c r="B172" i="1"/>
  <c r="C172" i="1"/>
  <c r="E172" i="1"/>
  <c r="B173" i="1"/>
  <c r="C173" i="1"/>
  <c r="D173" i="1"/>
  <c r="E173" i="1"/>
  <c r="B174" i="1"/>
  <c r="B175" i="1"/>
  <c r="C175" i="1"/>
  <c r="D175" i="1"/>
  <c r="H2" i="3"/>
  <c r="J2" i="3"/>
  <c r="R3" i="3"/>
  <c r="T3" i="3"/>
  <c r="G4" i="3"/>
  <c r="H4" i="3"/>
  <c r="I4" i="3"/>
  <c r="J4" i="3"/>
  <c r="N4" i="3"/>
  <c r="Q4" i="3"/>
  <c r="R4" i="3"/>
  <c r="S4" i="3"/>
  <c r="W4" i="3"/>
  <c r="X4" i="3"/>
  <c r="Y4" i="3"/>
  <c r="Z4" i="3"/>
  <c r="AA4" i="3"/>
  <c r="G5" i="3"/>
  <c r="H5" i="3"/>
  <c r="I5" i="3"/>
  <c r="J5" i="3"/>
  <c r="N5" i="3"/>
  <c r="Q5" i="3"/>
  <c r="R5" i="3"/>
  <c r="S5" i="3"/>
  <c r="T5" i="3"/>
  <c r="U5" i="3"/>
  <c r="V5" i="3"/>
  <c r="W5" i="3"/>
  <c r="X5" i="3"/>
  <c r="Y5" i="3"/>
  <c r="Z5" i="3"/>
  <c r="AA5" i="3"/>
  <c r="G6" i="3"/>
  <c r="H6" i="3"/>
  <c r="I6" i="3"/>
  <c r="J6" i="3"/>
  <c r="T6" i="3"/>
  <c r="U6" i="3"/>
  <c r="V6" i="3"/>
  <c r="W6" i="3"/>
  <c r="X6" i="3"/>
  <c r="Y6" i="3"/>
  <c r="AA6" i="3"/>
  <c r="G7" i="3"/>
  <c r="N7" i="3"/>
  <c r="Q7" i="3"/>
  <c r="R7" i="3"/>
  <c r="S7" i="3"/>
  <c r="T7" i="3"/>
  <c r="W7" i="3"/>
  <c r="X7" i="3"/>
  <c r="Y7" i="3"/>
  <c r="AA7" i="3"/>
  <c r="G8" i="3"/>
  <c r="H8" i="3"/>
  <c r="I8" i="3"/>
  <c r="J8" i="3"/>
  <c r="N8" i="3"/>
  <c r="Q8" i="3"/>
  <c r="T8" i="3"/>
  <c r="V8" i="3"/>
  <c r="X8" i="3"/>
  <c r="Y8" i="3"/>
  <c r="Z8" i="3"/>
  <c r="AA8" i="3"/>
  <c r="Q9" i="3"/>
  <c r="R9" i="3"/>
  <c r="V9" i="3"/>
  <c r="W9" i="3"/>
  <c r="X9" i="3"/>
  <c r="Y9" i="3"/>
  <c r="Z9" i="3"/>
  <c r="AA9" i="3"/>
  <c r="S10" i="3"/>
  <c r="U10" i="3"/>
  <c r="V10" i="3"/>
  <c r="W10" i="3"/>
  <c r="X10" i="3"/>
  <c r="Z10" i="3"/>
  <c r="AA10" i="3"/>
  <c r="J11" i="3"/>
  <c r="K11" i="3"/>
  <c r="L11" i="3"/>
  <c r="M11" i="3"/>
  <c r="N11" i="3"/>
  <c r="O11" i="3"/>
  <c r="P11" i="3"/>
  <c r="Q11" i="3"/>
  <c r="R11" i="3"/>
  <c r="S11" i="3"/>
  <c r="T11" i="3"/>
  <c r="U11" i="3"/>
  <c r="V11" i="3"/>
  <c r="W11" i="3"/>
  <c r="X11" i="3"/>
  <c r="Y11" i="3"/>
  <c r="Z11" i="3"/>
  <c r="AA11" i="3"/>
  <c r="B166" i="3"/>
  <c r="C166" i="3"/>
  <c r="D166" i="3"/>
  <c r="E166" i="3"/>
  <c r="B167" i="3"/>
  <c r="C167" i="3"/>
  <c r="D167" i="3"/>
  <c r="E167" i="3"/>
  <c r="B168" i="3"/>
  <c r="C168" i="3"/>
  <c r="D168" i="3"/>
  <c r="E168" i="3"/>
  <c r="B169" i="3"/>
  <c r="C169" i="3"/>
  <c r="D169" i="3"/>
  <c r="E169" i="3"/>
  <c r="B170" i="3"/>
  <c r="C170" i="3"/>
  <c r="D170" i="3"/>
  <c r="E170" i="3"/>
  <c r="B171" i="3"/>
  <c r="D171" i="3"/>
  <c r="E171" i="3"/>
  <c r="B172" i="3"/>
  <c r="C172" i="3"/>
  <c r="E172" i="3"/>
  <c r="B173" i="3"/>
  <c r="D173" i="3"/>
  <c r="E173" i="3"/>
  <c r="B174" i="3"/>
  <c r="B175" i="3"/>
  <c r="C175" i="3"/>
  <c r="D175" i="3"/>
  <c r="H2" i="13"/>
  <c r="J2" i="13"/>
  <c r="AC2" i="13"/>
  <c r="AD2" i="13"/>
  <c r="AE2" i="13"/>
  <c r="AF2" i="13"/>
  <c r="R3" i="13"/>
  <c r="T3" i="13"/>
  <c r="AE3" i="13"/>
  <c r="G4" i="13"/>
  <c r="H4" i="13"/>
  <c r="I4" i="13"/>
  <c r="J4" i="13"/>
  <c r="N4" i="13"/>
  <c r="Q4" i="13"/>
  <c r="R4" i="13"/>
  <c r="S4" i="13"/>
  <c r="W4" i="13"/>
  <c r="X4" i="13"/>
  <c r="Y4" i="13"/>
  <c r="Z4" i="13"/>
  <c r="AA4" i="13"/>
  <c r="AB4" i="13"/>
  <c r="AC4" i="13"/>
  <c r="AD4" i="13"/>
  <c r="AE4" i="13"/>
  <c r="AF4" i="13"/>
  <c r="G5" i="13"/>
  <c r="H5" i="13"/>
  <c r="I5" i="13"/>
  <c r="J5" i="13"/>
  <c r="N5" i="13"/>
  <c r="Q5" i="13"/>
  <c r="R5" i="13"/>
  <c r="S5" i="13"/>
  <c r="T5" i="13"/>
  <c r="U5" i="13"/>
  <c r="V5" i="13"/>
  <c r="W5" i="13"/>
  <c r="X5" i="13"/>
  <c r="Y5" i="13"/>
  <c r="Z5" i="13"/>
  <c r="AA5" i="13"/>
  <c r="AB5" i="13"/>
  <c r="AC5" i="13"/>
  <c r="AD5" i="13"/>
  <c r="AE5" i="13"/>
  <c r="AF5" i="13"/>
  <c r="G6" i="13"/>
  <c r="H6" i="13"/>
  <c r="I6" i="13"/>
  <c r="J6" i="13"/>
  <c r="T6" i="13"/>
  <c r="U6" i="13"/>
  <c r="V6" i="13"/>
  <c r="W6" i="13"/>
  <c r="X6" i="13"/>
  <c r="Y6" i="13"/>
  <c r="AA6" i="13"/>
  <c r="AC6" i="13"/>
  <c r="G7" i="13"/>
  <c r="N7" i="13"/>
  <c r="Q7" i="13"/>
  <c r="R7" i="13"/>
  <c r="S7" i="13"/>
  <c r="T7" i="13"/>
  <c r="W7" i="13"/>
  <c r="X7" i="13"/>
  <c r="Y7" i="13"/>
  <c r="AA7" i="13"/>
  <c r="AB7" i="13"/>
  <c r="AC7" i="13"/>
  <c r="AF7" i="13"/>
  <c r="G8" i="13"/>
  <c r="H8" i="13"/>
  <c r="I8" i="13"/>
  <c r="J8" i="13"/>
  <c r="N8" i="13"/>
  <c r="Q8" i="13"/>
  <c r="T8" i="13"/>
  <c r="V8" i="13"/>
  <c r="X8" i="13"/>
  <c r="Y8" i="13"/>
  <c r="Z8" i="13"/>
  <c r="AA8" i="13"/>
  <c r="Q9" i="13"/>
  <c r="R9" i="13"/>
  <c r="V9" i="13"/>
  <c r="W9" i="13"/>
  <c r="X9" i="13"/>
  <c r="Y9" i="13"/>
  <c r="Z9" i="13"/>
  <c r="AA9" i="13"/>
  <c r="AB9" i="13"/>
  <c r="AD9" i="13"/>
  <c r="AE9" i="13"/>
  <c r="AF9" i="13"/>
  <c r="S10" i="13"/>
  <c r="U10" i="13"/>
  <c r="V10" i="13"/>
  <c r="W10" i="13"/>
  <c r="X10" i="13"/>
  <c r="Z10" i="13"/>
  <c r="AA10" i="13"/>
  <c r="AB10" i="13"/>
  <c r="AD10" i="13"/>
  <c r="AF10" i="13"/>
  <c r="J11" i="13"/>
  <c r="K11" i="13"/>
  <c r="L11" i="13"/>
  <c r="M11" i="13"/>
  <c r="N11" i="13"/>
  <c r="O11" i="13"/>
  <c r="P11" i="13"/>
  <c r="Q11" i="13"/>
  <c r="R11" i="13"/>
  <c r="S11" i="13"/>
  <c r="T11" i="13"/>
  <c r="U11" i="13"/>
  <c r="V11" i="13"/>
  <c r="W11" i="13"/>
  <c r="X11" i="13"/>
  <c r="Y11" i="13"/>
  <c r="Z11" i="13"/>
  <c r="AA11" i="13"/>
  <c r="AB11" i="13"/>
  <c r="AC11" i="13"/>
  <c r="AD11" i="13"/>
  <c r="AE11" i="13"/>
  <c r="AF11" i="13"/>
  <c r="Y15" i="13"/>
  <c r="Z15" i="13"/>
  <c r="AB15" i="13"/>
  <c r="AC15" i="13"/>
  <c r="AE15" i="13"/>
  <c r="AF15" i="13"/>
  <c r="X16" i="13"/>
  <c r="Y16" i="13"/>
  <c r="Z16" i="13"/>
  <c r="AA16" i="13"/>
  <c r="AB16" i="13"/>
  <c r="AC16" i="13"/>
  <c r="AE16" i="13"/>
  <c r="AF16" i="13"/>
  <c r="X20" i="13"/>
  <c r="Y20" i="13"/>
  <c r="Z20" i="13"/>
  <c r="AA20" i="13"/>
  <c r="AB20" i="13"/>
  <c r="AC20" i="13"/>
  <c r="AF20" i="13"/>
  <c r="X22" i="13"/>
  <c r="Y22" i="13"/>
  <c r="Z22" i="13"/>
  <c r="AA22" i="13"/>
  <c r="AB22" i="13"/>
  <c r="AC22" i="13"/>
  <c r="AD22" i="13"/>
  <c r="AE22" i="13"/>
  <c r="AF22" i="13"/>
  <c r="B188" i="13"/>
  <c r="C188" i="13"/>
  <c r="D188" i="13"/>
  <c r="E188" i="13"/>
  <c r="B189" i="13"/>
  <c r="C189" i="13"/>
  <c r="D189" i="13"/>
  <c r="E189" i="13"/>
  <c r="B190" i="13"/>
  <c r="C190" i="13"/>
  <c r="D190" i="13"/>
  <c r="E190" i="13"/>
  <c r="B191" i="13"/>
  <c r="D191" i="13"/>
  <c r="B192" i="13"/>
  <c r="C192" i="13"/>
  <c r="D192" i="13"/>
  <c r="E192" i="13"/>
  <c r="B193" i="13"/>
  <c r="C193" i="13"/>
  <c r="D193" i="13"/>
  <c r="E193" i="13"/>
  <c r="B194" i="13"/>
  <c r="B195" i="13"/>
  <c r="C195" i="13"/>
  <c r="D195" i="13"/>
  <c r="E195" i="13"/>
  <c r="B196" i="13"/>
  <c r="B197" i="13"/>
  <c r="C197" i="13"/>
  <c r="D197" i="13"/>
  <c r="H2" i="17"/>
  <c r="J2" i="17"/>
  <c r="AC2" i="17"/>
  <c r="AD2" i="17"/>
  <c r="AE2" i="17"/>
  <c r="AF2" i="17"/>
  <c r="AG2" i="17"/>
  <c r="R3" i="17"/>
  <c r="T3" i="17"/>
  <c r="AE3" i="17"/>
  <c r="G4" i="17"/>
  <c r="H4" i="17"/>
  <c r="I4" i="17"/>
  <c r="J4" i="17"/>
  <c r="N4" i="17"/>
  <c r="Q4" i="17"/>
  <c r="R4" i="17"/>
  <c r="S4" i="17"/>
  <c r="W4" i="17"/>
  <c r="X4" i="17"/>
  <c r="Y4" i="17"/>
  <c r="Z4" i="17"/>
  <c r="AA4" i="17"/>
  <c r="AB4" i="17"/>
  <c r="AC4" i="17"/>
  <c r="AD4" i="17"/>
  <c r="AE4" i="17"/>
  <c r="AF4" i="17"/>
  <c r="AG4" i="17"/>
  <c r="AH4" i="17"/>
  <c r="G5" i="17"/>
  <c r="H5" i="17"/>
  <c r="I5" i="17"/>
  <c r="J5" i="17"/>
  <c r="N5" i="17"/>
  <c r="Q5" i="17"/>
  <c r="R5" i="17"/>
  <c r="S5" i="17"/>
  <c r="T5" i="17"/>
  <c r="U5" i="17"/>
  <c r="V5" i="17"/>
  <c r="W5" i="17"/>
  <c r="X5" i="17"/>
  <c r="Y5" i="17"/>
  <c r="Z5" i="17"/>
  <c r="AA5" i="17"/>
  <c r="AB5" i="17"/>
  <c r="AC5" i="17"/>
  <c r="AD5" i="17"/>
  <c r="AE5" i="17"/>
  <c r="AF5" i="17"/>
  <c r="AG5" i="17"/>
  <c r="AH5" i="17"/>
  <c r="G6" i="17"/>
  <c r="H6" i="17"/>
  <c r="I6" i="17"/>
  <c r="J6" i="17"/>
  <c r="T6" i="17"/>
  <c r="U6" i="17"/>
  <c r="V6" i="17"/>
  <c r="W6" i="17"/>
  <c r="X6" i="17"/>
  <c r="Y6" i="17"/>
  <c r="AA6" i="17"/>
  <c r="AC6" i="17"/>
  <c r="AG6" i="17"/>
  <c r="AH6" i="17"/>
  <c r="G7" i="17"/>
  <c r="N7" i="17"/>
  <c r="Q7" i="17"/>
  <c r="R7" i="17"/>
  <c r="S7" i="17"/>
  <c r="T7" i="17"/>
  <c r="W7" i="17"/>
  <c r="X7" i="17"/>
  <c r="Y7" i="17"/>
  <c r="AA7" i="17"/>
  <c r="AB7" i="17"/>
  <c r="AC7" i="17"/>
  <c r="AF7" i="17"/>
  <c r="G8" i="17"/>
  <c r="H8" i="17"/>
  <c r="I8" i="17"/>
  <c r="J8" i="17"/>
  <c r="N8" i="17"/>
  <c r="Q8" i="17"/>
  <c r="T8" i="17"/>
  <c r="V8" i="17"/>
  <c r="X8" i="17"/>
  <c r="Y8" i="17"/>
  <c r="Z8" i="17"/>
  <c r="AA8" i="17"/>
  <c r="AG8" i="17"/>
  <c r="AH8" i="17"/>
  <c r="Q9" i="17"/>
  <c r="R9" i="17"/>
  <c r="V9" i="17"/>
  <c r="W9" i="17"/>
  <c r="X9" i="17"/>
  <c r="Y9" i="17"/>
  <c r="Z9" i="17"/>
  <c r="AA9" i="17"/>
  <c r="AB9" i="17"/>
  <c r="AD9" i="17"/>
  <c r="AE9" i="17"/>
  <c r="AF9" i="17"/>
  <c r="AH9" i="17"/>
  <c r="S10" i="17"/>
  <c r="U10" i="17"/>
  <c r="V10" i="17"/>
  <c r="W10" i="17"/>
  <c r="X10" i="17"/>
  <c r="Z10" i="17"/>
  <c r="AA10" i="17"/>
  <c r="AB10" i="17"/>
  <c r="AD10" i="17"/>
  <c r="AF10" i="17"/>
  <c r="AG10" i="17"/>
  <c r="J11" i="17"/>
  <c r="K11" i="17"/>
  <c r="L11" i="17"/>
  <c r="M11" i="17"/>
  <c r="N11" i="17"/>
  <c r="O11" i="17"/>
  <c r="P11" i="17"/>
  <c r="Q11" i="17"/>
  <c r="R11" i="17"/>
  <c r="S11" i="17"/>
  <c r="T11" i="17"/>
  <c r="U11" i="17"/>
  <c r="V11" i="17"/>
  <c r="W11" i="17"/>
  <c r="X11" i="17"/>
  <c r="Y11" i="17"/>
  <c r="Z11" i="17"/>
  <c r="AA11" i="17"/>
  <c r="AB11" i="17"/>
  <c r="AC11" i="17"/>
  <c r="AD11" i="17"/>
  <c r="AE11" i="17"/>
  <c r="AF11" i="17"/>
  <c r="AG11" i="17"/>
  <c r="AH11" i="17"/>
  <c r="Y15" i="17"/>
  <c r="Z15" i="17"/>
  <c r="AB15" i="17"/>
  <c r="AC15" i="17"/>
  <c r="AE15" i="17"/>
  <c r="AF15" i="17"/>
  <c r="AG15" i="17"/>
  <c r="X16" i="17"/>
  <c r="Y16" i="17"/>
  <c r="Z16" i="17"/>
  <c r="AA16" i="17"/>
  <c r="AB16" i="17"/>
  <c r="AC16" i="17"/>
  <c r="AE16" i="17"/>
  <c r="AF16" i="17"/>
  <c r="AG16" i="17"/>
  <c r="AG18" i="17"/>
  <c r="X20" i="17"/>
  <c r="Y20" i="17"/>
  <c r="Z20" i="17"/>
  <c r="AA20" i="17"/>
  <c r="AB20" i="17"/>
  <c r="AC20" i="17"/>
  <c r="AF20" i="17"/>
  <c r="AG20" i="17"/>
  <c r="AH20" i="17"/>
  <c r="X22" i="17"/>
  <c r="Y22" i="17"/>
  <c r="Z22" i="17"/>
  <c r="AA22" i="17"/>
  <c r="AB22" i="17"/>
  <c r="AC22" i="17"/>
  <c r="AD22" i="17"/>
  <c r="AE22" i="17"/>
  <c r="AF22" i="17"/>
  <c r="AG22" i="17"/>
  <c r="AH22" i="17"/>
  <c r="B189" i="17"/>
  <c r="C189" i="17"/>
  <c r="D189" i="17"/>
  <c r="B190" i="17"/>
  <c r="C190" i="17"/>
  <c r="D190" i="17"/>
  <c r="B191" i="17"/>
  <c r="C191" i="17"/>
  <c r="D191" i="17"/>
  <c r="E191" i="17"/>
  <c r="B192" i="17"/>
  <c r="C192" i="17"/>
  <c r="D192" i="17"/>
  <c r="E192" i="17"/>
  <c r="B193" i="17"/>
  <c r="D193" i="17"/>
  <c r="E193" i="17"/>
  <c r="B194" i="17"/>
  <c r="C194" i="17"/>
  <c r="D194" i="17"/>
  <c r="B195" i="17"/>
  <c r="C195" i="17"/>
  <c r="E195" i="17"/>
  <c r="B196" i="17"/>
  <c r="D196" i="17"/>
  <c r="E196" i="17"/>
  <c r="B197" i="17"/>
  <c r="C197" i="17"/>
  <c r="B198" i="17"/>
  <c r="C198" i="17"/>
  <c r="D198" i="17"/>
  <c r="H2" i="15"/>
  <c r="J2" i="15"/>
  <c r="AC2" i="15"/>
  <c r="AD2" i="15"/>
  <c r="AE2" i="15"/>
  <c r="AF2" i="15"/>
  <c r="AG2" i="15"/>
  <c r="R3" i="15"/>
  <c r="T3" i="15"/>
  <c r="AE3" i="15"/>
  <c r="G4" i="15"/>
  <c r="H4" i="15"/>
  <c r="I4" i="15"/>
  <c r="J4" i="15"/>
  <c r="N4" i="15"/>
  <c r="Q4" i="15"/>
  <c r="R4" i="15"/>
  <c r="S4" i="15"/>
  <c r="W4" i="15"/>
  <c r="X4" i="15"/>
  <c r="Y4" i="15"/>
  <c r="Z4" i="15"/>
  <c r="AA4" i="15"/>
  <c r="AB4" i="15"/>
  <c r="AC4" i="15"/>
  <c r="AD4" i="15"/>
  <c r="AE4" i="15"/>
  <c r="AF4" i="15"/>
  <c r="AG4" i="15"/>
  <c r="G5" i="15"/>
  <c r="H5" i="15"/>
  <c r="I5" i="15"/>
  <c r="J5" i="15"/>
  <c r="N5" i="15"/>
  <c r="Q5" i="15"/>
  <c r="R5" i="15"/>
  <c r="S5" i="15"/>
  <c r="T5" i="15"/>
  <c r="U5" i="15"/>
  <c r="V5" i="15"/>
  <c r="W5" i="15"/>
  <c r="X5" i="15"/>
  <c r="Y5" i="15"/>
  <c r="Z5" i="15"/>
  <c r="AA5" i="15"/>
  <c r="AB5" i="15"/>
  <c r="AC5" i="15"/>
  <c r="AD5" i="15"/>
  <c r="AE5" i="15"/>
  <c r="AF5" i="15"/>
  <c r="AG5" i="15"/>
  <c r="G6" i="15"/>
  <c r="H6" i="15"/>
  <c r="I6" i="15"/>
  <c r="J6" i="15"/>
  <c r="T6" i="15"/>
  <c r="U6" i="15"/>
  <c r="V6" i="15"/>
  <c r="W6" i="15"/>
  <c r="X6" i="15"/>
  <c r="Y6" i="15"/>
  <c r="AA6" i="15"/>
  <c r="AC6" i="15"/>
  <c r="AG6" i="15"/>
  <c r="G7" i="15"/>
  <c r="N7" i="15"/>
  <c r="Q7" i="15"/>
  <c r="R7" i="15"/>
  <c r="S7" i="15"/>
  <c r="T7" i="15"/>
  <c r="W7" i="15"/>
  <c r="X7" i="15"/>
  <c r="Y7" i="15"/>
  <c r="AA7" i="15"/>
  <c r="AB7" i="15"/>
  <c r="AC7" i="15"/>
  <c r="AF7" i="15"/>
  <c r="G8" i="15"/>
  <c r="H8" i="15"/>
  <c r="I8" i="15"/>
  <c r="J8" i="15"/>
  <c r="N8" i="15"/>
  <c r="Q8" i="15"/>
  <c r="T8" i="15"/>
  <c r="V8" i="15"/>
  <c r="X8" i="15"/>
  <c r="Y8" i="15"/>
  <c r="Z8" i="15"/>
  <c r="AA8" i="15"/>
  <c r="AG8" i="15"/>
  <c r="Q9" i="15"/>
  <c r="R9" i="15"/>
  <c r="V9" i="15"/>
  <c r="W9" i="15"/>
  <c r="X9" i="15"/>
  <c r="Y9" i="15"/>
  <c r="Z9" i="15"/>
  <c r="AA9" i="15"/>
  <c r="AB9" i="15"/>
  <c r="AD9" i="15"/>
  <c r="AE9" i="15"/>
  <c r="AF9" i="15"/>
  <c r="S10" i="15"/>
  <c r="U10" i="15"/>
  <c r="V10" i="15"/>
  <c r="W10" i="15"/>
  <c r="X10" i="15"/>
  <c r="Z10" i="15"/>
  <c r="AA10" i="15"/>
  <c r="AB10" i="15"/>
  <c r="AD10" i="15"/>
  <c r="AF10" i="15"/>
  <c r="AG10" i="15"/>
  <c r="J11" i="15"/>
  <c r="K11" i="15"/>
  <c r="L11" i="15"/>
  <c r="M11" i="15"/>
  <c r="N11" i="15"/>
  <c r="O11" i="15"/>
  <c r="P11" i="15"/>
  <c r="Q11" i="15"/>
  <c r="R11" i="15"/>
  <c r="S11" i="15"/>
  <c r="T11" i="15"/>
  <c r="U11" i="15"/>
  <c r="V11" i="15"/>
  <c r="W11" i="15"/>
  <c r="X11" i="15"/>
  <c r="Y11" i="15"/>
  <c r="Z11" i="15"/>
  <c r="AA11" i="15"/>
  <c r="AB11" i="15"/>
  <c r="AC11" i="15"/>
  <c r="AD11" i="15"/>
  <c r="AE11" i="15"/>
  <c r="AF11" i="15"/>
  <c r="AG11" i="15"/>
  <c r="Y15" i="15"/>
  <c r="Z15" i="15"/>
  <c r="AB15" i="15"/>
  <c r="AC15" i="15"/>
  <c r="AE15" i="15"/>
  <c r="AF15" i="15"/>
  <c r="AG15" i="15"/>
  <c r="X16" i="15"/>
  <c r="Y16" i="15"/>
  <c r="Z16" i="15"/>
  <c r="AA16" i="15"/>
  <c r="AB16" i="15"/>
  <c r="AC16" i="15"/>
  <c r="AE16" i="15"/>
  <c r="AF16" i="15"/>
  <c r="AG16" i="15"/>
  <c r="AG18" i="15"/>
  <c r="X20" i="15"/>
  <c r="Y20" i="15"/>
  <c r="Z20" i="15"/>
  <c r="AA20" i="15"/>
  <c r="AB20" i="15"/>
  <c r="AC20" i="15"/>
  <c r="AF20" i="15"/>
  <c r="AG20" i="15"/>
  <c r="X22" i="15"/>
  <c r="Y22" i="15"/>
  <c r="Z22" i="15"/>
  <c r="AA22" i="15"/>
  <c r="AB22" i="15"/>
  <c r="AC22" i="15"/>
  <c r="AD22" i="15"/>
  <c r="AE22" i="15"/>
  <c r="AF22" i="15"/>
  <c r="AG22" i="15"/>
  <c r="B189" i="15"/>
  <c r="D189" i="15"/>
  <c r="B190" i="15"/>
  <c r="C190" i="15"/>
  <c r="D190" i="15"/>
  <c r="B191" i="15"/>
  <c r="C191" i="15"/>
  <c r="D191" i="15"/>
  <c r="E191" i="15"/>
  <c r="B192" i="15"/>
  <c r="C192" i="15"/>
  <c r="D192" i="15"/>
  <c r="E192" i="15"/>
  <c r="B193" i="15"/>
  <c r="C193" i="15"/>
  <c r="D193" i="15"/>
  <c r="E193" i="15"/>
  <c r="B194" i="15"/>
  <c r="D194" i="15"/>
  <c r="B195" i="15"/>
  <c r="C195" i="15"/>
  <c r="E195" i="15"/>
  <c r="B196" i="15"/>
  <c r="C196" i="15"/>
  <c r="D196" i="15"/>
  <c r="E196" i="15"/>
  <c r="B197" i="15"/>
  <c r="C197" i="15"/>
  <c r="B198" i="15"/>
  <c r="C198" i="15"/>
  <c r="D198" i="15"/>
  <c r="H2" i="5"/>
  <c r="J2" i="5"/>
  <c r="R3" i="5"/>
  <c r="T3" i="5"/>
  <c r="G4" i="5"/>
  <c r="H4" i="5"/>
  <c r="I4" i="5"/>
  <c r="J4" i="5"/>
  <c r="N4" i="5"/>
  <c r="Q4" i="5"/>
  <c r="R4" i="5"/>
  <c r="S4" i="5"/>
  <c r="W4" i="5"/>
  <c r="X4" i="5"/>
  <c r="Y4" i="5"/>
  <c r="Z4" i="5"/>
  <c r="AA4" i="5"/>
  <c r="AB4" i="5"/>
  <c r="G5" i="5"/>
  <c r="H5" i="5"/>
  <c r="I5" i="5"/>
  <c r="J5" i="5"/>
  <c r="N5" i="5"/>
  <c r="Q5" i="5"/>
  <c r="R5" i="5"/>
  <c r="S5" i="5"/>
  <c r="T5" i="5"/>
  <c r="U5" i="5"/>
  <c r="V5" i="5"/>
  <c r="W5" i="5"/>
  <c r="X5" i="5"/>
  <c r="Y5" i="5"/>
  <c r="Z5" i="5"/>
  <c r="AA5" i="5"/>
  <c r="AB5" i="5"/>
  <c r="G6" i="5"/>
  <c r="H6" i="5"/>
  <c r="I6" i="5"/>
  <c r="J6" i="5"/>
  <c r="T6" i="5"/>
  <c r="U6" i="5"/>
  <c r="V6" i="5"/>
  <c r="W6" i="5"/>
  <c r="X6" i="5"/>
  <c r="Y6" i="5"/>
  <c r="AA6" i="5"/>
  <c r="G7" i="5"/>
  <c r="N7" i="5"/>
  <c r="Q7" i="5"/>
  <c r="R7" i="5"/>
  <c r="S7" i="5"/>
  <c r="T7" i="5"/>
  <c r="W7" i="5"/>
  <c r="X7" i="5"/>
  <c r="Y7" i="5"/>
  <c r="AA7" i="5"/>
  <c r="AB7" i="5"/>
  <c r="G8" i="5"/>
  <c r="H8" i="5"/>
  <c r="I8" i="5"/>
  <c r="J8" i="5"/>
  <c r="N8" i="5"/>
  <c r="Q8" i="5"/>
  <c r="T8" i="5"/>
  <c r="V8" i="5"/>
  <c r="X8" i="5"/>
  <c r="Y8" i="5"/>
  <c r="Z8" i="5"/>
  <c r="AA8" i="5"/>
  <c r="Q9" i="5"/>
  <c r="R9" i="5"/>
  <c r="V9" i="5"/>
  <c r="W9" i="5"/>
  <c r="X9" i="5"/>
  <c r="Y9" i="5"/>
  <c r="Z9" i="5"/>
  <c r="AA9" i="5"/>
  <c r="AB9" i="5"/>
  <c r="S10" i="5"/>
  <c r="U10" i="5"/>
  <c r="V10" i="5"/>
  <c r="W10" i="5"/>
  <c r="X10" i="5"/>
  <c r="Z10" i="5"/>
  <c r="AA10" i="5"/>
  <c r="AB10" i="5"/>
  <c r="J11" i="5"/>
  <c r="K11" i="5"/>
  <c r="L11" i="5"/>
  <c r="M11" i="5"/>
  <c r="N11" i="5"/>
  <c r="O11" i="5"/>
  <c r="P11" i="5"/>
  <c r="Q11" i="5"/>
  <c r="R11" i="5"/>
  <c r="S11" i="5"/>
  <c r="T11" i="5"/>
  <c r="U11" i="5"/>
  <c r="V11" i="5"/>
  <c r="W11" i="5"/>
  <c r="X11" i="5"/>
  <c r="Y11" i="5"/>
  <c r="Z11" i="5"/>
  <c r="AA11" i="5"/>
  <c r="AB11" i="5"/>
  <c r="Y15" i="5"/>
  <c r="Z15" i="5"/>
  <c r="AB15" i="5"/>
  <c r="X16" i="5"/>
  <c r="Y16" i="5"/>
  <c r="Z16" i="5"/>
  <c r="AA16" i="5"/>
  <c r="AB16" i="5"/>
  <c r="X20" i="5"/>
  <c r="Y20" i="5"/>
  <c r="Z20" i="5"/>
  <c r="AA20" i="5"/>
  <c r="AB20" i="5"/>
  <c r="X22" i="5"/>
  <c r="Y22" i="5"/>
  <c r="Z22" i="5"/>
  <c r="AA22" i="5"/>
  <c r="AB22" i="5"/>
  <c r="B175" i="5"/>
  <c r="C175" i="5"/>
  <c r="D175" i="5"/>
  <c r="E175" i="5"/>
  <c r="B176" i="5"/>
  <c r="C176" i="5"/>
  <c r="D176" i="5"/>
  <c r="E176" i="5"/>
  <c r="B177" i="5"/>
  <c r="C177" i="5"/>
  <c r="D177" i="5"/>
  <c r="E177" i="5"/>
  <c r="B178" i="5"/>
  <c r="C178" i="5"/>
  <c r="D178" i="5"/>
  <c r="E178" i="5"/>
  <c r="B179" i="5"/>
  <c r="C179" i="5"/>
  <c r="D179" i="5"/>
  <c r="E179" i="5"/>
  <c r="B180" i="5"/>
  <c r="C180" i="5"/>
  <c r="D180" i="5"/>
  <c r="E180" i="5"/>
  <c r="B181" i="5"/>
  <c r="C181" i="5"/>
  <c r="E181" i="5"/>
  <c r="B182" i="5"/>
  <c r="C182" i="5"/>
  <c r="D182" i="5"/>
  <c r="E182" i="5"/>
  <c r="B183" i="5"/>
  <c r="C183" i="5"/>
  <c r="B184" i="5"/>
  <c r="C184" i="5"/>
  <c r="D184" i="5"/>
  <c r="H2" i="7"/>
  <c r="J2" i="7"/>
  <c r="AC2" i="7"/>
  <c r="R3" i="7"/>
  <c r="T3" i="7"/>
  <c r="G4" i="7"/>
  <c r="H4" i="7"/>
  <c r="I4" i="7"/>
  <c r="J4" i="7"/>
  <c r="N4" i="7"/>
  <c r="Q4" i="7"/>
  <c r="R4" i="7"/>
  <c r="S4" i="7"/>
  <c r="W4" i="7"/>
  <c r="X4" i="7"/>
  <c r="Y4" i="7"/>
  <c r="Z4" i="7"/>
  <c r="AA4" i="7"/>
  <c r="AB4" i="7"/>
  <c r="AC4" i="7"/>
  <c r="G5" i="7"/>
  <c r="H5" i="7"/>
  <c r="I5" i="7"/>
  <c r="J5" i="7"/>
  <c r="N5" i="7"/>
  <c r="Q5" i="7"/>
  <c r="R5" i="7"/>
  <c r="S5" i="7"/>
  <c r="T5" i="7"/>
  <c r="U5" i="7"/>
  <c r="V5" i="7"/>
  <c r="W5" i="7"/>
  <c r="X5" i="7"/>
  <c r="Y5" i="7"/>
  <c r="Z5" i="7"/>
  <c r="AA5" i="7"/>
  <c r="AB5" i="7"/>
  <c r="AC5" i="7"/>
  <c r="G6" i="7"/>
  <c r="H6" i="7"/>
  <c r="I6" i="7"/>
  <c r="J6" i="7"/>
  <c r="T6" i="7"/>
  <c r="U6" i="7"/>
  <c r="V6" i="7"/>
  <c r="W6" i="7"/>
  <c r="X6" i="7"/>
  <c r="Y6" i="7"/>
  <c r="AA6" i="7"/>
  <c r="AC6" i="7"/>
  <c r="G7" i="7"/>
  <c r="N7" i="7"/>
  <c r="Q7" i="7"/>
  <c r="R7" i="7"/>
  <c r="S7" i="7"/>
  <c r="T7" i="7"/>
  <c r="W7" i="7"/>
  <c r="X7" i="7"/>
  <c r="Y7" i="7"/>
  <c r="AA7" i="7"/>
  <c r="AB7" i="7"/>
  <c r="AC7" i="7"/>
  <c r="G8" i="7"/>
  <c r="H8" i="7"/>
  <c r="I8" i="7"/>
  <c r="J8" i="7"/>
  <c r="N8" i="7"/>
  <c r="Q8" i="7"/>
  <c r="T8" i="7"/>
  <c r="V8" i="7"/>
  <c r="X8" i="7"/>
  <c r="Y8" i="7"/>
  <c r="Z8" i="7"/>
  <c r="AA8" i="7"/>
  <c r="Q9" i="7"/>
  <c r="R9" i="7"/>
  <c r="V9" i="7"/>
  <c r="W9" i="7"/>
  <c r="X9" i="7"/>
  <c r="Y9" i="7"/>
  <c r="Z9" i="7"/>
  <c r="AA9" i="7"/>
  <c r="AB9" i="7"/>
  <c r="S10" i="7"/>
  <c r="U10" i="7"/>
  <c r="V10" i="7"/>
  <c r="W10" i="7"/>
  <c r="X10" i="7"/>
  <c r="Z10" i="7"/>
  <c r="AA10" i="7"/>
  <c r="AB10" i="7"/>
  <c r="J11" i="7"/>
  <c r="K11" i="7"/>
  <c r="L11" i="7"/>
  <c r="M11" i="7"/>
  <c r="N11" i="7"/>
  <c r="O11" i="7"/>
  <c r="P11" i="7"/>
  <c r="Q11" i="7"/>
  <c r="R11" i="7"/>
  <c r="S11" i="7"/>
  <c r="T11" i="7"/>
  <c r="U11" i="7"/>
  <c r="V11" i="7"/>
  <c r="W11" i="7"/>
  <c r="X11" i="7"/>
  <c r="Y11" i="7"/>
  <c r="Z11" i="7"/>
  <c r="AA11" i="7"/>
  <c r="AB11" i="7"/>
  <c r="AC11" i="7"/>
  <c r="Y15" i="7"/>
  <c r="Z15" i="7"/>
  <c r="AB15" i="7"/>
  <c r="AC15" i="7"/>
  <c r="X16" i="7"/>
  <c r="Y16" i="7"/>
  <c r="Z16" i="7"/>
  <c r="AA16" i="7"/>
  <c r="AB16" i="7"/>
  <c r="AC16" i="7"/>
  <c r="X20" i="7"/>
  <c r="Y20" i="7"/>
  <c r="Z20" i="7"/>
  <c r="AA20" i="7"/>
  <c r="AB20" i="7"/>
  <c r="AC20" i="7"/>
  <c r="X22" i="7"/>
  <c r="Y22" i="7"/>
  <c r="Z22" i="7"/>
  <c r="AA22" i="7"/>
  <c r="AB22" i="7"/>
  <c r="AC22" i="7"/>
  <c r="B175" i="7"/>
  <c r="C175" i="7"/>
  <c r="D175" i="7"/>
  <c r="E175" i="7"/>
  <c r="B176" i="7"/>
  <c r="C176" i="7"/>
  <c r="D176" i="7"/>
  <c r="E176" i="7"/>
  <c r="B177" i="7"/>
  <c r="C177" i="7"/>
  <c r="D177" i="7"/>
  <c r="E177" i="7"/>
  <c r="B178" i="7"/>
  <c r="C178" i="7"/>
  <c r="D178" i="7"/>
  <c r="E178" i="7"/>
  <c r="B179" i="7"/>
  <c r="C179" i="7"/>
  <c r="D179" i="7"/>
  <c r="E179" i="7"/>
  <c r="B180" i="7"/>
  <c r="C180" i="7"/>
  <c r="D180" i="7"/>
  <c r="E180" i="7"/>
  <c r="B181" i="7"/>
  <c r="C181" i="7"/>
  <c r="E181" i="7"/>
  <c r="B182" i="7"/>
  <c r="C182" i="7"/>
  <c r="D182" i="7"/>
  <c r="E182" i="7"/>
  <c r="B183" i="7"/>
  <c r="C183" i="7"/>
  <c r="B184" i="7"/>
  <c r="C184" i="7"/>
  <c r="D184" i="7"/>
  <c r="H2" i="9"/>
  <c r="J2" i="9"/>
  <c r="AC2" i="9"/>
  <c r="AD2" i="9"/>
  <c r="R3" i="9"/>
  <c r="T3" i="9"/>
  <c r="G4" i="9"/>
  <c r="H4" i="9"/>
  <c r="I4" i="9"/>
  <c r="J4" i="9"/>
  <c r="N4" i="9"/>
  <c r="Q4" i="9"/>
  <c r="R4" i="9"/>
  <c r="S4" i="9"/>
  <c r="W4" i="9"/>
  <c r="X4" i="9"/>
  <c r="Y4" i="9"/>
  <c r="Z4" i="9"/>
  <c r="AA4" i="9"/>
  <c r="AB4" i="9"/>
  <c r="AC4" i="9"/>
  <c r="AD4" i="9"/>
  <c r="G5" i="9"/>
  <c r="H5" i="9"/>
  <c r="I5" i="9"/>
  <c r="J5" i="9"/>
  <c r="N5" i="9"/>
  <c r="Q5" i="9"/>
  <c r="R5" i="9"/>
  <c r="S5" i="9"/>
  <c r="T5" i="9"/>
  <c r="U5" i="9"/>
  <c r="V5" i="9"/>
  <c r="W5" i="9"/>
  <c r="X5" i="9"/>
  <c r="Y5" i="9"/>
  <c r="Z5" i="9"/>
  <c r="AA5" i="9"/>
  <c r="AB5" i="9"/>
  <c r="AC5" i="9"/>
  <c r="AD5" i="9"/>
  <c r="G6" i="9"/>
  <c r="H6" i="9"/>
  <c r="I6" i="9"/>
  <c r="J6" i="9"/>
  <c r="T6" i="9"/>
  <c r="U6" i="9"/>
  <c r="V6" i="9"/>
  <c r="W6" i="9"/>
  <c r="X6" i="9"/>
  <c r="Y6" i="9"/>
  <c r="AA6" i="9"/>
  <c r="AC6" i="9"/>
  <c r="G7" i="9"/>
  <c r="N7" i="9"/>
  <c r="Q7" i="9"/>
  <c r="R7" i="9"/>
  <c r="S7" i="9"/>
  <c r="T7" i="9"/>
  <c r="W7" i="9"/>
  <c r="X7" i="9"/>
  <c r="Y7" i="9"/>
  <c r="AA7" i="9"/>
  <c r="AB7" i="9"/>
  <c r="AC7" i="9"/>
  <c r="G8" i="9"/>
  <c r="H8" i="9"/>
  <c r="I8" i="9"/>
  <c r="J8" i="9"/>
  <c r="N8" i="9"/>
  <c r="Q8" i="9"/>
  <c r="T8" i="9"/>
  <c r="V8" i="9"/>
  <c r="X8" i="9"/>
  <c r="Y8" i="9"/>
  <c r="Z8" i="9"/>
  <c r="AA8" i="9"/>
  <c r="Q9" i="9"/>
  <c r="R9" i="9"/>
  <c r="V9" i="9"/>
  <c r="W9" i="9"/>
  <c r="X9" i="9"/>
  <c r="Y9" i="9"/>
  <c r="Z9" i="9"/>
  <c r="AA9" i="9"/>
  <c r="AB9" i="9"/>
  <c r="AD9" i="9"/>
  <c r="S10" i="9"/>
  <c r="U10" i="9"/>
  <c r="V10" i="9"/>
  <c r="W10" i="9"/>
  <c r="X10" i="9"/>
  <c r="Z10" i="9"/>
  <c r="AA10" i="9"/>
  <c r="AB10" i="9"/>
  <c r="AD10" i="9"/>
  <c r="J11" i="9"/>
  <c r="K11" i="9"/>
  <c r="L11" i="9"/>
  <c r="M11" i="9"/>
  <c r="N11" i="9"/>
  <c r="O11" i="9"/>
  <c r="P11" i="9"/>
  <c r="Q11" i="9"/>
  <c r="R11" i="9"/>
  <c r="S11" i="9"/>
  <c r="T11" i="9"/>
  <c r="U11" i="9"/>
  <c r="V11" i="9"/>
  <c r="W11" i="9"/>
  <c r="X11" i="9"/>
  <c r="Y11" i="9"/>
  <c r="Z11" i="9"/>
  <c r="AA11" i="9"/>
  <c r="AB11" i="9"/>
  <c r="AC11" i="9"/>
  <c r="AD11" i="9"/>
  <c r="Y15" i="9"/>
  <c r="Z15" i="9"/>
  <c r="AB15" i="9"/>
  <c r="AC15" i="9"/>
  <c r="X16" i="9"/>
  <c r="Y16" i="9"/>
  <c r="Z16" i="9"/>
  <c r="AA16" i="9"/>
  <c r="AB16" i="9"/>
  <c r="AC16" i="9"/>
  <c r="X20" i="9"/>
  <c r="Y20" i="9"/>
  <c r="Z20" i="9"/>
  <c r="AA20" i="9"/>
  <c r="AB20" i="9"/>
  <c r="AC20" i="9"/>
  <c r="X22" i="9"/>
  <c r="Y22" i="9"/>
  <c r="Z22" i="9"/>
  <c r="AA22" i="9"/>
  <c r="AB22" i="9"/>
  <c r="AC22" i="9"/>
  <c r="AD22" i="9"/>
  <c r="B188" i="9"/>
  <c r="C188" i="9"/>
  <c r="D188" i="9"/>
  <c r="E188" i="9"/>
  <c r="B189" i="9"/>
  <c r="C189" i="9"/>
  <c r="D189" i="9"/>
  <c r="E189" i="9"/>
  <c r="B190" i="9"/>
  <c r="C190" i="9"/>
  <c r="D190" i="9"/>
  <c r="E190" i="9"/>
  <c r="B191" i="9"/>
  <c r="C191" i="9"/>
  <c r="D191" i="9"/>
  <c r="E191" i="9"/>
  <c r="B192" i="9"/>
  <c r="C192" i="9"/>
  <c r="D192" i="9"/>
  <c r="E192" i="9"/>
  <c r="B193" i="9"/>
  <c r="C193" i="9"/>
  <c r="D193" i="9"/>
  <c r="E193" i="9"/>
  <c r="B194" i="9"/>
  <c r="C194" i="9"/>
  <c r="E194" i="9"/>
  <c r="B195" i="9"/>
  <c r="C195" i="9"/>
  <c r="D195" i="9"/>
  <c r="E195" i="9"/>
  <c r="B196" i="9"/>
  <c r="C196" i="9"/>
  <c r="B197" i="9"/>
  <c r="C197" i="9"/>
  <c r="D197" i="9"/>
  <c r="H2" i="11"/>
  <c r="J2" i="11"/>
  <c r="AC2" i="11"/>
  <c r="AD2" i="11"/>
  <c r="AE2" i="11"/>
  <c r="R3" i="11"/>
  <c r="T3" i="11"/>
  <c r="AE3" i="11"/>
  <c r="G4" i="11"/>
  <c r="H4" i="11"/>
  <c r="I4" i="11"/>
  <c r="J4" i="11"/>
  <c r="N4" i="11"/>
  <c r="Q4" i="11"/>
  <c r="R4" i="11"/>
  <c r="S4" i="11"/>
  <c r="W4" i="11"/>
  <c r="X4" i="11"/>
  <c r="Y4" i="11"/>
  <c r="Z4" i="11"/>
  <c r="AA4" i="11"/>
  <c r="AB4" i="11"/>
  <c r="AC4" i="11"/>
  <c r="AD4" i="11"/>
  <c r="AE4" i="11"/>
  <c r="G5" i="11"/>
  <c r="H5" i="11"/>
  <c r="I5" i="11"/>
  <c r="J5" i="11"/>
  <c r="N5" i="11"/>
  <c r="Q5" i="11"/>
  <c r="R5" i="11"/>
  <c r="S5" i="11"/>
  <c r="T5" i="11"/>
  <c r="U5" i="11"/>
  <c r="V5" i="11"/>
  <c r="W5" i="11"/>
  <c r="X5" i="11"/>
  <c r="Y5" i="11"/>
  <c r="Z5" i="11"/>
  <c r="AA5" i="11"/>
  <c r="AB5" i="11"/>
  <c r="AC5" i="11"/>
  <c r="AD5" i="11"/>
  <c r="AE5" i="11"/>
  <c r="G6" i="11"/>
  <c r="H6" i="11"/>
  <c r="I6" i="11"/>
  <c r="J6" i="11"/>
  <c r="T6" i="11"/>
  <c r="U6" i="11"/>
  <c r="V6" i="11"/>
  <c r="W6" i="11"/>
  <c r="X6" i="11"/>
  <c r="Y6" i="11"/>
  <c r="AA6" i="11"/>
  <c r="AC6" i="11"/>
  <c r="G7" i="11"/>
  <c r="N7" i="11"/>
  <c r="Q7" i="11"/>
  <c r="R7" i="11"/>
  <c r="S7" i="11"/>
  <c r="T7" i="11"/>
  <c r="W7" i="11"/>
  <c r="X7" i="11"/>
  <c r="Y7" i="11"/>
  <c r="AA7" i="11"/>
  <c r="AB7" i="11"/>
  <c r="AC7" i="11"/>
  <c r="G8" i="11"/>
  <c r="H8" i="11"/>
  <c r="I8" i="11"/>
  <c r="J8" i="11"/>
  <c r="N8" i="11"/>
  <c r="Q8" i="11"/>
  <c r="T8" i="11"/>
  <c r="V8" i="11"/>
  <c r="X8" i="11"/>
  <c r="Y8" i="11"/>
  <c r="Z8" i="11"/>
  <c r="AA8" i="11"/>
  <c r="Q9" i="11"/>
  <c r="R9" i="11"/>
  <c r="V9" i="11"/>
  <c r="W9" i="11"/>
  <c r="X9" i="11"/>
  <c r="Y9" i="11"/>
  <c r="Z9" i="11"/>
  <c r="AA9" i="11"/>
  <c r="AB9" i="11"/>
  <c r="AD9" i="11"/>
  <c r="AE9" i="11"/>
  <c r="S10" i="11"/>
  <c r="U10" i="11"/>
  <c r="V10" i="11"/>
  <c r="W10" i="11"/>
  <c r="X10" i="11"/>
  <c r="Z10" i="11"/>
  <c r="AA10" i="11"/>
  <c r="AB10" i="11"/>
  <c r="AD10" i="11"/>
  <c r="J11" i="11"/>
  <c r="K11" i="11"/>
  <c r="L11" i="11"/>
  <c r="M11" i="11"/>
  <c r="N11" i="11"/>
  <c r="O11" i="11"/>
  <c r="P11" i="11"/>
  <c r="Q11" i="11"/>
  <c r="R11" i="11"/>
  <c r="S11" i="11"/>
  <c r="T11" i="11"/>
  <c r="U11" i="11"/>
  <c r="V11" i="11"/>
  <c r="W11" i="11"/>
  <c r="X11" i="11"/>
  <c r="Y11" i="11"/>
  <c r="Z11" i="11"/>
  <c r="AA11" i="11"/>
  <c r="AB11" i="11"/>
  <c r="AC11" i="11"/>
  <c r="AD11" i="11"/>
  <c r="AE11" i="11"/>
  <c r="Y15" i="11"/>
  <c r="Z15" i="11"/>
  <c r="AB15" i="11"/>
  <c r="AC15" i="11"/>
  <c r="AE15" i="11"/>
  <c r="X16" i="11"/>
  <c r="Y16" i="11"/>
  <c r="Z16" i="11"/>
  <c r="AA16" i="11"/>
  <c r="AB16" i="11"/>
  <c r="AC16" i="11"/>
  <c r="AE16" i="11"/>
  <c r="X20" i="11"/>
  <c r="Y20" i="11"/>
  <c r="Z20" i="11"/>
  <c r="AA20" i="11"/>
  <c r="AB20" i="11"/>
  <c r="AC20" i="11"/>
  <c r="X22" i="11"/>
  <c r="Y22" i="11"/>
  <c r="Z22" i="11"/>
  <c r="AA22" i="11"/>
  <c r="AB22" i="11"/>
  <c r="AC22" i="11"/>
  <c r="AD22" i="11"/>
  <c r="AE22" i="11"/>
  <c r="B188" i="11"/>
  <c r="C188" i="11"/>
  <c r="D188" i="11"/>
  <c r="E188" i="11"/>
  <c r="B189" i="11"/>
  <c r="C189" i="11"/>
  <c r="D189" i="11"/>
  <c r="E189" i="11"/>
  <c r="B190" i="11"/>
  <c r="C190" i="11"/>
  <c r="D190" i="11"/>
  <c r="E190" i="11"/>
  <c r="B191" i="11"/>
  <c r="C191" i="11"/>
  <c r="D191" i="11"/>
  <c r="E191" i="11"/>
  <c r="B192" i="11"/>
  <c r="C192" i="11"/>
  <c r="D192" i="11"/>
  <c r="E192" i="11"/>
  <c r="B193" i="11"/>
  <c r="C193" i="11"/>
  <c r="D193" i="11"/>
  <c r="E193" i="11"/>
  <c r="B194" i="11"/>
  <c r="C194" i="11"/>
  <c r="E194" i="11"/>
  <c r="B195" i="11"/>
  <c r="C195" i="11"/>
  <c r="D195" i="11"/>
  <c r="E195" i="11"/>
  <c r="B196" i="11"/>
  <c r="C196" i="11"/>
  <c r="B197" i="11"/>
  <c r="C197" i="11"/>
  <c r="D197" i="11"/>
  <c r="K5" i="2"/>
  <c r="K12" i="2"/>
  <c r="K13" i="2"/>
  <c r="K16" i="2"/>
  <c r="K17" i="2"/>
  <c r="I25" i="2"/>
  <c r="I26" i="2"/>
  <c r="I27" i="2"/>
  <c r="I28" i="2"/>
  <c r="I30" i="2"/>
  <c r="I31" i="2"/>
  <c r="I33" i="2"/>
  <c r="K5" i="4"/>
  <c r="K12" i="4"/>
  <c r="K13" i="4"/>
  <c r="K14" i="4"/>
  <c r="K15" i="4"/>
  <c r="K16" i="4"/>
  <c r="K17" i="4"/>
  <c r="K18" i="4"/>
  <c r="I24" i="4"/>
  <c r="I25" i="4"/>
  <c r="I26" i="4"/>
  <c r="I27" i="4"/>
  <c r="I28" i="4"/>
  <c r="I30" i="4"/>
  <c r="I33" i="4"/>
  <c r="K5" i="6"/>
  <c r="K12" i="6"/>
  <c r="K13" i="6"/>
  <c r="K15" i="6"/>
  <c r="K17" i="6"/>
  <c r="K18" i="6"/>
  <c r="I24" i="6"/>
  <c r="I25" i="6"/>
  <c r="I26" i="6"/>
  <c r="I28" i="6"/>
  <c r="I30" i="6"/>
  <c r="I31" i="6"/>
  <c r="I32" i="6"/>
  <c r="I33" i="6"/>
  <c r="K5" i="8"/>
  <c r="K10" i="8"/>
  <c r="K12" i="8"/>
  <c r="K13" i="8"/>
  <c r="K14" i="8"/>
  <c r="K15" i="8"/>
  <c r="I24" i="8"/>
  <c r="I25" i="8"/>
  <c r="I26" i="8"/>
  <c r="I28" i="8"/>
  <c r="I30" i="8"/>
  <c r="I32" i="8"/>
  <c r="I33" i="8"/>
  <c r="K5" i="10"/>
  <c r="K10" i="10"/>
  <c r="K12" i="10"/>
  <c r="K13" i="10"/>
  <c r="K17" i="10"/>
  <c r="K18" i="10"/>
  <c r="I25" i="10"/>
  <c r="I26" i="10"/>
  <c r="I29" i="10"/>
  <c r="I33" i="10"/>
  <c r="K5" i="12"/>
  <c r="K12" i="12"/>
  <c r="I24" i="12"/>
  <c r="I28" i="12"/>
  <c r="I29" i="12"/>
  <c r="I33" i="12"/>
  <c r="K5" i="14"/>
  <c r="K10" i="14"/>
  <c r="K12" i="14"/>
  <c r="K13" i="14"/>
  <c r="K15" i="14"/>
  <c r="K17" i="14"/>
  <c r="K18" i="14"/>
  <c r="I24" i="14"/>
  <c r="I25" i="14"/>
  <c r="I26" i="14"/>
  <c r="I28" i="14"/>
  <c r="I29" i="14"/>
  <c r="I31" i="14"/>
  <c r="I33" i="14"/>
  <c r="K5" i="16"/>
  <c r="K10" i="16"/>
  <c r="K12" i="16"/>
  <c r="K13" i="16"/>
  <c r="K14" i="16"/>
  <c r="K16" i="16"/>
  <c r="K18" i="16"/>
  <c r="I25" i="16"/>
  <c r="I26" i="16"/>
  <c r="I27" i="16"/>
  <c r="I28" i="16"/>
  <c r="I30" i="16"/>
  <c r="I31" i="16"/>
  <c r="I32" i="16"/>
  <c r="I33" i="16"/>
  <c r="K5" i="18"/>
  <c r="K12" i="18"/>
  <c r="K13" i="18"/>
  <c r="K14" i="18"/>
  <c r="K16" i="18"/>
  <c r="K17" i="18"/>
  <c r="I24" i="18"/>
  <c r="I25" i="18"/>
  <c r="I26" i="18"/>
  <c r="I27" i="18"/>
  <c r="I29" i="18"/>
  <c r="I30" i="18"/>
  <c r="I32" i="18"/>
  <c r="I33" i="18"/>
</calcChain>
</file>

<file path=xl/sharedStrings.xml><?xml version="1.0" encoding="utf-8"?>
<sst xmlns="http://schemas.openxmlformats.org/spreadsheetml/2006/main" count="3146" uniqueCount="595">
  <si>
    <t>Book officialized late due to incorrect data contained in file.  Data updated and loaded into RisktRAC.</t>
  </si>
  <si>
    <t>UK Power; Continental Power</t>
  </si>
  <si>
    <t xml:space="preserve">Book loaded late due to failures during extract process.  </t>
  </si>
  <si>
    <t>COAL-SYNFUEL-M-PRC; COAL-ACCRUAL-BAS; COAL-ACCRUAL-PRC</t>
  </si>
  <si>
    <t>Accrual Books were inadvertantly officialized.  This caused the data to be picked up by CAS and Infinity.</t>
  </si>
  <si>
    <t xml:space="preserve">Credit file was saved with old effective date.  </t>
  </si>
  <si>
    <t>File was officialized late, partially due to slow server performance.</t>
  </si>
  <si>
    <t>DRAM Positions</t>
  </si>
  <si>
    <t>Kristen Albrecht</t>
  </si>
  <si>
    <t>Positons were incorrect.  Had to reload positions and rerun VaR.</t>
  </si>
  <si>
    <t>ISOCTN-AFF-TMB-PRC; MEOH-AFF-TMB-PRC; MTBE-AFF-TMB-PRC; NC4-AFF-TMB-PRC; NG-AFF-TMB-PRC</t>
  </si>
  <si>
    <t>Affiliate deals contained in these books were transferred to non-affiliate books, due to change in accounting treatment.  Will the non-affiliate books were properly officialized the, these books were not officialized to zero which caused CAS to double count.  Positions were moved on 10/01/01 for 9/28/01 effective date.  Reran VaR to properly include deals in non affiliate portfolios.</t>
  </si>
  <si>
    <t>UK Power Spreadsheets</t>
  </si>
  <si>
    <t xml:space="preserve">Book was officialized  twice due missing add-in in 1st computer.  </t>
  </si>
  <si>
    <t>Eastern SS 1&amp;2</t>
  </si>
  <si>
    <t>Initial data rolled from COB 09/27/01 due to incomplete data obtained from Gas Desk. Subsequently officialized for COB 9/28.</t>
  </si>
  <si>
    <t>Book was officialized late due to Qtr end data volumes</t>
  </si>
  <si>
    <t>Lisa lumber credit file not transmited</t>
  </si>
  <si>
    <t>Change Timber books to MtM and update Coal positions</t>
  </si>
  <si>
    <t>Curve issues for COB Oct 4 &amp; 5 that required rolling positions.</t>
  </si>
  <si>
    <t>Books not officialized</t>
  </si>
  <si>
    <t>Attribute mismatch</t>
  </si>
  <si>
    <t>UK EBS credit file not transmitted</t>
  </si>
  <si>
    <t>Due to an upstream change in Continental Power the Price curve is based on COB Sep 21.   Downstream users not advised</t>
  </si>
  <si>
    <t>UK POWER, Eastern Spreadsheets 1 &amp; 2</t>
  </si>
  <si>
    <t>UK Power was officialized late due to code change for server that was inconsistent with Dove calc.  Process corrected.  Spreadsheets data rolled from COB Sep 20th due to dependence on UK Power.</t>
  </si>
  <si>
    <t>09/24-09/28</t>
  </si>
  <si>
    <t>SUMMARY BY WEEK OF</t>
  </si>
  <si>
    <t>4/05-4/11</t>
  </si>
  <si>
    <t>4/12-4/18</t>
  </si>
  <si>
    <t>4/19-4/25</t>
  </si>
  <si>
    <t>04/26-05/01</t>
  </si>
  <si>
    <t>5/2/-5/9</t>
  </si>
  <si>
    <t>5/10-5/17</t>
  </si>
  <si>
    <t>5/18-5/25</t>
  </si>
  <si>
    <t>5/28-6/1</t>
  </si>
  <si>
    <t>06/04-06/08</t>
  </si>
  <si>
    <t>06/11-06/15</t>
  </si>
  <si>
    <t>06/18-06/22</t>
  </si>
  <si>
    <t>06/25-06/29</t>
  </si>
  <si>
    <t>07/02-07/05</t>
  </si>
  <si>
    <t>07/09-07/13</t>
  </si>
  <si>
    <t>07/16-07/20</t>
  </si>
  <si>
    <t>07/23-07/27</t>
  </si>
  <si>
    <t>07/30-08/03</t>
  </si>
  <si>
    <t>08/06-08/10</t>
  </si>
  <si>
    <t>08/13-08/17</t>
  </si>
  <si>
    <t>8/20-8/24</t>
  </si>
  <si>
    <t>Deal Capture</t>
  </si>
  <si>
    <t>Deal Valuation</t>
  </si>
  <si>
    <t>Breakdown in Officializing Process- Human</t>
  </si>
  <si>
    <t>Breakdown in Officializing Process- IT(UK)</t>
  </si>
  <si>
    <t>Breakdown in Officializing Process- IT (US)</t>
  </si>
  <si>
    <t>Curve Issues</t>
  </si>
  <si>
    <t>Uncontrollable-System Needs to Change</t>
  </si>
  <si>
    <t>Miscellaneous</t>
  </si>
  <si>
    <t>Not identified</t>
  </si>
  <si>
    <t>Total Errors for the Week</t>
  </si>
  <si>
    <t>LOG OF PENDING VALUATION ISSUES</t>
  </si>
  <si>
    <t>CLASS</t>
  </si>
  <si>
    <t>RESPONSIBLE</t>
  </si>
  <si>
    <t>VAR</t>
  </si>
  <si>
    <t>CREDIT</t>
  </si>
  <si>
    <t>IMPACT CASH</t>
  </si>
  <si>
    <t>STATUS</t>
  </si>
  <si>
    <t>DATE</t>
  </si>
  <si>
    <t>BOOK/AREA</t>
  </si>
  <si>
    <t>Group</t>
  </si>
  <si>
    <t>COMMODITY/OFFICE</t>
  </si>
  <si>
    <t>PARTY</t>
  </si>
  <si>
    <t>PROBLEM</t>
  </si>
  <si>
    <t>ACTION PLAN</t>
  </si>
  <si>
    <t>RERUN?</t>
  </si>
  <si>
    <t>AFFECTED?</t>
  </si>
  <si>
    <t>FLOWS?</t>
  </si>
  <si>
    <t>(DATE)</t>
  </si>
  <si>
    <t>UKPWRSWAP1</t>
  </si>
  <si>
    <t>EEL</t>
  </si>
  <si>
    <t>UK Power</t>
  </si>
  <si>
    <t>James New</t>
  </si>
  <si>
    <t>D1</t>
  </si>
  <si>
    <t>Book was officialized, however only 1 of 4 files were received in feed.</t>
  </si>
  <si>
    <t>RM and IT researching to determine what is causing error and provide update.</t>
  </si>
  <si>
    <t>Y</t>
  </si>
  <si>
    <t>N</t>
  </si>
  <si>
    <t>Pending</t>
  </si>
  <si>
    <t>Power R3 Vol Curve</t>
  </si>
  <si>
    <t>EA</t>
  </si>
  <si>
    <t>US Power</t>
  </si>
  <si>
    <t>Stacey White</t>
  </si>
  <si>
    <t>E</t>
  </si>
  <si>
    <t>R3 curve was marked the related books calc'd appropriately.  Subsequently, the trader went in and changed Peak vol data which caused the off peak data to zero out.  The zero values caused the VaR to crash and prevented the aggregation of AGG-ECT.  Data was corrected and VaR rerun.</t>
  </si>
  <si>
    <t xml:space="preserve">RM has communicated with Trader that once a curve is marked final no changes should be made as it may impact downstream systems.  Additionally, IT investigating as why the off-peak data was zeroed out when only peak data was amended.                                                </t>
  </si>
  <si>
    <t xml:space="preserve">Book was officialized, but was not picked up by  RisktRAC until after 9 am.  </t>
  </si>
  <si>
    <t>Only one of 4 required files were transmitted in file feed process. Working with IT and RM to identify issue.</t>
  </si>
  <si>
    <t>Freight VaR rerun</t>
  </si>
  <si>
    <t>EGM</t>
  </si>
  <si>
    <t>US Freight</t>
  </si>
  <si>
    <t>Todd Hall</t>
  </si>
  <si>
    <t xml:space="preserve">Freight VaR  was significantly greater than prior day.  Change was caused by BA's request to change the Primary/Secondary factor.  Additionally, the the vol curves were marked as zero which caused the VaR calc to revert to NG vol which further exaggerated problem. </t>
  </si>
  <si>
    <t>Action plan pending.</t>
  </si>
  <si>
    <t>Nordic Weather Credit File</t>
  </si>
  <si>
    <t>Nordic Weather</t>
  </si>
  <si>
    <t>Didrik Thraner Nielsen</t>
  </si>
  <si>
    <t>C</t>
  </si>
  <si>
    <t>Due to Human error the file was not processed in time.  It was subsequently sent.</t>
  </si>
  <si>
    <t>Recommunicated deadline</t>
  </si>
  <si>
    <t>Unify Power</t>
  </si>
  <si>
    <t>Unify  Power</t>
  </si>
  <si>
    <t>G</t>
  </si>
  <si>
    <t>File was not transmitted as scheduled run.  CAS IT had to pull data in manually.  File impacts the Margin position for ENRON</t>
  </si>
  <si>
    <t>Update pending</t>
  </si>
  <si>
    <t>PWR-NG-TEXAS-GDI; PWR-NG-ST-HEDGE-GDI;PWR-MG-GAS-MTM-GDI; PWR-NE-GAS-MTM-GDI; PWR-MW-GAS-MTM-GDI; PWR-NG-ERCT0-AST-GDI</t>
  </si>
  <si>
    <t>US Power EAST</t>
  </si>
  <si>
    <t>IT</t>
  </si>
  <si>
    <t>H</t>
  </si>
  <si>
    <t>Books were officialized, however the data was not captured by RisktRAC.  No problem noted during end of day procedures or with data attributes.  IT could not resolve the issue.</t>
  </si>
  <si>
    <t xml:space="preserve">IT and RM will monitor GDI books to identify any future problems.  Subsequent review of Postids noted that positions were captured later in the day.  </t>
  </si>
  <si>
    <t>Net Open positions reported by RisktRAC for UK power missing approximately 5 terrawatts compared to data transmitted.</t>
  </si>
  <si>
    <t>RM researching issue.</t>
  </si>
  <si>
    <t>Power VaR</t>
  </si>
  <si>
    <t>Power East</t>
  </si>
  <si>
    <t>Volatilty for R1B curve was marked incorrectly by trader, which materially overstated VaR for positions against the curve.  Curve data was corrected, reloaded and VaR rerun.</t>
  </si>
  <si>
    <t>Update Pending</t>
  </si>
  <si>
    <t>Eastern 1 &amp; 2 spreadsheets</t>
  </si>
  <si>
    <t>Eastern Spreadsheets</t>
  </si>
  <si>
    <t>Positions in spreadsheets were rolled from COB Jul 26.  The data was rolled due to an error in the overnight MtM run of the Excel based models.  Data being rerun and will be feed to RisktRAC later.</t>
  </si>
  <si>
    <t>Update pending.</t>
  </si>
  <si>
    <t>FIN-AGRI-GRAINS-PRC; UK-COFFEE-PRC;FIN-AGRI-SOFT-PRC;UK-COCOA-PROP-PRC;UK-SUGAR-NYBO-P-PRC</t>
  </si>
  <si>
    <t>US Financial</t>
  </si>
  <si>
    <t>Sheila Glover</t>
  </si>
  <si>
    <t>Books had liquidated, but were still reporting deal legs with zero volumes and mtm value.  Book has been officialized to zero, however due to deal leg table it appears as though it has Credit and VaR exposure, when non appears to exist.</t>
  </si>
  <si>
    <t>BA and ERMS IT working to identify issue and correct to insure proper data capture by RisktRAC and CAS.</t>
  </si>
  <si>
    <t>FT-IM-ENOV-GDL</t>
  </si>
  <si>
    <t>US Ennovate</t>
  </si>
  <si>
    <t>Kevin Radous</t>
  </si>
  <si>
    <t xml:space="preserve">Book was officialized, however due to an attribute mismatch the book was not captured by RisktRAC.  </t>
  </si>
  <si>
    <t>Issue was identified on 07/25.   Proper procedures for changing attributes communicated to BA.</t>
  </si>
  <si>
    <t>BA is working with ERMS IT to determine issue and resolution.</t>
  </si>
  <si>
    <t>EES-MTM Power at Coutnerparty level</t>
  </si>
  <si>
    <t>EES</t>
  </si>
  <si>
    <t>EES Power</t>
  </si>
  <si>
    <t>Scott Mills</t>
  </si>
  <si>
    <t>EES Power MTM at counterparty level feed for Credit not received for COB 07/19.  Per Scott Mills this is due to IT issues.</t>
  </si>
  <si>
    <t>Nordic Power</t>
  </si>
  <si>
    <t>Nordic Power was loaded late into RisktRAC  due required rerun of MTM due to omission of Nordic futures and options.</t>
  </si>
  <si>
    <t>INTRA-EMWNSS2-GDL</t>
  </si>
  <si>
    <t>US GAS</t>
  </si>
  <si>
    <t>Jeff Gossett</t>
  </si>
  <si>
    <t>ALBERTENA-PRC</t>
  </si>
  <si>
    <t>IT/GRO</t>
  </si>
  <si>
    <t>CANADA POWER</t>
  </si>
  <si>
    <t>Book was officialized, however due to RisktRAC code requirements, the positions were not captured.  GRO working to correct naming convention to ensure position capture.  Positions flat, therefore no impact on VaR.  Credit captured positions</t>
  </si>
  <si>
    <t xml:space="preserve">Extract feed ran slow due to simultaneous extract Continental Power, which resulted in late load into RisktRAC.  </t>
  </si>
  <si>
    <t>Continental power</t>
  </si>
  <si>
    <t>MTM values on EON transmission forwards are understated by $4.65 mil.  No impact on VaR.  Files will not be reloaded.</t>
  </si>
  <si>
    <t>CAND-BC-GD-XL-BAS; PRC</t>
  </si>
  <si>
    <t xml:space="preserve">Due to an incorrect date selected for uploading data into RisktRAC, initial VaR run was delayed.  IT had to delete misdated data and  restart VaR. BA contacted to reload data using correct effective date. </t>
  </si>
  <si>
    <t>Steel-Huntco-SG-PRC</t>
  </si>
  <si>
    <t>US Steel</t>
  </si>
  <si>
    <t>Attribute mismatch prevented capture of data.  BA and GRO have attended to correct data, however due to Metacalc functionality correction not captured.  Working to address.</t>
  </si>
  <si>
    <t>EES A/R</t>
  </si>
  <si>
    <t>1 of 5 credti files not received.</t>
  </si>
  <si>
    <t xml:space="preserve">EESI-EAST-RTLG and EESI-OPTION
</t>
  </si>
  <si>
    <t>EES  Power</t>
  </si>
  <si>
    <t>Book was officialized, however due to RisktRAC code requirements, the positions were not captured.  GRO working to correct naming convention to ensure position capture.  Positions flat, therefore no impact on VaR. Credit captured data.</t>
  </si>
  <si>
    <t>Book was officialized late.</t>
  </si>
  <si>
    <t>Book received late.</t>
  </si>
  <si>
    <t>Power Benchmark</t>
  </si>
  <si>
    <t>Power West</t>
  </si>
  <si>
    <t>John Postlewaite</t>
  </si>
  <si>
    <t>LT-SW Index Option positions not being captured.  IT work to resolve.</t>
  </si>
  <si>
    <t xml:space="preserve">Spreadsheets were not uploaded.  As spreadsheets had no positions VaR not rerun.  </t>
  </si>
  <si>
    <t>EWS-RTL-EAST-NG-PRC</t>
  </si>
  <si>
    <t>EES/EWS</t>
  </si>
  <si>
    <t>EWS GAS</t>
  </si>
  <si>
    <t>Book was officialized late</t>
  </si>
  <si>
    <t>Due to slow server performance extract was slow and book loaded late.  VaR was rerun</t>
  </si>
  <si>
    <t>WEATHER-NA-PRC; WEATHER-EUROPE-PRC</t>
  </si>
  <si>
    <t>Data was not loaded to RisktRAC.  However no impact on VaR as VaR is calc'd by Quicksilver and Credit receives direct feed from Quicksilver.</t>
  </si>
  <si>
    <t>Attribute mismatch.  Region code did not match RIsktRAC.  Corrected</t>
  </si>
  <si>
    <t>FT-BRIDGE-SUBA-PRC</t>
  </si>
  <si>
    <t>US BRIDGELINE</t>
  </si>
  <si>
    <t>Jackson Logon</t>
  </si>
  <si>
    <t>Book was officialized  twice, which caused non capture of positions.</t>
  </si>
  <si>
    <t>CCO-ENPOWER-PRC</t>
  </si>
  <si>
    <t>GRM</t>
  </si>
  <si>
    <t>Uk POWER</t>
  </si>
  <si>
    <t>File feed only contained 1 of 4 files required for upload into RisktRAC</t>
  </si>
  <si>
    <t>UKPOWER;UKPWRSWAP1; Continental Power; UK GAS; Eastern 1 &amp; 2 Spreadsheets, UK GAS</t>
  </si>
  <si>
    <t>IT/EEL</t>
  </si>
  <si>
    <t>UK Office</t>
  </si>
  <si>
    <t>Books were properly officialized for COB 10/15/01, however  RMS unable to load files on US side due to server permission issues.  IT working to resolve.  Files will be loaded when resolved, with VaR and Credit rerun.</t>
  </si>
  <si>
    <t xml:space="preserve">LOG OF WEEKLY VALUATION ISSUES </t>
  </si>
  <si>
    <t>Book was officialized, but due to an attribute mismatch the data was not captured by RisktRac.    Problem was resolved and data pulled in and VaR rerun.</t>
  </si>
  <si>
    <t>Working to identify issue and resolve.</t>
  </si>
  <si>
    <t>Eastern Spreadsheets 1&amp;2</t>
  </si>
  <si>
    <t>European</t>
  </si>
  <si>
    <t xml:space="preserve">Trader failed to load needed curve data, which prevented calcing of book during overnight run.   Therefore, data was rolled from 07/06/01.  Curve data has was updated in the AM, however due to the time required to run the Eastern sheets the positions and values were not updated.  </t>
  </si>
  <si>
    <t>Implementation of Energydesk.com will allow for an table to track curves that are saved.</t>
  </si>
  <si>
    <t>EAF-AUS-PRC</t>
  </si>
  <si>
    <t>Australia</t>
  </si>
  <si>
    <t>Australia Power</t>
  </si>
  <si>
    <t>Justin Den Hertog</t>
  </si>
  <si>
    <t>NBP Curve</t>
  </si>
  <si>
    <t xml:space="preserve">UK Gas </t>
  </si>
  <si>
    <t xml:space="preserve">Curve data after Sept 2003 is zeroed out on the RisktRAC side, while data is valid on UK side.  Zero values can cause VaR to crash as it is a primary curve. </t>
  </si>
  <si>
    <t>UK EBS</t>
  </si>
  <si>
    <t>EBS credit file not transmitted for 06/29/01.</t>
  </si>
  <si>
    <t>Will discuss importance of completing end of day process with RM</t>
  </si>
  <si>
    <t>FT-CAND-EGSC-BC-PRC;FT-CAND-EGSC-PRC; FT-CAND-EGSC-OPT IDX &amp; PRC</t>
  </si>
  <si>
    <t>Canada Gas</t>
  </si>
  <si>
    <t>Peggy Hedstrom</t>
  </si>
  <si>
    <t>Books were officialized late, but before VaR deadline.  However, the data was not captured for  credit reporting purposes since credit report runs at 1:30am.</t>
  </si>
  <si>
    <t>Will discuss potential to change timing of credit process with Debbie Brackett and John Powell.</t>
  </si>
  <si>
    <t>UK-EBS</t>
  </si>
  <si>
    <t>The credit file was not processed since there were no new deals or curve shift.  RM felt that processing was not necessary since there was no change in prior day data and given that the Credit system reverts to prior day data if current day is not available.</t>
  </si>
  <si>
    <t>Discuss process given circumstance with Debbie Brackett and UK RM</t>
  </si>
  <si>
    <t>EES-CANADA-PRC</t>
  </si>
  <si>
    <t>EES-GAS</t>
  </si>
  <si>
    <t>Trader failed to load needed curve data, which prevented calcing of book.   Curve data was loaded and books were officialized</t>
  </si>
  <si>
    <t>RM needs to develop procedures to identify when needed data is not loaded</t>
  </si>
  <si>
    <t>Solarc Europe</t>
  </si>
  <si>
    <t>The Solarc Europe file was not trasmitted to Credit, which understates credit exposure for physical nominations that have not been billed.</t>
  </si>
  <si>
    <t>Application recently went to a new server which may have caused change.  Working to identify issues and correct. Fix expect 06/28</t>
  </si>
  <si>
    <t>VaR failure</t>
  </si>
  <si>
    <t xml:space="preserve">B33 &amp; B11 primary power curves have not been marked for the past 15 days, which caused the VaR run to fail.  The curves have not been marked because their use has been discontinued.   RisktRAC requires that all primary curves be marked or VaR will fail to run completely.  </t>
  </si>
  <si>
    <t>Power RM notified users and RAC that the curves would be not be marked going forward and that they should be deleted during factor loading to prevent VaR failure.  Latest factor loading has not been approved, which prevented the deletion of the discontinued curves.  Need to approve latest factor loading or develop alternate process to add and delete curves.</t>
  </si>
  <si>
    <t xml:space="preserve">Original file feed size noted to be extremely small.  London RM reviewed and transmitted larger file.  </t>
  </si>
  <si>
    <t>Waiting on update related to issue and action plan.</t>
  </si>
  <si>
    <t xml:space="preserve">Book was officialized late because the server that holds relevant price curve data was down, which prevented completion of MTM process.  Server was rebooted in the AM and MTM completed. </t>
  </si>
  <si>
    <t>RM is currently developing a replacement systems called Energydesk.com, which is currently in TEST.  This system will replace the current MTM system.  ETA for go live is during 3q 2001</t>
  </si>
  <si>
    <t>DUB-ERMS-XL-PRC; DUB-ERMS-XL-BAS; DUB-INT-PHY</t>
  </si>
  <si>
    <t>Book Admin states that normal procedures were followed and file was uploaded into RisktRAC with no error messages noted, however positions were not noted in RisktRAC.  As file was reloaded in the AM IT could not determine the problem.  VaR was rerun.</t>
  </si>
  <si>
    <t>Follow up to try and ID issue.</t>
  </si>
  <si>
    <t>Eastern 1&amp;2 Spreadsheets</t>
  </si>
  <si>
    <t xml:space="preserve">Spreadsheets officialized late to due file format incompatability with gas hedge files.  Due to a systems upgrade the file format was altered.  </t>
  </si>
  <si>
    <t>Currently there is no TEST server available to test system upgrades prior to placing into production.  RM working with IT to secure a test server to prevent future occurance.</t>
  </si>
  <si>
    <t xml:space="preserve">Spreadsheets officialized late due to Overnight MTM failure caused by missing curve data.  The needed gas price curve was not saved.  </t>
  </si>
  <si>
    <t xml:space="preserve">Risk Management is working to develop a process to monitor the price curve saving process.  Expect to have process in production in about 2 weeks. </t>
  </si>
  <si>
    <t>EES Credit File</t>
  </si>
  <si>
    <t xml:space="preserve">Due to problems with source system upgrade, the EES MTM credit file has not been received in a timely manner.  </t>
  </si>
  <si>
    <t>Risk Management working to identify problem and resolving issue.</t>
  </si>
  <si>
    <t>SAP FILE</t>
  </si>
  <si>
    <t xml:space="preserve">Due to a change in the feed process, which was not communicated to downstream users, the data was not properly captured by Credit.  This change in feed caused an overstatement of Credit Risk by $500 million </t>
  </si>
  <si>
    <t>Communicate the importance of discussing any changes in current procedures, feeds or formats with all impacted downstream users to minimize potential impact to systems and users.</t>
  </si>
  <si>
    <t>Eastern spreadsheets were officialized late, around 6:38 am, due to technical problems with the workstation which runs the Eastern Model.  The PC shut down during the night which prevented completion of MTM process.</t>
  </si>
  <si>
    <t>Risk Management with IT are prioritizing the purchase of a new server for the Eastern Spreadsheets which will give the model 24 hr support and also give the model a more stable environment.</t>
  </si>
  <si>
    <t>Overnight MTM failed due to lack of disk space.  DBA is working to allocate additional space to process.</t>
  </si>
  <si>
    <t>Working to allocate additional disk space to insure process does not fail.</t>
  </si>
  <si>
    <t>Eastern1&amp;2 Spreadsheets</t>
  </si>
  <si>
    <t xml:space="preserve">Spreadsheets were officialized late due to the failure of the overnight MTM process.  </t>
  </si>
  <si>
    <t>Risk Management working on 24 hr support to monitor overnight process.  Additionally, the implementation of the Socrates valuation engine will remove the inherent instability in using Excel.</t>
  </si>
  <si>
    <t>Heat Rate Swaps</t>
  </si>
  <si>
    <t>US-POWER</t>
  </si>
  <si>
    <t>D2</t>
  </si>
  <si>
    <t>Positions related to Heat Rate Swaps are being captured for Benchmark purposes, however data is not automatically captured for RisktRAC VaR calculation due to the problems associated with index issues noted below</t>
  </si>
  <si>
    <t>EnPower needs to be updated to recognize basis legs and RisktRAC needs to be updated to recognize change in source system.  Changed in systems is estimated to complete by 06/30/01</t>
  </si>
  <si>
    <t xml:space="preserve">UK Power </t>
  </si>
  <si>
    <t>UK-Power</t>
  </si>
  <si>
    <t>Due to maintenance error over the weekend, the Unix server did not receive needed data, which resulted in MTM failure.  MTM reperformed in AM and data submitted.</t>
  </si>
  <si>
    <t>10/15-10/19</t>
  </si>
  <si>
    <t>IT  working to implement procedures at close of business that would allow time to identify errors prior to Houston deadline.</t>
  </si>
  <si>
    <t>Due to Maintenance error the 06/15 MTM failed.  Rolled positions for 06/14</t>
  </si>
  <si>
    <t>DBL-XL-TRIGGER-PRC</t>
  </si>
  <si>
    <t>US-GRM</t>
  </si>
  <si>
    <t>John Best</t>
  </si>
  <si>
    <t xml:space="preserve">Assigned staff believed they had loaded sheet successfully, however data not captured. </t>
  </si>
  <si>
    <t>Will Communicate use of Active/Inactive Website to RM to ensure any data transfer issues are properly identified.</t>
  </si>
  <si>
    <t>UK POWER Options</t>
  </si>
  <si>
    <t>A</t>
  </si>
  <si>
    <t xml:space="preserve">1.4 Terrawatt position is not being reported and therefore is not being captured for VaR purposes.  </t>
  </si>
  <si>
    <t>Risk management is working to identify why the positions are not being captured.  An amendment to Dove Calc will take place in 2-3 weeks in an attempt to captured positions.  In the mean time RM should run and AD-HOC VaR and transmit data for DPR purposes.</t>
  </si>
  <si>
    <t>C, D2</t>
  </si>
  <si>
    <t>Heat rate swaps were not captured in RisktRAC, due to the lack of an appropriate book within RisktRAC and that the appropriate commodity NG was not set up in EnPower.  These two factors prevented the capture of the Heat Swap positions.</t>
  </si>
  <si>
    <t>The Needed book was created within RisktRAC and the commodities were updated within EnPower.  The books were reofficialized and the VaR was rerun for Commodity VaR, AGG_ECT and AGG Power IV. W orking to develop procedures to insure reconcile positions between source and reporting systems.</t>
  </si>
  <si>
    <t>Australian Power</t>
  </si>
  <si>
    <t>Due to Australian Holiday book was not officialized.  However, the holiday procedures were not followed.</t>
  </si>
  <si>
    <t xml:space="preserve">Need to recommunicate holiday officialization procedures to Risk Management team.  </t>
  </si>
  <si>
    <t>Since a Power Curve for Jun 7th was not saved, the spreadsheets were unable to run a valuation and report MTM &amp; Risk exposures for Jun 7th.  Therefore data reported is as of Jun 6.</t>
  </si>
  <si>
    <t>Risk Management is working to develop process to insure that all needed curve data is saved for each day.  Additionally, need to establish procedures for reporting MTM and P&amp;L when process fails.</t>
  </si>
  <si>
    <t>Traders failed to save Power Curves for June 7th.   Therefore, no P&amp;L Curve shift available.  All positions were properly loaded into RisktRAC</t>
  </si>
  <si>
    <t>Risk Management is working to develop process to insure that all needed curve data is saved for each day.</t>
  </si>
  <si>
    <t>Factor Loading/Primary Curves</t>
  </si>
  <si>
    <t>RAC</t>
  </si>
  <si>
    <t>Due to current processes and procedures in place, factor loadings have not been approved since April 17, 2001.  This lack of factor loading prevents the addition of new primary curves in RisktRAC.  Therefore certain secondary curves are not mapped to the appropriate primary curves.  The addition of the new primary curves  could impact VaR.</t>
  </si>
  <si>
    <t>Coordinate with various groups to identify improved process for approving factor loadings and primary curves into system.</t>
  </si>
  <si>
    <t>Bandwidth Curve</t>
  </si>
  <si>
    <t>EBS</t>
  </si>
  <si>
    <t>Bandwidth</t>
  </si>
  <si>
    <t>Gary Stadler</t>
  </si>
  <si>
    <t xml:space="preserve">Volatilty Curve Data not Captured in RisktRAC.  </t>
  </si>
  <si>
    <t>Following up with IT to determine issue and resolution</t>
  </si>
  <si>
    <t>EBS-BWT</t>
  </si>
  <si>
    <t>Risk Management advised that file is late because of month-end issues and a larger than normal number of deals to be input.</t>
  </si>
  <si>
    <t xml:space="preserve">Business holiday for 06/04/01, however appropriate holiday schedule not followed.  Communicated procedures required that 06/01/01 data be officialized prior to holiday.  </t>
  </si>
  <si>
    <t xml:space="preserve">Recommunicate holiday procedures with appropriate Business Risk Managers to insure that data is appropriatesly reported.  </t>
  </si>
  <si>
    <t xml:space="preserve">Experienced problems sending their feed to RisktRac due to a failure in the overnight Nordic MTM system run. </t>
  </si>
  <si>
    <t>IT is working on this issue.</t>
  </si>
  <si>
    <t>Eastern Books</t>
  </si>
  <si>
    <t>UK Eastern</t>
  </si>
  <si>
    <t xml:space="preserve">Problems loading current day spreadsheet as a result, 70 Bcf of hedges did not make it to RisktRac. </t>
  </si>
  <si>
    <t>Database is not functioning properly. (IT issues)</t>
  </si>
  <si>
    <t>Houston IT working on fixing this problem.</t>
  </si>
  <si>
    <t>File had to be re-send because of a deal that was doubled up.  File was re-sent before the first file sent completed reconciling deal and position table.</t>
  </si>
  <si>
    <t xml:space="preserve">Houston IT suggested when having to re-send file, develop a test to check if first file was completed and wait 10 mins before sending the second one. </t>
  </si>
  <si>
    <t>PPP power curve was loaded into the curve file thus causing incorrect valuation and problems with the position files.</t>
  </si>
  <si>
    <t>Waiting for an Action Plan from UK.</t>
  </si>
  <si>
    <t>Unified Power</t>
  </si>
  <si>
    <t>Power</t>
  </si>
  <si>
    <t>Leslie Reeves</t>
  </si>
  <si>
    <t>Unified power system failed and had to be re-run.</t>
  </si>
  <si>
    <t>Unified system personnel are monitoring the system to determine cause of the problem.</t>
  </si>
  <si>
    <t>Continental Power</t>
  </si>
  <si>
    <t>Monday was a bank holiday and IT switched Portcalc off as they did not want the systems to run overnight.  However, it was not turned on by IT for Tuesday 8 May close of business overnight run.  Consequently, Portcalc mtm did not run and there was no data for 8 May to be officialized by risk management.  The Portcalc mtm had to be subsequently re-run by IT during the current day and was then officialized and loaded into Risktrac at 7:35 am Houston time.</t>
  </si>
  <si>
    <t>Procedure to be put in place so that the dates for running of the mtm are clearly stated and defined for the benefit of IT.  This will ensure that any confusion is removed as to the dates for the mtm run.</t>
  </si>
  <si>
    <t xml:space="preserve"> Nordic Power data for 8 May did not load into Risktrac until 6:13 am Houston time.  This was due to a random IT error in that some options failed to be calculated in the overnight mtm run.  Nordic risk management had to manually determine which of the book's option positions failed to be calculated and then had to manually recalculate these options before officialization could be initiated. </t>
  </si>
  <si>
    <t>Waiting for an Action Plan from Michael Kass.</t>
  </si>
  <si>
    <t>SUMMARY FOR  05/28 - 06/01 BY GROUP</t>
  </si>
  <si>
    <t>% of Total Errors for the Week</t>
  </si>
  <si>
    <t># of errors</t>
  </si>
  <si>
    <t># Active books by group</t>
  </si>
  <si>
    <t xml:space="preserve">Ratio of Errors to Active Books </t>
  </si>
  <si>
    <t>EIM</t>
  </si>
  <si>
    <t>EA-CAN</t>
  </si>
  <si>
    <t>EA - GAS</t>
  </si>
  <si>
    <t>EA - POWER</t>
  </si>
  <si>
    <t>OTHER</t>
  </si>
  <si>
    <t>TOTAL</t>
  </si>
  <si>
    <t>SUMMARY BY WEEK FOR  08/13-08/20</t>
  </si>
  <si>
    <t>TOTAL ISSUES</t>
  </si>
  <si>
    <t>Category</t>
  </si>
  <si>
    <t>Description</t>
  </si>
  <si>
    <t>B</t>
  </si>
  <si>
    <t>Breakdown in Officializing Process- IT (UK)</t>
  </si>
  <si>
    <t>F</t>
  </si>
  <si>
    <t>Breakdown By Group</t>
  </si>
  <si>
    <t># of Issues</t>
  </si>
  <si>
    <t>Biggest Problem</t>
  </si>
  <si>
    <t>Other</t>
  </si>
  <si>
    <r>
      <t xml:space="preserve">   </t>
    </r>
    <r>
      <rPr>
        <b/>
        <sz val="10"/>
        <rFont val="Arial"/>
        <family val="2"/>
      </rPr>
      <t>A</t>
    </r>
    <r>
      <rPr>
        <sz val="10"/>
        <rFont val="Arial"/>
        <family val="2"/>
      </rPr>
      <t xml:space="preserve">   -   Deal Capture</t>
    </r>
  </si>
  <si>
    <r>
      <t xml:space="preserve">   </t>
    </r>
    <r>
      <rPr>
        <b/>
        <sz val="10"/>
        <rFont val="Arial"/>
        <family val="2"/>
      </rPr>
      <t>B</t>
    </r>
    <r>
      <rPr>
        <sz val="10"/>
        <rFont val="Arial"/>
        <family val="2"/>
      </rPr>
      <t xml:space="preserve">   -   Deal Valuation</t>
    </r>
  </si>
  <si>
    <r>
      <t xml:space="preserve">   </t>
    </r>
    <r>
      <rPr>
        <b/>
        <sz val="10"/>
        <rFont val="Arial"/>
        <family val="2"/>
      </rPr>
      <t>C</t>
    </r>
    <r>
      <rPr>
        <sz val="10"/>
        <rFont val="Arial"/>
        <family val="2"/>
      </rPr>
      <t xml:space="preserve">   -   Breakdown in transfer of data to RiskTrac (Officializing Process) - </t>
    </r>
    <r>
      <rPr>
        <b/>
        <sz val="10"/>
        <rFont val="Arial"/>
        <family val="2"/>
      </rPr>
      <t>Human</t>
    </r>
  </si>
  <si>
    <r>
      <t xml:space="preserve">   </t>
    </r>
    <r>
      <rPr>
        <b/>
        <sz val="10"/>
        <rFont val="Arial"/>
        <family val="2"/>
      </rPr>
      <t>D1</t>
    </r>
    <r>
      <rPr>
        <sz val="10"/>
        <rFont val="Arial"/>
        <family val="2"/>
      </rPr>
      <t xml:space="preserve">   -   Breakdown in transfer of data to RiskTrac (Officializing Process) - </t>
    </r>
    <r>
      <rPr>
        <b/>
        <sz val="10"/>
        <rFont val="Arial"/>
        <family val="2"/>
      </rPr>
      <t>IT (UK)</t>
    </r>
  </si>
  <si>
    <r>
      <t xml:space="preserve">   </t>
    </r>
    <r>
      <rPr>
        <b/>
        <sz val="10"/>
        <rFont val="Arial"/>
        <family val="2"/>
      </rPr>
      <t>D2</t>
    </r>
    <r>
      <rPr>
        <sz val="10"/>
        <rFont val="Arial"/>
        <family val="2"/>
      </rPr>
      <t xml:space="preserve">   -   Breakdown in transfer of data to RiskTrac (Officializing Process) - </t>
    </r>
    <r>
      <rPr>
        <b/>
        <sz val="10"/>
        <rFont val="Arial"/>
        <family val="2"/>
      </rPr>
      <t>IT (US)</t>
    </r>
  </si>
  <si>
    <r>
      <t xml:space="preserve">   </t>
    </r>
    <r>
      <rPr>
        <b/>
        <sz val="10"/>
        <rFont val="Arial"/>
        <family val="2"/>
      </rPr>
      <t>E</t>
    </r>
    <r>
      <rPr>
        <sz val="10"/>
        <rFont val="Arial"/>
        <family val="2"/>
      </rPr>
      <t xml:space="preserve">   -   Curve Issues</t>
    </r>
  </si>
  <si>
    <r>
      <t xml:space="preserve">  </t>
    </r>
    <r>
      <rPr>
        <b/>
        <sz val="10"/>
        <rFont val="Arial"/>
        <family val="2"/>
      </rPr>
      <t xml:space="preserve"> F</t>
    </r>
    <r>
      <rPr>
        <sz val="10"/>
        <rFont val="Arial"/>
        <family val="2"/>
      </rPr>
      <t xml:space="preserve">   -   No ones fault.  System needs to change.</t>
    </r>
  </si>
  <si>
    <r>
      <t xml:space="preserve">  </t>
    </r>
    <r>
      <rPr>
        <b/>
        <sz val="10"/>
        <rFont val="Arial"/>
        <family val="2"/>
      </rPr>
      <t xml:space="preserve"> G</t>
    </r>
    <r>
      <rPr>
        <sz val="10"/>
        <rFont val="Arial"/>
        <family val="2"/>
      </rPr>
      <t xml:space="preserve">   -   Other</t>
    </r>
  </si>
  <si>
    <r>
      <t xml:space="preserve">  </t>
    </r>
    <r>
      <rPr>
        <b/>
        <sz val="10"/>
        <rFont val="Arial"/>
        <family val="2"/>
      </rPr>
      <t xml:space="preserve"> H</t>
    </r>
    <r>
      <rPr>
        <sz val="10"/>
        <rFont val="Arial"/>
        <family val="2"/>
      </rPr>
      <t xml:space="preserve">   -   Not identified.</t>
    </r>
  </si>
  <si>
    <t>08/27-8/31</t>
  </si>
  <si>
    <t>MTM failed due to unknown IT issue.  Process failed to generate error message.  Book was rerun and loaded into RisktRAC</t>
  </si>
  <si>
    <t>Done</t>
  </si>
  <si>
    <t>UK Power; Eastern Spreadsheets</t>
  </si>
  <si>
    <t>Books loaded late into RisktRAC due to missing curve data which prevented completion of MTM process and feed.  Due to immaterial curves shift between prior day data, used prior day curve data to rerun MTM process.  Due to US Holiday data was captured in VaR run.</t>
  </si>
  <si>
    <t>TOLUENE-DISTR-PRC</t>
  </si>
  <si>
    <t>US Global Products</t>
  </si>
  <si>
    <t xml:space="preserve">Attribute mismatch.  Book was officialized using risk type of   basis. </t>
  </si>
  <si>
    <t>OIL-CAND2-EGSC-PRC</t>
  </si>
  <si>
    <t>Book was not officialized as part of end of day process.  Book was officialized in the AM.</t>
  </si>
  <si>
    <t xml:space="preserve">CR-AG-EES-RG-XL-PRC; CR-AGG-EES-RPS-PRC   </t>
  </si>
  <si>
    <t>MTM credit files at counterparty level were not updated for COB Aug 29</t>
  </si>
  <si>
    <t>EAF-AUS-SRA-PRC</t>
  </si>
  <si>
    <t>Positions are held in spreadsheets due to enPower limitations.   RM are experiencing problems uploading data into RisktRAC.  Working with IT to resolve and upload data.</t>
  </si>
  <si>
    <t xml:space="preserve">STEEL VaR </t>
  </si>
  <si>
    <t>Steel</t>
  </si>
  <si>
    <t>Shelly Wood</t>
  </si>
  <si>
    <t>VaR had to be rerun because BLCR &amp; BLCRFH steel curves not loaded.  VaR reverted to prior day, however uploated new curve data and Reran VaR.</t>
  </si>
  <si>
    <t>FT-CAND-EGSC-BC-IDX; FT-CAND-EGSC-BC-PRC; FT-CAND-EGSC-IDX; FT-CAND-EGSC-PRC; FT-CAND-EGSC-A-BAS; FT-CAND-EGSC-PRC; FT-CAND-EGSC-BO-PRC; FT-CAND-ROLLOFF-PRC</t>
  </si>
  <si>
    <t xml:space="preserve">Due to the volume of deals and month end process books were officialized past 3 am.  This caused the books to miss the Credit process.  Additionally, certain books were officialized for current day and prior day, which caused manual processing for IR/FX group.  </t>
  </si>
  <si>
    <t>Book loaded late into RisktRAC due to slightly late officialization</t>
  </si>
  <si>
    <t>GD-TEXAS-GDL &amp; ST-BAMMEL-FNCL-GDL</t>
  </si>
  <si>
    <t>US GAS TEXAS</t>
  </si>
  <si>
    <t xml:space="preserve">Books were not officialized during end of day process.  </t>
  </si>
  <si>
    <t>EBS-BWT-PRC</t>
  </si>
  <si>
    <t>Niel Tarling</t>
  </si>
  <si>
    <t>Credit file was not appropriately saved for processing.  .</t>
  </si>
  <si>
    <t>NG-X-OPT-HO-PRC</t>
  </si>
  <si>
    <t>US Gas Financial</t>
  </si>
  <si>
    <t xml:space="preserve">Book was officialized, however due to attribute issues not captured by RisktRAC.  </t>
  </si>
  <si>
    <t>FT-KATY-GDI</t>
  </si>
  <si>
    <t>Book was not officialized</t>
  </si>
  <si>
    <t>UK Credit Trading</t>
  </si>
  <si>
    <t xml:space="preserve">Due to problems with DPR process file was not completed in time.  </t>
  </si>
  <si>
    <t>Book is encountering delays during upload due to systems performance issues.  IT is working to identify issue and resolve</t>
  </si>
  <si>
    <t>FRT-DIESEL-PRC; FRT-FWD-TXFR-PRC; FRT-HO-PRC; FRT-LC-PRC; FRT-MIDWEST-BAS; FRT-MIDWEST-PRC; FRT-MOUNTAIN-BAS; FRT-MOUNTAIN-PRC;  FRT-NORTHEAST-BAS; FRT-NORTHEAST-PRC; FRT-NORTHWEST-BAS; FRT-NORTHWEST-PRC; FRT-OHIO-BAS; FRT-OHIO-PRC; FRT-SOUTHCENT-BAS; FRT-SOUTHCENT-PRC; FRT-SOUTHEAST-PRC; FRT-SOUTHEAST-BAS;FRT-UCF-PRC;FRT-WEST-PRC; FRT-WEST-PRC;FRT-WTI-PRC</t>
  </si>
  <si>
    <t>Books were not officialized.  Done in the AM and VaR rerun.</t>
  </si>
  <si>
    <t>UKPWRSWAP1, UK  Term</t>
  </si>
  <si>
    <t>UK POWER</t>
  </si>
  <si>
    <r>
      <t>Uk Pwr Swap :</t>
    </r>
    <r>
      <rPr>
        <sz val="10"/>
        <rFont val="Arial"/>
        <family val="2"/>
      </rPr>
      <t xml:space="preserve">Only 1 of the 4 files was transmitted.  Issue identified and file resent.  </t>
    </r>
    <r>
      <rPr>
        <sz val="10"/>
        <color indexed="10"/>
        <rFont val="Arial"/>
        <family val="2"/>
      </rPr>
      <t>UK TERM:</t>
    </r>
    <r>
      <rPr>
        <sz val="10"/>
        <rFont val="Arial"/>
        <family val="2"/>
      </rPr>
      <t xml:space="preserve">  File not received by 6:15, but did make the VaR Run.</t>
    </r>
  </si>
  <si>
    <t>Due to an incorrect interest rate curve mapping in Energydesk, the book was late.  The Curve was corrected and the MTM rerun.</t>
  </si>
  <si>
    <t>EES AR File</t>
  </si>
  <si>
    <t>Due to systems issues the file received contained data for COB 08/27 and COB 08/26.  Corrected file was subsequently remitted.</t>
  </si>
  <si>
    <t>DUB-INT-PHY</t>
  </si>
  <si>
    <t>US EES GAS</t>
  </si>
  <si>
    <t>Book was not officialized.</t>
  </si>
  <si>
    <t>COAL-SYN-XL-BAS</t>
  </si>
  <si>
    <t>US COAL</t>
  </si>
  <si>
    <t>Frank Prejean</t>
  </si>
  <si>
    <t>UK-POWER; CONTINENTAL POWER; EASTERN SPREADSHEETS</t>
  </si>
  <si>
    <r>
      <t>Continental power</t>
    </r>
    <r>
      <rPr>
        <sz val="10"/>
        <rFont val="Arial"/>
        <family val="2"/>
      </rPr>
      <t xml:space="preserve"> was officialized late for COB 27 due to overnight MTM failure.  Process was subsequently rerun and officialized, VaR was Rerun.  UK Power was officialized late due to an unnecessary MTM process, that was halted by IT/Risk and officialized.  </t>
    </r>
    <r>
      <rPr>
        <sz val="10"/>
        <color indexed="10"/>
        <rFont val="Arial"/>
        <family val="2"/>
      </rPr>
      <t>Eastern SS</t>
    </r>
    <r>
      <rPr>
        <sz val="10"/>
        <rFont val="Arial"/>
        <family val="2"/>
      </rPr>
      <t xml:space="preserve"> officialized late due to issues with UK Power, which is a precursor to Eastern SS officialization.  </t>
    </r>
  </si>
  <si>
    <t>LOG OF WEEKLY VALUATION ISSUES</t>
  </si>
  <si>
    <t>SUMMARY BY WEEK FOR  09/04-09/07</t>
  </si>
  <si>
    <t>Book creation</t>
  </si>
  <si>
    <t>Curve Creation</t>
  </si>
  <si>
    <t>09/04/-09/07</t>
  </si>
  <si>
    <t>EAM</t>
  </si>
  <si>
    <t>Total Books Created</t>
  </si>
  <si>
    <t>Advertising VaR</t>
  </si>
  <si>
    <t>US EBS</t>
  </si>
  <si>
    <t>Kristin Albrecht</t>
  </si>
  <si>
    <t>Due to incorrect positions, data was reloaded.  VaR  and CAS rerun.</t>
  </si>
  <si>
    <t>FREIGHT-IDX; FREIGHT-VS1-PRC</t>
  </si>
  <si>
    <t>Books wer e not officialized during end of day process.  Officialized in the AM.</t>
  </si>
  <si>
    <t>FRT-EXOTIC-PRC</t>
  </si>
  <si>
    <t>Book was not officed during end of day process. Uploaded in the AM.</t>
  </si>
  <si>
    <t>Due to weekend power outage and continuing server issues, the server was unable to connect to the enPower curver FTP Server.  Server efforts to reconnect failed, which caused the late officialization and upload of book into RisktRAC.</t>
  </si>
  <si>
    <t>Heidi Mason</t>
  </si>
  <si>
    <t>Book was officialized with effective date of Sep 9 for COB Sep 7.  IT moved data to appropriate date.   As VaR calculated by local office there was no impact on VaR.  Credit exposure is managed at local office.</t>
  </si>
  <si>
    <t>UK Gas/ Nordic Power</t>
  </si>
  <si>
    <t>Due to incorrect curve data, which had to be updated, mtm process had to be rerun.    Books loaded late and VaR was rerun.</t>
  </si>
  <si>
    <t>FT-REGS-GDI</t>
  </si>
  <si>
    <t>US Gas West</t>
  </si>
  <si>
    <t>Book was officialized with an incorrect  effective date.  Book was reofficialized.   Book has no 3rd party credit exposure.</t>
  </si>
  <si>
    <t>FT-IM-ENOV-GDL; INTRA-EMWNSS2-GDL</t>
  </si>
  <si>
    <t>Books were not officialized.</t>
  </si>
  <si>
    <t>STEEL-HUNTCO-SG-PRC</t>
  </si>
  <si>
    <t xml:space="preserve">US STEEL </t>
  </si>
  <si>
    <t xml:space="preserve">Book had flat positions, so there was no impact on VaR, however there was credit exposure.  </t>
  </si>
  <si>
    <t>Due to  IT issues the spreadsheet could not be uploaded correctly.  Issue was identified and resolved subsequently. As the book currently has no positions or 3rd party exposure VaR or CAS were not rerun</t>
  </si>
  <si>
    <t>CR-AGG-EES-RPS-PRC</t>
  </si>
  <si>
    <t>Credit file not transmitted within schedule.</t>
  </si>
  <si>
    <t>UK Power &amp; Continental Power</t>
  </si>
  <si>
    <t xml:space="preserve">Due to IT issues associated with Outlook the Extract process had to be kicked off Manually.  </t>
  </si>
  <si>
    <t>PAPER-AFF-PRC; PAPER-CAND-NWSP-PRC; PAPER-CONSOL-PRC; PAPER-IDX</t>
  </si>
  <si>
    <t>US PAPER</t>
  </si>
  <si>
    <t>Kristen Hanson</t>
  </si>
  <si>
    <t>EIM-US-PAPER-PRC</t>
  </si>
  <si>
    <t xml:space="preserve">DUB-OPT-BAS; DUB-OPT-PRC; DUB-EESEAM-XL-BAS; DUB-EESEAM-XL-PRC; </t>
  </si>
  <si>
    <t>Brent Price</t>
  </si>
  <si>
    <t xml:space="preserve">Spreadsheet was not loaded into RisktRAC.  Uploaded in the AM and  VaR </t>
  </si>
  <si>
    <t>UK Power &amp; Eastern SS</t>
  </si>
  <si>
    <t>EnPower curves were not saved out properly, which caused the MtM process to fail.   Data was corrected and process reiniated.   Due to the UK Power failure the Eastern SS process, which is dependent on UK Power process, did not function properly.  Eastern SS was rerun and uploaded later in the day.</t>
  </si>
  <si>
    <t>UK Coal Positions</t>
  </si>
  <si>
    <t xml:space="preserve">The over riding issue is that the current processes to keep RisktRAC up to date are so manual that the probability of errors such as this occuring are very high. Attribute mismatches happen frequently when there is more than one commodity per in the source system book.  When setting up new books, the book admin must indicate that there is more than one commodity in the book (or that the commodity identifier ie BRN has changed to BRNT) so Risk Analytics can set up the appropriate number of books.  Going forward we are implementing procedures to identify books that have attribute mismatches and correct. The preliminary VAR for Thursday's trading was $12.928 million.  This export did not have the 14 books in it.  The final VAR for Thursday morning was $12.892 million. The final had about 10 of the 14 books - the other four hadn't yet been set up.  .2% - immaterial
</t>
  </si>
  <si>
    <t>MRM RAC</t>
  </si>
  <si>
    <t>Coal Positions were doubled due to a duplicate child portfolio within Hierarchy structure.  There was no impact for credit as the positions mtm was only brought in once.</t>
  </si>
  <si>
    <t>09/10-09/14</t>
  </si>
  <si>
    <t>PHYSOIL-EVERGREE-PRC;EGLI-C2MW-PRC; EGLI-C3MW-PRC; EGLI-C5MW-PRC; EGLI-NC4NW-PRC; EGLI-FEES-PRC; C3-PRC; C5+-BRNT-HEDGE-PRC; NAPTHA-UR-PRC; C3-CAND-EGSC-PRC; C3-UR-PRC;EGLI-C2GC-PRC; PHYSOIL2-IDX; PHYSOIL-PRICE-PRC;C2-PRC</t>
  </si>
  <si>
    <t>Due to curve data update, books were reofficialized.  Due to the immaterial change in P&amp;L, VaR was not rerun.  Change in P&amp;L will be captured in COB S EP 17 DPR. Credit was notified.</t>
  </si>
  <si>
    <t>Lisa Lumber Settlements feed</t>
  </si>
  <si>
    <t>US Lumber</t>
  </si>
  <si>
    <t>Mike Moscoso</t>
  </si>
  <si>
    <t>Prior responsible party out of office and backup did not follow instructions for file feed.  Data was uploaded late into CAS.</t>
  </si>
  <si>
    <t>Due to incorrect deal capture positions were incorrect.  Data was corrected and VaR rerun.</t>
  </si>
  <si>
    <t>DUB-EESEAM-XL-BAS, DUB-EESEAM-XL-PRC, DUB-ERMS-XL-BAS, DUB-ERMS-XL-PRC, DUB-INT-PHY, DUB-OPT-BAS , DUB-OPT-PRC</t>
  </si>
  <si>
    <t>Books were not officialized. Books were officialized in the AM.  Credit not impacted as they receive a separate credit file.</t>
  </si>
  <si>
    <t>UK 4 File Feeds</t>
  </si>
  <si>
    <t>RisktRAC IT</t>
  </si>
  <si>
    <t>While the File was sent on time by London, it was not processed until after 6 am VaR run.  Due to certain systems upgrades, RistRAC database was brought down.  Files were processed from the que and captured by 8 am VaR run.</t>
  </si>
  <si>
    <t>LNG-PRICE-PRC. LNG-PRICE-BAS, LNG-PRICE-IDX</t>
  </si>
  <si>
    <t>LNG</t>
  </si>
  <si>
    <t>John Swinney</t>
  </si>
  <si>
    <t>Book was not officialized.  Process completed in the AM and VaR Rerun.</t>
  </si>
  <si>
    <t>EPMI-LT-NAMGMT-PRC; EPMI-LT-WNAMGMT-PRC</t>
  </si>
  <si>
    <t>US GAS FIN</t>
  </si>
  <si>
    <t>KLOIBL</t>
  </si>
  <si>
    <t>BA forgot to officialize.  Books were officialized in the AM</t>
  </si>
  <si>
    <t>AUSTRALIA POWER</t>
  </si>
  <si>
    <t>HEIDI MASON</t>
  </si>
  <si>
    <t xml:space="preserve">BA initiated uploaded process and received no error message.   Assumed data had been captured.  Due to process of upload, through terminal server,  connection may have been lost which prevented deal capture.   </t>
  </si>
  <si>
    <t xml:space="preserve"> 4 Deals were entered incorrectly, which caused a               14 twh discrepancy.  1 new curve was not properly set up, which caused mtm to fail.  Data was corrected and process reiniated.  File was subsequently retransmitted to R isktRAC.</t>
  </si>
  <si>
    <t>Continental Power MTM process failed due to an inability of process to access curver  server. Issue identified to be curve server had not finished processing when MTM process is requesting data.  To prevent further problems pushed back MTM process 30 minutes.</t>
  </si>
  <si>
    <t>UK Power; Eastern Spreadsheets; UK Power SS</t>
  </si>
  <si>
    <t>Due to bad data that corrupted the valuation process the MTM failed.  Data was corrected and process re-initated for all books.</t>
  </si>
  <si>
    <t>UK Gas/ Eastern SS 1 &amp;2</t>
  </si>
  <si>
    <t>Reran MTM process as original process generated inconsistent numbers.  However, change was due to change in deals.   Eastern SS rolled due to dependence on UK GAS mtm values.</t>
  </si>
  <si>
    <t>Uk Power</t>
  </si>
  <si>
    <t xml:space="preserve">Book was officialized twice as initial process feed data to incorrect books. Issue was caused to temporary rename of portfolios. </t>
  </si>
  <si>
    <t>FRT-DIESEL-PRC; FRT-FWD-TXFR-PRC; FRT-HO-PRC; FRT-LC-PRC; FRT-MIDWEST-BAS; FRT-MIDWEST-PRC; FRT-MOUNTAIN-BAS; FRT-MOUNTAIN-PRC; FRT-NORTHEAST-BAS; FRT-NORTHEAST-PRC; FRT-NORTHWEST-BAS; FRT-NORTHWEST-PRC; FRT-OHIO-BAS; FRT-OHIO-PRC; FRT-SOUTHCENT-BAS;FRT-SOUTHCENT-PRC; FRT-SOUTHEAST-BAS; FRT-SOUTHEAST-PRC; FRT-UCF-PRC; FRT-WEST-BAS; FRT-WEST-PRC; FRT-WTI-PRC</t>
  </si>
  <si>
    <t>Sheri Thompson</t>
  </si>
  <si>
    <t>UK Gas</t>
  </si>
  <si>
    <t xml:space="preserve">During officialization process system generated an error message so process was reinitiated.  </t>
  </si>
  <si>
    <t>EBS Longhaul Positions</t>
  </si>
  <si>
    <t>Al Miralles</t>
  </si>
  <si>
    <t>Positions were incorrect and had to be reloaded.  VaR rerun once updated.</t>
  </si>
  <si>
    <t>Only 2 of 4 files were transmitted during feed process.  Data was update and VaR rerun</t>
  </si>
  <si>
    <t>US STEEL</t>
  </si>
  <si>
    <t>Due to change in attributes on RisktRAC side to prevent duplication of book attributes, position were not captured.  Attributes corrected, however due to minimal VaR and credit exposure process not rerun.</t>
  </si>
  <si>
    <t>FT-BRIDGE-SUBA-BAS</t>
  </si>
  <si>
    <t>Bridgeline</t>
  </si>
  <si>
    <t>US Bridgeline</t>
  </si>
  <si>
    <t xml:space="preserve">Book was officialized twice, which caused RisktRAC to reject both PostIDS.  Book has no VaR or credit impact. </t>
  </si>
  <si>
    <t>Weather Credit File</t>
  </si>
  <si>
    <t>US Weather</t>
  </si>
  <si>
    <t>File not transmitted on schedule</t>
  </si>
  <si>
    <t>UK GAS</t>
  </si>
  <si>
    <t xml:space="preserve">Positions incorrect due to incorrect deal capture.  Data corrected and reloaded. </t>
  </si>
  <si>
    <t>UK  EBS Credit File</t>
  </si>
  <si>
    <t>Due to new person managing process file, file was not processd on time.</t>
  </si>
  <si>
    <t>Due to enPower server maintenance, books were officialized late.  Further simultaneous load of UK GAS extract time increased.  VaR rerun when extract process complete.</t>
  </si>
  <si>
    <t>UK POWER; UK POWER SPREADSHEETS</t>
  </si>
  <si>
    <t>File was sent late due to Server space issues with initial Dove Calc run.  UK Spreadsheets initially rolled and subsequently updated.</t>
  </si>
  <si>
    <t>ENA-IM-WC-ROX-PHY</t>
  </si>
  <si>
    <t>Book not officialized.  Was officialized in the AM.</t>
  </si>
  <si>
    <t>ABDIRECT-3P-PRC; ABDIRECT-HEDGES</t>
  </si>
  <si>
    <t>CAD POWER</t>
  </si>
  <si>
    <t>Due to special requirements for EPMI books, books had to be reset up and data pulled in.  VaR was rerun.</t>
  </si>
  <si>
    <t>DUB-INT-PHY; DUB-OPT-PRC</t>
  </si>
  <si>
    <t>Positions were loaded incorrectly.  Data was updated and VaR rerun.</t>
  </si>
  <si>
    <t>Books were not officialized, however book is not used in VAR calculation and data for credit is provided directly to credit.  Credit reported using previous days data.</t>
  </si>
  <si>
    <t>UK POWER; UKPWRSWAP1</t>
  </si>
  <si>
    <t>Due to simultaneous load of UK GAS and UK POWER, processing times delated for UK POWER.  Loaded late into RisktRAC.  Only received 1 of 4 files for UKPWRSWAP1</t>
  </si>
  <si>
    <t>Canada PWR VAR</t>
  </si>
  <si>
    <t>Peggy Hedstrom/ MRM RAC</t>
  </si>
  <si>
    <t>VaR is being reported as zero on CM VaR.  MRM RAC working to identify issue and correct.</t>
  </si>
  <si>
    <t>Freight VaR to high</t>
  </si>
  <si>
    <t>Sheri Thomas</t>
  </si>
  <si>
    <t>VaR being reported is thought to be too high.  Possible cause is due to correlations.  MRM RAC reviewing to identify and resolve issue.</t>
  </si>
  <si>
    <t>10/8-10/12</t>
  </si>
  <si>
    <t>GRO</t>
  </si>
  <si>
    <t>Tom Victorio</t>
  </si>
  <si>
    <t xml:space="preserve">14 ERMS EGM books were not picked up in RisktRAC due to a mismatch of attributes between ERMS and RisktRAC.  </t>
  </si>
  <si>
    <t>Shona Wilson</t>
  </si>
  <si>
    <t>Various financial books not officialized.</t>
  </si>
  <si>
    <t>IT issues prevented timely valuation of positions</t>
  </si>
  <si>
    <t>14 EGM books not captured.</t>
  </si>
  <si>
    <t>Credit file not transmitted</t>
  </si>
  <si>
    <t>2 books not officialized</t>
  </si>
  <si>
    <t>1 book not officialized</t>
  </si>
  <si>
    <t>Canada Pwr VaR not generated by RisktRAC in CM DPR.</t>
  </si>
  <si>
    <t>LOG OF WEEKLY VALUATION ISSUES (Includes 2 issues from previous week not reported)</t>
  </si>
  <si>
    <t xml:space="preserve">Book was officialized late due to incorrect deal entry.   Data was reentered and book was reofficialized.    </t>
  </si>
  <si>
    <t>UK Power/ Spreadsheet and Eastern Spreadsheets 1 &amp; 2</t>
  </si>
  <si>
    <t>The Dove calc process failed due to a virus detected by systems.  Manual process reinitiated and data updated.  Spreadsheets late due to reliance on Dove Calc.</t>
  </si>
  <si>
    <t>UK Power/Spreadsheet</t>
  </si>
  <si>
    <t>The Dove calc process failed due to unsynchronized clocks.  This caused delay  in MTM process for spreadsheets and UK Power.  Process was reinitiated and books officilized</t>
  </si>
  <si>
    <t xml:space="preserve">Book was officialized late due to simultaneous running </t>
  </si>
  <si>
    <t>PWR-NG-ST-NENG-GDI;GDL</t>
  </si>
  <si>
    <t>US Power East</t>
  </si>
  <si>
    <t>The book attributes did not agree with book request.  This prevented capture of data.  Attributes have been resolved.  Due to the immaterial values contained within the book VaR and Credit not  rerun.</t>
  </si>
  <si>
    <t>FRT-SPOT-BAS; FRT-SPOT-PRC</t>
  </si>
  <si>
    <t>Books not officialized until AM</t>
  </si>
  <si>
    <t>LNG-PRICE-BAS; IDX;PRC</t>
  </si>
  <si>
    <t>US LNG</t>
  </si>
  <si>
    <t>Books not officialed until AM</t>
  </si>
  <si>
    <t>Zinc Deal Between EM-ENA-Galvak(Mex)</t>
  </si>
  <si>
    <t>Deal was  completed on Aug 31st, but not entered into RisktRAC until Sep 17th.</t>
  </si>
  <si>
    <t xml:space="preserve">Credit spreadsheet was not completed by deadline.  </t>
  </si>
  <si>
    <t xml:space="preserve">The MTM process failed due to unsynchronized time clocks.  This prevented curve load process.  Problem resolved and process reinitiated.  </t>
  </si>
  <si>
    <t>09/17-09/21</t>
  </si>
  <si>
    <t>Paper VaR</t>
  </si>
  <si>
    <t>Positions were incorrect.  Data was updated and VaR rerun.</t>
  </si>
  <si>
    <t>Canada Alberta GAS Positions were incorrect.  Data updated and VaR rerun.</t>
  </si>
  <si>
    <t>Book was not officialized for COB Sep 28</t>
  </si>
  <si>
    <t>UK-EBS Credit file</t>
  </si>
  <si>
    <t>Due to increased volumes associated with Month End the book finished processing into RisktRAC late.</t>
  </si>
  <si>
    <t>Unify Gas Credit Feed</t>
  </si>
  <si>
    <t>Credit  feed not received as schedule.  Data provided later.</t>
  </si>
  <si>
    <t>EPMI-W-BIO-INV-PRC; EPMI-W-BIO-PRC; EPMI-W-GEO-INV-PRC; WPMI-W-GEO-PRC; EPMI-W-WIND-INV-PRC</t>
  </si>
  <si>
    <t>US POWER WEST</t>
  </si>
  <si>
    <t>Due to an attribute change in region codes data was not captured by RisktRAC.  Working to resolve.</t>
  </si>
  <si>
    <t>OPTIONS-EXOTIC-PRC</t>
  </si>
  <si>
    <t xml:space="preserve">Book was not officialized.  No impact on VaR as book only contains premium related to options reported on XL  sheet upload.  </t>
  </si>
  <si>
    <t>Credit feed file not transmitted.  Data provided late.</t>
  </si>
  <si>
    <t>Due to improper documentation used to schedule Dove calc MTM process resulted in data for incorrect COB data.   Code correct and MtM rerun for COB 25.  Data loaded late into RisktRAC.</t>
  </si>
  <si>
    <t>UK Power; Eastern SS 1&amp;2; UKPWRSWAP1</t>
  </si>
  <si>
    <t>Due to improper documentation used to schedule Dove calc MTM process resulted in data for incorrect COB data.   No COB 25 data positions and values rolled from  COB Sep 24th.</t>
  </si>
  <si>
    <t>NG-PRICE-GDL</t>
  </si>
  <si>
    <t>US GAS   FIN</t>
  </si>
  <si>
    <t>Due to attribute mismatch the book data was not captured by RisktRAC.   VaR was rerun once data loaded into RisktRAC.</t>
  </si>
  <si>
    <t>10/01-10/05</t>
  </si>
  <si>
    <t>NG-X-OPT-JV-PRC; NG-X-OPT-WTI-PRC; NG-X-OPT-NG-PRC</t>
  </si>
  <si>
    <t>JV AND WTI BOOKS WERE NOT OFFICIALIZED.  NG book had a missing region code.  Books were officialized in the AM</t>
  </si>
  <si>
    <t>FINANCIAL-AFF-PRC; FINANCIAL-EM-PRC; FINANCIAL-PROP-PRC; FINANCIAL-TN10-PRC; FINANCIAL-TN5-PRC</t>
  </si>
  <si>
    <t>File was saved out, but data was not captured by CAS process.  Issue not identified.</t>
  </si>
  <si>
    <t>Uk Power/ UK Spreadsheets/UKPWRSWAP1</t>
  </si>
  <si>
    <t>Lateness of UK Power is due to date mismatch between internal hedges which had Oct 3 date and UK Power which had Oct 5 data.  Spreadsheets late due to incorrect dates in spreadsheets.</t>
  </si>
  <si>
    <t>Eastern Spreadsheet 1 &amp; 2</t>
  </si>
  <si>
    <t xml:space="preserve">Due to curve issues, NBP curve data not properly saved for  Oct 4 &amp; 5, data was rolled for COB Oct 3.  </t>
  </si>
  <si>
    <t>NG-X-OPT-NG-GDL</t>
  </si>
  <si>
    <t>Due to attribute mismatch, missing region code, post id did not resolve into RisktRAC book.  Book only has internal trades, as such no credit exposure.</t>
  </si>
  <si>
    <t>Book was late due to server failure on initial feed, which required reload.  Simultaneous load of multiple books delayed completion</t>
  </si>
  <si>
    <t>Revised 9/28 Coal Positions and VaR</t>
  </si>
  <si>
    <t>Positions for 9/28/01 were updated and reloaded.  VaR was rerun.</t>
  </si>
  <si>
    <t>EPMI-NE-TRANS-PRC</t>
  </si>
  <si>
    <t>US POWER EAST</t>
  </si>
  <si>
    <t>Stacey White / IT</t>
  </si>
  <si>
    <t>Power RM indicated book was officialized, however data was not captured by RisktRAC.  Book was reofficialized and data captured.  Book had no 3rd party credit exposures.  Unable to identify the reason book not captured on 1st officialization.  Will monitor to ensure future capture.</t>
  </si>
  <si>
    <t>EPMI-W-BIO-INV-PRC; EPMI-W-BIO-PRC</t>
  </si>
  <si>
    <t>EnPower region codes did not match RisktRAC region codes.   Working with BA to resolve.</t>
  </si>
  <si>
    <t>Spreadsheet was not loaded into RisktRAC.  Uploaded next day.</t>
  </si>
  <si>
    <t>CREDIT Trading file</t>
  </si>
  <si>
    <t>UK</t>
  </si>
  <si>
    <t xml:space="preserve">Credit file was not saved using appropriate procedures. </t>
  </si>
  <si>
    <t>UK Power Spreadsheets; UKPWRSWAP1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</si>
</sst>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7" formatCode="_(* #,##0_);_(* \(#,##0\);_(* &quot;-&quot;??_);_(@_)"/>
  </numFmts>
  <fonts count="6" x14ac:knownFonts="1">
    <font>
      <sz val="10"/>
      <name val="Arial"/>
    </font>
    <font>
      <sz val="10"/>
      <name val="Arial"/>
    </font>
    <font>
      <b/>
      <sz val="10"/>
      <name val="Arial"/>
      <family val="2"/>
    </font>
    <font>
      <sz val="10"/>
      <name val="Arial"/>
      <family val="2"/>
    </font>
    <font>
      <b/>
      <u/>
      <sz val="10"/>
      <name val="Arial"/>
      <family val="2"/>
    </font>
    <font>
      <sz val="10"/>
      <color indexed="10"/>
      <name val="Arial"/>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9">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style="thick">
        <color indexed="64"/>
      </top>
      <bottom/>
      <diagonal/>
    </border>
    <border>
      <left/>
      <right/>
      <top/>
      <bottom style="thin">
        <color indexed="64"/>
      </bottom>
      <diagonal/>
    </border>
    <border>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2" fillId="0" borderId="0" xfId="0" applyFont="1"/>
    <xf numFmtId="0" fontId="3" fillId="0" borderId="0" xfId="0" applyFont="1" applyBorder="1"/>
    <xf numFmtId="0" fontId="3" fillId="0" borderId="0" xfId="0" applyFont="1" applyAlignment="1">
      <alignment horizontal="center"/>
    </xf>
    <xf numFmtId="0" fontId="3" fillId="0" borderId="0" xfId="0" applyFont="1"/>
    <xf numFmtId="0" fontId="3" fillId="0" borderId="0" xfId="0" applyFont="1" applyBorder="1" applyAlignment="1">
      <alignment horizontal="center"/>
    </xf>
    <xf numFmtId="0" fontId="3" fillId="0" borderId="1" xfId="0" applyFont="1" applyBorder="1" applyAlignment="1">
      <alignment horizontal="center"/>
    </xf>
    <xf numFmtId="0" fontId="3" fillId="0" borderId="1" xfId="0" applyFont="1" applyBorder="1"/>
    <xf numFmtId="0" fontId="3" fillId="0" borderId="0" xfId="0" applyFont="1" applyFill="1" applyBorder="1"/>
    <xf numFmtId="14" fontId="2" fillId="0" borderId="0" xfId="0" applyNumberFormat="1" applyFont="1"/>
    <xf numFmtId="0" fontId="2" fillId="2" borderId="0" xfId="0" applyFont="1" applyFill="1"/>
    <xf numFmtId="0" fontId="3" fillId="2" borderId="0" xfId="0" applyFont="1" applyFill="1"/>
    <xf numFmtId="0" fontId="3" fillId="2" borderId="0" xfId="0" applyFont="1" applyFill="1" applyAlignment="1">
      <alignment horizontal="center"/>
    </xf>
    <xf numFmtId="0" fontId="4" fillId="2" borderId="0" xfId="0" applyFont="1" applyFill="1"/>
    <xf numFmtId="0" fontId="2" fillId="3" borderId="0" xfId="0" applyFont="1" applyFill="1" applyAlignment="1">
      <alignment horizontal="center"/>
    </xf>
    <xf numFmtId="14" fontId="3" fillId="0" borderId="0" xfId="0" applyNumberFormat="1" applyFont="1" applyFill="1" applyAlignment="1">
      <alignment horizontal="center" vertical="top"/>
    </xf>
    <xf numFmtId="0" fontId="3" fillId="0" borderId="0" xfId="0" applyFont="1" applyFill="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0" fontId="0" fillId="0" borderId="0" xfId="0" applyFill="1" applyAlignment="1">
      <alignment horizontal="center" vertical="top" wrapText="1"/>
    </xf>
    <xf numFmtId="0" fontId="0" fillId="0" borderId="0" xfId="0" applyFill="1" applyAlignment="1">
      <alignment vertical="top" wrapText="1"/>
    </xf>
    <xf numFmtId="0" fontId="0" fillId="0" borderId="0" xfId="0" applyFill="1" applyAlignment="1">
      <alignment horizontal="left" vertical="top" wrapText="1"/>
    </xf>
    <xf numFmtId="0" fontId="3" fillId="0" borderId="0" xfId="0" applyFont="1" applyFill="1"/>
    <xf numFmtId="0" fontId="3" fillId="0" borderId="0" xfId="0" applyFont="1" applyAlignment="1">
      <alignment vertical="top" wrapText="1"/>
    </xf>
    <xf numFmtId="14" fontId="3" fillId="0" borderId="1" xfId="0" applyNumberFormat="1" applyFont="1" applyFill="1" applyBorder="1" applyAlignment="1">
      <alignment horizontal="center" vertical="top"/>
    </xf>
    <xf numFmtId="0" fontId="0" fillId="0" borderId="1" xfId="0" applyBorder="1" applyAlignment="1">
      <alignment vertical="top" wrapText="1"/>
    </xf>
    <xf numFmtId="14" fontId="3" fillId="0" borderId="1" xfId="0" applyNumberFormat="1" applyFont="1" applyFill="1" applyBorder="1" applyAlignment="1">
      <alignmen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14" fontId="3" fillId="0" borderId="1" xfId="0" applyNumberFormat="1" applyFont="1" applyBorder="1" applyAlignment="1">
      <alignment vertical="top" wrapText="1"/>
    </xf>
    <xf numFmtId="14" fontId="0" fillId="0" borderId="1" xfId="0" applyNumberForma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16" fontId="3" fillId="0" borderId="0" xfId="0" applyNumberFormat="1" applyFont="1"/>
    <xf numFmtId="0" fontId="3" fillId="0" borderId="0" xfId="0" applyFont="1" applyBorder="1" applyAlignment="1">
      <alignment horizontal="left"/>
    </xf>
    <xf numFmtId="9" fontId="3" fillId="0" borderId="0" xfId="2" applyFont="1" applyBorder="1" applyAlignment="1">
      <alignment horizontal="left"/>
    </xf>
    <xf numFmtId="167" fontId="3" fillId="0" borderId="0" xfId="1" applyNumberFormat="1" applyFont="1"/>
    <xf numFmtId="0" fontId="3" fillId="0" borderId="0" xfId="0" applyFont="1" applyFill="1" applyBorder="1" applyAlignment="1">
      <alignment horizontal="left"/>
    </xf>
    <xf numFmtId="9" fontId="3" fillId="0" borderId="0" xfId="0" applyNumberFormat="1" applyFont="1"/>
    <xf numFmtId="0" fontId="2" fillId="0" borderId="0" xfId="0" applyFont="1" applyAlignment="1">
      <alignment horizontal="center"/>
    </xf>
    <xf numFmtId="14" fontId="2" fillId="0" borderId="0" xfId="0" applyNumberFormat="1" applyFont="1" applyBorder="1" applyAlignment="1">
      <alignment horizontal="center"/>
    </xf>
    <xf numFmtId="0" fontId="2" fillId="0" borderId="2" xfId="0" applyFont="1" applyBorder="1"/>
    <xf numFmtId="0" fontId="3" fillId="0" borderId="3" xfId="0" applyFont="1" applyBorder="1"/>
    <xf numFmtId="0" fontId="2" fillId="0" borderId="4" xfId="0" applyFont="1" applyBorder="1" applyAlignment="1">
      <alignment horizontal="center"/>
    </xf>
    <xf numFmtId="0" fontId="2" fillId="0" borderId="5" xfId="0" applyFont="1" applyBorder="1"/>
    <xf numFmtId="0" fontId="3" fillId="0" borderId="5" xfId="0" applyFont="1" applyBorder="1"/>
    <xf numFmtId="0" fontId="3" fillId="0" borderId="5" xfId="0" applyFont="1" applyBorder="1" applyAlignment="1">
      <alignment horizontal="center"/>
    </xf>
    <xf numFmtId="0" fontId="3" fillId="0" borderId="1" xfId="0" applyFont="1" applyBorder="1" applyAlignment="1">
      <alignment horizontal="right"/>
    </xf>
    <xf numFmtId="0" fontId="2" fillId="0" borderId="0" xfId="0" applyFont="1" applyBorder="1"/>
    <xf numFmtId="0" fontId="3" fillId="0" borderId="0" xfId="0" applyFont="1" applyBorder="1" applyAlignment="1">
      <alignment horizontal="left" vertical="top" wrapText="1"/>
    </xf>
    <xf numFmtId="0" fontId="3" fillId="0" borderId="0" xfId="0" applyFont="1" applyAlignment="1">
      <alignment horizontal="left"/>
    </xf>
    <xf numFmtId="0" fontId="3" fillId="0" borderId="0" xfId="0" applyFont="1" applyFill="1" applyBorder="1" applyAlignment="1">
      <alignment horizontal="center" vertical="top" wrapText="1"/>
    </xf>
    <xf numFmtId="0" fontId="2" fillId="0" borderId="6" xfId="0" applyFont="1" applyBorder="1"/>
    <xf numFmtId="0" fontId="3" fillId="0" borderId="6" xfId="0" applyFont="1" applyBorder="1"/>
    <xf numFmtId="0" fontId="3" fillId="0" borderId="6" xfId="0" applyFont="1" applyBorder="1" applyAlignment="1">
      <alignment horizontal="center"/>
    </xf>
    <xf numFmtId="0" fontId="5" fillId="0" borderId="1" xfId="0" applyFont="1" applyBorder="1" applyAlignment="1">
      <alignment vertical="top" wrapText="1"/>
    </xf>
    <xf numFmtId="14" fontId="3" fillId="0" borderId="7" xfId="0" applyNumberFormat="1" applyFont="1" applyFill="1" applyBorder="1" applyAlignment="1">
      <alignment horizontal="center" vertical="top"/>
    </xf>
    <xf numFmtId="0" fontId="3" fillId="0" borderId="7" xfId="0" applyFont="1" applyFill="1" applyBorder="1" applyAlignment="1">
      <alignment horizontal="center" vertical="top"/>
    </xf>
    <xf numFmtId="0" fontId="3" fillId="0" borderId="7" xfId="0" applyFont="1" applyBorder="1" applyAlignment="1">
      <alignment vertical="top" wrapText="1"/>
    </xf>
    <xf numFmtId="0" fontId="0" fillId="0" borderId="1" xfId="0" applyBorder="1"/>
    <xf numFmtId="0" fontId="3" fillId="0" borderId="1" xfId="0" applyFont="1" applyFill="1" applyBorder="1" applyAlignment="1">
      <alignment vertical="top" wrapText="1"/>
    </xf>
    <xf numFmtId="0" fontId="3" fillId="0" borderId="8" xfId="0" applyFont="1" applyBorder="1" applyAlignment="1">
      <alignment horizontal="center" vertical="top" wrapText="1"/>
    </xf>
    <xf numFmtId="0" fontId="3" fillId="0" borderId="8" xfId="0" applyFont="1" applyBorder="1" applyAlignment="1">
      <alignment vertical="top" wrapText="1"/>
    </xf>
    <xf numFmtId="0" fontId="2"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7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716835034278562"/>
          <c:y val="2.364071651687287E-2"/>
        </c:manualLayout>
      </c:layout>
      <c:overlay val="0"/>
      <c:spPr>
        <a:noFill/>
        <a:ln w="25400">
          <a:noFill/>
        </a:ln>
      </c:spPr>
    </c:title>
    <c:autoTitleDeleted val="0"/>
    <c:plotArea>
      <c:layout>
        <c:manualLayout>
          <c:layoutTarget val="inner"/>
          <c:xMode val="edge"/>
          <c:yMode val="edge"/>
          <c:x val="4.4512717296897188E-2"/>
          <c:y val="0.1442083707529245"/>
          <c:w val="0.75518127276115232"/>
          <c:h val="0.60283827118025812"/>
        </c:manualLayout>
      </c:layout>
      <c:barChart>
        <c:barDir val="col"/>
        <c:grouping val="stacked"/>
        <c:varyColors val="0"/>
        <c:ser>
          <c:idx val="0"/>
          <c:order val="0"/>
          <c:tx>
            <c:strRef>
              <c:f>'Graph Data Oct 015'!$A$2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015'!$V$2:$AH$2</c:f>
              <c:numCache>
                <c:formatCode>General</c:formatCode>
                <c:ptCount val="13"/>
                <c:pt idx="7">
                  <c:v>1</c:v>
                </c:pt>
                <c:pt idx="8">
                  <c:v>2</c:v>
                </c:pt>
                <c:pt idx="9">
                  <c:v>2</c:v>
                </c:pt>
                <c:pt idx="10">
                  <c:v>2</c:v>
                </c:pt>
                <c:pt idx="11">
                  <c:v>2</c:v>
                </c:pt>
              </c:numCache>
            </c:numRef>
          </c:val>
          <c:extLst>
            <c:ext xmlns:c16="http://schemas.microsoft.com/office/drawing/2014/chart" uri="{C3380CC4-5D6E-409C-BE32-E72D297353CC}">
              <c16:uniqueId val="{00000000-ECA1-4135-BDCE-2312454C3F3A}"/>
            </c:ext>
          </c:extLst>
        </c:ser>
        <c:ser>
          <c:idx val="1"/>
          <c:order val="1"/>
          <c:tx>
            <c:strRef>
              <c:f>'Graph Data Oct 015'!$A$3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5817400390082108"/>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A1-4135-BDCE-2312454C3F3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015'!$V$3:$AH$3</c:f>
              <c:numCache>
                <c:formatCode>General</c:formatCode>
                <c:ptCount val="13"/>
                <c:pt idx="9">
                  <c:v>1</c:v>
                </c:pt>
              </c:numCache>
            </c:numRef>
          </c:val>
          <c:extLst>
            <c:ext xmlns:c16="http://schemas.microsoft.com/office/drawing/2014/chart" uri="{C3380CC4-5D6E-409C-BE32-E72D297353CC}">
              <c16:uniqueId val="{00000002-ECA1-4135-BDCE-2312454C3F3A}"/>
            </c:ext>
          </c:extLst>
        </c:ser>
        <c:ser>
          <c:idx val="2"/>
          <c:order val="2"/>
          <c:tx>
            <c:strRef>
              <c:f>'Graph Data Oct 015'!$A$4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077553715452906"/>
                  <c:y val="0.49645504685433023"/>
                </c:manualLayout>
              </c:layout>
              <c:spPr>
                <a:noFill/>
                <a:ln w="25400">
                  <a:noFill/>
                </a:ln>
              </c:spPr>
              <c:txPr>
                <a:bodyPr/>
                <a:lstStyle/>
                <a:p>
                  <a:pPr>
                    <a:defRPr sz="10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A1-4135-BDCE-2312454C3F3A}"/>
                </c:ext>
              </c:extLst>
            </c:dLbl>
            <c:spPr>
              <a:noFill/>
              <a:ln w="25400">
                <a:noFill/>
              </a:ln>
            </c:spPr>
            <c:txPr>
              <a:bodyPr wrap="square" lIns="38100" tIns="19050" rIns="38100" bIns="19050" anchor="ctr">
                <a:spAutoFit/>
              </a:bodyPr>
              <a:lstStyle/>
              <a:p>
                <a:pPr>
                  <a:defRPr sz="10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015'!$V$4:$AH$4</c:f>
              <c:numCache>
                <c:formatCode>General</c:formatCode>
                <c:ptCount val="13"/>
                <c:pt idx="1">
                  <c:v>17</c:v>
                </c:pt>
                <c:pt idx="2">
                  <c:v>12</c:v>
                </c:pt>
                <c:pt idx="3">
                  <c:v>5</c:v>
                </c:pt>
                <c:pt idx="4">
                  <c:v>4</c:v>
                </c:pt>
                <c:pt idx="5">
                  <c:v>8</c:v>
                </c:pt>
                <c:pt idx="6">
                  <c:v>11</c:v>
                </c:pt>
                <c:pt idx="7">
                  <c:v>4</c:v>
                </c:pt>
                <c:pt idx="8">
                  <c:v>6</c:v>
                </c:pt>
                <c:pt idx="9">
                  <c:v>4</c:v>
                </c:pt>
                <c:pt idx="10">
                  <c:v>10</c:v>
                </c:pt>
                <c:pt idx="11">
                  <c:v>6</c:v>
                </c:pt>
                <c:pt idx="12">
                  <c:v>9</c:v>
                </c:pt>
              </c:numCache>
            </c:numRef>
          </c:val>
          <c:extLst>
            <c:ext xmlns:c16="http://schemas.microsoft.com/office/drawing/2014/chart" uri="{C3380CC4-5D6E-409C-BE32-E72D297353CC}">
              <c16:uniqueId val="{00000004-ECA1-4135-BDCE-2312454C3F3A}"/>
            </c:ext>
          </c:extLst>
        </c:ser>
        <c:ser>
          <c:idx val="3"/>
          <c:order val="3"/>
          <c:tx>
            <c:strRef>
              <c:f>'Graph Data Oct 015'!$A$5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46128403697789"/>
                  <c:y val="0.46099397207902093"/>
                </c:manualLayout>
              </c:layout>
              <c:spPr>
                <a:noFill/>
                <a:ln w="25400">
                  <a:noFill/>
                </a:ln>
              </c:spPr>
              <c:txPr>
                <a:bodyPr/>
                <a:lstStyle/>
                <a:p>
                  <a:pPr>
                    <a:defRPr sz="10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A1-4135-BDCE-2312454C3F3A}"/>
                </c:ext>
              </c:extLst>
            </c:dLbl>
            <c:spPr>
              <a:noFill/>
              <a:ln w="25400">
                <a:noFill/>
              </a:ln>
            </c:spPr>
            <c:txPr>
              <a:bodyPr wrap="square" lIns="38100" tIns="19050" rIns="38100" bIns="19050" anchor="ctr">
                <a:spAutoFit/>
              </a:bodyPr>
              <a:lstStyle/>
              <a:p>
                <a:pPr>
                  <a:defRPr sz="10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015'!$V$5:$AH$5</c:f>
              <c:numCache>
                <c:formatCode>General</c:formatCode>
                <c:ptCount val="13"/>
                <c:pt idx="0">
                  <c:v>9</c:v>
                </c:pt>
                <c:pt idx="1">
                  <c:v>4</c:v>
                </c:pt>
                <c:pt idx="2">
                  <c:v>5</c:v>
                </c:pt>
                <c:pt idx="3">
                  <c:v>5</c:v>
                </c:pt>
                <c:pt idx="4">
                  <c:v>3</c:v>
                </c:pt>
                <c:pt idx="5">
                  <c:v>6</c:v>
                </c:pt>
                <c:pt idx="6">
                  <c:v>4</c:v>
                </c:pt>
                <c:pt idx="7">
                  <c:v>3</c:v>
                </c:pt>
                <c:pt idx="8">
                  <c:v>6</c:v>
                </c:pt>
                <c:pt idx="9">
                  <c:v>4</c:v>
                </c:pt>
                <c:pt idx="10">
                  <c:v>6</c:v>
                </c:pt>
                <c:pt idx="11">
                  <c:v>4</c:v>
                </c:pt>
                <c:pt idx="12">
                  <c:v>4</c:v>
                </c:pt>
              </c:numCache>
            </c:numRef>
          </c:val>
          <c:extLst>
            <c:ext xmlns:c16="http://schemas.microsoft.com/office/drawing/2014/chart" uri="{C3380CC4-5D6E-409C-BE32-E72D297353CC}">
              <c16:uniqueId val="{00000006-ECA1-4135-BDCE-2312454C3F3A}"/>
            </c:ext>
          </c:extLst>
        </c:ser>
        <c:ser>
          <c:idx val="4"/>
          <c:order val="4"/>
          <c:tx>
            <c:strRef>
              <c:f>'Graph Data Oct 015'!$A$6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167311291761237"/>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A1-4135-BDCE-2312454C3F3A}"/>
                </c:ext>
              </c:extLst>
            </c:dLbl>
            <c:dLbl>
              <c:idx val="8"/>
              <c:layout>
                <c:manualLayout>
                  <c:xMode val="edge"/>
                  <c:yMode val="edge"/>
                  <c:x val="0.52801292241836661"/>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A1-4135-BDCE-2312454C3F3A}"/>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015'!$V$6:$AH$6</c:f>
              <c:numCache>
                <c:formatCode>General</c:formatCode>
                <c:ptCount val="13"/>
                <c:pt idx="0">
                  <c:v>5</c:v>
                </c:pt>
                <c:pt idx="1">
                  <c:v>1</c:v>
                </c:pt>
                <c:pt idx="2">
                  <c:v>1</c:v>
                </c:pt>
                <c:pt idx="3">
                  <c:v>2</c:v>
                </c:pt>
                <c:pt idx="5">
                  <c:v>1</c:v>
                </c:pt>
                <c:pt idx="7">
                  <c:v>2</c:v>
                </c:pt>
                <c:pt idx="11">
                  <c:v>2</c:v>
                </c:pt>
                <c:pt idx="12">
                  <c:v>2</c:v>
                </c:pt>
              </c:numCache>
            </c:numRef>
          </c:val>
          <c:extLst>
            <c:ext xmlns:c16="http://schemas.microsoft.com/office/drawing/2014/chart" uri="{C3380CC4-5D6E-409C-BE32-E72D297353CC}">
              <c16:uniqueId val="{00000009-ECA1-4135-BDCE-2312454C3F3A}"/>
            </c:ext>
          </c:extLst>
        </c:ser>
        <c:ser>
          <c:idx val="5"/>
          <c:order val="5"/>
          <c:tx>
            <c:strRef>
              <c:f>'Graph Data Oct 015'!$A$7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47505813804792002"/>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A1-4135-BDCE-2312454C3F3A}"/>
                </c:ext>
              </c:extLst>
            </c:dLbl>
            <c:dLbl>
              <c:idx val="8"/>
              <c:layout>
                <c:manualLayout>
                  <c:xMode val="edge"/>
                  <c:yMode val="edge"/>
                  <c:x val="0.54182721399326583"/>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A1-4135-BDCE-2312454C3F3A}"/>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015'!$V$7:$AH$7</c:f>
              <c:numCache>
                <c:formatCode>General</c:formatCode>
                <c:ptCount val="13"/>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ECA1-4135-BDCE-2312454C3F3A}"/>
            </c:ext>
          </c:extLst>
        </c:ser>
        <c:ser>
          <c:idx val="6"/>
          <c:order val="6"/>
          <c:tx>
            <c:strRef>
              <c:f>'Graph Data Oct 015'!$A$8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015'!$V$8:$AH$8</c:f>
              <c:numCache>
                <c:formatCode>General</c:formatCode>
                <c:ptCount val="13"/>
                <c:pt idx="0">
                  <c:v>2</c:v>
                </c:pt>
                <c:pt idx="2">
                  <c:v>1</c:v>
                </c:pt>
                <c:pt idx="3">
                  <c:v>1</c:v>
                </c:pt>
                <c:pt idx="4">
                  <c:v>3</c:v>
                </c:pt>
                <c:pt idx="5">
                  <c:v>2</c:v>
                </c:pt>
                <c:pt idx="11">
                  <c:v>1</c:v>
                </c:pt>
                <c:pt idx="12">
                  <c:v>3</c:v>
                </c:pt>
              </c:numCache>
            </c:numRef>
          </c:val>
          <c:extLst>
            <c:ext xmlns:c16="http://schemas.microsoft.com/office/drawing/2014/chart" uri="{C3380CC4-5D6E-409C-BE32-E72D297353CC}">
              <c16:uniqueId val="{0000000D-ECA1-4135-BDCE-2312454C3F3A}"/>
            </c:ext>
          </c:extLst>
        </c:ser>
        <c:ser>
          <c:idx val="7"/>
          <c:order val="7"/>
          <c:tx>
            <c:strRef>
              <c:f>'Graph Data Oct 015'!$A$9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48427131944678"/>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A1-4135-BDCE-2312454C3F3A}"/>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015'!$V$9:$AH$9</c:f>
              <c:numCache>
                <c:formatCode>General</c:formatCode>
                <c:ptCount val="13"/>
                <c:pt idx="0">
                  <c:v>2</c:v>
                </c:pt>
                <c:pt idx="1">
                  <c:v>3</c:v>
                </c:pt>
                <c:pt idx="2">
                  <c:v>3</c:v>
                </c:pt>
                <c:pt idx="3">
                  <c:v>2</c:v>
                </c:pt>
                <c:pt idx="4">
                  <c:v>3</c:v>
                </c:pt>
                <c:pt idx="5">
                  <c:v>2</c:v>
                </c:pt>
                <c:pt idx="6">
                  <c:v>1</c:v>
                </c:pt>
                <c:pt idx="8">
                  <c:v>1</c:v>
                </c:pt>
                <c:pt idx="9">
                  <c:v>3</c:v>
                </c:pt>
                <c:pt idx="10">
                  <c:v>1</c:v>
                </c:pt>
                <c:pt idx="12">
                  <c:v>3</c:v>
                </c:pt>
              </c:numCache>
            </c:numRef>
          </c:val>
          <c:extLst>
            <c:ext xmlns:c16="http://schemas.microsoft.com/office/drawing/2014/chart" uri="{C3380CC4-5D6E-409C-BE32-E72D297353CC}">
              <c16:uniqueId val="{0000000F-ECA1-4135-BDCE-2312454C3F3A}"/>
            </c:ext>
          </c:extLst>
        </c:ser>
        <c:ser>
          <c:idx val="8"/>
          <c:order val="8"/>
          <c:tx>
            <c:strRef>
              <c:f>'Graph Data Oct 015'!$A$10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49731449669636862"/>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ECA1-4135-BDCE-2312454C3F3A}"/>
                </c:ext>
              </c:extLst>
            </c:dLbl>
            <c:dLbl>
              <c:idx val="8"/>
              <c:layout>
                <c:manualLayout>
                  <c:xMode val="edge"/>
                  <c:yMode val="edge"/>
                  <c:x val="0.55103674170986516"/>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CA1-4135-BDCE-2312454C3F3A}"/>
                </c:ext>
              </c:extLst>
            </c:dLbl>
            <c:dLbl>
              <c:idx val="9"/>
              <c:layout>
                <c:manualLayout>
                  <c:xMode val="edge"/>
                  <c:yMode val="edge"/>
                  <c:x val="0.61166613251081137"/>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CA1-4135-BDCE-2312454C3F3A}"/>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015'!$V$1:$AH$1</c:f>
              <c:strCache>
                <c:ptCount val="13"/>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pt idx="12">
                  <c:v>10/15-10/19</c:v>
                </c:pt>
              </c:strCache>
            </c:strRef>
          </c:cat>
          <c:val>
            <c:numRef>
              <c:f>'Graph Data Oct 015'!$V$10:$AH$10</c:f>
              <c:numCache>
                <c:formatCode>General</c:formatCode>
                <c:ptCount val="13"/>
                <c:pt idx="0">
                  <c:v>1</c:v>
                </c:pt>
                <c:pt idx="1">
                  <c:v>2</c:v>
                </c:pt>
                <c:pt idx="2">
                  <c:v>1</c:v>
                </c:pt>
                <c:pt idx="4">
                  <c:v>1</c:v>
                </c:pt>
                <c:pt idx="5">
                  <c:v>1</c:v>
                </c:pt>
                <c:pt idx="6">
                  <c:v>1</c:v>
                </c:pt>
                <c:pt idx="8">
                  <c:v>1</c:v>
                </c:pt>
                <c:pt idx="10">
                  <c:v>3</c:v>
                </c:pt>
                <c:pt idx="11">
                  <c:v>3</c:v>
                </c:pt>
              </c:numCache>
            </c:numRef>
          </c:val>
          <c:extLst>
            <c:ext xmlns:c16="http://schemas.microsoft.com/office/drawing/2014/chart" uri="{C3380CC4-5D6E-409C-BE32-E72D297353CC}">
              <c16:uniqueId val="{00000013-ECA1-4135-BDCE-2312454C3F3A}"/>
            </c:ext>
          </c:extLst>
        </c:ser>
        <c:dLbls>
          <c:showLegendKey val="0"/>
          <c:showVal val="1"/>
          <c:showCatName val="0"/>
          <c:showSerName val="0"/>
          <c:showPercent val="0"/>
          <c:showBubbleSize val="0"/>
        </c:dLbls>
        <c:gapWidth val="110"/>
        <c:overlap val="50"/>
        <c:axId val="203210192"/>
        <c:axId val="1"/>
      </c:barChart>
      <c:catAx>
        <c:axId val="20321019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3210192"/>
        <c:crosses val="autoZero"/>
        <c:crossBetween val="between"/>
      </c:valAx>
      <c:spPr>
        <a:solidFill>
          <a:srgbClr val="FFFFFF"/>
        </a:solidFill>
        <a:ln w="12700">
          <a:solidFill>
            <a:srgbClr val="C0C0C0"/>
          </a:solidFill>
          <a:prstDash val="solid"/>
        </a:ln>
      </c:spPr>
    </c:plotArea>
    <c:legend>
      <c:legendPos val="r"/>
      <c:layout>
        <c:manualLayout>
          <c:xMode val="edge"/>
          <c:yMode val="edge"/>
          <c:x val="0.81427574227599864"/>
          <c:y val="8.7470651112429604E-2"/>
          <c:w val="0.1803532511167386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10/08/2001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08'!$C$188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E0F3-45BD-9DFB-FFC23E845053}"/>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0F3-45BD-9DFB-FFC23E845053}"/>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E0F3-45BD-9DFB-FFC23E845053}"/>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0F3-45BD-9DFB-FFC23E845053}"/>
                </c:ext>
              </c:extLst>
            </c:dLbl>
            <c:dLbl>
              <c:idx val="4"/>
              <c:layout>
                <c:manualLayout>
                  <c:xMode val="edge"/>
                  <c:yMode val="edge"/>
                  <c:x val="0.3275563951211638"/>
                  <c:y val="0.69499003091122291"/>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0F3-45BD-9DFB-FFC23E845053}"/>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0F3-45BD-9DFB-FFC23E845053}"/>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E0F3-45BD-9DFB-FFC23E845053}"/>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0F3-45BD-9DFB-FFC23E845053}"/>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0F3-45BD-9DFB-FFC23E845053}"/>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E0F3-45BD-9DFB-FFC23E845053}"/>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08'!$C$189:$C$198</c:f>
              <c:numCache>
                <c:formatCode>General</c:formatCode>
                <c:ptCount val="10"/>
                <c:pt idx="1">
                  <c:v>2</c:v>
                </c:pt>
                <c:pt idx="2">
                  <c:v>6</c:v>
                </c:pt>
                <c:pt idx="3">
                  <c:v>1</c:v>
                </c:pt>
                <c:pt idx="4">
                  <c:v>1</c:v>
                </c:pt>
                <c:pt idx="6">
                  <c:v>1</c:v>
                </c:pt>
                <c:pt idx="7">
                  <c:v>1</c:v>
                </c:pt>
                <c:pt idx="8">
                  <c:v>6</c:v>
                </c:pt>
                <c:pt idx="9">
                  <c:v>18</c:v>
                </c:pt>
              </c:numCache>
            </c:numRef>
          </c:val>
          <c:extLst>
            <c:ext xmlns:c16="http://schemas.microsoft.com/office/drawing/2014/chart" uri="{C3380CC4-5D6E-409C-BE32-E72D297353CC}">
              <c16:uniqueId val="{0000000A-E0F3-45BD-9DFB-FFC23E845053}"/>
            </c:ext>
          </c:extLst>
        </c:ser>
        <c:ser>
          <c:idx val="0"/>
          <c:order val="1"/>
          <c:tx>
            <c:strRef>
              <c:f>'Graph Data Oct 08'!$E$188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E0F3-45BD-9DFB-FFC23E845053}"/>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E0F3-45BD-9DFB-FFC23E845053}"/>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E0F3-45BD-9DFB-FFC23E845053}"/>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E0F3-45BD-9DFB-FFC23E845053}"/>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0F3-45BD-9DFB-FFC23E845053}"/>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E0F3-45BD-9DFB-FFC23E845053}"/>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E0F3-45BD-9DFB-FFC23E845053}"/>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E0F3-45BD-9DFB-FFC23E845053}"/>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08'!$E$189:$E$196</c:f>
              <c:numCache>
                <c:formatCode>_(* #,##0_);_(* \(#,##0\);_(* "-"??_);_(@_)</c:formatCode>
                <c:ptCount val="8"/>
                <c:pt idx="2">
                  <c:v>12.76595744680851</c:v>
                </c:pt>
                <c:pt idx="3">
                  <c:v>2.3255813953488373</c:v>
                </c:pt>
                <c:pt idx="4">
                  <c:v>0.21321961620469082</c:v>
                </c:pt>
                <c:pt idx="6">
                  <c:v>11.111111111111111</c:v>
                </c:pt>
                <c:pt idx="7">
                  <c:v>5.8823529411764701</c:v>
                </c:pt>
              </c:numCache>
            </c:numRef>
          </c:val>
          <c:extLst>
            <c:ext xmlns:c16="http://schemas.microsoft.com/office/drawing/2014/chart" uri="{C3380CC4-5D6E-409C-BE32-E72D297353CC}">
              <c16:uniqueId val="{00000013-E0F3-45BD-9DFB-FFC23E845053}"/>
            </c:ext>
          </c:extLst>
        </c:ser>
        <c:dLbls>
          <c:showLegendKey val="0"/>
          <c:showVal val="1"/>
          <c:showCatName val="0"/>
          <c:showSerName val="0"/>
          <c:showPercent val="0"/>
          <c:showBubbleSize val="0"/>
        </c:dLbls>
        <c:gapWidth val="150"/>
        <c:axId val="160073440"/>
        <c:axId val="1"/>
      </c:barChart>
      <c:catAx>
        <c:axId val="160073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60073440"/>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5658-4A02-ADE1-6EE6FDAD6FE7}"/>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5658-4A02-ADE1-6EE6FDAD6FE7}"/>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5658-4A02-ADE1-6EE6FDAD6FE7}"/>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5658-4A02-ADE1-6EE6FDAD6FE7}"/>
            </c:ext>
          </c:extLst>
        </c:ser>
        <c:dLbls>
          <c:showLegendKey val="0"/>
          <c:showVal val="0"/>
          <c:showCatName val="0"/>
          <c:showSerName val="0"/>
          <c:showPercent val="0"/>
          <c:showBubbleSize val="0"/>
        </c:dLbls>
        <c:marker val="1"/>
        <c:smooth val="0"/>
        <c:axId val="160072456"/>
        <c:axId val="1"/>
      </c:lineChart>
      <c:dateAx>
        <c:axId val="16007245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600724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7769170385518218"/>
          <c:y val="0.20483919364098802"/>
          <c:w val="0.67574728254416006"/>
          <c:h val="0.5564529276074083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pt idx="44">
                  <c:v>37179</c:v>
                </c:pt>
                <c:pt idx="45">
                  <c:v>37180</c:v>
                </c:pt>
                <c:pt idx="46">
                  <c:v>37181</c:v>
                </c:pt>
                <c:pt idx="47">
                  <c:v>37182</c:v>
                </c:pt>
                <c:pt idx="48">
                  <c:v>37183</c:v>
                </c:pt>
              </c:numCache>
            </c:numRef>
          </c:cat>
          <c:val>
            <c:numRef>
              <c:f>[1]Chart!$AB$78:$AB$120</c:f>
              <c:numCache>
                <c:formatCode>General</c:formatCode>
                <c:ptCount val="43"/>
                <c:pt idx="0">
                  <c:v>0.32916666666666666</c:v>
                </c:pt>
                <c:pt idx="1">
                  <c:v>0.31736111111111115</c:v>
                </c:pt>
                <c:pt idx="2">
                  <c:v>0.30902777777777779</c:v>
                </c:pt>
                <c:pt idx="3">
                  <c:v>0.32430555555555557</c:v>
                </c:pt>
                <c:pt idx="4">
                  <c:v>0.33333333333333331</c:v>
                </c:pt>
                <c:pt idx="5">
                  <c:v>0.31944444444444448</c:v>
                </c:pt>
                <c:pt idx="6">
                  <c:v>0.31944444444444448</c:v>
                </c:pt>
                <c:pt idx="7">
                  <c:v>0.32430555555555557</c:v>
                </c:pt>
                <c:pt idx="8">
                  <c:v>0.31944444444444448</c:v>
                </c:pt>
                <c:pt idx="9">
                  <c:v>0.31944444444444448</c:v>
                </c:pt>
                <c:pt idx="10">
                  <c:v>0.31944444444444448</c:v>
                </c:pt>
                <c:pt idx="11">
                  <c:v>0.31666666666666665</c:v>
                </c:pt>
                <c:pt idx="12">
                  <c:v>0.31944444444444448</c:v>
                </c:pt>
                <c:pt idx="13">
                  <c:v>0.31736111111111115</c:v>
                </c:pt>
                <c:pt idx="14">
                  <c:v>0.31944444444444448</c:v>
                </c:pt>
                <c:pt idx="15">
                  <c:v>0.32291666666666669</c:v>
                </c:pt>
                <c:pt idx="16">
                  <c:v>0.31944444444444448</c:v>
                </c:pt>
                <c:pt idx="17">
                  <c:v>0.31805555555555554</c:v>
                </c:pt>
                <c:pt idx="18">
                  <c:v>0.32291666666666669</c:v>
                </c:pt>
                <c:pt idx="19">
                  <c:v>0.31944444444444448</c:v>
                </c:pt>
                <c:pt idx="20">
                  <c:v>0.31944444444444448</c:v>
                </c:pt>
                <c:pt idx="21">
                  <c:v>0.31944444444444448</c:v>
                </c:pt>
                <c:pt idx="22">
                  <c:v>0.31944444444444448</c:v>
                </c:pt>
                <c:pt idx="23">
                  <c:v>0.31736111111111115</c:v>
                </c:pt>
                <c:pt idx="24">
                  <c:v>0.31944444444444448</c:v>
                </c:pt>
                <c:pt idx="25">
                  <c:v>0.31944444444444448</c:v>
                </c:pt>
                <c:pt idx="26">
                  <c:v>0.31736111111111115</c:v>
                </c:pt>
                <c:pt idx="27">
                  <c:v>0.31805555555555554</c:v>
                </c:pt>
                <c:pt idx="28">
                  <c:v>0.31944444444444448</c:v>
                </c:pt>
                <c:pt idx="29">
                  <c:v>0.32083333333333336</c:v>
                </c:pt>
                <c:pt idx="30">
                  <c:v>0.31666666666666665</c:v>
                </c:pt>
                <c:pt idx="31">
                  <c:v>0.31874999999999998</c:v>
                </c:pt>
                <c:pt idx="32">
                  <c:v>0.32083333333333336</c:v>
                </c:pt>
                <c:pt idx="37">
                  <c:v>0.31944444444444448</c:v>
                </c:pt>
                <c:pt idx="38">
                  <c:v>0.31805555555555554</c:v>
                </c:pt>
                <c:pt idx="39">
                  <c:v>0.31944444444444448</c:v>
                </c:pt>
                <c:pt idx="40">
                  <c:v>0.32222222222222224</c:v>
                </c:pt>
                <c:pt idx="41">
                  <c:v>0.32013888888888892</c:v>
                </c:pt>
                <c:pt idx="42">
                  <c:v>0.32013888888888892</c:v>
                </c:pt>
              </c:numCache>
            </c:numRef>
          </c:val>
          <c:smooth val="0"/>
          <c:extLst>
            <c:ext xmlns:c16="http://schemas.microsoft.com/office/drawing/2014/chart" uri="{C3380CC4-5D6E-409C-BE32-E72D297353CC}">
              <c16:uniqueId val="{00000000-42EC-442F-9FA0-1F5F7C120A37}"/>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[1]Chart!$AA$78:$AA$128</c:f>
              <c:numCache>
                <c:formatCode>General</c:formatCode>
                <c:ptCount val="51"/>
                <c:pt idx="0">
                  <c:v>37116</c:v>
                </c:pt>
                <c:pt idx="1">
                  <c:v>37117</c:v>
                </c:pt>
                <c:pt idx="2">
                  <c:v>37118</c:v>
                </c:pt>
                <c:pt idx="3">
                  <c:v>37119</c:v>
                </c:pt>
                <c:pt idx="4">
                  <c:v>37120</c:v>
                </c:pt>
                <c:pt idx="5">
                  <c:v>37123</c:v>
                </c:pt>
                <c:pt idx="6">
                  <c:v>37124</c:v>
                </c:pt>
                <c:pt idx="7">
                  <c:v>37125</c:v>
                </c:pt>
                <c:pt idx="8">
                  <c:v>37126</c:v>
                </c:pt>
                <c:pt idx="9">
                  <c:v>37127</c:v>
                </c:pt>
                <c:pt idx="10">
                  <c:v>37130</c:v>
                </c:pt>
                <c:pt idx="11">
                  <c:v>37131</c:v>
                </c:pt>
                <c:pt idx="12">
                  <c:v>37132</c:v>
                </c:pt>
                <c:pt idx="13">
                  <c:v>37133</c:v>
                </c:pt>
                <c:pt idx="14">
                  <c:v>37134</c:v>
                </c:pt>
                <c:pt idx="15">
                  <c:v>37138</c:v>
                </c:pt>
                <c:pt idx="16">
                  <c:v>37139</c:v>
                </c:pt>
                <c:pt idx="17">
                  <c:v>37140</c:v>
                </c:pt>
                <c:pt idx="18">
                  <c:v>37141</c:v>
                </c:pt>
                <c:pt idx="19">
                  <c:v>37144</c:v>
                </c:pt>
                <c:pt idx="20">
                  <c:v>37145</c:v>
                </c:pt>
                <c:pt idx="21">
                  <c:v>37146</c:v>
                </c:pt>
                <c:pt idx="22">
                  <c:v>37147</c:v>
                </c:pt>
                <c:pt idx="23">
                  <c:v>37148</c:v>
                </c:pt>
                <c:pt idx="24">
                  <c:v>37151</c:v>
                </c:pt>
                <c:pt idx="25">
                  <c:v>37152</c:v>
                </c:pt>
                <c:pt idx="26">
                  <c:v>37153</c:v>
                </c:pt>
                <c:pt idx="27">
                  <c:v>37154</c:v>
                </c:pt>
                <c:pt idx="28">
                  <c:v>37155</c:v>
                </c:pt>
                <c:pt idx="29">
                  <c:v>37158</c:v>
                </c:pt>
                <c:pt idx="30">
                  <c:v>37159</c:v>
                </c:pt>
                <c:pt idx="31">
                  <c:v>37160</c:v>
                </c:pt>
                <c:pt idx="32">
                  <c:v>37161</c:v>
                </c:pt>
                <c:pt idx="33">
                  <c:v>37162</c:v>
                </c:pt>
                <c:pt idx="34">
                  <c:v>37165</c:v>
                </c:pt>
                <c:pt idx="35">
                  <c:v>37166</c:v>
                </c:pt>
                <c:pt idx="36">
                  <c:v>37167</c:v>
                </c:pt>
                <c:pt idx="37">
                  <c:v>37168</c:v>
                </c:pt>
                <c:pt idx="38">
                  <c:v>37169</c:v>
                </c:pt>
                <c:pt idx="39">
                  <c:v>37172</c:v>
                </c:pt>
                <c:pt idx="40">
                  <c:v>37173</c:v>
                </c:pt>
                <c:pt idx="41">
                  <c:v>37174</c:v>
                </c:pt>
                <c:pt idx="42">
                  <c:v>37175</c:v>
                </c:pt>
                <c:pt idx="43">
                  <c:v>37176</c:v>
                </c:pt>
                <c:pt idx="44">
                  <c:v>37179</c:v>
                </c:pt>
                <c:pt idx="45">
                  <c:v>37180</c:v>
                </c:pt>
                <c:pt idx="46">
                  <c:v>37181</c:v>
                </c:pt>
                <c:pt idx="47">
                  <c:v>37182</c:v>
                </c:pt>
                <c:pt idx="48">
                  <c:v>37183</c:v>
                </c:pt>
              </c:numCache>
            </c:numRef>
          </c:cat>
          <c:val>
            <c:numRef>
              <c:f>[1]Chart!$AC$78:$AC$120</c:f>
              <c:numCache>
                <c:formatCode>General</c:formatCode>
                <c:ptCount val="43"/>
                <c:pt idx="0">
                  <c:v>0.67847222222222225</c:v>
                </c:pt>
                <c:pt idx="1">
                  <c:v>0.72291666666666676</c:v>
                </c:pt>
                <c:pt idx="2">
                  <c:v>0.7270833333333333</c:v>
                </c:pt>
                <c:pt idx="3">
                  <c:v>0.67013888888888884</c:v>
                </c:pt>
                <c:pt idx="4">
                  <c:v>0.72152777777777777</c:v>
                </c:pt>
                <c:pt idx="5">
                  <c:v>0.69097222222222221</c:v>
                </c:pt>
                <c:pt idx="6">
                  <c:v>0.66666666666666663</c:v>
                </c:pt>
                <c:pt idx="7">
                  <c:v>0.7597222222222223</c:v>
                </c:pt>
                <c:pt idx="8">
                  <c:v>0.70833333333333337</c:v>
                </c:pt>
                <c:pt idx="9">
                  <c:v>0.7</c:v>
                </c:pt>
                <c:pt idx="10">
                  <c:v>0.7284722222222223</c:v>
                </c:pt>
                <c:pt idx="11">
                  <c:v>0.73958333333333337</c:v>
                </c:pt>
                <c:pt idx="12">
                  <c:v>0.73958333333333337</c:v>
                </c:pt>
                <c:pt idx="13">
                  <c:v>0.70416666666666661</c:v>
                </c:pt>
                <c:pt idx="15">
                  <c:v>0.61736111111111114</c:v>
                </c:pt>
                <c:pt idx="16">
                  <c:v>0.72499999999999998</c:v>
                </c:pt>
                <c:pt idx="17">
                  <c:v>0.72569444444444453</c:v>
                </c:pt>
                <c:pt idx="18">
                  <c:v>0.6694444444444444</c:v>
                </c:pt>
                <c:pt idx="19">
                  <c:v>0.68472222222222223</c:v>
                </c:pt>
                <c:pt idx="21">
                  <c:v>0.75208333333333333</c:v>
                </c:pt>
                <c:pt idx="22">
                  <c:v>0.70208333333333339</c:v>
                </c:pt>
                <c:pt idx="23">
                  <c:v>0.74791666666666667</c:v>
                </c:pt>
                <c:pt idx="24">
                  <c:v>0.73958333333333337</c:v>
                </c:pt>
                <c:pt idx="25">
                  <c:v>0.64583333333333337</c:v>
                </c:pt>
                <c:pt idx="26">
                  <c:v>0.71527777777777779</c:v>
                </c:pt>
                <c:pt idx="27">
                  <c:v>0.71527777777777779</c:v>
                </c:pt>
                <c:pt idx="28">
                  <c:v>0.72499999999999998</c:v>
                </c:pt>
                <c:pt idx="29">
                  <c:v>0.7284722222222223</c:v>
                </c:pt>
                <c:pt idx="30">
                  <c:v>0.67291666666666661</c:v>
                </c:pt>
                <c:pt idx="31">
                  <c:v>0.71736111111111101</c:v>
                </c:pt>
                <c:pt idx="37">
                  <c:v>0.69861111111111107</c:v>
                </c:pt>
                <c:pt idx="38">
                  <c:v>0.72291666666666676</c:v>
                </c:pt>
                <c:pt idx="39">
                  <c:v>0.68472222222222223</c:v>
                </c:pt>
                <c:pt idx="40">
                  <c:v>0.67013888888888884</c:v>
                </c:pt>
                <c:pt idx="41">
                  <c:v>0.65</c:v>
                </c:pt>
              </c:numCache>
            </c:numRef>
          </c:val>
          <c:smooth val="0"/>
          <c:extLst>
            <c:ext xmlns:c16="http://schemas.microsoft.com/office/drawing/2014/chart" uri="{C3380CC4-5D6E-409C-BE32-E72D297353CC}">
              <c16:uniqueId val="{00000001-42EC-442F-9FA0-1F5F7C120A37}"/>
            </c:ext>
          </c:extLst>
        </c:ser>
        <c:dLbls>
          <c:showLegendKey val="0"/>
          <c:showVal val="0"/>
          <c:showCatName val="0"/>
          <c:showSerName val="0"/>
          <c:showPercent val="0"/>
          <c:showBubbleSize val="0"/>
        </c:dLbls>
        <c:marker val="1"/>
        <c:smooth val="0"/>
        <c:axId val="204383688"/>
        <c:axId val="1"/>
      </c:lineChart>
      <c:catAx>
        <c:axId val="204383688"/>
        <c:scaling>
          <c:orientation val="minMax"/>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2"/>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438368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3.0383096048710742E-2"/>
          <c:y val="0.1572053658740708"/>
          <c:w val="0.88639380211673513"/>
          <c:h val="0.63318827921500731"/>
        </c:manualLayout>
      </c:layout>
      <c:barChart>
        <c:barDir val="col"/>
        <c:grouping val="stacked"/>
        <c:varyColors val="0"/>
        <c:ser>
          <c:idx val="0"/>
          <c:order val="0"/>
          <c:tx>
            <c:strRef>
              <c:f>'Graph Data Oct 08'!$AH$15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7212686026236577"/>
                  <c:y val="0.7532757114799225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B7-4245-AE33-4B167D991C09}"/>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08'!$AB$15:$AG$15</c:f>
              <c:numCache>
                <c:formatCode>General</c:formatCode>
                <c:ptCount val="6"/>
                <c:pt idx="0">
                  <c:v>3</c:v>
                </c:pt>
                <c:pt idx="1">
                  <c:v>2</c:v>
                </c:pt>
                <c:pt idx="2">
                  <c:v>3</c:v>
                </c:pt>
                <c:pt idx="3">
                  <c:v>8</c:v>
                </c:pt>
                <c:pt idx="4">
                  <c:v>2</c:v>
                </c:pt>
                <c:pt idx="5">
                  <c:v>1</c:v>
                </c:pt>
              </c:numCache>
            </c:numRef>
          </c:val>
          <c:extLst>
            <c:ext xmlns:c16="http://schemas.microsoft.com/office/drawing/2014/chart" uri="{C3380CC4-5D6E-409C-BE32-E72D297353CC}">
              <c16:uniqueId val="{00000001-12B7-4245-AE33-4B167D991C09}"/>
            </c:ext>
          </c:extLst>
        </c:ser>
        <c:ser>
          <c:idx val="1"/>
          <c:order val="1"/>
          <c:tx>
            <c:strRef>
              <c:f>'Graph Data Oct 08'!$AH$16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3210041760309019"/>
                  <c:y val="0.696507107136508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2B7-4245-AE33-4B167D991C09}"/>
                </c:ext>
              </c:extLst>
            </c:dLbl>
            <c:dLbl>
              <c:idx val="1"/>
              <c:layout>
                <c:manualLayout>
                  <c:xMode val="edge"/>
                  <c:yMode val="edge"/>
                  <c:x val="0.21532368069303701"/>
                  <c:y val="0.6506555420899040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B7-4245-AE33-4B167D991C09}"/>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08'!$AB$16:$AG$16</c:f>
              <c:numCache>
                <c:formatCode>General</c:formatCode>
                <c:ptCount val="6"/>
                <c:pt idx="0">
                  <c:v>9</c:v>
                </c:pt>
                <c:pt idx="1">
                  <c:v>17</c:v>
                </c:pt>
                <c:pt idx="2">
                  <c:v>57</c:v>
                </c:pt>
                <c:pt idx="3">
                  <c:v>16</c:v>
                </c:pt>
                <c:pt idx="4">
                  <c:v>2</c:v>
                </c:pt>
                <c:pt idx="5">
                  <c:v>5</c:v>
                </c:pt>
              </c:numCache>
            </c:numRef>
          </c:val>
          <c:extLst>
            <c:ext xmlns:c16="http://schemas.microsoft.com/office/drawing/2014/chart" uri="{C3380CC4-5D6E-409C-BE32-E72D297353CC}">
              <c16:uniqueId val="{00000004-12B7-4245-AE33-4B167D991C09}"/>
            </c:ext>
          </c:extLst>
        </c:ser>
        <c:ser>
          <c:idx val="2"/>
          <c:order val="2"/>
          <c:tx>
            <c:strRef>
              <c:f>'Graph Data Oct 08'!$AH$17</c:f>
              <c:strCache>
                <c:ptCount val="1"/>
                <c:pt idx="0">
                  <c:v>EBS</c:v>
                </c:pt>
              </c:strCache>
            </c:strRef>
          </c:tx>
          <c:spPr>
            <a:solidFill>
              <a:srgbClr val="FFFFCC"/>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08'!$AB$17:$AG$17</c:f>
              <c:numCache>
                <c:formatCode>General</c:formatCode>
                <c:ptCount val="6"/>
              </c:numCache>
            </c:numRef>
          </c:val>
          <c:extLst>
            <c:ext xmlns:c16="http://schemas.microsoft.com/office/drawing/2014/chart" uri="{C3380CC4-5D6E-409C-BE32-E72D297353CC}">
              <c16:uniqueId val="{00000005-12B7-4245-AE33-4B167D991C09}"/>
            </c:ext>
          </c:extLst>
        </c:ser>
        <c:ser>
          <c:idx val="3"/>
          <c:order val="3"/>
          <c:tx>
            <c:strRef>
              <c:f>'Graph Data Oct 08'!$AH$18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08'!$AB$18:$AG$18</c:f>
              <c:numCache>
                <c:formatCode>General</c:formatCode>
                <c:ptCount val="6"/>
                <c:pt idx="5">
                  <c:v>5</c:v>
                </c:pt>
              </c:numCache>
            </c:numRef>
          </c:val>
          <c:extLst>
            <c:ext xmlns:c16="http://schemas.microsoft.com/office/drawing/2014/chart" uri="{C3380CC4-5D6E-409C-BE32-E72D297353CC}">
              <c16:uniqueId val="{00000006-12B7-4245-AE33-4B167D991C09}"/>
            </c:ext>
          </c:extLst>
        </c:ser>
        <c:ser>
          <c:idx val="4"/>
          <c:order val="4"/>
          <c:tx>
            <c:strRef>
              <c:f>'Graph Data Oct 08'!$AH$19</c:f>
              <c:strCache>
                <c:ptCount val="1"/>
                <c:pt idx="0">
                  <c:v>EES</c:v>
                </c:pt>
              </c:strCache>
            </c:strRef>
          </c:tx>
          <c:spPr>
            <a:solidFill>
              <a:srgbClr val="660066"/>
            </a:solidFill>
            <a:ln w="12700">
              <a:solidFill>
                <a:srgbClr val="000000"/>
              </a:solidFill>
              <a:prstDash val="solid"/>
            </a:ln>
          </c:spPr>
          <c:invertIfNegative val="0"/>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08'!$AB$19:$AG$19</c:f>
              <c:numCache>
                <c:formatCode>General</c:formatCode>
                <c:ptCount val="6"/>
              </c:numCache>
            </c:numRef>
          </c:val>
          <c:extLst>
            <c:ext xmlns:c16="http://schemas.microsoft.com/office/drawing/2014/chart" uri="{C3380CC4-5D6E-409C-BE32-E72D297353CC}">
              <c16:uniqueId val="{00000007-12B7-4245-AE33-4B167D991C09}"/>
            </c:ext>
          </c:extLst>
        </c:ser>
        <c:ser>
          <c:idx val="5"/>
          <c:order val="5"/>
          <c:tx>
            <c:strRef>
              <c:f>'Graph Data Oct 08'!$AH$20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2417439254690477"/>
                  <c:y val="0.64192191065245563"/>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2B7-4245-AE33-4B167D991C09}"/>
                </c:ext>
              </c:extLst>
            </c:dLbl>
            <c:dLbl>
              <c:idx val="1"/>
              <c:layout>
                <c:manualLayout>
                  <c:xMode val="edge"/>
                  <c:yMode val="edge"/>
                  <c:x val="0.26287983103014945"/>
                  <c:y val="0.50655062337200585"/>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B7-4245-AE33-4B167D991C09}"/>
                </c:ext>
              </c:extLst>
            </c:dLbl>
            <c:dLbl>
              <c:idx val="2"/>
              <c:layout>
                <c:manualLayout>
                  <c:xMode val="edge"/>
                  <c:yMode val="edge"/>
                  <c:x val="0.41743731962576497"/>
                  <c:y val="0.1943232994832264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B7-4245-AE33-4B167D991C09}"/>
                </c:ext>
              </c:extLst>
            </c:dLbl>
            <c:dLbl>
              <c:idx val="3"/>
              <c:layout>
                <c:manualLayout>
                  <c:xMode val="edge"/>
                  <c:yMode val="edge"/>
                  <c:x val="0.53764869964457696"/>
                  <c:y val="0.5262012941062647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2B7-4245-AE33-4B167D991C09}"/>
                </c:ext>
              </c:extLst>
            </c:dLbl>
            <c:dLbl>
              <c:idx val="4"/>
              <c:layout>
                <c:manualLayout>
                  <c:xMode val="edge"/>
                  <c:yMode val="edge"/>
                  <c:x val="0.70409522582447071"/>
                  <c:y val="0.6855900678396975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B7-4245-AE33-4B167D991C09}"/>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08'!$AB$12:$AG$12</c:f>
              <c:numCache>
                <c:formatCode>m/d/yyyy</c:formatCode>
                <c:ptCount val="6"/>
                <c:pt idx="0">
                  <c:v>37138</c:v>
                </c:pt>
                <c:pt idx="1">
                  <c:v>37144</c:v>
                </c:pt>
                <c:pt idx="2">
                  <c:v>37151</c:v>
                </c:pt>
                <c:pt idx="3">
                  <c:v>37158</c:v>
                </c:pt>
                <c:pt idx="4">
                  <c:v>37165</c:v>
                </c:pt>
                <c:pt idx="5">
                  <c:v>37172</c:v>
                </c:pt>
              </c:numCache>
            </c:numRef>
          </c:cat>
          <c:val>
            <c:numRef>
              <c:f>'Graph Data Oct 08'!$AB$20:$AG$20</c:f>
              <c:numCache>
                <c:formatCode>General</c:formatCode>
                <c:ptCount val="6"/>
                <c:pt idx="0">
                  <c:v>1</c:v>
                </c:pt>
                <c:pt idx="1">
                  <c:v>17</c:v>
                </c:pt>
                <c:pt idx="2">
                  <c:v>6</c:v>
                </c:pt>
                <c:pt idx="3">
                  <c:v>5</c:v>
                </c:pt>
                <c:pt idx="4">
                  <c:v>9</c:v>
                </c:pt>
                <c:pt idx="5">
                  <c:v>9</c:v>
                </c:pt>
              </c:numCache>
            </c:numRef>
          </c:val>
          <c:extLst>
            <c:ext xmlns:c16="http://schemas.microsoft.com/office/drawing/2014/chart" uri="{C3380CC4-5D6E-409C-BE32-E72D297353CC}">
              <c16:uniqueId val="{0000000D-12B7-4245-AE33-4B167D991C09}"/>
            </c:ext>
          </c:extLst>
        </c:ser>
        <c:dLbls>
          <c:showLegendKey val="0"/>
          <c:showVal val="0"/>
          <c:showCatName val="0"/>
          <c:showSerName val="0"/>
          <c:showPercent val="0"/>
          <c:showBubbleSize val="0"/>
        </c:dLbls>
        <c:gapWidth val="0"/>
        <c:overlap val="100"/>
        <c:axId val="204381064"/>
        <c:axId val="1"/>
      </c:barChart>
      <c:catAx>
        <c:axId val="204381064"/>
        <c:scaling>
          <c:orientation val="minMax"/>
        </c:scaling>
        <c:delete val="0"/>
        <c:axPos val="b"/>
        <c:title>
          <c:tx>
            <c:rich>
              <a:bodyPr/>
              <a:lstStyle/>
              <a:p>
                <a:pPr>
                  <a:defRPr sz="975" b="1" i="0" u="none" strike="noStrike" baseline="0">
                    <a:solidFill>
                      <a:srgbClr val="000000"/>
                    </a:solidFill>
                    <a:latin typeface="Arial"/>
                    <a:ea typeface="Arial"/>
                    <a:cs typeface="Arial"/>
                  </a:defRPr>
                </a:pPr>
                <a:r>
                  <a:rPr lang="en-US"/>
                  <a:t>Week Beginning</a:t>
                </a:r>
              </a:p>
            </c:rich>
          </c:tx>
          <c:layout>
            <c:manualLayout>
              <c:xMode val="edge"/>
              <c:yMode val="edge"/>
              <c:x val="0.38705422357705416"/>
              <c:y val="0.86899632802611348"/>
            </c:manualLayout>
          </c:layout>
          <c:overlay val="0"/>
          <c:spPr>
            <a:noFill/>
            <a:ln w="25400">
              <a:noFill/>
            </a:ln>
          </c:spPr>
        </c:title>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4381064"/>
        <c:crossesAt val="65503"/>
        <c:crossBetween val="between"/>
      </c:valAx>
      <c:spPr>
        <a:solidFill>
          <a:srgbClr val="FFFFFF"/>
        </a:solidFill>
        <a:ln w="12700">
          <a:solidFill>
            <a:srgbClr val="808080"/>
          </a:solidFill>
          <a:prstDash val="solid"/>
        </a:ln>
      </c:spPr>
    </c:plotArea>
    <c:legend>
      <c:legendPos val="r"/>
      <c:layout>
        <c:manualLayout>
          <c:xMode val="edge"/>
          <c:yMode val="edge"/>
          <c:x val="0.90620886475719853"/>
          <c:y val="0.22925782523301991"/>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8.9598453589908422E-2"/>
          <c:y val="0.19286894855986539"/>
          <c:w val="0.65499559176070965"/>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86CA-4794-879F-C104F1484ABB}"/>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86CA-4794-879F-C104F1484ABB}"/>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86CA-4794-879F-C104F1484ABB}"/>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86CA-4794-879F-C104F1484ABB}"/>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86CA-4794-879F-C104F1484ABB}"/>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86CA-4794-879F-C104F1484ABB}"/>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86CA-4794-879F-C104F1484ABB}"/>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86CA-4794-879F-C104F1484ABB}"/>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86CA-4794-879F-C104F1484ABB}"/>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86CA-4794-879F-C104F1484ABB}"/>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86CA-4794-879F-C104F1484ABB}"/>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86CA-4794-879F-C104F1484ABB}"/>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86CA-4794-879F-C104F1484ABB}"/>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86CA-4794-879F-C104F1484ABB}"/>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86CA-4794-879F-C104F1484ABB}"/>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86CA-4794-879F-C104F1484ABB}"/>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86CA-4794-879F-C104F1484ABB}"/>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86CA-4794-879F-C104F1484ABB}"/>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86CA-4794-879F-C104F1484ABB}"/>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86CA-4794-879F-C104F1484ABB}"/>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86CA-4794-879F-C104F1484ABB}"/>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86CA-4794-879F-C104F1484ABB}"/>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86CA-4794-879F-C104F1484ABB}"/>
            </c:ext>
          </c:extLst>
        </c:ser>
        <c:dLbls>
          <c:showLegendKey val="0"/>
          <c:showVal val="0"/>
          <c:showCatName val="0"/>
          <c:showSerName val="0"/>
          <c:showPercent val="0"/>
          <c:showBubbleSize val="0"/>
        </c:dLbls>
        <c:gapWidth val="0"/>
        <c:overlap val="100"/>
        <c:axId val="204379096"/>
        <c:axId val="1"/>
      </c:barChart>
      <c:dateAx>
        <c:axId val="204379096"/>
        <c:scaling>
          <c:orientation val="minMax"/>
          <c:min val="37137"/>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4379096"/>
        <c:crosses val="autoZero"/>
        <c:crossBetween val="between"/>
      </c:valAx>
      <c:spPr>
        <a:solidFill>
          <a:srgbClr val="FFFFFF"/>
        </a:solidFill>
        <a:ln w="12700">
          <a:solidFill>
            <a:srgbClr val="808080"/>
          </a:solidFill>
          <a:prstDash val="solid"/>
        </a:ln>
      </c:spPr>
    </c:plotArea>
    <c:legend>
      <c:legendPos val="r"/>
      <c:layout>
        <c:manualLayout>
          <c:xMode val="edge"/>
          <c:yMode val="edge"/>
          <c:x val="0.83007302980995601"/>
          <c:y val="3.2414949337792501E-2"/>
          <c:w val="0.15653982696167903"/>
          <c:h val="0.9497580155973203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01'!$A$2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01'!$V$2:$AF$2</c:f>
              <c:numCache>
                <c:formatCode>General</c:formatCode>
                <c:ptCount val="11"/>
                <c:pt idx="7">
                  <c:v>1</c:v>
                </c:pt>
                <c:pt idx="8">
                  <c:v>2</c:v>
                </c:pt>
                <c:pt idx="9">
                  <c:v>2</c:v>
                </c:pt>
                <c:pt idx="10">
                  <c:v>2</c:v>
                </c:pt>
              </c:numCache>
            </c:numRef>
          </c:val>
          <c:extLst>
            <c:ext xmlns:c16="http://schemas.microsoft.com/office/drawing/2014/chart" uri="{C3380CC4-5D6E-409C-BE32-E72D297353CC}">
              <c16:uniqueId val="{00000000-F5FE-40A2-8F71-ABF8B65AD0E4}"/>
            </c:ext>
          </c:extLst>
        </c:ser>
        <c:ser>
          <c:idx val="1"/>
          <c:order val="1"/>
          <c:tx>
            <c:strRef>
              <c:f>'Graph Data Oct 01'!$A$3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3271053359868115"/>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5FE-40A2-8F71-ABF8B65AD0E4}"/>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01'!$V$3:$AF$3</c:f>
              <c:numCache>
                <c:formatCode>General</c:formatCode>
                <c:ptCount val="11"/>
                <c:pt idx="9">
                  <c:v>1</c:v>
                </c:pt>
              </c:numCache>
            </c:numRef>
          </c:val>
          <c:extLst>
            <c:ext xmlns:c16="http://schemas.microsoft.com/office/drawing/2014/chart" uri="{C3380CC4-5D6E-409C-BE32-E72D297353CC}">
              <c16:uniqueId val="{00000002-F5FE-40A2-8F71-ABF8B65AD0E4}"/>
            </c:ext>
          </c:extLst>
        </c:ser>
        <c:ser>
          <c:idx val="2"/>
          <c:order val="2"/>
          <c:tx>
            <c:strRef>
              <c:f>'Graph Data Oct 01'!$A$4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FE-40A2-8F71-ABF8B65AD0E4}"/>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01'!$V$4:$AF$4</c:f>
              <c:numCache>
                <c:formatCode>General</c:formatCode>
                <c:ptCount val="11"/>
                <c:pt idx="1">
                  <c:v>17</c:v>
                </c:pt>
                <c:pt idx="2">
                  <c:v>12</c:v>
                </c:pt>
                <c:pt idx="3">
                  <c:v>5</c:v>
                </c:pt>
                <c:pt idx="4">
                  <c:v>4</c:v>
                </c:pt>
                <c:pt idx="5">
                  <c:v>8</c:v>
                </c:pt>
                <c:pt idx="6">
                  <c:v>11</c:v>
                </c:pt>
                <c:pt idx="7">
                  <c:v>4</c:v>
                </c:pt>
                <c:pt idx="8">
                  <c:v>6</c:v>
                </c:pt>
                <c:pt idx="9">
                  <c:v>4</c:v>
                </c:pt>
                <c:pt idx="10">
                  <c:v>10</c:v>
                </c:pt>
              </c:numCache>
            </c:numRef>
          </c:val>
          <c:extLst>
            <c:ext xmlns:c16="http://schemas.microsoft.com/office/drawing/2014/chart" uri="{C3380CC4-5D6E-409C-BE32-E72D297353CC}">
              <c16:uniqueId val="{00000004-F5FE-40A2-8F71-ABF8B65AD0E4}"/>
            </c:ext>
          </c:extLst>
        </c:ser>
        <c:ser>
          <c:idx val="3"/>
          <c:order val="3"/>
          <c:tx>
            <c:strRef>
              <c:f>'Graph Data Oct 01'!$A$5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FE-40A2-8F71-ABF8B65AD0E4}"/>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01'!$V$5:$AF$5</c:f>
              <c:numCache>
                <c:formatCode>General</c:formatCode>
                <c:ptCount val="11"/>
                <c:pt idx="0">
                  <c:v>9</c:v>
                </c:pt>
                <c:pt idx="1">
                  <c:v>4</c:v>
                </c:pt>
                <c:pt idx="2">
                  <c:v>5</c:v>
                </c:pt>
                <c:pt idx="3">
                  <c:v>5</c:v>
                </c:pt>
                <c:pt idx="4">
                  <c:v>3</c:v>
                </c:pt>
                <c:pt idx="5">
                  <c:v>6</c:v>
                </c:pt>
                <c:pt idx="6">
                  <c:v>4</c:v>
                </c:pt>
                <c:pt idx="7">
                  <c:v>3</c:v>
                </c:pt>
                <c:pt idx="8">
                  <c:v>6</c:v>
                </c:pt>
                <c:pt idx="9">
                  <c:v>4</c:v>
                </c:pt>
                <c:pt idx="10">
                  <c:v>6</c:v>
                </c:pt>
              </c:numCache>
            </c:numRef>
          </c:val>
          <c:extLst>
            <c:ext xmlns:c16="http://schemas.microsoft.com/office/drawing/2014/chart" uri="{C3380CC4-5D6E-409C-BE32-E72D297353CC}">
              <c16:uniqueId val="{00000006-F5FE-40A2-8F71-ABF8B65AD0E4}"/>
            </c:ext>
          </c:extLst>
        </c:ser>
        <c:ser>
          <c:idx val="4"/>
          <c:order val="4"/>
          <c:tx>
            <c:strRef>
              <c:f>'Graph Data Oct 01'!$A$6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8364508971459202"/>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FE-40A2-8F71-ABF8B65AD0E4}"/>
                </c:ext>
              </c:extLst>
            </c:dLbl>
            <c:dLbl>
              <c:idx val="8"/>
              <c:layout>
                <c:manualLayout>
                  <c:xMode val="edge"/>
                  <c:yMode val="edge"/>
                  <c:x val="0.61526508997508489"/>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FE-40A2-8F71-ABF8B65AD0E4}"/>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01'!$V$6:$AF$6</c:f>
              <c:numCache>
                <c:formatCode>General</c:formatCode>
                <c:ptCount val="11"/>
                <c:pt idx="0">
                  <c:v>5</c:v>
                </c:pt>
                <c:pt idx="1">
                  <c:v>1</c:v>
                </c:pt>
                <c:pt idx="2">
                  <c:v>1</c:v>
                </c:pt>
                <c:pt idx="3">
                  <c:v>2</c:v>
                </c:pt>
                <c:pt idx="5">
                  <c:v>1</c:v>
                </c:pt>
                <c:pt idx="7">
                  <c:v>2</c:v>
                </c:pt>
              </c:numCache>
            </c:numRef>
          </c:val>
          <c:extLst>
            <c:ext xmlns:c16="http://schemas.microsoft.com/office/drawing/2014/chart" uri="{C3380CC4-5D6E-409C-BE32-E72D297353CC}">
              <c16:uniqueId val="{00000009-F5FE-40A2-8F71-ABF8B65AD0E4}"/>
            </c:ext>
          </c:extLst>
        </c:ser>
        <c:ser>
          <c:idx val="5"/>
          <c:order val="5"/>
          <c:tx>
            <c:strRef>
              <c:f>'Graph Data Oct 01'!$A$7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5295976440798766"/>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FE-40A2-8F71-ABF8B65AD0E4}"/>
                </c:ext>
              </c:extLst>
            </c:dLbl>
            <c:dLbl>
              <c:idx val="8"/>
              <c:layout>
                <c:manualLayout>
                  <c:xMode val="edge"/>
                  <c:yMode val="edge"/>
                  <c:x val="0.6300626047972706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FE-40A2-8F71-ABF8B65AD0E4}"/>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01'!$V$7:$AF$7</c:f>
              <c:numCache>
                <c:formatCode>General</c:formatCode>
                <c:ptCount val="11"/>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F5FE-40A2-8F71-ABF8B65AD0E4}"/>
            </c:ext>
          </c:extLst>
        </c:ser>
        <c:ser>
          <c:idx val="6"/>
          <c:order val="6"/>
          <c:tx>
            <c:strRef>
              <c:f>'Graph Data Oct 01'!$A$8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01'!$V$8:$AF$8</c:f>
              <c:numCache>
                <c:formatCode>General</c:formatCode>
                <c:ptCount val="11"/>
                <c:pt idx="0">
                  <c:v>2</c:v>
                </c:pt>
                <c:pt idx="2">
                  <c:v>1</c:v>
                </c:pt>
                <c:pt idx="3">
                  <c:v>1</c:v>
                </c:pt>
                <c:pt idx="4">
                  <c:v>3</c:v>
                </c:pt>
                <c:pt idx="5">
                  <c:v>2</c:v>
                </c:pt>
              </c:numCache>
            </c:numRef>
          </c:val>
          <c:extLst>
            <c:ext xmlns:c16="http://schemas.microsoft.com/office/drawing/2014/chart" uri="{C3380CC4-5D6E-409C-BE32-E72D297353CC}">
              <c16:uniqueId val="{0000000D-F5FE-40A2-8F71-ABF8B65AD0E4}"/>
            </c:ext>
          </c:extLst>
        </c:ser>
        <c:ser>
          <c:idx val="7"/>
          <c:order val="7"/>
          <c:tx>
            <c:strRef>
              <c:f>'Graph Data Oct 01'!$A$9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5FE-40A2-8F71-ABF8B65AD0E4}"/>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01'!$V$9:$AF$9</c:f>
              <c:numCache>
                <c:formatCode>General</c:formatCode>
                <c:ptCount val="11"/>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F5FE-40A2-8F71-ABF8B65AD0E4}"/>
            </c:ext>
          </c:extLst>
        </c:ser>
        <c:ser>
          <c:idx val="8"/>
          <c:order val="8"/>
          <c:tx>
            <c:strRef>
              <c:f>'Graph Data Oct 01'!$A$10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7788189463482653"/>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5FE-40A2-8F71-ABF8B65AD0E4}"/>
                </c:ext>
              </c:extLst>
            </c:dLbl>
            <c:dLbl>
              <c:idx val="8"/>
              <c:layout>
                <c:manualLayout>
                  <c:xMode val="edge"/>
                  <c:yMode val="edge"/>
                  <c:x val="0.64174485334110132"/>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5FE-40A2-8F71-ABF8B65AD0E4}"/>
                </c:ext>
              </c:extLst>
            </c:dLbl>
            <c:dLbl>
              <c:idx val="9"/>
              <c:layout>
                <c:manualLayout>
                  <c:xMode val="edge"/>
                  <c:yMode val="edge"/>
                  <c:x val="0.71261716117367435"/>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5FE-40A2-8F71-ABF8B65AD0E4}"/>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01'!$V$1:$AF$1</c:f>
              <c:strCache>
                <c:ptCount val="11"/>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strCache>
            </c:strRef>
          </c:cat>
          <c:val>
            <c:numRef>
              <c:f>'Graph Data Oct 01'!$V$10:$AF$10</c:f>
              <c:numCache>
                <c:formatCode>General</c:formatCode>
                <c:ptCount val="11"/>
                <c:pt idx="0">
                  <c:v>1</c:v>
                </c:pt>
                <c:pt idx="1">
                  <c:v>2</c:v>
                </c:pt>
                <c:pt idx="2">
                  <c:v>1</c:v>
                </c:pt>
                <c:pt idx="4">
                  <c:v>1</c:v>
                </c:pt>
                <c:pt idx="5">
                  <c:v>1</c:v>
                </c:pt>
                <c:pt idx="6">
                  <c:v>1</c:v>
                </c:pt>
                <c:pt idx="8">
                  <c:v>1</c:v>
                </c:pt>
                <c:pt idx="10">
                  <c:v>3</c:v>
                </c:pt>
              </c:numCache>
            </c:numRef>
          </c:val>
          <c:extLst>
            <c:ext xmlns:c16="http://schemas.microsoft.com/office/drawing/2014/chart" uri="{C3380CC4-5D6E-409C-BE32-E72D297353CC}">
              <c16:uniqueId val="{00000013-F5FE-40A2-8F71-ABF8B65AD0E4}"/>
            </c:ext>
          </c:extLst>
        </c:ser>
        <c:dLbls>
          <c:showLegendKey val="0"/>
          <c:showVal val="1"/>
          <c:showCatName val="0"/>
          <c:showSerName val="0"/>
          <c:showPercent val="0"/>
          <c:showBubbleSize val="0"/>
        </c:dLbls>
        <c:gapWidth val="110"/>
        <c:overlap val="50"/>
        <c:axId val="202269440"/>
        <c:axId val="1"/>
      </c:barChart>
      <c:catAx>
        <c:axId val="20226944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2269440"/>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01'!$W$12:$AF$12</c:f>
              <c:numCache>
                <c:formatCode>m/d/yyyy</c:formatCode>
                <c:ptCount val="10"/>
                <c:pt idx="0">
                  <c:v>37102</c:v>
                </c:pt>
                <c:pt idx="1">
                  <c:v>37109</c:v>
                </c:pt>
                <c:pt idx="2">
                  <c:v>37116</c:v>
                </c:pt>
                <c:pt idx="3">
                  <c:v>37123</c:v>
                </c:pt>
                <c:pt idx="4">
                  <c:v>37130</c:v>
                </c:pt>
                <c:pt idx="5">
                  <c:v>37138</c:v>
                </c:pt>
                <c:pt idx="6">
                  <c:v>37144</c:v>
                </c:pt>
                <c:pt idx="7">
                  <c:v>37151</c:v>
                </c:pt>
                <c:pt idx="8">
                  <c:v>37158</c:v>
                </c:pt>
                <c:pt idx="9">
                  <c:v>37165</c:v>
                </c:pt>
              </c:numCache>
            </c:numRef>
          </c:cat>
          <c:val>
            <c:numRef>
              <c:f>'Graph Data Oct 01'!$W$11:$AF$11</c:f>
              <c:numCache>
                <c:formatCode>General</c:formatCode>
                <c:ptCount val="10"/>
                <c:pt idx="0">
                  <c:v>29</c:v>
                </c:pt>
                <c:pt idx="1">
                  <c:v>24</c:v>
                </c:pt>
                <c:pt idx="2">
                  <c:v>17</c:v>
                </c:pt>
                <c:pt idx="3">
                  <c:v>14</c:v>
                </c:pt>
                <c:pt idx="4">
                  <c:v>23</c:v>
                </c:pt>
                <c:pt idx="5">
                  <c:v>18</c:v>
                </c:pt>
                <c:pt idx="6">
                  <c:v>11</c:v>
                </c:pt>
                <c:pt idx="7">
                  <c:v>16</c:v>
                </c:pt>
                <c:pt idx="8">
                  <c:v>14</c:v>
                </c:pt>
                <c:pt idx="9">
                  <c:v>23</c:v>
                </c:pt>
              </c:numCache>
            </c:numRef>
          </c:val>
          <c:smooth val="0"/>
          <c:extLst>
            <c:ext xmlns:c16="http://schemas.microsoft.com/office/drawing/2014/chart" uri="{C3380CC4-5D6E-409C-BE32-E72D297353CC}">
              <c16:uniqueId val="{00000000-6779-4744-9169-554AEC49DEC9}"/>
            </c:ext>
          </c:extLst>
        </c:ser>
        <c:dLbls>
          <c:showLegendKey val="0"/>
          <c:showVal val="0"/>
          <c:showCatName val="0"/>
          <c:showSerName val="0"/>
          <c:showPercent val="0"/>
          <c:showBubbleSize val="0"/>
        </c:dLbls>
        <c:marker val="1"/>
        <c:smooth val="0"/>
        <c:axId val="202785504"/>
        <c:axId val="1"/>
      </c:lineChart>
      <c:catAx>
        <c:axId val="2027855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27855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10/01/2001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01'!$C$187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022-485F-A87D-D34C313DB0C2}"/>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022-485F-A87D-D34C313DB0C2}"/>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022-485F-A87D-D34C313DB0C2}"/>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022-485F-A87D-D34C313DB0C2}"/>
                </c:ext>
              </c:extLst>
            </c:dLbl>
            <c:dLbl>
              <c:idx val="4"/>
              <c:layout>
                <c:manualLayout>
                  <c:xMode val="edge"/>
                  <c:yMode val="edge"/>
                  <c:x val="0.3275563951211638"/>
                  <c:y val="0.690632726642187"/>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022-485F-A87D-D34C313DB0C2}"/>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022-485F-A87D-D34C313DB0C2}"/>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022-485F-A87D-D34C313DB0C2}"/>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022-485F-A87D-D34C313DB0C2}"/>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022-485F-A87D-D34C313DB0C2}"/>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022-485F-A87D-D34C313DB0C2}"/>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01'!$C$188:$C$197</c:f>
              <c:numCache>
                <c:formatCode>General</c:formatCode>
                <c:ptCount val="10"/>
                <c:pt idx="0">
                  <c:v>1</c:v>
                </c:pt>
                <c:pt idx="1">
                  <c:v>4</c:v>
                </c:pt>
                <c:pt idx="2">
                  <c:v>13</c:v>
                </c:pt>
                <c:pt idx="4">
                  <c:v>2</c:v>
                </c:pt>
                <c:pt idx="5">
                  <c:v>2</c:v>
                </c:pt>
                <c:pt idx="7">
                  <c:v>1</c:v>
                </c:pt>
                <c:pt idx="9">
                  <c:v>23</c:v>
                </c:pt>
              </c:numCache>
            </c:numRef>
          </c:val>
          <c:extLst>
            <c:ext xmlns:c16="http://schemas.microsoft.com/office/drawing/2014/chart" uri="{C3380CC4-5D6E-409C-BE32-E72D297353CC}">
              <c16:uniqueId val="{0000000A-5022-485F-A87D-D34C313DB0C2}"/>
            </c:ext>
          </c:extLst>
        </c:ser>
        <c:ser>
          <c:idx val="0"/>
          <c:order val="1"/>
          <c:tx>
            <c:strRef>
              <c:f>'Graph Data Oct 01'!$E$187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022-485F-A87D-D34C313DB0C2}"/>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022-485F-A87D-D34C313DB0C2}"/>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022-485F-A87D-D34C313DB0C2}"/>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022-485F-A87D-D34C313DB0C2}"/>
                </c:ext>
              </c:extLst>
            </c:dLbl>
            <c:dLbl>
              <c:idx val="4"/>
              <c:layout>
                <c:manualLayout>
                  <c:xMode val="edge"/>
                  <c:yMode val="edge"/>
                  <c:x val="0.35355293441649427"/>
                  <c:y val="0.72766981292899202"/>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022-485F-A87D-D34C313DB0C2}"/>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022-485F-A87D-D34C313DB0C2}"/>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022-485F-A87D-D34C313DB0C2}"/>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022-485F-A87D-D34C313DB0C2}"/>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01'!$E$188:$E$195</c:f>
              <c:numCache>
                <c:formatCode>_(* #,##0_);_(* \(#,##0\);_(* "-"??_);_(@_)</c:formatCode>
                <c:ptCount val="8"/>
                <c:pt idx="0">
                  <c:v>1.3888888888888888</c:v>
                </c:pt>
                <c:pt idx="1">
                  <c:v>0.54644808743169404</c:v>
                </c:pt>
                <c:pt idx="2">
                  <c:v>30.952380952380953</c:v>
                </c:pt>
                <c:pt idx="4">
                  <c:v>0.42826552462526768</c:v>
                </c:pt>
                <c:pt idx="5">
                  <c:v>1.1111111111111112</c:v>
                </c:pt>
                <c:pt idx="7">
                  <c:v>5.8823529411764701</c:v>
                </c:pt>
              </c:numCache>
            </c:numRef>
          </c:val>
          <c:extLst>
            <c:ext xmlns:c16="http://schemas.microsoft.com/office/drawing/2014/chart" uri="{C3380CC4-5D6E-409C-BE32-E72D297353CC}">
              <c16:uniqueId val="{00000013-5022-485F-A87D-D34C313DB0C2}"/>
            </c:ext>
          </c:extLst>
        </c:ser>
        <c:dLbls>
          <c:showLegendKey val="0"/>
          <c:showVal val="1"/>
          <c:showCatName val="0"/>
          <c:showSerName val="0"/>
          <c:showPercent val="0"/>
          <c:showBubbleSize val="0"/>
        </c:dLbls>
        <c:gapWidth val="150"/>
        <c:axId val="202789112"/>
        <c:axId val="1"/>
      </c:barChart>
      <c:catAx>
        <c:axId val="202789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2789112"/>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E4D8-4263-BE01-5241EE067DDF}"/>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E4D8-4263-BE01-5241EE067DDF}"/>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E4D8-4263-BE01-5241EE067DDF}"/>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E4D8-4263-BE01-5241EE067DDF}"/>
            </c:ext>
          </c:extLst>
        </c:ser>
        <c:dLbls>
          <c:showLegendKey val="0"/>
          <c:showVal val="0"/>
          <c:showCatName val="0"/>
          <c:showSerName val="0"/>
          <c:showPercent val="0"/>
          <c:showBubbleSize val="0"/>
        </c:dLbls>
        <c:marker val="1"/>
        <c:smooth val="0"/>
        <c:axId val="202786816"/>
        <c:axId val="1"/>
      </c:lineChart>
      <c:dateAx>
        <c:axId val="20278681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278681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350261826359581"/>
          <c:y val="2.5806512584691403E-2"/>
        </c:manualLayout>
      </c:layout>
      <c:overlay val="0"/>
      <c:spPr>
        <a:noFill/>
        <a:ln w="25400">
          <a:noFill/>
        </a:ln>
      </c:spPr>
    </c:title>
    <c:autoTitleDeleted val="0"/>
    <c:plotArea>
      <c:layout>
        <c:manualLayout>
          <c:layoutTarget val="inner"/>
          <c:xMode val="edge"/>
          <c:yMode val="edge"/>
          <c:x val="0.18806786174453588"/>
          <c:y val="0.20806500771407441"/>
          <c:w val="0.64721284834843729"/>
          <c:h val="0.55000129946123555"/>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[1]Chart!$AB$70:$AB$116</c:f>
              <c:numCache>
                <c:formatCode>General</c:formatCode>
                <c:ptCount val="47"/>
                <c:pt idx="0">
                  <c:v>0.31874999999999998</c:v>
                </c:pt>
                <c:pt idx="1">
                  <c:v>0.31805555555555554</c:v>
                </c:pt>
                <c:pt idx="2">
                  <c:v>0.32013888888888892</c:v>
                </c:pt>
                <c:pt idx="3">
                  <c:v>0.31944444444444448</c:v>
                </c:pt>
                <c:pt idx="4">
                  <c:v>0.31388888888888888</c:v>
                </c:pt>
                <c:pt idx="5">
                  <c:v>0.31527777777777777</c:v>
                </c:pt>
                <c:pt idx="6">
                  <c:v>0.31944444444444448</c:v>
                </c:pt>
                <c:pt idx="7">
                  <c:v>0.31944444444444448</c:v>
                </c:pt>
                <c:pt idx="8">
                  <c:v>0.32916666666666666</c:v>
                </c:pt>
                <c:pt idx="9">
                  <c:v>0.31736111111111115</c:v>
                </c:pt>
                <c:pt idx="10">
                  <c:v>0.30902777777777779</c:v>
                </c:pt>
                <c:pt idx="11">
                  <c:v>0.32430555555555557</c:v>
                </c:pt>
                <c:pt idx="12">
                  <c:v>0.33333333333333331</c:v>
                </c:pt>
                <c:pt idx="13">
                  <c:v>0.31944444444444448</c:v>
                </c:pt>
                <c:pt idx="14">
                  <c:v>0.31944444444444448</c:v>
                </c:pt>
                <c:pt idx="15">
                  <c:v>0.32430555555555557</c:v>
                </c:pt>
                <c:pt idx="16">
                  <c:v>0.31944444444444448</c:v>
                </c:pt>
                <c:pt idx="17">
                  <c:v>0.31944444444444448</c:v>
                </c:pt>
                <c:pt idx="18">
                  <c:v>0.31944444444444448</c:v>
                </c:pt>
                <c:pt idx="19">
                  <c:v>0.31666666666666665</c:v>
                </c:pt>
                <c:pt idx="20">
                  <c:v>0.31944444444444448</c:v>
                </c:pt>
                <c:pt idx="21">
                  <c:v>0.31736111111111115</c:v>
                </c:pt>
                <c:pt idx="22">
                  <c:v>0.31944444444444448</c:v>
                </c:pt>
                <c:pt idx="23">
                  <c:v>0.32291666666666669</c:v>
                </c:pt>
                <c:pt idx="24">
                  <c:v>0.31944444444444448</c:v>
                </c:pt>
                <c:pt idx="25">
                  <c:v>0.31805555555555554</c:v>
                </c:pt>
                <c:pt idx="26">
                  <c:v>0.32291666666666669</c:v>
                </c:pt>
                <c:pt idx="27">
                  <c:v>0.31944444444444448</c:v>
                </c:pt>
                <c:pt idx="28">
                  <c:v>0.31944444444444448</c:v>
                </c:pt>
                <c:pt idx="29">
                  <c:v>0.31944444444444448</c:v>
                </c:pt>
                <c:pt idx="30">
                  <c:v>0.31944444444444448</c:v>
                </c:pt>
                <c:pt idx="31">
                  <c:v>0.31736111111111115</c:v>
                </c:pt>
                <c:pt idx="32">
                  <c:v>0.31944444444444448</c:v>
                </c:pt>
                <c:pt idx="33">
                  <c:v>0.31944444444444448</c:v>
                </c:pt>
                <c:pt idx="34">
                  <c:v>0.31736111111111115</c:v>
                </c:pt>
                <c:pt idx="35">
                  <c:v>0.31805555555555554</c:v>
                </c:pt>
                <c:pt idx="36">
                  <c:v>0.31944444444444448</c:v>
                </c:pt>
                <c:pt idx="37">
                  <c:v>0.32083333333333336</c:v>
                </c:pt>
                <c:pt idx="38">
                  <c:v>0.31666666666666665</c:v>
                </c:pt>
                <c:pt idx="39">
                  <c:v>0.31874999999999998</c:v>
                </c:pt>
                <c:pt idx="40">
                  <c:v>0.32083333333333336</c:v>
                </c:pt>
                <c:pt idx="45">
                  <c:v>0.31944444444444448</c:v>
                </c:pt>
                <c:pt idx="46">
                  <c:v>0.31805555555555554</c:v>
                </c:pt>
              </c:numCache>
            </c:numRef>
          </c:val>
          <c:smooth val="0"/>
          <c:extLst>
            <c:ext xmlns:c16="http://schemas.microsoft.com/office/drawing/2014/chart" uri="{C3380CC4-5D6E-409C-BE32-E72D297353CC}">
              <c16:uniqueId val="{00000000-0520-4BFD-A771-8C588E09A05A}"/>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[1]Chart!$AA$70:$AA$116</c:f>
              <c:numCache>
                <c:formatCode>General</c:formatCode>
                <c:ptCount val="47"/>
                <c:pt idx="0">
                  <c:v>37104</c:v>
                </c:pt>
                <c:pt idx="1">
                  <c:v>37105</c:v>
                </c:pt>
                <c:pt idx="2">
                  <c:v>37106</c:v>
                </c:pt>
                <c:pt idx="3">
                  <c:v>37109</c:v>
                </c:pt>
                <c:pt idx="4">
                  <c:v>37110</c:v>
                </c:pt>
                <c:pt idx="5">
                  <c:v>37111</c:v>
                </c:pt>
                <c:pt idx="6">
                  <c:v>37112</c:v>
                </c:pt>
                <c:pt idx="7">
                  <c:v>37113</c:v>
                </c:pt>
                <c:pt idx="8">
                  <c:v>37116</c:v>
                </c:pt>
                <c:pt idx="9">
                  <c:v>37117</c:v>
                </c:pt>
                <c:pt idx="10">
                  <c:v>37118</c:v>
                </c:pt>
                <c:pt idx="11">
                  <c:v>37119</c:v>
                </c:pt>
                <c:pt idx="12">
                  <c:v>37120</c:v>
                </c:pt>
                <c:pt idx="13">
                  <c:v>37123</c:v>
                </c:pt>
                <c:pt idx="14">
                  <c:v>37124</c:v>
                </c:pt>
                <c:pt idx="15">
                  <c:v>37125</c:v>
                </c:pt>
                <c:pt idx="16">
                  <c:v>37126</c:v>
                </c:pt>
                <c:pt idx="17">
                  <c:v>37127</c:v>
                </c:pt>
                <c:pt idx="18">
                  <c:v>37130</c:v>
                </c:pt>
                <c:pt idx="19">
                  <c:v>37131</c:v>
                </c:pt>
                <c:pt idx="20">
                  <c:v>37132</c:v>
                </c:pt>
                <c:pt idx="21">
                  <c:v>37133</c:v>
                </c:pt>
                <c:pt idx="22">
                  <c:v>37134</c:v>
                </c:pt>
                <c:pt idx="23">
                  <c:v>37138</c:v>
                </c:pt>
                <c:pt idx="24">
                  <c:v>37139</c:v>
                </c:pt>
                <c:pt idx="25">
                  <c:v>37140</c:v>
                </c:pt>
                <c:pt idx="26">
                  <c:v>37141</c:v>
                </c:pt>
                <c:pt idx="27">
                  <c:v>37144</c:v>
                </c:pt>
                <c:pt idx="28">
                  <c:v>37145</c:v>
                </c:pt>
                <c:pt idx="29">
                  <c:v>37146</c:v>
                </c:pt>
                <c:pt idx="30">
                  <c:v>37147</c:v>
                </c:pt>
                <c:pt idx="31">
                  <c:v>37148</c:v>
                </c:pt>
                <c:pt idx="32">
                  <c:v>37151</c:v>
                </c:pt>
                <c:pt idx="33">
                  <c:v>37152</c:v>
                </c:pt>
                <c:pt idx="34">
                  <c:v>37153</c:v>
                </c:pt>
                <c:pt idx="35">
                  <c:v>37154</c:v>
                </c:pt>
                <c:pt idx="36">
                  <c:v>37155</c:v>
                </c:pt>
                <c:pt idx="37">
                  <c:v>37158</c:v>
                </c:pt>
                <c:pt idx="38">
                  <c:v>37159</c:v>
                </c:pt>
                <c:pt idx="39">
                  <c:v>37160</c:v>
                </c:pt>
                <c:pt idx="40">
                  <c:v>37161</c:v>
                </c:pt>
                <c:pt idx="41">
                  <c:v>37162</c:v>
                </c:pt>
                <c:pt idx="42">
                  <c:v>37165</c:v>
                </c:pt>
                <c:pt idx="43">
                  <c:v>37166</c:v>
                </c:pt>
                <c:pt idx="44">
                  <c:v>37167</c:v>
                </c:pt>
                <c:pt idx="45">
                  <c:v>37168</c:v>
                </c:pt>
                <c:pt idx="46">
                  <c:v>37169</c:v>
                </c:pt>
              </c:numCache>
            </c:numRef>
          </c:cat>
          <c:val>
            <c:numRef>
              <c:f>[1]Chart!$AC$70:$AC$116</c:f>
              <c:numCache>
                <c:formatCode>General</c:formatCode>
                <c:ptCount val="47"/>
                <c:pt idx="1">
                  <c:v>0.71736111111111101</c:v>
                </c:pt>
                <c:pt idx="2">
                  <c:v>0.78819444444444453</c:v>
                </c:pt>
                <c:pt idx="3">
                  <c:v>0.78125</c:v>
                </c:pt>
                <c:pt idx="4">
                  <c:v>0.6</c:v>
                </c:pt>
                <c:pt idx="5">
                  <c:v>0.70833333333333337</c:v>
                </c:pt>
                <c:pt idx="6">
                  <c:v>0.6645833333333333</c:v>
                </c:pt>
                <c:pt idx="7">
                  <c:v>0.71666666666666667</c:v>
                </c:pt>
                <c:pt idx="8">
                  <c:v>0.67847222222222225</c:v>
                </c:pt>
                <c:pt idx="9">
                  <c:v>0.72291666666666676</c:v>
                </c:pt>
                <c:pt idx="10">
                  <c:v>0.7270833333333333</c:v>
                </c:pt>
                <c:pt idx="11">
                  <c:v>0.67013888888888884</c:v>
                </c:pt>
                <c:pt idx="12">
                  <c:v>0.72152777777777777</c:v>
                </c:pt>
                <c:pt idx="13">
                  <c:v>0.69097222222222221</c:v>
                </c:pt>
                <c:pt idx="14">
                  <c:v>0.66666666666666663</c:v>
                </c:pt>
                <c:pt idx="15">
                  <c:v>0.7597222222222223</c:v>
                </c:pt>
                <c:pt idx="16">
                  <c:v>0.70833333333333337</c:v>
                </c:pt>
                <c:pt idx="17">
                  <c:v>0.7</c:v>
                </c:pt>
                <c:pt idx="18">
                  <c:v>0.7284722222222223</c:v>
                </c:pt>
                <c:pt idx="19">
                  <c:v>0.73958333333333337</c:v>
                </c:pt>
                <c:pt idx="20">
                  <c:v>0.73958333333333337</c:v>
                </c:pt>
                <c:pt idx="21">
                  <c:v>0.70416666666666661</c:v>
                </c:pt>
                <c:pt idx="23">
                  <c:v>0.61736111111111114</c:v>
                </c:pt>
                <c:pt idx="24">
                  <c:v>0.72499999999999998</c:v>
                </c:pt>
                <c:pt idx="25">
                  <c:v>0.72569444444444453</c:v>
                </c:pt>
                <c:pt idx="26">
                  <c:v>0.6694444444444444</c:v>
                </c:pt>
                <c:pt idx="27">
                  <c:v>0.68472222222222223</c:v>
                </c:pt>
                <c:pt idx="29">
                  <c:v>0.75208333333333333</c:v>
                </c:pt>
                <c:pt idx="30">
                  <c:v>0.70208333333333339</c:v>
                </c:pt>
                <c:pt idx="31">
                  <c:v>0.74791666666666667</c:v>
                </c:pt>
                <c:pt idx="32">
                  <c:v>0.73958333333333337</c:v>
                </c:pt>
                <c:pt idx="33">
                  <c:v>0.64583333333333337</c:v>
                </c:pt>
                <c:pt idx="34">
                  <c:v>0.71527777777777779</c:v>
                </c:pt>
                <c:pt idx="35">
                  <c:v>0.71527777777777779</c:v>
                </c:pt>
                <c:pt idx="36">
                  <c:v>0.72499999999999998</c:v>
                </c:pt>
                <c:pt idx="37">
                  <c:v>0.7284722222222223</c:v>
                </c:pt>
                <c:pt idx="38">
                  <c:v>0.67291666666666661</c:v>
                </c:pt>
                <c:pt idx="39">
                  <c:v>0.71736111111111101</c:v>
                </c:pt>
                <c:pt idx="45">
                  <c:v>0.69861111111111107</c:v>
                </c:pt>
                <c:pt idx="46">
                  <c:v>0.72291666666666676</c:v>
                </c:pt>
              </c:numCache>
            </c:numRef>
          </c:val>
          <c:smooth val="0"/>
          <c:extLst>
            <c:ext xmlns:c16="http://schemas.microsoft.com/office/drawing/2014/chart" uri="{C3380CC4-5D6E-409C-BE32-E72D297353CC}">
              <c16:uniqueId val="{00000001-0520-4BFD-A771-8C588E09A05A}"/>
            </c:ext>
          </c:extLst>
        </c:ser>
        <c:dLbls>
          <c:showLegendKey val="0"/>
          <c:showVal val="0"/>
          <c:showCatName val="0"/>
          <c:showSerName val="0"/>
          <c:showPercent val="0"/>
          <c:showBubbleSize val="0"/>
        </c:dLbls>
        <c:marker val="1"/>
        <c:smooth val="0"/>
        <c:axId val="202788456"/>
        <c:axId val="1"/>
      </c:lineChart>
      <c:dateAx>
        <c:axId val="202788456"/>
        <c:scaling>
          <c:orientation val="minMax"/>
          <c:max val="37169"/>
          <c:min val="37104"/>
        </c:scaling>
        <c:delete val="0"/>
        <c:axPos val="b"/>
        <c:title>
          <c:tx>
            <c:rich>
              <a:bodyPr/>
              <a:lstStyle/>
              <a:p>
                <a:pPr>
                  <a:defRPr sz="1750" b="1" i="0" u="none" strike="noStrike" baseline="0">
                    <a:solidFill>
                      <a:srgbClr val="000000"/>
                    </a:solidFill>
                    <a:latin typeface="Arial"/>
                    <a:ea typeface="Arial"/>
                    <a:cs typeface="Arial"/>
                  </a:defRPr>
                </a:pPr>
                <a:r>
                  <a:rPr lang="en-US"/>
                  <a:t>Report Dates</a:t>
                </a:r>
              </a:p>
            </c:rich>
          </c:tx>
          <c:layout>
            <c:manualLayout>
              <c:xMode val="edge"/>
              <c:yMode val="edge"/>
              <c:x val="0.3891059208507639"/>
              <c:y val="0.88387305602568056"/>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25" b="1" i="0" u="none" strike="noStrike" baseline="0">
                    <a:solidFill>
                      <a:srgbClr val="000000"/>
                    </a:solidFill>
                    <a:latin typeface="Arial"/>
                    <a:ea typeface="Arial"/>
                    <a:cs typeface="Arial"/>
                  </a:defRPr>
                </a:pPr>
                <a:r>
                  <a:rPr lang="en-US"/>
                  <a:t>Completion Times</a:t>
                </a:r>
              </a:p>
            </c:rich>
          </c:tx>
          <c:layout>
            <c:manualLayout>
              <c:xMode val="edge"/>
              <c:yMode val="edge"/>
              <c:x val="4.9286749974430097E-2"/>
              <c:y val="0.3661298972953092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2788456"/>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75"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496689451118844"/>
          <c:y val="3.5087850799536774E-2"/>
        </c:manualLayout>
      </c:layout>
      <c:overlay val="0"/>
      <c:spPr>
        <a:noFill/>
        <a:ln w="25400">
          <a:noFill/>
        </a:ln>
      </c:spPr>
    </c:title>
    <c:autoTitleDeleted val="0"/>
    <c:plotArea>
      <c:layout>
        <c:manualLayout>
          <c:layoutTarget val="inner"/>
          <c:xMode val="edge"/>
          <c:yMode val="edge"/>
          <c:x val="0.13926200167416874"/>
          <c:y val="0.12719345914832081"/>
          <c:w val="0.78523634678928889"/>
          <c:h val="0.53947570604287787"/>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015'!$Y$12:$AH$12</c:f>
              <c:numCache>
                <c:formatCode>m/d/yyyy</c:formatCode>
                <c:ptCount val="10"/>
                <c:pt idx="0">
                  <c:v>37116</c:v>
                </c:pt>
                <c:pt idx="1">
                  <c:v>37123</c:v>
                </c:pt>
                <c:pt idx="2">
                  <c:v>37130</c:v>
                </c:pt>
                <c:pt idx="3">
                  <c:v>37138</c:v>
                </c:pt>
                <c:pt idx="4">
                  <c:v>37144</c:v>
                </c:pt>
                <c:pt idx="5">
                  <c:v>37151</c:v>
                </c:pt>
                <c:pt idx="6">
                  <c:v>37158</c:v>
                </c:pt>
                <c:pt idx="7">
                  <c:v>37165</c:v>
                </c:pt>
                <c:pt idx="8">
                  <c:v>37172</c:v>
                </c:pt>
                <c:pt idx="9">
                  <c:v>37179</c:v>
                </c:pt>
              </c:numCache>
            </c:numRef>
          </c:cat>
          <c:val>
            <c:numRef>
              <c:f>'Graph Data Oct 015'!$Y$11:$AH$11</c:f>
              <c:numCache>
                <c:formatCode>General</c:formatCode>
                <c:ptCount val="10"/>
                <c:pt idx="0">
                  <c:v>17</c:v>
                </c:pt>
                <c:pt idx="1">
                  <c:v>14</c:v>
                </c:pt>
                <c:pt idx="2">
                  <c:v>23</c:v>
                </c:pt>
                <c:pt idx="3">
                  <c:v>18</c:v>
                </c:pt>
                <c:pt idx="4">
                  <c:v>11</c:v>
                </c:pt>
                <c:pt idx="5">
                  <c:v>16</c:v>
                </c:pt>
                <c:pt idx="6">
                  <c:v>14</c:v>
                </c:pt>
                <c:pt idx="7">
                  <c:v>23</c:v>
                </c:pt>
                <c:pt idx="8">
                  <c:v>18</c:v>
                </c:pt>
                <c:pt idx="9">
                  <c:v>21</c:v>
                </c:pt>
              </c:numCache>
            </c:numRef>
          </c:val>
          <c:smooth val="0"/>
          <c:extLst>
            <c:ext xmlns:c16="http://schemas.microsoft.com/office/drawing/2014/chart" uri="{C3380CC4-5D6E-409C-BE32-E72D297353CC}">
              <c16:uniqueId val="{00000000-C458-42E6-9725-FA4B716B1647}"/>
            </c:ext>
          </c:extLst>
        </c:ser>
        <c:dLbls>
          <c:showLegendKey val="0"/>
          <c:showVal val="0"/>
          <c:showCatName val="0"/>
          <c:showSerName val="0"/>
          <c:showPercent val="0"/>
          <c:showBubbleSize val="0"/>
        </c:dLbls>
        <c:marker val="1"/>
        <c:smooth val="0"/>
        <c:axId val="203212488"/>
        <c:axId val="1"/>
      </c:lineChart>
      <c:catAx>
        <c:axId val="20321248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321248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5100698976717095E-2"/>
          <c:y val="0.89474019538818783"/>
          <c:w val="0.84060557637058486"/>
          <c:h val="5.9210748224218311E-2"/>
        </c:manualLayout>
      </c:layout>
      <c:overlay val="0"/>
      <c:spPr>
        <a:solidFill>
          <a:srgbClr val="FFFFFF"/>
        </a:solidFill>
        <a:ln w="3175">
          <a:solidFill>
            <a:srgbClr val="000000"/>
          </a:solidFill>
          <a:prstDash val="solid"/>
        </a:ln>
      </c:spPr>
      <c:txPr>
        <a:bodyPr/>
        <a:lstStyle/>
        <a:p>
          <a:pPr>
            <a:defRPr sz="89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Oct 01'!$AG$15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8137388949458209"/>
                  <c:y val="0.836245210135682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4C-47A6-A1F1-FCD941E18327}"/>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01'!$AA$15:$AF$15</c:f>
              <c:numCache>
                <c:formatCode>General</c:formatCode>
                <c:ptCount val="6"/>
                <c:pt idx="1">
                  <c:v>3</c:v>
                </c:pt>
                <c:pt idx="2">
                  <c:v>2</c:v>
                </c:pt>
                <c:pt idx="3">
                  <c:v>3</c:v>
                </c:pt>
                <c:pt idx="4">
                  <c:v>8</c:v>
                </c:pt>
                <c:pt idx="5">
                  <c:v>2</c:v>
                </c:pt>
              </c:numCache>
            </c:numRef>
          </c:val>
          <c:extLst>
            <c:ext xmlns:c16="http://schemas.microsoft.com/office/drawing/2014/chart" uri="{C3380CC4-5D6E-409C-BE32-E72D297353CC}">
              <c16:uniqueId val="{00000001-B64C-47A6-A1F1-FCD941E18327}"/>
            </c:ext>
          </c:extLst>
        </c:ser>
        <c:ser>
          <c:idx val="1"/>
          <c:order val="1"/>
          <c:tx>
            <c:strRef>
              <c:f>'Graph Data Oct 01'!$AG$16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756937166675027"/>
                  <c:y val="0.8515290651512167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4C-47A6-A1F1-FCD941E18327}"/>
                </c:ext>
              </c:extLst>
            </c:dLbl>
            <c:dLbl>
              <c:idx val="1"/>
              <c:layout>
                <c:manualLayout>
                  <c:xMode val="edge"/>
                  <c:yMode val="edge"/>
                  <c:x val="0.23778075168556231"/>
                  <c:y val="0.76200934291737099"/>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4C-47A6-A1F1-FCD941E18327}"/>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01'!$AA$16:$AF$16</c:f>
              <c:numCache>
                <c:formatCode>General</c:formatCode>
                <c:ptCount val="6"/>
                <c:pt idx="0">
                  <c:v>2</c:v>
                </c:pt>
                <c:pt idx="1">
                  <c:v>9</c:v>
                </c:pt>
                <c:pt idx="2">
                  <c:v>17</c:v>
                </c:pt>
                <c:pt idx="3">
                  <c:v>57</c:v>
                </c:pt>
                <c:pt idx="4">
                  <c:v>16</c:v>
                </c:pt>
                <c:pt idx="5">
                  <c:v>2</c:v>
                </c:pt>
              </c:numCache>
            </c:numRef>
          </c:val>
          <c:extLst>
            <c:ext xmlns:c16="http://schemas.microsoft.com/office/drawing/2014/chart" uri="{C3380CC4-5D6E-409C-BE32-E72D297353CC}">
              <c16:uniqueId val="{00000004-B64C-47A6-A1F1-FCD941E18327}"/>
            </c:ext>
          </c:extLst>
        </c:ser>
        <c:ser>
          <c:idx val="2"/>
          <c:order val="2"/>
          <c:tx>
            <c:strRef>
              <c:f>'Graph Data Oct 01'!$AG$17</c:f>
              <c:strCache>
                <c:ptCount val="1"/>
                <c:pt idx="0">
                  <c:v>EBS</c:v>
                </c:pt>
              </c:strCache>
            </c:strRef>
          </c:tx>
          <c:spPr>
            <a:solidFill>
              <a:srgbClr val="FFFFCC"/>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01'!$AA$17:$AF$17</c:f>
              <c:numCache>
                <c:formatCode>General</c:formatCode>
                <c:ptCount val="6"/>
              </c:numCache>
            </c:numRef>
          </c:val>
          <c:extLst>
            <c:ext xmlns:c16="http://schemas.microsoft.com/office/drawing/2014/chart" uri="{C3380CC4-5D6E-409C-BE32-E72D297353CC}">
              <c16:uniqueId val="{00000005-B64C-47A6-A1F1-FCD941E18327}"/>
            </c:ext>
          </c:extLst>
        </c:ser>
        <c:ser>
          <c:idx val="3"/>
          <c:order val="3"/>
          <c:tx>
            <c:strRef>
              <c:f>'Graph Data Oct 01'!$AG$18</c:f>
              <c:strCache>
                <c:ptCount val="1"/>
                <c:pt idx="0">
                  <c:v>EEL</c:v>
                </c:pt>
              </c:strCache>
            </c:strRef>
          </c:tx>
          <c:spPr>
            <a:solidFill>
              <a:srgbClr val="CCFFFF"/>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01'!$AA$18:$AF$18</c:f>
              <c:numCache>
                <c:formatCode>General</c:formatCode>
                <c:ptCount val="6"/>
              </c:numCache>
            </c:numRef>
          </c:val>
          <c:extLst>
            <c:ext xmlns:c16="http://schemas.microsoft.com/office/drawing/2014/chart" uri="{C3380CC4-5D6E-409C-BE32-E72D297353CC}">
              <c16:uniqueId val="{00000006-B64C-47A6-A1F1-FCD941E18327}"/>
            </c:ext>
          </c:extLst>
        </c:ser>
        <c:ser>
          <c:idx val="4"/>
          <c:order val="4"/>
          <c:tx>
            <c:strRef>
              <c:f>'Graph Data Oct 01'!$AG$19</c:f>
              <c:strCache>
                <c:ptCount val="1"/>
                <c:pt idx="0">
                  <c:v>EES</c:v>
                </c:pt>
              </c:strCache>
            </c:strRef>
          </c:tx>
          <c:spPr>
            <a:solidFill>
              <a:srgbClr val="660066"/>
            </a:solidFill>
            <a:ln w="12700">
              <a:solidFill>
                <a:srgbClr val="000000"/>
              </a:solidFill>
              <a:prstDash val="solid"/>
            </a:ln>
          </c:spPr>
          <c:invertIfNegative val="0"/>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01'!$AA$19:$AF$19</c:f>
              <c:numCache>
                <c:formatCode>General</c:formatCode>
                <c:ptCount val="6"/>
              </c:numCache>
            </c:numRef>
          </c:val>
          <c:extLst>
            <c:ext xmlns:c16="http://schemas.microsoft.com/office/drawing/2014/chart" uri="{C3380CC4-5D6E-409C-BE32-E72D297353CC}">
              <c16:uniqueId val="{00000007-B64C-47A6-A1F1-FCD941E18327}"/>
            </c:ext>
          </c:extLst>
        </c:ser>
        <c:ser>
          <c:idx val="5"/>
          <c:order val="5"/>
          <c:tx>
            <c:strRef>
              <c:f>'Graph Data Oct 01'!$AG$20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0435932990644124"/>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64C-47A6-A1F1-FCD941E18327}"/>
                </c:ext>
              </c:extLst>
            </c:dLbl>
            <c:dLbl>
              <c:idx val="1"/>
              <c:layout>
                <c:manualLayout>
                  <c:xMode val="edge"/>
                  <c:yMode val="edge"/>
                  <c:x val="0.28005288531855116"/>
                  <c:y val="0.716157777870766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64C-47A6-A1F1-FCD941E18327}"/>
                </c:ext>
              </c:extLst>
            </c:dLbl>
            <c:dLbl>
              <c:idx val="2"/>
              <c:layout>
                <c:manualLayout>
                  <c:xMode val="edge"/>
                  <c:yMode val="edge"/>
                  <c:x val="0.40422727786545593"/>
                  <c:y val="0.5524021884186097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64C-47A6-A1F1-FCD941E18327}"/>
                </c:ext>
              </c:extLst>
            </c:dLbl>
            <c:dLbl>
              <c:idx val="3"/>
              <c:layout>
                <c:manualLayout>
                  <c:xMode val="edge"/>
                  <c:yMode val="edge"/>
                  <c:x val="0.53500669129251521"/>
                  <c:y val="0.16375558945215707"/>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64C-47A6-A1F1-FCD941E18327}"/>
                </c:ext>
              </c:extLst>
            </c:dLbl>
            <c:dLbl>
              <c:idx val="4"/>
              <c:layout>
                <c:manualLayout>
                  <c:xMode val="edge"/>
                  <c:yMode val="edge"/>
                  <c:x val="0.70277422164843972"/>
                  <c:y val="0.57860308273095484"/>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64C-47A6-A1F1-FCD941E18327}"/>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01'!$AA$12:$AF$12</c:f>
              <c:numCache>
                <c:formatCode>m/d/yyyy</c:formatCode>
                <c:ptCount val="6"/>
                <c:pt idx="0">
                  <c:v>37130</c:v>
                </c:pt>
                <c:pt idx="1">
                  <c:v>37138</c:v>
                </c:pt>
                <c:pt idx="2">
                  <c:v>37144</c:v>
                </c:pt>
                <c:pt idx="3">
                  <c:v>37151</c:v>
                </c:pt>
                <c:pt idx="4">
                  <c:v>37158</c:v>
                </c:pt>
                <c:pt idx="5">
                  <c:v>37165</c:v>
                </c:pt>
              </c:numCache>
            </c:numRef>
          </c:cat>
          <c:val>
            <c:numRef>
              <c:f>'Graph Data Oct 01'!$AA$20:$AF$20</c:f>
              <c:numCache>
                <c:formatCode>General</c:formatCode>
                <c:ptCount val="6"/>
                <c:pt idx="0">
                  <c:v>11</c:v>
                </c:pt>
                <c:pt idx="1">
                  <c:v>1</c:v>
                </c:pt>
                <c:pt idx="2">
                  <c:v>17</c:v>
                </c:pt>
                <c:pt idx="3">
                  <c:v>6</c:v>
                </c:pt>
                <c:pt idx="4">
                  <c:v>5</c:v>
                </c:pt>
                <c:pt idx="5">
                  <c:v>9</c:v>
                </c:pt>
              </c:numCache>
            </c:numRef>
          </c:val>
          <c:extLst>
            <c:ext xmlns:c16="http://schemas.microsoft.com/office/drawing/2014/chart" uri="{C3380CC4-5D6E-409C-BE32-E72D297353CC}">
              <c16:uniqueId val="{0000000D-B64C-47A6-A1F1-FCD941E18327}"/>
            </c:ext>
          </c:extLst>
        </c:ser>
        <c:dLbls>
          <c:showLegendKey val="0"/>
          <c:showVal val="0"/>
          <c:showCatName val="0"/>
          <c:showSerName val="0"/>
          <c:showPercent val="0"/>
          <c:showBubbleSize val="0"/>
        </c:dLbls>
        <c:gapWidth val="0"/>
        <c:overlap val="100"/>
        <c:axId val="202783536"/>
        <c:axId val="1"/>
      </c:barChart>
      <c:dateAx>
        <c:axId val="20278353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2783536"/>
        <c:crossesAt val="37104"/>
        <c:crossBetween val="between"/>
      </c:valAx>
      <c:spPr>
        <a:solidFill>
          <a:srgbClr val="FFFFFF"/>
        </a:solidFill>
        <a:ln w="12700">
          <a:solidFill>
            <a:srgbClr val="808080"/>
          </a:solidFill>
          <a:prstDash val="solid"/>
        </a:ln>
      </c:spPr>
    </c:plotArea>
    <c:legend>
      <c:legendPos val="r"/>
      <c:layout>
        <c:manualLayout>
          <c:xMode val="edge"/>
          <c:yMode val="edge"/>
          <c:x val="0.88639380211673502"/>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9.6807524568406786E-2"/>
          <c:y val="0.19286894855986539"/>
          <c:w val="0.64778652078221133"/>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[2]Summary!$I$8:$AF$8</c:f>
              <c:numCache>
                <c:formatCode>General</c:formatCode>
                <c:ptCount val="24"/>
                <c:pt idx="0">
                  <c:v>0</c:v>
                </c:pt>
                <c:pt idx="1">
                  <c:v>0</c:v>
                </c:pt>
              </c:numCache>
            </c:numRef>
          </c:val>
          <c:extLst>
            <c:ext xmlns:c16="http://schemas.microsoft.com/office/drawing/2014/chart" uri="{C3380CC4-5D6E-409C-BE32-E72D297353CC}">
              <c16:uniqueId val="{00000000-6AB5-44DC-8680-0EDF47981D2B}"/>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[2]Summary!$I$9:$AF$9</c:f>
              <c:numCache>
                <c:formatCode>General</c:formatCode>
                <c:ptCount val="24"/>
                <c:pt idx="0">
                  <c:v>0</c:v>
                </c:pt>
                <c:pt idx="1">
                  <c:v>0</c:v>
                </c:pt>
              </c:numCache>
            </c:numRef>
          </c:val>
          <c:extLst>
            <c:ext xmlns:c16="http://schemas.microsoft.com/office/drawing/2014/chart" uri="{C3380CC4-5D6E-409C-BE32-E72D297353CC}">
              <c16:uniqueId val="{00000001-6AB5-44DC-8680-0EDF47981D2B}"/>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[2]Summary!$I$10:$AF$10</c:f>
              <c:numCache>
                <c:formatCode>General</c:formatCode>
                <c:ptCount val="24"/>
                <c:pt idx="0">
                  <c:v>0</c:v>
                </c:pt>
                <c:pt idx="1">
                  <c:v>0</c:v>
                </c:pt>
              </c:numCache>
            </c:numRef>
          </c:val>
          <c:extLst>
            <c:ext xmlns:c16="http://schemas.microsoft.com/office/drawing/2014/chart" uri="{C3380CC4-5D6E-409C-BE32-E72D297353CC}">
              <c16:uniqueId val="{00000002-6AB5-44DC-8680-0EDF47981D2B}"/>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[2]Summary!$I$11:$AF$11</c:f>
              <c:numCache>
                <c:formatCode>General</c:formatCode>
                <c:ptCount val="24"/>
              </c:numCache>
            </c:numRef>
          </c:val>
          <c:extLst>
            <c:ext xmlns:c16="http://schemas.microsoft.com/office/drawing/2014/chart" uri="{C3380CC4-5D6E-409C-BE32-E72D297353CC}">
              <c16:uniqueId val="{00000003-6AB5-44DC-8680-0EDF47981D2B}"/>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[2]Summary!$I$12:$AF$12</c:f>
              <c:numCache>
                <c:formatCode>General</c:formatCode>
                <c:ptCount val="24"/>
                <c:pt idx="0">
                  <c:v>0</c:v>
                </c:pt>
                <c:pt idx="1">
                  <c:v>0</c:v>
                </c:pt>
              </c:numCache>
            </c:numRef>
          </c:val>
          <c:extLst>
            <c:ext xmlns:c16="http://schemas.microsoft.com/office/drawing/2014/chart" uri="{C3380CC4-5D6E-409C-BE32-E72D297353CC}">
              <c16:uniqueId val="{00000004-6AB5-44DC-8680-0EDF47981D2B}"/>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[2]Summary!$I$13:$AF$13</c:f>
              <c:numCache>
                <c:formatCode>General</c:formatCode>
                <c:ptCount val="24"/>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numCache>
            </c:numRef>
          </c:val>
          <c:extLst>
            <c:ext xmlns:c16="http://schemas.microsoft.com/office/drawing/2014/chart" uri="{C3380CC4-5D6E-409C-BE32-E72D297353CC}">
              <c16:uniqueId val="{00000005-6AB5-44DC-8680-0EDF47981D2B}"/>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[2]Summary!$I$14:$AF$14</c:f>
              <c:numCache>
                <c:formatCode>General</c:formatCode>
                <c:ptCount val="24"/>
                <c:pt idx="0">
                  <c:v>0</c:v>
                </c:pt>
                <c:pt idx="1">
                  <c:v>0</c:v>
                </c:pt>
              </c:numCache>
            </c:numRef>
          </c:val>
          <c:extLst>
            <c:ext xmlns:c16="http://schemas.microsoft.com/office/drawing/2014/chart" uri="{C3380CC4-5D6E-409C-BE32-E72D297353CC}">
              <c16:uniqueId val="{00000006-6AB5-44DC-8680-0EDF47981D2B}"/>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[2]Summary!$I$15:$AF$15</c:f>
              <c:numCache>
                <c:formatCode>General</c:formatCode>
                <c:ptCount val="24"/>
                <c:pt idx="0">
                  <c:v>0</c:v>
                </c:pt>
                <c:pt idx="1">
                  <c:v>0</c:v>
                </c:pt>
                <c:pt idx="2">
                  <c:v>0</c:v>
                </c:pt>
              </c:numCache>
            </c:numRef>
          </c:val>
          <c:extLst>
            <c:ext xmlns:c16="http://schemas.microsoft.com/office/drawing/2014/chart" uri="{C3380CC4-5D6E-409C-BE32-E72D297353CC}">
              <c16:uniqueId val="{00000007-6AB5-44DC-8680-0EDF47981D2B}"/>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[2]Summary!$I$16:$AF$16</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22">
                  <c:v>-454.01399999999995</c:v>
                </c:pt>
              </c:numCache>
            </c:numRef>
          </c:val>
          <c:extLst>
            <c:ext xmlns:c16="http://schemas.microsoft.com/office/drawing/2014/chart" uri="{C3380CC4-5D6E-409C-BE32-E72D297353CC}">
              <c16:uniqueId val="{00000008-6AB5-44DC-8680-0EDF47981D2B}"/>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[2]Summary!$I$17:$AF$17</c:f>
              <c:numCache>
                <c:formatCode>General</c:formatCode>
                <c:ptCount val="24"/>
                <c:pt idx="0">
                  <c:v>0</c:v>
                </c:pt>
                <c:pt idx="1">
                  <c:v>0</c:v>
                </c:pt>
              </c:numCache>
            </c:numRef>
          </c:val>
          <c:extLst>
            <c:ext xmlns:c16="http://schemas.microsoft.com/office/drawing/2014/chart" uri="{C3380CC4-5D6E-409C-BE32-E72D297353CC}">
              <c16:uniqueId val="{00000009-6AB5-44DC-8680-0EDF47981D2B}"/>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[2]Summary!$I$18:$AF$18</c:f>
              <c:numCache>
                <c:formatCode>General</c:formatCode>
                <c:ptCount val="24"/>
                <c:pt idx="0">
                  <c:v>0</c:v>
                </c:pt>
                <c:pt idx="1">
                  <c:v>0</c:v>
                </c:pt>
              </c:numCache>
            </c:numRef>
          </c:val>
          <c:extLst>
            <c:ext xmlns:c16="http://schemas.microsoft.com/office/drawing/2014/chart" uri="{C3380CC4-5D6E-409C-BE32-E72D297353CC}">
              <c16:uniqueId val="{0000000A-6AB5-44DC-8680-0EDF47981D2B}"/>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[2]Summary!$I$19:$AF$19</c:f>
              <c:numCache>
                <c:formatCode>General</c:formatCode>
                <c:ptCount val="24"/>
                <c:pt idx="0">
                  <c:v>0</c:v>
                </c:pt>
                <c:pt idx="1">
                  <c:v>0</c:v>
                </c:pt>
              </c:numCache>
            </c:numRef>
          </c:val>
          <c:extLst>
            <c:ext xmlns:c16="http://schemas.microsoft.com/office/drawing/2014/chart" uri="{C3380CC4-5D6E-409C-BE32-E72D297353CC}">
              <c16:uniqueId val="{0000000B-6AB5-44DC-8680-0EDF47981D2B}"/>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[2]Summary!$I$20:$AF$20</c:f>
              <c:numCache>
                <c:formatCode>General</c:formatCode>
                <c:ptCount val="24"/>
                <c:pt idx="0">
                  <c:v>0</c:v>
                </c:pt>
                <c:pt idx="1">
                  <c:v>0</c:v>
                </c:pt>
                <c:pt idx="2">
                  <c:v>-4715.0296499999986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37188.545819999999</c:v>
                </c:pt>
                <c:pt idx="20">
                  <c:v>0</c:v>
                </c:pt>
                <c:pt idx="21">
                  <c:v>0</c:v>
                </c:pt>
                <c:pt idx="22">
                  <c:v>0</c:v>
                </c:pt>
                <c:pt idx="23">
                  <c:v>0</c:v>
                </c:pt>
              </c:numCache>
            </c:numRef>
          </c:val>
          <c:extLst>
            <c:ext xmlns:c16="http://schemas.microsoft.com/office/drawing/2014/chart" uri="{C3380CC4-5D6E-409C-BE32-E72D297353CC}">
              <c16:uniqueId val="{0000000C-6AB5-44DC-8680-0EDF47981D2B}"/>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[2]Summary!$I$21:$AF$21</c:f>
              <c:numCache>
                <c:formatCode>General</c:formatCode>
                <c:ptCount val="24"/>
                <c:pt idx="0">
                  <c:v>0</c:v>
                </c:pt>
                <c:pt idx="1">
                  <c:v>0</c:v>
                </c:pt>
              </c:numCache>
            </c:numRef>
          </c:val>
          <c:extLst>
            <c:ext xmlns:c16="http://schemas.microsoft.com/office/drawing/2014/chart" uri="{C3380CC4-5D6E-409C-BE32-E72D297353CC}">
              <c16:uniqueId val="{0000000D-6AB5-44DC-8680-0EDF47981D2B}"/>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[2]Summary!$I$22:$AF$22</c:f>
              <c:numCache>
                <c:formatCode>General</c:formatCode>
                <c:ptCount val="24"/>
                <c:pt idx="0">
                  <c:v>0</c:v>
                </c:pt>
                <c:pt idx="1">
                  <c:v>0</c:v>
                </c:pt>
                <c:pt idx="13">
                  <c:v>521.73043999999993</c:v>
                </c:pt>
              </c:numCache>
            </c:numRef>
          </c:val>
          <c:extLst>
            <c:ext xmlns:c16="http://schemas.microsoft.com/office/drawing/2014/chart" uri="{C3380CC4-5D6E-409C-BE32-E72D297353CC}">
              <c16:uniqueId val="{0000000E-6AB5-44DC-8680-0EDF47981D2B}"/>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[2]Summary!$I$23:$AF$23</c:f>
              <c:numCache>
                <c:formatCode>General</c:formatCode>
                <c:ptCount val="24"/>
                <c:pt idx="0">
                  <c:v>0</c:v>
                </c:pt>
                <c:pt idx="1">
                  <c:v>0</c:v>
                </c:pt>
                <c:pt idx="2">
                  <c:v>0</c:v>
                </c:pt>
                <c:pt idx="3">
                  <c:v>0</c:v>
                </c:pt>
                <c:pt idx="4">
                  <c:v>0</c:v>
                </c:pt>
                <c:pt idx="5">
                  <c:v>0</c:v>
                </c:pt>
                <c:pt idx="6">
                  <c:v>0</c:v>
                </c:pt>
                <c:pt idx="7">
                  <c:v>344.28054999999949</c:v>
                </c:pt>
                <c:pt idx="8">
                  <c:v>0</c:v>
                </c:pt>
                <c:pt idx="9">
                  <c:v>0</c:v>
                </c:pt>
                <c:pt idx="10">
                  <c:v>0</c:v>
                </c:pt>
                <c:pt idx="11">
                  <c:v>-353.28329000000031</c:v>
                </c:pt>
                <c:pt idx="12">
                  <c:v>0</c:v>
                </c:pt>
                <c:pt idx="13">
                  <c:v>-312.5136</c:v>
                </c:pt>
                <c:pt idx="14">
                  <c:v>0</c:v>
                </c:pt>
                <c:pt idx="15">
                  <c:v>0</c:v>
                </c:pt>
                <c:pt idx="21">
                  <c:v>931.93002000000001</c:v>
                </c:pt>
                <c:pt idx="22">
                  <c:v>111.1180600000007</c:v>
                </c:pt>
              </c:numCache>
            </c:numRef>
          </c:val>
          <c:extLst>
            <c:ext xmlns:c16="http://schemas.microsoft.com/office/drawing/2014/chart" uri="{C3380CC4-5D6E-409C-BE32-E72D297353CC}">
              <c16:uniqueId val="{0000000F-6AB5-44DC-8680-0EDF47981D2B}"/>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[2]Summary!$I$24:$AF$24</c:f>
              <c:numCache>
                <c:formatCode>General</c:formatCode>
                <c:ptCount val="24"/>
                <c:pt idx="0">
                  <c:v>0</c:v>
                </c:pt>
                <c:pt idx="1">
                  <c:v>0</c:v>
                </c:pt>
                <c:pt idx="13">
                  <c:v>223.70521000000008</c:v>
                </c:pt>
                <c:pt idx="14">
                  <c:v>0</c:v>
                </c:pt>
                <c:pt idx="15">
                  <c:v>0</c:v>
                </c:pt>
                <c:pt idx="21">
                  <c:v>0</c:v>
                </c:pt>
              </c:numCache>
            </c:numRef>
          </c:val>
          <c:extLst>
            <c:ext xmlns:c16="http://schemas.microsoft.com/office/drawing/2014/chart" uri="{C3380CC4-5D6E-409C-BE32-E72D297353CC}">
              <c16:uniqueId val="{00000010-6AB5-44DC-8680-0EDF47981D2B}"/>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[2]Summary!$I$25:$AF$25</c:f>
              <c:numCache>
                <c:formatCode>General</c:formatCode>
                <c:ptCount val="24"/>
                <c:pt idx="0">
                  <c:v>0</c:v>
                </c:pt>
                <c:pt idx="1">
                  <c:v>0</c:v>
                </c:pt>
              </c:numCache>
            </c:numRef>
          </c:val>
          <c:extLst>
            <c:ext xmlns:c16="http://schemas.microsoft.com/office/drawing/2014/chart" uri="{C3380CC4-5D6E-409C-BE32-E72D297353CC}">
              <c16:uniqueId val="{00000011-6AB5-44DC-8680-0EDF47981D2B}"/>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[2]Summary!$I$26:$AF$26</c:f>
              <c:numCache>
                <c:formatCode>General</c:formatCode>
                <c:ptCount val="24"/>
                <c:pt idx="0">
                  <c:v>0</c:v>
                </c:pt>
                <c:pt idx="1">
                  <c:v>0</c:v>
                </c:pt>
              </c:numCache>
            </c:numRef>
          </c:val>
          <c:extLst>
            <c:ext xmlns:c16="http://schemas.microsoft.com/office/drawing/2014/chart" uri="{C3380CC4-5D6E-409C-BE32-E72D297353CC}">
              <c16:uniqueId val="{00000012-6AB5-44DC-8680-0EDF47981D2B}"/>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[2]Summary!$I$27:$AF$27</c:f>
              <c:numCache>
                <c:formatCode>General</c:formatCode>
                <c:ptCount val="24"/>
                <c:pt idx="0">
                  <c:v>0</c:v>
                </c:pt>
                <c:pt idx="1">
                  <c:v>0</c:v>
                </c:pt>
              </c:numCache>
            </c:numRef>
          </c:val>
          <c:extLst>
            <c:ext xmlns:c16="http://schemas.microsoft.com/office/drawing/2014/chart" uri="{C3380CC4-5D6E-409C-BE32-E72D297353CC}">
              <c16:uniqueId val="{00000013-6AB5-44DC-8680-0EDF47981D2B}"/>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[2]Summary!$I$28:$AF$28</c:f>
              <c:numCache>
                <c:formatCode>General</c:formatCode>
                <c:ptCount val="24"/>
                <c:pt idx="0">
                  <c:v>0</c:v>
                </c:pt>
                <c:pt idx="1">
                  <c:v>0</c:v>
                </c:pt>
                <c:pt idx="2">
                  <c:v>0</c:v>
                </c:pt>
                <c:pt idx="3">
                  <c:v>418.55201999999917</c:v>
                </c:pt>
                <c:pt idx="4">
                  <c:v>0</c:v>
                </c:pt>
                <c:pt idx="5">
                  <c:v>0</c:v>
                </c:pt>
                <c:pt idx="6">
                  <c:v>0</c:v>
                </c:pt>
                <c:pt idx="7">
                  <c:v>-844.91970000000038</c:v>
                </c:pt>
                <c:pt idx="8">
                  <c:v>0</c:v>
                </c:pt>
                <c:pt idx="9">
                  <c:v>-9243.2155400000029</c:v>
                </c:pt>
                <c:pt idx="10">
                  <c:v>0</c:v>
                </c:pt>
                <c:pt idx="11">
                  <c:v>0</c:v>
                </c:pt>
                <c:pt idx="12">
                  <c:v>0</c:v>
                </c:pt>
                <c:pt idx="13">
                  <c:v>780</c:v>
                </c:pt>
                <c:pt idx="14">
                  <c:v>263.54219000000376</c:v>
                </c:pt>
                <c:pt idx="22">
                  <c:v>0</c:v>
                </c:pt>
                <c:pt idx="23">
                  <c:v>0</c:v>
                </c:pt>
              </c:numCache>
            </c:numRef>
          </c:val>
          <c:extLst>
            <c:ext xmlns:c16="http://schemas.microsoft.com/office/drawing/2014/chart" uri="{C3380CC4-5D6E-409C-BE32-E72D297353CC}">
              <c16:uniqueId val="{00000014-6AB5-44DC-8680-0EDF47981D2B}"/>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[2]Summary!$I$29:$AF$29</c:f>
              <c:numCache>
                <c:formatCode>General</c:formatCode>
                <c:ptCount val="24"/>
                <c:pt idx="0">
                  <c:v>0</c:v>
                </c:pt>
                <c:pt idx="1">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5-6AB5-44DC-8680-0EDF47981D2B}"/>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[2]Summary!$I$7:$AF$7</c:f>
              <c:numCache>
                <c:formatCode>General</c:formatCode>
                <c:ptCount val="24"/>
                <c:pt idx="0">
                  <c:v>37139</c:v>
                </c:pt>
                <c:pt idx="1">
                  <c:v>37140</c:v>
                </c:pt>
                <c:pt idx="2">
                  <c:v>37141</c:v>
                </c:pt>
                <c:pt idx="3">
                  <c:v>37144</c:v>
                </c:pt>
                <c:pt idx="4">
                  <c:v>37146</c:v>
                </c:pt>
                <c:pt idx="5">
                  <c:v>37147</c:v>
                </c:pt>
                <c:pt idx="6">
                  <c:v>37148</c:v>
                </c:pt>
                <c:pt idx="7">
                  <c:v>37151</c:v>
                </c:pt>
                <c:pt idx="8">
                  <c:v>37152</c:v>
                </c:pt>
                <c:pt idx="9">
                  <c:v>37153</c:v>
                </c:pt>
                <c:pt idx="10">
                  <c:v>37154</c:v>
                </c:pt>
                <c:pt idx="11">
                  <c:v>37155</c:v>
                </c:pt>
                <c:pt idx="12">
                  <c:v>37158</c:v>
                </c:pt>
                <c:pt idx="13">
                  <c:v>37159</c:v>
                </c:pt>
                <c:pt idx="14">
                  <c:v>37160</c:v>
                </c:pt>
                <c:pt idx="15">
                  <c:v>37161</c:v>
                </c:pt>
                <c:pt idx="16">
                  <c:v>37162</c:v>
                </c:pt>
                <c:pt idx="17">
                  <c:v>37167</c:v>
                </c:pt>
                <c:pt idx="18">
                  <c:v>37168</c:v>
                </c:pt>
                <c:pt idx="19">
                  <c:v>37169</c:v>
                </c:pt>
                <c:pt idx="20">
                  <c:v>37172</c:v>
                </c:pt>
                <c:pt idx="21">
                  <c:v>37173</c:v>
                </c:pt>
                <c:pt idx="22">
                  <c:v>37174</c:v>
                </c:pt>
                <c:pt idx="23">
                  <c:v>37175</c:v>
                </c:pt>
              </c:numCache>
            </c:numRef>
          </c:cat>
          <c:val>
            <c:numRef>
              <c:f>[2]Summary!$I$30:$AF$30</c:f>
              <c:numCache>
                <c:formatCode>General</c:formatCode>
                <c:ptCount val="24"/>
                <c:pt idx="2">
                  <c:v>1756.6984800000064</c:v>
                </c:pt>
                <c:pt idx="3">
                  <c:v>-993.20510000000468</c:v>
                </c:pt>
                <c:pt idx="4">
                  <c:v>153.06785000000218</c:v>
                </c:pt>
                <c:pt idx="5">
                  <c:v>0</c:v>
                </c:pt>
                <c:pt idx="6">
                  <c:v>0</c:v>
                </c:pt>
                <c:pt idx="7">
                  <c:v>1655.5178199999987</c:v>
                </c:pt>
                <c:pt idx="8">
                  <c:v>368.17946999996275</c:v>
                </c:pt>
                <c:pt idx="9">
                  <c:v>207.29042000001391</c:v>
                </c:pt>
                <c:pt idx="10">
                  <c:v>0</c:v>
                </c:pt>
                <c:pt idx="11">
                  <c:v>2041.2994499999968</c:v>
                </c:pt>
                <c:pt idx="12">
                  <c:v>0</c:v>
                </c:pt>
                <c:pt idx="13">
                  <c:v>408.69374000000244</c:v>
                </c:pt>
                <c:pt idx="14">
                  <c:v>52.123350000004393</c:v>
                </c:pt>
                <c:pt idx="15">
                  <c:v>0</c:v>
                </c:pt>
                <c:pt idx="16">
                  <c:v>0</c:v>
                </c:pt>
                <c:pt idx="17">
                  <c:v>1177.2462899999991</c:v>
                </c:pt>
                <c:pt idx="18">
                  <c:v>0</c:v>
                </c:pt>
                <c:pt idx="19">
                  <c:v>5963.9907799999928</c:v>
                </c:pt>
                <c:pt idx="20">
                  <c:v>3573.7982999999995</c:v>
                </c:pt>
                <c:pt idx="21">
                  <c:v>-4693.9400599999935</c:v>
                </c:pt>
                <c:pt idx="22">
                  <c:v>305.20200999999452</c:v>
                </c:pt>
                <c:pt idx="23">
                  <c:v>158.88641000000689</c:v>
                </c:pt>
              </c:numCache>
            </c:numRef>
          </c:val>
          <c:extLst>
            <c:ext xmlns:c16="http://schemas.microsoft.com/office/drawing/2014/chart" uri="{C3380CC4-5D6E-409C-BE32-E72D297353CC}">
              <c16:uniqueId val="{00000016-6AB5-44DC-8680-0EDF47981D2B}"/>
            </c:ext>
          </c:extLst>
        </c:ser>
        <c:dLbls>
          <c:showLegendKey val="0"/>
          <c:showVal val="0"/>
          <c:showCatName val="0"/>
          <c:showSerName val="0"/>
          <c:showPercent val="0"/>
          <c:showBubbleSize val="0"/>
        </c:dLbls>
        <c:gapWidth val="0"/>
        <c:overlap val="100"/>
        <c:axId val="203207240"/>
        <c:axId val="1"/>
      </c:barChart>
      <c:dateAx>
        <c:axId val="203207240"/>
        <c:scaling>
          <c:orientation val="minMax"/>
          <c:max val="37169"/>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3207240"/>
        <c:crosses val="autoZero"/>
        <c:crossBetween val="between"/>
      </c:valAx>
      <c:spPr>
        <a:solidFill>
          <a:srgbClr val="FFFFFF"/>
        </a:solidFill>
        <a:ln w="12700">
          <a:solidFill>
            <a:srgbClr val="808080"/>
          </a:solidFill>
          <a:prstDash val="solid"/>
        </a:ln>
      </c:spPr>
    </c:plotArea>
    <c:legend>
      <c:legendPos val="r"/>
      <c:layout>
        <c:manualLayout>
          <c:xMode val="edge"/>
          <c:yMode val="edge"/>
          <c:x val="0.81256528600503142"/>
          <c:y val="1.1345232268227376E-2"/>
          <c:w val="0.17507743804924633"/>
          <c:h val="0.93355054092842393"/>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0498461618613181E-2"/>
          <c:y val="0.13948022744954994"/>
          <c:w val="0.75155798965311005"/>
          <c:h val="0.58392569796675975"/>
        </c:manualLayout>
      </c:layout>
      <c:barChart>
        <c:barDir val="col"/>
        <c:grouping val="stacked"/>
        <c:varyColors val="0"/>
        <c:ser>
          <c:idx val="0"/>
          <c:order val="0"/>
          <c:tx>
            <c:strRef>
              <c:f>'Graph Data Sep 24'!$A$2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24'!$U$2:$AE$2</c:f>
              <c:numCache>
                <c:formatCode>General</c:formatCode>
                <c:ptCount val="11"/>
                <c:pt idx="8">
                  <c:v>1</c:v>
                </c:pt>
                <c:pt idx="9">
                  <c:v>2</c:v>
                </c:pt>
                <c:pt idx="10">
                  <c:v>2</c:v>
                </c:pt>
              </c:numCache>
            </c:numRef>
          </c:val>
          <c:extLst>
            <c:ext xmlns:c16="http://schemas.microsoft.com/office/drawing/2014/chart" uri="{C3380CC4-5D6E-409C-BE32-E72D297353CC}">
              <c16:uniqueId val="{00000000-8695-49D7-A436-A2F439D74F74}"/>
            </c:ext>
          </c:extLst>
        </c:ser>
        <c:ser>
          <c:idx val="1"/>
          <c:order val="1"/>
          <c:tx>
            <c:strRef>
              <c:f>'Graph Data Sep 24'!$A$3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280376341811488"/>
                  <c:y val="0.68558077898931313"/>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95-49D7-A436-A2F439D74F74}"/>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24'!$U$3:$AE$3</c:f>
              <c:numCache>
                <c:formatCode>General</c:formatCode>
                <c:ptCount val="11"/>
                <c:pt idx="10">
                  <c:v>1</c:v>
                </c:pt>
              </c:numCache>
            </c:numRef>
          </c:val>
          <c:extLst>
            <c:ext xmlns:c16="http://schemas.microsoft.com/office/drawing/2014/chart" uri="{C3380CC4-5D6E-409C-BE32-E72D297353CC}">
              <c16:uniqueId val="{00000002-8695-49D7-A436-A2F439D74F74}"/>
            </c:ext>
          </c:extLst>
        </c:ser>
        <c:ser>
          <c:idx val="2"/>
          <c:order val="2"/>
          <c:tx>
            <c:strRef>
              <c:f>'Graph Data Sep 24'!$A$4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95-49D7-A436-A2F439D74F74}"/>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24'!$U$4:$AE$4</c:f>
              <c:numCache>
                <c:formatCode>General</c:formatCode>
                <c:ptCount val="11"/>
                <c:pt idx="2">
                  <c:v>17</c:v>
                </c:pt>
                <c:pt idx="3">
                  <c:v>12</c:v>
                </c:pt>
                <c:pt idx="4">
                  <c:v>5</c:v>
                </c:pt>
                <c:pt idx="5">
                  <c:v>4</c:v>
                </c:pt>
                <c:pt idx="6">
                  <c:v>8</c:v>
                </c:pt>
                <c:pt idx="7">
                  <c:v>11</c:v>
                </c:pt>
                <c:pt idx="8">
                  <c:v>4</c:v>
                </c:pt>
                <c:pt idx="9">
                  <c:v>6</c:v>
                </c:pt>
                <c:pt idx="10">
                  <c:v>4</c:v>
                </c:pt>
              </c:numCache>
            </c:numRef>
          </c:val>
          <c:extLst>
            <c:ext xmlns:c16="http://schemas.microsoft.com/office/drawing/2014/chart" uri="{C3380CC4-5D6E-409C-BE32-E72D297353CC}">
              <c16:uniqueId val="{00000004-8695-49D7-A436-A2F439D74F74}"/>
            </c:ext>
          </c:extLst>
        </c:ser>
        <c:ser>
          <c:idx val="3"/>
          <c:order val="3"/>
          <c:tx>
            <c:strRef>
              <c:f>'Graph Data Sep 24'!$A$5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95-49D7-A436-A2F439D74F74}"/>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24'!$U$5:$AE$5</c:f>
              <c:numCache>
                <c:formatCode>General</c:formatCode>
                <c:ptCount val="11"/>
                <c:pt idx="0">
                  <c:v>9</c:v>
                </c:pt>
                <c:pt idx="1">
                  <c:v>9</c:v>
                </c:pt>
                <c:pt idx="2">
                  <c:v>4</c:v>
                </c:pt>
                <c:pt idx="3">
                  <c:v>5</c:v>
                </c:pt>
                <c:pt idx="4">
                  <c:v>5</c:v>
                </c:pt>
                <c:pt idx="5">
                  <c:v>3</c:v>
                </c:pt>
                <c:pt idx="6">
                  <c:v>6</c:v>
                </c:pt>
                <c:pt idx="7">
                  <c:v>4</c:v>
                </c:pt>
                <c:pt idx="8">
                  <c:v>3</c:v>
                </c:pt>
                <c:pt idx="9">
                  <c:v>6</c:v>
                </c:pt>
                <c:pt idx="10">
                  <c:v>4</c:v>
                </c:pt>
              </c:numCache>
            </c:numRef>
          </c:val>
          <c:extLst>
            <c:ext xmlns:c16="http://schemas.microsoft.com/office/drawing/2014/chart" uri="{C3380CC4-5D6E-409C-BE32-E72D297353CC}">
              <c16:uniqueId val="{00000006-8695-49D7-A436-A2F439D74F74}"/>
            </c:ext>
          </c:extLst>
        </c:ser>
        <c:ser>
          <c:idx val="4"/>
          <c:order val="4"/>
          <c:tx>
            <c:strRef>
              <c:f>'Graph Data Sep 24'!$A$6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7663574058829361"/>
                  <c:y val="0.4444454705172099"/>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695-49D7-A436-A2F439D74F74}"/>
                </c:ext>
              </c:extLst>
            </c:dLbl>
            <c:dLbl>
              <c:idx val="8"/>
              <c:layout>
                <c:manualLayout>
                  <c:xMode val="edge"/>
                  <c:yMode val="edge"/>
                  <c:x val="0.6090345574183752"/>
                  <c:y val="0.5390083365847013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695-49D7-A436-A2F439D74F74}"/>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24'!$U$6:$AE$6</c:f>
              <c:numCache>
                <c:formatCode>General</c:formatCode>
                <c:ptCount val="11"/>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8695-49D7-A436-A2F439D74F74}"/>
            </c:ext>
          </c:extLst>
        </c:ser>
        <c:ser>
          <c:idx val="5"/>
          <c:order val="5"/>
          <c:tx>
            <c:strRef>
              <c:f>'Graph Data Sep 24'!$A$7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4828686499045542"/>
                  <c:y val="0.4089843957419006"/>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695-49D7-A436-A2F439D74F74}"/>
                </c:ext>
              </c:extLst>
            </c:dLbl>
            <c:dLbl>
              <c:idx val="8"/>
              <c:layout>
                <c:manualLayout>
                  <c:xMode val="edge"/>
                  <c:yMode val="edge"/>
                  <c:x val="0.6238320722405607"/>
                  <c:y val="0.5130035484161411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695-49D7-A436-A2F439D74F74}"/>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24'!$U$7:$AE$7</c:f>
              <c:numCache>
                <c:formatCode>General</c:formatCode>
                <c:ptCount val="11"/>
                <c:pt idx="2">
                  <c:v>2</c:v>
                </c:pt>
                <c:pt idx="3">
                  <c:v>1</c:v>
                </c:pt>
                <c:pt idx="4">
                  <c:v>2</c:v>
                </c:pt>
                <c:pt idx="6">
                  <c:v>3</c:v>
                </c:pt>
                <c:pt idx="7">
                  <c:v>1</c:v>
                </c:pt>
                <c:pt idx="8">
                  <c:v>1</c:v>
                </c:pt>
              </c:numCache>
            </c:numRef>
          </c:val>
          <c:extLst>
            <c:ext xmlns:c16="http://schemas.microsoft.com/office/drawing/2014/chart" uri="{C3380CC4-5D6E-409C-BE32-E72D297353CC}">
              <c16:uniqueId val="{0000000C-8695-49D7-A436-A2F439D74F74}"/>
            </c:ext>
          </c:extLst>
        </c:ser>
        <c:ser>
          <c:idx val="6"/>
          <c:order val="6"/>
          <c:tx>
            <c:strRef>
              <c:f>'Graph Data Sep 24'!$A$8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24'!$U$8:$AE$8</c:f>
              <c:numCache>
                <c:formatCode>General</c:formatCode>
                <c:ptCount val="11"/>
                <c:pt idx="1">
                  <c:v>2</c:v>
                </c:pt>
                <c:pt idx="3">
                  <c:v>1</c:v>
                </c:pt>
                <c:pt idx="4">
                  <c:v>1</c:v>
                </c:pt>
                <c:pt idx="5">
                  <c:v>3</c:v>
                </c:pt>
                <c:pt idx="6">
                  <c:v>2</c:v>
                </c:pt>
              </c:numCache>
            </c:numRef>
          </c:val>
          <c:extLst>
            <c:ext xmlns:c16="http://schemas.microsoft.com/office/drawing/2014/chart" uri="{C3380CC4-5D6E-409C-BE32-E72D297353CC}">
              <c16:uniqueId val="{0000000D-8695-49D7-A436-A2F439D74F74}"/>
            </c:ext>
          </c:extLst>
        </c:ser>
        <c:ser>
          <c:idx val="7"/>
          <c:order val="7"/>
          <c:tx>
            <c:strRef>
              <c:f>'Graph Data Sep 24'!$A$9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695-49D7-A436-A2F439D74F74}"/>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24'!$U$9:$AE$9</c:f>
              <c:numCache>
                <c:formatCode>General</c:formatCode>
                <c:ptCount val="11"/>
                <c:pt idx="1">
                  <c:v>2</c:v>
                </c:pt>
                <c:pt idx="2">
                  <c:v>3</c:v>
                </c:pt>
                <c:pt idx="3">
                  <c:v>3</c:v>
                </c:pt>
                <c:pt idx="4">
                  <c:v>2</c:v>
                </c:pt>
                <c:pt idx="5">
                  <c:v>3</c:v>
                </c:pt>
                <c:pt idx="6">
                  <c:v>2</c:v>
                </c:pt>
                <c:pt idx="7">
                  <c:v>1</c:v>
                </c:pt>
                <c:pt idx="9">
                  <c:v>1</c:v>
                </c:pt>
                <c:pt idx="10">
                  <c:v>3</c:v>
                </c:pt>
              </c:numCache>
            </c:numRef>
          </c:val>
          <c:extLst>
            <c:ext xmlns:c16="http://schemas.microsoft.com/office/drawing/2014/chart" uri="{C3380CC4-5D6E-409C-BE32-E72D297353CC}">
              <c16:uniqueId val="{0000000F-8695-49D7-A436-A2F439D74F74}"/>
            </c:ext>
          </c:extLst>
        </c:ser>
        <c:ser>
          <c:idx val="8"/>
          <c:order val="8"/>
          <c:tx>
            <c:strRef>
              <c:f>'Graph Data Sep 24'!$A$10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6931491236935072"/>
                  <c:y val="0.38297960757334049"/>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5-49D7-A436-A2F439D74F74}"/>
                </c:ext>
              </c:extLst>
            </c:dLbl>
            <c:dLbl>
              <c:idx val="9"/>
              <c:layout>
                <c:manualLayout>
                  <c:xMode val="edge"/>
                  <c:yMode val="edge"/>
                  <c:x val="0.70405017890819843"/>
                  <c:y val="0.4089843957419006"/>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695-49D7-A436-A2F439D74F74}"/>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24'!$U$1:$AE$1</c:f>
              <c:strCache>
                <c:ptCount val="11"/>
                <c:pt idx="0">
                  <c:v>07/16-07/20</c:v>
                </c:pt>
                <c:pt idx="1">
                  <c:v>07/23-07/27</c:v>
                </c:pt>
                <c:pt idx="2">
                  <c:v>07/30-08/03</c:v>
                </c:pt>
                <c:pt idx="3">
                  <c:v>08/06-08/10</c:v>
                </c:pt>
                <c:pt idx="4">
                  <c:v>08/13-08/17</c:v>
                </c:pt>
                <c:pt idx="5">
                  <c:v>8/20-8/24</c:v>
                </c:pt>
                <c:pt idx="6">
                  <c:v>08/27-8/31</c:v>
                </c:pt>
                <c:pt idx="7">
                  <c:v>09/04/-09/07</c:v>
                </c:pt>
                <c:pt idx="8">
                  <c:v>09/10-09/14</c:v>
                </c:pt>
                <c:pt idx="9">
                  <c:v>09/17-09/21</c:v>
                </c:pt>
                <c:pt idx="10">
                  <c:v>09/24-09/28</c:v>
                </c:pt>
              </c:strCache>
            </c:strRef>
          </c:cat>
          <c:val>
            <c:numRef>
              <c:f>'Graph Data Sep 24'!$U$10:$AE$10</c:f>
              <c:numCache>
                <c:formatCode>General</c:formatCode>
                <c:ptCount val="11"/>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8695-49D7-A436-A2F439D74F74}"/>
            </c:ext>
          </c:extLst>
        </c:ser>
        <c:dLbls>
          <c:showLegendKey val="0"/>
          <c:showVal val="1"/>
          <c:showCatName val="0"/>
          <c:showSerName val="0"/>
          <c:showPercent val="0"/>
          <c:showBubbleSize val="0"/>
        </c:dLbls>
        <c:gapWidth val="110"/>
        <c:overlap val="50"/>
        <c:axId val="205777552"/>
        <c:axId val="1"/>
      </c:barChart>
      <c:catAx>
        <c:axId val="20577755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5777552"/>
        <c:crosses val="autoZero"/>
        <c:crossBetween val="between"/>
      </c:valAx>
      <c:spPr>
        <a:solidFill>
          <a:srgbClr val="FFFFFF"/>
        </a:solidFill>
        <a:ln w="12700">
          <a:solidFill>
            <a:srgbClr val="C0C0C0"/>
          </a:solidFill>
          <a:prstDash val="solid"/>
        </a:ln>
      </c:spPr>
    </c:plotArea>
    <c:legend>
      <c:legendPos val="r"/>
      <c:layout>
        <c:manualLayout>
          <c:xMode val="edge"/>
          <c:yMode val="edge"/>
          <c:x val="0.81074804894185259"/>
          <c:y val="8.0378436157367741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24'!$V$12:$AE$12</c:f>
              <c:numCache>
                <c:formatCode>m/d/yyyy</c:formatCode>
                <c:ptCount val="10"/>
                <c:pt idx="0">
                  <c:v>37095</c:v>
                </c:pt>
                <c:pt idx="1">
                  <c:v>37102</c:v>
                </c:pt>
                <c:pt idx="2">
                  <c:v>37109</c:v>
                </c:pt>
                <c:pt idx="3">
                  <c:v>37116</c:v>
                </c:pt>
                <c:pt idx="4">
                  <c:v>37123</c:v>
                </c:pt>
                <c:pt idx="5">
                  <c:v>37130</c:v>
                </c:pt>
                <c:pt idx="6">
                  <c:v>37138</c:v>
                </c:pt>
                <c:pt idx="7">
                  <c:v>37144</c:v>
                </c:pt>
                <c:pt idx="8">
                  <c:v>37151</c:v>
                </c:pt>
                <c:pt idx="9">
                  <c:v>37158</c:v>
                </c:pt>
              </c:numCache>
            </c:numRef>
          </c:cat>
          <c:val>
            <c:numRef>
              <c:f>'Graph Data Sep 24'!$V$11:$AE$11</c:f>
              <c:numCache>
                <c:formatCode>General</c:formatCode>
                <c:ptCount val="10"/>
                <c:pt idx="0">
                  <c:v>19</c:v>
                </c:pt>
                <c:pt idx="1">
                  <c:v>29</c:v>
                </c:pt>
                <c:pt idx="2">
                  <c:v>24</c:v>
                </c:pt>
                <c:pt idx="3">
                  <c:v>17</c:v>
                </c:pt>
                <c:pt idx="4">
                  <c:v>14</c:v>
                </c:pt>
                <c:pt idx="5">
                  <c:v>23</c:v>
                </c:pt>
                <c:pt idx="6">
                  <c:v>18</c:v>
                </c:pt>
                <c:pt idx="7">
                  <c:v>11</c:v>
                </c:pt>
                <c:pt idx="8">
                  <c:v>16</c:v>
                </c:pt>
                <c:pt idx="9">
                  <c:v>14</c:v>
                </c:pt>
              </c:numCache>
            </c:numRef>
          </c:val>
          <c:smooth val="0"/>
          <c:extLst>
            <c:ext xmlns:c16="http://schemas.microsoft.com/office/drawing/2014/chart" uri="{C3380CC4-5D6E-409C-BE32-E72D297353CC}">
              <c16:uniqueId val="{00000000-32F0-4362-9C3A-2A973EEF0FD2}"/>
            </c:ext>
          </c:extLst>
        </c:ser>
        <c:dLbls>
          <c:showLegendKey val="0"/>
          <c:showVal val="0"/>
          <c:showCatName val="0"/>
          <c:showSerName val="0"/>
          <c:showPercent val="0"/>
          <c:showBubbleSize val="0"/>
        </c:dLbls>
        <c:marker val="1"/>
        <c:smooth val="0"/>
        <c:axId val="205779520"/>
        <c:axId val="1"/>
      </c:lineChart>
      <c:catAx>
        <c:axId val="2057795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57795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1.2131718337820882E-2"/>
          <c:y val="0.90131916741310092"/>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09/24/2001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Sep 24'!$C$187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09B7-4C0D-A2D9-F385AACE01E4}"/>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09B7-4C0D-A2D9-F385AACE01E4}"/>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09B7-4C0D-A2D9-F385AACE01E4}"/>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09B7-4C0D-A2D9-F385AACE01E4}"/>
                </c:ext>
              </c:extLst>
            </c:dLbl>
            <c:dLbl>
              <c:idx val="4"/>
              <c:layout>
                <c:manualLayout>
                  <c:xMode val="edge"/>
                  <c:yMode val="edge"/>
                  <c:x val="0.3275563951211638"/>
                  <c:y val="0.6623102488934538"/>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B7-4C0D-A2D9-F385AACE01E4}"/>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09B7-4C0D-A2D9-F385AACE01E4}"/>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09B7-4C0D-A2D9-F385AACE01E4}"/>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09B7-4C0D-A2D9-F385AACE01E4}"/>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09B7-4C0D-A2D9-F385AACE01E4}"/>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09B7-4C0D-A2D9-F385AACE01E4}"/>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24'!$C$188:$C$197</c:f>
              <c:numCache>
                <c:formatCode>General</c:formatCode>
                <c:ptCount val="10"/>
                <c:pt idx="0">
                  <c:v>2</c:v>
                </c:pt>
                <c:pt idx="1">
                  <c:v>0</c:v>
                </c:pt>
                <c:pt idx="2">
                  <c:v>8</c:v>
                </c:pt>
                <c:pt idx="3">
                  <c:v>0</c:v>
                </c:pt>
                <c:pt idx="4">
                  <c:v>2</c:v>
                </c:pt>
                <c:pt idx="5">
                  <c:v>1</c:v>
                </c:pt>
                <c:pt idx="6">
                  <c:v>0</c:v>
                </c:pt>
                <c:pt idx="7">
                  <c:v>0</c:v>
                </c:pt>
                <c:pt idx="8">
                  <c:v>1</c:v>
                </c:pt>
                <c:pt idx="9">
                  <c:v>14</c:v>
                </c:pt>
              </c:numCache>
            </c:numRef>
          </c:val>
          <c:extLst>
            <c:ext xmlns:c16="http://schemas.microsoft.com/office/drawing/2014/chart" uri="{C3380CC4-5D6E-409C-BE32-E72D297353CC}">
              <c16:uniqueId val="{0000000A-09B7-4C0D-A2D9-F385AACE01E4}"/>
            </c:ext>
          </c:extLst>
        </c:ser>
        <c:ser>
          <c:idx val="0"/>
          <c:order val="1"/>
          <c:tx>
            <c:strRef>
              <c:f>'Graph Data Sep 24'!$E$187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09B7-4C0D-A2D9-F385AACE01E4}"/>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09B7-4C0D-A2D9-F385AACE01E4}"/>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09B7-4C0D-A2D9-F385AACE01E4}"/>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09B7-4C0D-A2D9-F385AACE01E4}"/>
                </c:ext>
              </c:extLst>
            </c:dLbl>
            <c:dLbl>
              <c:idx val="4"/>
              <c:layout>
                <c:manualLayout>
                  <c:xMode val="edge"/>
                  <c:yMode val="edge"/>
                  <c:x val="0.35355293441649427"/>
                  <c:y val="0.72113385652543815"/>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9B7-4C0D-A2D9-F385AACE01E4}"/>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09B7-4C0D-A2D9-F385AACE01E4}"/>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09B7-4C0D-A2D9-F385AACE01E4}"/>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09B7-4C0D-A2D9-F385AACE01E4}"/>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24'!$A$188:$A$197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24'!$E$188:$E$195</c:f>
              <c:numCache>
                <c:formatCode>_(* #,##0_);_(* \(#,##0\);_(* "-"??_);_(@_)</c:formatCode>
                <c:ptCount val="8"/>
                <c:pt idx="0">
                  <c:v>2.8571428571428572</c:v>
                </c:pt>
                <c:pt idx="1">
                  <c:v>0</c:v>
                </c:pt>
                <c:pt idx="2">
                  <c:v>19.047619047619047</c:v>
                </c:pt>
                <c:pt idx="3">
                  <c:v>0</c:v>
                </c:pt>
                <c:pt idx="4">
                  <c:v>0.42918454935622319</c:v>
                </c:pt>
                <c:pt idx="5">
                  <c:v>0.57803468208092479</c:v>
                </c:pt>
                <c:pt idx="6">
                  <c:v>0</c:v>
                </c:pt>
                <c:pt idx="7">
                  <c:v>0</c:v>
                </c:pt>
              </c:numCache>
            </c:numRef>
          </c:val>
          <c:extLst>
            <c:ext xmlns:c16="http://schemas.microsoft.com/office/drawing/2014/chart" uri="{C3380CC4-5D6E-409C-BE32-E72D297353CC}">
              <c16:uniqueId val="{00000013-09B7-4C0D-A2D9-F385AACE01E4}"/>
            </c:ext>
          </c:extLst>
        </c:ser>
        <c:dLbls>
          <c:showLegendKey val="0"/>
          <c:showVal val="1"/>
          <c:showCatName val="0"/>
          <c:showSerName val="0"/>
          <c:showPercent val="0"/>
          <c:showBubbleSize val="0"/>
        </c:dLbls>
        <c:gapWidth val="150"/>
        <c:axId val="205781160"/>
        <c:axId val="1"/>
      </c:barChart>
      <c:catAx>
        <c:axId val="205781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5781160"/>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438577256571686"/>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2C4-4F49-B060-32BB7DBEEDCB}"/>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2C4-4F49-B060-32BB7DBEEDCB}"/>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2C4-4F49-B060-32BB7DBEEDCB}"/>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2C4-4F49-B060-32BB7DBEEDCB}"/>
            </c:ext>
          </c:extLst>
        </c:ser>
        <c:dLbls>
          <c:showLegendKey val="0"/>
          <c:showVal val="0"/>
          <c:showCatName val="0"/>
          <c:showSerName val="0"/>
          <c:showPercent val="0"/>
          <c:showBubbleSize val="0"/>
        </c:dLbls>
        <c:marker val="1"/>
        <c:smooth val="0"/>
        <c:axId val="205775256"/>
        <c:axId val="1"/>
      </c:lineChart>
      <c:dateAx>
        <c:axId val="20577525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577525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2.7027032599997156E-2"/>
        </c:manualLayout>
      </c:layout>
      <c:overlay val="0"/>
      <c:spPr>
        <a:noFill/>
        <a:ln w="25400">
          <a:noFill/>
        </a:ln>
      </c:spPr>
    </c:title>
    <c:autoTitleDeleted val="0"/>
    <c:plotArea>
      <c:layout>
        <c:manualLayout>
          <c:layoutTarget val="inner"/>
          <c:xMode val="edge"/>
          <c:yMode val="edge"/>
          <c:x val="0.16601852622965926"/>
          <c:y val="0.14864867929998438"/>
          <c:w val="0.68482642069734445"/>
          <c:h val="0.64020283471243256"/>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[4]Chart!$AB$62:$AB$110</c:f>
              <c:numCache>
                <c:formatCode>General</c:formatCode>
                <c:ptCount val="49"/>
                <c:pt idx="0">
                  <c:v>0.31388888888888888</c:v>
                </c:pt>
                <c:pt idx="1">
                  <c:v>0.31805555555555554</c:v>
                </c:pt>
                <c:pt idx="2">
                  <c:v>0.31666666666666665</c:v>
                </c:pt>
                <c:pt idx="3">
                  <c:v>0.31944444444444448</c:v>
                </c:pt>
                <c:pt idx="4">
                  <c:v>0.31944444444444448</c:v>
                </c:pt>
                <c:pt idx="5">
                  <c:v>0.31944444444444448</c:v>
                </c:pt>
                <c:pt idx="6">
                  <c:v>0.32291666666666669</c:v>
                </c:pt>
                <c:pt idx="7">
                  <c:v>0</c:v>
                </c:pt>
                <c:pt idx="8">
                  <c:v>0.31874999999999998</c:v>
                </c:pt>
                <c:pt idx="9">
                  <c:v>0.31805555555555554</c:v>
                </c:pt>
                <c:pt idx="10">
                  <c:v>0.32013888888888892</c:v>
                </c:pt>
                <c:pt idx="11">
                  <c:v>0.31944444444444448</c:v>
                </c:pt>
                <c:pt idx="12">
                  <c:v>0.31388888888888888</c:v>
                </c:pt>
                <c:pt idx="13">
                  <c:v>0.31527777777777777</c:v>
                </c:pt>
                <c:pt idx="14">
                  <c:v>0.31944444444444448</c:v>
                </c:pt>
                <c:pt idx="15">
                  <c:v>0.31944444444444448</c:v>
                </c:pt>
                <c:pt idx="16">
                  <c:v>0.32916666666666666</c:v>
                </c:pt>
                <c:pt idx="17">
                  <c:v>0.31736111111111115</c:v>
                </c:pt>
                <c:pt idx="18">
                  <c:v>0.30902777777777779</c:v>
                </c:pt>
                <c:pt idx="19">
                  <c:v>0.32430555555555557</c:v>
                </c:pt>
                <c:pt idx="20">
                  <c:v>0.33333333333333331</c:v>
                </c:pt>
                <c:pt idx="21">
                  <c:v>0.31944444444444448</c:v>
                </c:pt>
                <c:pt idx="22">
                  <c:v>0.31944444444444448</c:v>
                </c:pt>
                <c:pt idx="23">
                  <c:v>0.32430555555555557</c:v>
                </c:pt>
                <c:pt idx="24">
                  <c:v>0.31944444444444448</c:v>
                </c:pt>
                <c:pt idx="25">
                  <c:v>0.31944444444444448</c:v>
                </c:pt>
                <c:pt idx="26">
                  <c:v>0.31944444444444448</c:v>
                </c:pt>
                <c:pt idx="27">
                  <c:v>0.31666666666666665</c:v>
                </c:pt>
                <c:pt idx="28">
                  <c:v>0.31944444444444448</c:v>
                </c:pt>
                <c:pt idx="29">
                  <c:v>0.31736111111111115</c:v>
                </c:pt>
                <c:pt idx="30">
                  <c:v>0.31944444444444448</c:v>
                </c:pt>
                <c:pt idx="31">
                  <c:v>0.32291666666666669</c:v>
                </c:pt>
                <c:pt idx="32">
                  <c:v>0.31944444444444448</c:v>
                </c:pt>
                <c:pt idx="33">
                  <c:v>0.31805555555555554</c:v>
                </c:pt>
                <c:pt idx="34">
                  <c:v>0.32291666666666669</c:v>
                </c:pt>
                <c:pt idx="35">
                  <c:v>0.31944444444444448</c:v>
                </c:pt>
                <c:pt idx="36">
                  <c:v>0.31944444444444448</c:v>
                </c:pt>
                <c:pt idx="37">
                  <c:v>0.31944444444444448</c:v>
                </c:pt>
                <c:pt idx="38">
                  <c:v>0.31944444444444448</c:v>
                </c:pt>
                <c:pt idx="39">
                  <c:v>0.31736111111111115</c:v>
                </c:pt>
                <c:pt idx="40">
                  <c:v>0.31944444444444448</c:v>
                </c:pt>
                <c:pt idx="41">
                  <c:v>0.31944444444444448</c:v>
                </c:pt>
                <c:pt idx="42">
                  <c:v>0.31736111111111115</c:v>
                </c:pt>
                <c:pt idx="43">
                  <c:v>0.31805555555555554</c:v>
                </c:pt>
                <c:pt idx="44">
                  <c:v>0.31944444444444448</c:v>
                </c:pt>
                <c:pt idx="45">
                  <c:v>0.32083333333333336</c:v>
                </c:pt>
                <c:pt idx="46">
                  <c:v>0.31666666666666665</c:v>
                </c:pt>
                <c:pt idx="47">
                  <c:v>0.31874999999999998</c:v>
                </c:pt>
                <c:pt idx="48">
                  <c:v>0.32083333333333336</c:v>
                </c:pt>
              </c:numCache>
            </c:numRef>
          </c:val>
          <c:smooth val="0"/>
          <c:extLst>
            <c:ext xmlns:c16="http://schemas.microsoft.com/office/drawing/2014/chart" uri="{C3380CC4-5D6E-409C-BE32-E72D297353CC}">
              <c16:uniqueId val="{00000000-BDF8-49D4-819C-7E38FE056BA0}"/>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[4]Chart!$AA$62:$AA$110</c:f>
              <c:numCache>
                <c:formatCode>General</c:formatCode>
                <c:ptCount val="49"/>
                <c:pt idx="0">
                  <c:v>37095</c:v>
                </c:pt>
                <c:pt idx="1">
                  <c:v>37096</c:v>
                </c:pt>
                <c:pt idx="2">
                  <c:v>37097</c:v>
                </c:pt>
                <c:pt idx="3">
                  <c:v>37098</c:v>
                </c:pt>
                <c:pt idx="4">
                  <c:v>37099</c:v>
                </c:pt>
                <c:pt idx="5">
                  <c:v>37102</c:v>
                </c:pt>
                <c:pt idx="6">
                  <c:v>37103</c:v>
                </c:pt>
                <c:pt idx="8">
                  <c:v>37104</c:v>
                </c:pt>
                <c:pt idx="9">
                  <c:v>37105</c:v>
                </c:pt>
                <c:pt idx="10">
                  <c:v>37106</c:v>
                </c:pt>
                <c:pt idx="11">
                  <c:v>37109</c:v>
                </c:pt>
                <c:pt idx="12">
                  <c:v>37110</c:v>
                </c:pt>
                <c:pt idx="13">
                  <c:v>37111</c:v>
                </c:pt>
                <c:pt idx="14">
                  <c:v>37112</c:v>
                </c:pt>
                <c:pt idx="15">
                  <c:v>37113</c:v>
                </c:pt>
                <c:pt idx="16">
                  <c:v>37116</c:v>
                </c:pt>
                <c:pt idx="17">
                  <c:v>37117</c:v>
                </c:pt>
                <c:pt idx="18">
                  <c:v>37118</c:v>
                </c:pt>
                <c:pt idx="19">
                  <c:v>37119</c:v>
                </c:pt>
                <c:pt idx="20">
                  <c:v>37120</c:v>
                </c:pt>
                <c:pt idx="21">
                  <c:v>37123</c:v>
                </c:pt>
                <c:pt idx="22">
                  <c:v>37124</c:v>
                </c:pt>
                <c:pt idx="23">
                  <c:v>37125</c:v>
                </c:pt>
                <c:pt idx="24">
                  <c:v>37126</c:v>
                </c:pt>
                <c:pt idx="25">
                  <c:v>37127</c:v>
                </c:pt>
                <c:pt idx="26">
                  <c:v>37130</c:v>
                </c:pt>
                <c:pt idx="27">
                  <c:v>37131</c:v>
                </c:pt>
                <c:pt idx="28">
                  <c:v>37132</c:v>
                </c:pt>
                <c:pt idx="29">
                  <c:v>37133</c:v>
                </c:pt>
                <c:pt idx="30">
                  <c:v>37134</c:v>
                </c:pt>
                <c:pt idx="31">
                  <c:v>37138</c:v>
                </c:pt>
                <c:pt idx="32">
                  <c:v>37139</c:v>
                </c:pt>
                <c:pt idx="33">
                  <c:v>37140</c:v>
                </c:pt>
                <c:pt idx="34">
                  <c:v>37141</c:v>
                </c:pt>
                <c:pt idx="35">
                  <c:v>37144</c:v>
                </c:pt>
                <c:pt idx="36">
                  <c:v>37145</c:v>
                </c:pt>
                <c:pt idx="37">
                  <c:v>37146</c:v>
                </c:pt>
                <c:pt idx="38">
                  <c:v>37147</c:v>
                </c:pt>
                <c:pt idx="39">
                  <c:v>37148</c:v>
                </c:pt>
                <c:pt idx="40">
                  <c:v>37151</c:v>
                </c:pt>
                <c:pt idx="41">
                  <c:v>37152</c:v>
                </c:pt>
                <c:pt idx="42">
                  <c:v>37153</c:v>
                </c:pt>
                <c:pt idx="43">
                  <c:v>37154</c:v>
                </c:pt>
                <c:pt idx="44">
                  <c:v>37155</c:v>
                </c:pt>
                <c:pt idx="45">
                  <c:v>37158</c:v>
                </c:pt>
                <c:pt idx="46">
                  <c:v>37159</c:v>
                </c:pt>
                <c:pt idx="47">
                  <c:v>37160</c:v>
                </c:pt>
                <c:pt idx="48">
                  <c:v>37161</c:v>
                </c:pt>
              </c:numCache>
            </c:numRef>
          </c:cat>
          <c:val>
            <c:numRef>
              <c:f>[4]Chart!$AC$62:$AC$110</c:f>
              <c:numCache>
                <c:formatCode>General</c:formatCode>
                <c:ptCount val="49"/>
                <c:pt idx="0">
                  <c:v>0.68888888888888899</c:v>
                </c:pt>
                <c:pt idx="1">
                  <c:v>0.65416666666666667</c:v>
                </c:pt>
                <c:pt idx="2">
                  <c:v>0.72013888888888899</c:v>
                </c:pt>
                <c:pt idx="3">
                  <c:v>0.85486111111111107</c:v>
                </c:pt>
                <c:pt idx="5">
                  <c:v>0.77986111111111101</c:v>
                </c:pt>
                <c:pt idx="7">
                  <c:v>0</c:v>
                </c:pt>
                <c:pt idx="9">
                  <c:v>0.71736111111111101</c:v>
                </c:pt>
                <c:pt idx="10">
                  <c:v>0.78819444444444453</c:v>
                </c:pt>
                <c:pt idx="11">
                  <c:v>0.78125</c:v>
                </c:pt>
                <c:pt idx="12">
                  <c:v>0.6</c:v>
                </c:pt>
                <c:pt idx="13">
                  <c:v>0.70833333333333337</c:v>
                </c:pt>
                <c:pt idx="14">
                  <c:v>0.6645833333333333</c:v>
                </c:pt>
                <c:pt idx="15">
                  <c:v>0.71666666666666667</c:v>
                </c:pt>
                <c:pt idx="16">
                  <c:v>0.67847222222222225</c:v>
                </c:pt>
                <c:pt idx="17">
                  <c:v>0.72291666666666676</c:v>
                </c:pt>
                <c:pt idx="18">
                  <c:v>0.7270833333333333</c:v>
                </c:pt>
                <c:pt idx="19">
                  <c:v>0.67013888888888884</c:v>
                </c:pt>
                <c:pt idx="20">
                  <c:v>0.72152777777777777</c:v>
                </c:pt>
                <c:pt idx="21">
                  <c:v>0.69097222222222221</c:v>
                </c:pt>
                <c:pt idx="22">
                  <c:v>0.66666666666666663</c:v>
                </c:pt>
                <c:pt idx="23">
                  <c:v>0.7597222222222223</c:v>
                </c:pt>
                <c:pt idx="24">
                  <c:v>0.70833333333333337</c:v>
                </c:pt>
                <c:pt idx="25">
                  <c:v>0.7</c:v>
                </c:pt>
                <c:pt idx="26">
                  <c:v>0.7284722222222223</c:v>
                </c:pt>
                <c:pt idx="27">
                  <c:v>0.73958333333333337</c:v>
                </c:pt>
                <c:pt idx="28">
                  <c:v>0.73958333333333337</c:v>
                </c:pt>
                <c:pt idx="29">
                  <c:v>0.70416666666666661</c:v>
                </c:pt>
                <c:pt idx="31">
                  <c:v>0.61736111111111114</c:v>
                </c:pt>
                <c:pt idx="32">
                  <c:v>0.72499999999999998</c:v>
                </c:pt>
                <c:pt idx="33">
                  <c:v>0.72569444444444453</c:v>
                </c:pt>
                <c:pt idx="34">
                  <c:v>0.6694444444444444</c:v>
                </c:pt>
                <c:pt idx="35">
                  <c:v>0.68472222222222223</c:v>
                </c:pt>
                <c:pt idx="37">
                  <c:v>0.75208333333333333</c:v>
                </c:pt>
                <c:pt idx="38">
                  <c:v>0.70208333333333339</c:v>
                </c:pt>
                <c:pt idx="39">
                  <c:v>0.74791666666666667</c:v>
                </c:pt>
                <c:pt idx="40">
                  <c:v>0.73958333333333337</c:v>
                </c:pt>
                <c:pt idx="41">
                  <c:v>0.64583333333333337</c:v>
                </c:pt>
                <c:pt idx="42">
                  <c:v>0.71527777777777779</c:v>
                </c:pt>
                <c:pt idx="43">
                  <c:v>0.71527777777777779</c:v>
                </c:pt>
                <c:pt idx="44">
                  <c:v>0.72499999999999998</c:v>
                </c:pt>
                <c:pt idx="45">
                  <c:v>0.7284722222222223</c:v>
                </c:pt>
                <c:pt idx="46">
                  <c:v>0.67291666666666661</c:v>
                </c:pt>
                <c:pt idx="47">
                  <c:v>0.71736111111111101</c:v>
                </c:pt>
              </c:numCache>
            </c:numRef>
          </c:val>
          <c:smooth val="0"/>
          <c:extLst>
            <c:ext xmlns:c16="http://schemas.microsoft.com/office/drawing/2014/chart" uri="{C3380CC4-5D6E-409C-BE32-E72D297353CC}">
              <c16:uniqueId val="{00000001-BDF8-49D4-819C-7E38FE056BA0}"/>
            </c:ext>
          </c:extLst>
        </c:ser>
        <c:dLbls>
          <c:showLegendKey val="0"/>
          <c:showVal val="0"/>
          <c:showCatName val="0"/>
          <c:showSerName val="0"/>
          <c:showPercent val="0"/>
          <c:showBubbleSize val="0"/>
        </c:dLbls>
        <c:marker val="1"/>
        <c:smooth val="0"/>
        <c:axId val="189603160"/>
        <c:axId val="1"/>
      </c:lineChart>
      <c:catAx>
        <c:axId val="189603160"/>
        <c:scaling>
          <c:orientation val="minMax"/>
        </c:scaling>
        <c:delete val="0"/>
        <c:axPos val="b"/>
        <c:title>
          <c:tx>
            <c:rich>
              <a:bodyPr/>
              <a:lstStyle/>
              <a:p>
                <a:pPr>
                  <a:defRPr sz="925"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76689369962407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25"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25"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58108181949962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89603160"/>
        <c:crosses val="autoZero"/>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8.7186275618039516E-2"/>
          <c:y val="0.1572053658740708"/>
          <c:w val="0.77278744297807755"/>
          <c:h val="0.74890889576119835"/>
        </c:manualLayout>
      </c:layout>
      <c:barChart>
        <c:barDir val="col"/>
        <c:grouping val="stacked"/>
        <c:varyColors val="0"/>
        <c:ser>
          <c:idx val="0"/>
          <c:order val="0"/>
          <c:tx>
            <c:strRef>
              <c:f>'Graph Data Sep 24'!$AF$15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6816384773427304"/>
                  <c:y val="0.85152906515121674"/>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B36-4D5E-9B01-3739F2D67579}"/>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24'!$Z$15:$AE$15</c:f>
              <c:numCache>
                <c:formatCode>General</c:formatCode>
                <c:ptCount val="6"/>
                <c:pt idx="0">
                  <c:v>1</c:v>
                </c:pt>
                <c:pt idx="2">
                  <c:v>3</c:v>
                </c:pt>
                <c:pt idx="3">
                  <c:v>2</c:v>
                </c:pt>
                <c:pt idx="4">
                  <c:v>3</c:v>
                </c:pt>
                <c:pt idx="5">
                  <c:v>8</c:v>
                </c:pt>
              </c:numCache>
            </c:numRef>
          </c:val>
          <c:extLst>
            <c:ext xmlns:c16="http://schemas.microsoft.com/office/drawing/2014/chart" uri="{C3380CC4-5D6E-409C-BE32-E72D297353CC}">
              <c16:uniqueId val="{00000001-5B36-4D5E-9B01-3739F2D67579}"/>
            </c:ext>
          </c:extLst>
        </c:ser>
        <c:ser>
          <c:idx val="1"/>
          <c:order val="1"/>
          <c:tx>
            <c:strRef>
              <c:f>'Graph Data Sep 24'!$AF$16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492736331468846"/>
                  <c:y val="0.80131068438588859"/>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36-4D5E-9B01-3739F2D67579}"/>
                </c:ext>
              </c:extLst>
            </c:dLbl>
            <c:dLbl>
              <c:idx val="1"/>
              <c:layout>
                <c:manualLayout>
                  <c:xMode val="edge"/>
                  <c:yMode val="edge"/>
                  <c:x val="0.21400267651700608"/>
                  <c:y val="0.82532817083887167"/>
                </c:manualLayout>
              </c:layout>
              <c:spPr>
                <a:noFill/>
                <a:ln w="25400">
                  <a:noFill/>
                </a:ln>
              </c:spPr>
              <c:txPr>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36-4D5E-9B01-3739F2D67579}"/>
                </c:ext>
              </c:extLst>
            </c:dLbl>
            <c:spPr>
              <a:noFill/>
              <a:ln w="25400">
                <a:noFill/>
              </a:ln>
            </c:spPr>
            <c:txPr>
              <a:bodyPr wrap="square" lIns="38100" tIns="19050" rIns="38100" bIns="19050" anchor="ctr">
                <a:spAutoFit/>
              </a:bodyPr>
              <a:lstStyle/>
              <a:p>
                <a:pPr>
                  <a:defRPr sz="11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24'!$Z$16:$AE$16</c:f>
              <c:numCache>
                <c:formatCode>General</c:formatCode>
                <c:ptCount val="6"/>
                <c:pt idx="0">
                  <c:v>8</c:v>
                </c:pt>
                <c:pt idx="1">
                  <c:v>2</c:v>
                </c:pt>
                <c:pt idx="2">
                  <c:v>9</c:v>
                </c:pt>
                <c:pt idx="3">
                  <c:v>17</c:v>
                </c:pt>
                <c:pt idx="4">
                  <c:v>57</c:v>
                </c:pt>
                <c:pt idx="5">
                  <c:v>16</c:v>
                </c:pt>
              </c:numCache>
            </c:numRef>
          </c:val>
          <c:extLst>
            <c:ext xmlns:c16="http://schemas.microsoft.com/office/drawing/2014/chart" uri="{C3380CC4-5D6E-409C-BE32-E72D297353CC}">
              <c16:uniqueId val="{00000004-5B36-4D5E-9B01-3739F2D67579}"/>
            </c:ext>
          </c:extLst>
        </c:ser>
        <c:ser>
          <c:idx val="2"/>
          <c:order val="2"/>
          <c:tx>
            <c:strRef>
              <c:f>'Graph Data Sep 24'!$AF$17</c:f>
              <c:strCache>
                <c:ptCount val="1"/>
                <c:pt idx="0">
                  <c:v>EBS</c:v>
                </c:pt>
              </c:strCache>
            </c:strRef>
          </c:tx>
          <c:spPr>
            <a:solidFill>
              <a:srgbClr val="FFFFCC"/>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24'!$Z$17:$AE$17</c:f>
              <c:numCache>
                <c:formatCode>General</c:formatCode>
                <c:ptCount val="6"/>
              </c:numCache>
            </c:numRef>
          </c:val>
          <c:extLst>
            <c:ext xmlns:c16="http://schemas.microsoft.com/office/drawing/2014/chart" uri="{C3380CC4-5D6E-409C-BE32-E72D297353CC}">
              <c16:uniqueId val="{00000005-5B36-4D5E-9B01-3739F2D67579}"/>
            </c:ext>
          </c:extLst>
        </c:ser>
        <c:ser>
          <c:idx val="3"/>
          <c:order val="3"/>
          <c:tx>
            <c:strRef>
              <c:f>'Graph Data Sep 24'!$AF$18</c:f>
              <c:strCache>
                <c:ptCount val="1"/>
                <c:pt idx="0">
                  <c:v>EEL</c:v>
                </c:pt>
              </c:strCache>
            </c:strRef>
          </c:tx>
          <c:spPr>
            <a:solidFill>
              <a:srgbClr val="CCFFFF"/>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24'!$Z$18:$AE$18</c:f>
              <c:numCache>
                <c:formatCode>General</c:formatCode>
                <c:ptCount val="6"/>
              </c:numCache>
            </c:numRef>
          </c:val>
          <c:extLst>
            <c:ext xmlns:c16="http://schemas.microsoft.com/office/drawing/2014/chart" uri="{C3380CC4-5D6E-409C-BE32-E72D297353CC}">
              <c16:uniqueId val="{00000006-5B36-4D5E-9B01-3739F2D67579}"/>
            </c:ext>
          </c:extLst>
        </c:ser>
        <c:ser>
          <c:idx val="4"/>
          <c:order val="4"/>
          <c:tx>
            <c:strRef>
              <c:f>'Graph Data Sep 24'!$AF$19</c:f>
              <c:strCache>
                <c:ptCount val="1"/>
                <c:pt idx="0">
                  <c:v>EES</c:v>
                </c:pt>
              </c:strCache>
            </c:strRef>
          </c:tx>
          <c:spPr>
            <a:solidFill>
              <a:srgbClr val="660066"/>
            </a:solidFill>
            <a:ln w="12700">
              <a:solidFill>
                <a:srgbClr val="000000"/>
              </a:solidFill>
              <a:prstDash val="solid"/>
            </a:ln>
          </c:spPr>
          <c:invertIfNegative val="0"/>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24'!$Z$19:$AE$19</c:f>
              <c:numCache>
                <c:formatCode>General</c:formatCode>
                <c:ptCount val="6"/>
              </c:numCache>
            </c:numRef>
          </c:val>
          <c:extLst>
            <c:ext xmlns:c16="http://schemas.microsoft.com/office/drawing/2014/chart" uri="{C3380CC4-5D6E-409C-BE32-E72D297353CC}">
              <c16:uniqueId val="{00000007-5B36-4D5E-9B01-3739F2D67579}"/>
            </c:ext>
          </c:extLst>
        </c:ser>
        <c:ser>
          <c:idx val="5"/>
          <c:order val="5"/>
          <c:tx>
            <c:strRef>
              <c:f>'Graph Data Sep 24'!$AF$20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7379918564643878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36-4D5E-9B01-3739F2D67579}"/>
                </c:ext>
              </c:extLst>
            </c:dLbl>
            <c:dLbl>
              <c:idx val="1"/>
              <c:layout>
                <c:manualLayout>
                  <c:xMode val="edge"/>
                  <c:yMode val="edge"/>
                  <c:x val="0.25099079344587133"/>
                  <c:y val="0.7707429743548192"/>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36-4D5E-9B01-3739F2D67579}"/>
                </c:ext>
              </c:extLst>
            </c:dLbl>
            <c:dLbl>
              <c:idx val="2"/>
              <c:layout>
                <c:manualLayout>
                  <c:xMode val="edge"/>
                  <c:yMode val="edge"/>
                  <c:x val="0.43328936973813575"/>
                  <c:y val="0.71179096215204263"/>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36-4D5E-9B01-3739F2D67579}"/>
                </c:ext>
              </c:extLst>
            </c:dLbl>
            <c:dLbl>
              <c:idx val="3"/>
              <c:layout>
                <c:manualLayout>
                  <c:xMode val="edge"/>
                  <c:yMode val="edge"/>
                  <c:x val="0.52708066623632976"/>
                  <c:y val="0.54366855698116145"/>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B36-4D5E-9B01-3739F2D67579}"/>
                </c:ext>
              </c:extLst>
            </c:dLbl>
            <c:dLbl>
              <c:idx val="4"/>
              <c:layout>
                <c:manualLayout>
                  <c:xMode val="edge"/>
                  <c:yMode val="edge"/>
                  <c:x val="0.70277422164843972"/>
                  <c:y val="0.18777307590514011"/>
                </c:manualLayout>
              </c:layout>
              <c:spPr>
                <a:noFill/>
                <a:ln w="25400">
                  <a:noFill/>
                </a:ln>
              </c:spPr>
              <c:txPr>
                <a:bodyPr/>
                <a:lstStyle/>
                <a:p>
                  <a:pPr>
                    <a:defRPr sz="1025"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B36-4D5E-9B01-3739F2D67579}"/>
                </c:ext>
              </c:extLst>
            </c:dLbl>
            <c:spPr>
              <a:noFill/>
              <a:ln w="25400">
                <a:noFill/>
              </a:ln>
            </c:spPr>
            <c:txPr>
              <a:bodyPr wrap="square" lIns="38100" tIns="19050" rIns="38100" bIns="19050" anchor="ctr">
                <a:spAutoFit/>
              </a:bodyPr>
              <a:lstStyle/>
              <a:p>
                <a:pPr>
                  <a:defRPr sz="1025"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24'!$Z$12:$AE$12</c:f>
              <c:numCache>
                <c:formatCode>m/d/yyyy</c:formatCode>
                <c:ptCount val="6"/>
                <c:pt idx="0">
                  <c:v>37123</c:v>
                </c:pt>
                <c:pt idx="1">
                  <c:v>37130</c:v>
                </c:pt>
                <c:pt idx="2">
                  <c:v>37138</c:v>
                </c:pt>
                <c:pt idx="3">
                  <c:v>37144</c:v>
                </c:pt>
                <c:pt idx="4">
                  <c:v>37151</c:v>
                </c:pt>
                <c:pt idx="5">
                  <c:v>37158</c:v>
                </c:pt>
              </c:numCache>
            </c:numRef>
          </c:cat>
          <c:val>
            <c:numRef>
              <c:f>'Graph Data Sep 24'!$Z$20:$AE$20</c:f>
              <c:numCache>
                <c:formatCode>General</c:formatCode>
                <c:ptCount val="6"/>
                <c:pt idx="0">
                  <c:v>3</c:v>
                </c:pt>
                <c:pt idx="1">
                  <c:v>11</c:v>
                </c:pt>
                <c:pt idx="2">
                  <c:v>1</c:v>
                </c:pt>
                <c:pt idx="3">
                  <c:v>17</c:v>
                </c:pt>
                <c:pt idx="4">
                  <c:v>6</c:v>
                </c:pt>
                <c:pt idx="5">
                  <c:v>5</c:v>
                </c:pt>
              </c:numCache>
            </c:numRef>
          </c:val>
          <c:extLst>
            <c:ext xmlns:c16="http://schemas.microsoft.com/office/drawing/2014/chart" uri="{C3380CC4-5D6E-409C-BE32-E72D297353CC}">
              <c16:uniqueId val="{0000000D-5B36-4D5E-9B01-3739F2D67579}"/>
            </c:ext>
          </c:extLst>
        </c:ser>
        <c:dLbls>
          <c:showLegendKey val="0"/>
          <c:showVal val="0"/>
          <c:showCatName val="0"/>
          <c:showSerName val="0"/>
          <c:showPercent val="0"/>
          <c:showBubbleSize val="0"/>
        </c:dLbls>
        <c:gapWidth val="0"/>
        <c:overlap val="100"/>
        <c:axId val="189604472"/>
        <c:axId val="1"/>
      </c:barChart>
      <c:dateAx>
        <c:axId val="189604472"/>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89604472"/>
        <c:crossesAt val="37104"/>
        <c:crossBetween val="between"/>
      </c:valAx>
      <c:spPr>
        <a:solidFill>
          <a:srgbClr val="FFFFFF"/>
        </a:solidFill>
        <a:ln w="12700">
          <a:solidFill>
            <a:srgbClr val="808080"/>
          </a:solidFill>
          <a:prstDash val="solid"/>
        </a:ln>
      </c:spPr>
    </c:plotArea>
    <c:legend>
      <c:legendPos val="r"/>
      <c:layout>
        <c:manualLayout>
          <c:xMode val="edge"/>
          <c:yMode val="edge"/>
          <c:x val="0.88639380211673502"/>
          <c:y val="0.23799145667046825"/>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18434624359302995"/>
          <c:y val="2.3569047786877347E-2"/>
        </c:manualLayout>
      </c:layout>
      <c:overlay val="0"/>
      <c:spPr>
        <a:noFill/>
        <a:ln w="25400">
          <a:noFill/>
        </a:ln>
      </c:spPr>
    </c:title>
    <c:autoTitleDeleted val="0"/>
    <c:plotArea>
      <c:layout>
        <c:manualLayout>
          <c:layoutTarget val="inner"/>
          <c:xMode val="edge"/>
          <c:yMode val="edge"/>
          <c:x val="7.3120577067626411E-2"/>
          <c:y val="0.19191938912171555"/>
          <c:w val="0.70030975219698532"/>
          <c:h val="0.7558930325934234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[2]Summary!$F$8:$W$8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0-D23A-48AF-BFC7-F9F20C2B61CA}"/>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[2]Summary!$F$9:$W$9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1-D23A-48AF-BFC7-F9F20C2B61CA}"/>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[2]Summary!$F$10:$W$10</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2-D23A-48AF-BFC7-F9F20C2B61CA}"/>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[2]Summary!$F$11:$W$11</c:f>
              <c:numCache>
                <c:formatCode>General</c:formatCode>
                <c:ptCount val="18"/>
              </c:numCache>
            </c:numRef>
          </c:val>
          <c:extLst>
            <c:ext xmlns:c16="http://schemas.microsoft.com/office/drawing/2014/chart" uri="{C3380CC4-5D6E-409C-BE32-E72D297353CC}">
              <c16:uniqueId val="{00000003-D23A-48AF-BFC7-F9F20C2B61CA}"/>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[2]Summary!$F$12:$W$12</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4-D23A-48AF-BFC7-F9F20C2B61CA}"/>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[2]Summary!$F$13:$W$13</c:f>
              <c:numCache>
                <c:formatCode>General</c:formatCode>
                <c:ptCount val="18"/>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pt idx="15">
                  <c:v>0</c:v>
                </c:pt>
                <c:pt idx="16">
                  <c:v>-3449.9170000000004</c:v>
                </c:pt>
                <c:pt idx="17">
                  <c:v>2202.3159999999998</c:v>
                </c:pt>
              </c:numCache>
            </c:numRef>
          </c:val>
          <c:extLst>
            <c:ext xmlns:c16="http://schemas.microsoft.com/office/drawing/2014/chart" uri="{C3380CC4-5D6E-409C-BE32-E72D297353CC}">
              <c16:uniqueId val="{00000005-D23A-48AF-BFC7-F9F20C2B61CA}"/>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[2]Summary!$F$14:$W$14</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6-D23A-48AF-BFC7-F9F20C2B61CA}"/>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[2]Summary!$F$15:$W$15</c:f>
              <c:numCache>
                <c:formatCode>General</c:formatCode>
                <c:ptCount val="18"/>
                <c:pt idx="0">
                  <c:v>0</c:v>
                </c:pt>
                <c:pt idx="1">
                  <c:v>0</c:v>
                </c:pt>
                <c:pt idx="2">
                  <c:v>0</c:v>
                </c:pt>
                <c:pt idx="3">
                  <c:v>0</c:v>
                </c:pt>
                <c:pt idx="4">
                  <c:v>0</c:v>
                </c:pt>
                <c:pt idx="5">
                  <c:v>0</c:v>
                </c:pt>
              </c:numCache>
            </c:numRef>
          </c:val>
          <c:extLst>
            <c:ext xmlns:c16="http://schemas.microsoft.com/office/drawing/2014/chart" uri="{C3380CC4-5D6E-409C-BE32-E72D297353CC}">
              <c16:uniqueId val="{00000007-D23A-48AF-BFC7-F9F20C2B61CA}"/>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[2]Summary!$F$16:$W$16</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8-D23A-48AF-BFC7-F9F20C2B61CA}"/>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[2]Summary!$F$17:$W$17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9-D23A-48AF-BFC7-F9F20C2B61CA}"/>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[2]Summary!$F$18:$W$18</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A-D23A-48AF-BFC7-F9F20C2B61CA}"/>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[2]Summary!$F$19:$W$19</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B-D23A-48AF-BFC7-F9F20C2B61CA}"/>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[2]Summary!$F$20:$W$20</c:f>
              <c:numCache>
                <c:formatCode>General</c:formatCode>
                <c:ptCount val="18"/>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C-D23A-48AF-BFC7-F9F20C2B61CA}"/>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[2]Summary!$F$21:$W$21</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0D-D23A-48AF-BFC7-F9F20C2B61CA}"/>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[2]Summary!$F$22:$W$22</c:f>
              <c:numCache>
                <c:formatCode>General</c:formatCode>
                <c:ptCount val="18"/>
                <c:pt idx="0">
                  <c:v>0</c:v>
                </c:pt>
                <c:pt idx="1">
                  <c:v>0</c:v>
                </c:pt>
                <c:pt idx="2">
                  <c:v>0</c:v>
                </c:pt>
                <c:pt idx="3">
                  <c:v>0</c:v>
                </c:pt>
                <c:pt idx="4">
                  <c:v>0</c:v>
                </c:pt>
                <c:pt idx="16">
                  <c:v>521.73043999999993</c:v>
                </c:pt>
              </c:numCache>
            </c:numRef>
          </c:val>
          <c:extLst>
            <c:ext xmlns:c16="http://schemas.microsoft.com/office/drawing/2014/chart" uri="{C3380CC4-5D6E-409C-BE32-E72D297353CC}">
              <c16:uniqueId val="{0000000E-D23A-48AF-BFC7-F9F20C2B61CA}"/>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[2]Summary!$F$23:$W$23</c:f>
              <c:numCache>
                <c:formatCode>General</c:formatCode>
                <c:ptCount val="18"/>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pt idx="15">
                  <c:v>0</c:v>
                </c:pt>
                <c:pt idx="16">
                  <c:v>-312.5136</c:v>
                </c:pt>
                <c:pt idx="17">
                  <c:v>0</c:v>
                </c:pt>
              </c:numCache>
            </c:numRef>
          </c:val>
          <c:extLst>
            <c:ext xmlns:c16="http://schemas.microsoft.com/office/drawing/2014/chart" uri="{C3380CC4-5D6E-409C-BE32-E72D297353CC}">
              <c16:uniqueId val="{0000000F-D23A-48AF-BFC7-F9F20C2B61CA}"/>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[2]Summary!$F$24:$W$24</c:f>
              <c:numCache>
                <c:formatCode>General</c:formatCode>
                <c:ptCount val="18"/>
                <c:pt idx="0">
                  <c:v>0</c:v>
                </c:pt>
                <c:pt idx="1">
                  <c:v>0</c:v>
                </c:pt>
                <c:pt idx="2">
                  <c:v>0</c:v>
                </c:pt>
                <c:pt idx="3">
                  <c:v>0</c:v>
                </c:pt>
                <c:pt idx="4">
                  <c:v>0</c:v>
                </c:pt>
                <c:pt idx="16">
                  <c:v>223.70521000000008</c:v>
                </c:pt>
                <c:pt idx="17">
                  <c:v>0</c:v>
                </c:pt>
              </c:numCache>
            </c:numRef>
          </c:val>
          <c:extLst>
            <c:ext xmlns:c16="http://schemas.microsoft.com/office/drawing/2014/chart" uri="{C3380CC4-5D6E-409C-BE32-E72D297353CC}">
              <c16:uniqueId val="{00000010-D23A-48AF-BFC7-F9F20C2B61CA}"/>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[2]Summary!$F$25:$W$25</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1-D23A-48AF-BFC7-F9F20C2B61CA}"/>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[2]Summary!$F$26:$W$26</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2-D23A-48AF-BFC7-F9F20C2B61CA}"/>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[2]Summary!$F$27:$W$27</c:f>
              <c:numCache>
                <c:formatCode>General</c:formatCode>
                <c:ptCount val="18"/>
                <c:pt idx="0">
                  <c:v>0</c:v>
                </c:pt>
                <c:pt idx="1">
                  <c:v>0</c:v>
                </c:pt>
                <c:pt idx="2">
                  <c:v>0</c:v>
                </c:pt>
                <c:pt idx="3">
                  <c:v>0</c:v>
                </c:pt>
                <c:pt idx="4">
                  <c:v>0</c:v>
                </c:pt>
              </c:numCache>
            </c:numRef>
          </c:val>
          <c:extLst>
            <c:ext xmlns:c16="http://schemas.microsoft.com/office/drawing/2014/chart" uri="{C3380CC4-5D6E-409C-BE32-E72D297353CC}">
              <c16:uniqueId val="{00000013-D23A-48AF-BFC7-F9F20C2B61CA}"/>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[2]Summary!$F$28:$W$28</c:f>
              <c:numCache>
                <c:formatCode>General</c:formatCode>
                <c:ptCount val="18"/>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pt idx="15">
                  <c:v>0</c:v>
                </c:pt>
                <c:pt idx="16">
                  <c:v>780</c:v>
                </c:pt>
                <c:pt idx="17">
                  <c:v>263.54219000000376</c:v>
                </c:pt>
              </c:numCache>
            </c:numRef>
          </c:val>
          <c:extLst>
            <c:ext xmlns:c16="http://schemas.microsoft.com/office/drawing/2014/chart" uri="{C3380CC4-5D6E-409C-BE32-E72D297353CC}">
              <c16:uniqueId val="{00000014-D23A-48AF-BFC7-F9F20C2B61CA}"/>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[2]Summary!$F$29:$W$29</c:f>
              <c:numCache>
                <c:formatCode>General</c:formatCode>
                <c:ptCount val="18"/>
                <c:pt idx="0">
                  <c:v>0</c:v>
                </c:pt>
                <c:pt idx="1">
                  <c:v>0</c:v>
                </c:pt>
                <c:pt idx="2">
                  <c:v>0</c:v>
                </c:pt>
                <c:pt idx="3">
                  <c:v>0</c:v>
                </c:pt>
                <c:pt idx="4">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15-D23A-48AF-BFC7-F9F20C2B61CA}"/>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[2]Summary!$F$7:$W$7</c:f>
              <c:numCache>
                <c:formatCode>General</c:formatCode>
                <c:ptCount val="18"/>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pt idx="15">
                  <c:v>37158</c:v>
                </c:pt>
                <c:pt idx="16">
                  <c:v>37159</c:v>
                </c:pt>
                <c:pt idx="17">
                  <c:v>37160</c:v>
                </c:pt>
              </c:numCache>
            </c:numRef>
          </c:cat>
          <c:val>
            <c:numRef>
              <c:f>[2]Summary!$F$30:$W$30</c:f>
              <c:numCache>
                <c:formatCode>General</c:formatCode>
                <c:ptCount val="18"/>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pt idx="15">
                  <c:v>0</c:v>
                </c:pt>
                <c:pt idx="16">
                  <c:v>408.69374000000244</c:v>
                </c:pt>
                <c:pt idx="17">
                  <c:v>52.123350000004393</c:v>
                </c:pt>
              </c:numCache>
            </c:numRef>
          </c:val>
          <c:extLst>
            <c:ext xmlns:c16="http://schemas.microsoft.com/office/drawing/2014/chart" uri="{C3380CC4-5D6E-409C-BE32-E72D297353CC}">
              <c16:uniqueId val="{00000016-D23A-48AF-BFC7-F9F20C2B61CA}"/>
            </c:ext>
          </c:extLst>
        </c:ser>
        <c:dLbls>
          <c:showLegendKey val="0"/>
          <c:showVal val="0"/>
          <c:showCatName val="0"/>
          <c:showSerName val="0"/>
          <c:showPercent val="0"/>
          <c:showBubbleSize val="0"/>
        </c:dLbls>
        <c:gapWidth val="0"/>
        <c:overlap val="100"/>
        <c:axId val="189605784"/>
        <c:axId val="1"/>
      </c:barChart>
      <c:dateAx>
        <c:axId val="189605784"/>
        <c:scaling>
          <c:orientation val="minMax"/>
          <c:min val="3714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9605784"/>
        <c:crosses val="autoZero"/>
        <c:crossBetween val="between"/>
      </c:valAx>
      <c:spPr>
        <a:solidFill>
          <a:srgbClr val="FFFFFF"/>
        </a:solidFill>
        <a:ln w="12700">
          <a:solidFill>
            <a:srgbClr val="808080"/>
          </a:solidFill>
          <a:prstDash val="solid"/>
        </a:ln>
      </c:spPr>
    </c:plotArea>
    <c:legend>
      <c:legendPos val="r"/>
      <c:layout>
        <c:manualLayout>
          <c:xMode val="edge"/>
          <c:yMode val="edge"/>
          <c:x val="0.81977435698352985"/>
          <c:y val="7.4074150187328811E-2"/>
          <c:w val="0.16683849978810533"/>
          <c:h val="0.89225680907464244"/>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002394084280078"/>
          <c:w val="0.68639094569998638"/>
          <c:h val="0.59101791292182171"/>
        </c:manualLayout>
      </c:layout>
      <c:barChart>
        <c:barDir val="col"/>
        <c:grouping val="stacked"/>
        <c:varyColors val="0"/>
        <c:ser>
          <c:idx val="0"/>
          <c:order val="0"/>
          <c:tx>
            <c:strRef>
              <c:f>'Graph Data Sep 17'!$A$2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17'!$T$2:$AC$2</c:f>
              <c:numCache>
                <c:formatCode>General</c:formatCode>
                <c:ptCount val="10"/>
                <c:pt idx="9">
                  <c:v>1</c:v>
                </c:pt>
              </c:numCache>
            </c:numRef>
          </c:val>
          <c:extLst>
            <c:ext xmlns:c16="http://schemas.microsoft.com/office/drawing/2014/chart" uri="{C3380CC4-5D6E-409C-BE32-E72D297353CC}">
              <c16:uniqueId val="{00000000-2359-4F57-8B33-F9BCACEBBAEE}"/>
            </c:ext>
          </c:extLst>
        </c:ser>
        <c:ser>
          <c:idx val="1"/>
          <c:order val="1"/>
          <c:tx>
            <c:strRef>
              <c:f>'Graph Data Sep 17'!$A$3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87944850641000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359-4F57-8B33-F9BCACEBBAEE}"/>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17'!$U$3:$AD$3</c:f>
              <c:numCache>
                <c:formatCode>General</c:formatCode>
                <c:ptCount val="10"/>
              </c:numCache>
            </c:numRef>
          </c:val>
          <c:extLst>
            <c:ext xmlns:c16="http://schemas.microsoft.com/office/drawing/2014/chart" uri="{C3380CC4-5D6E-409C-BE32-E72D297353CC}">
              <c16:uniqueId val="{00000002-2359-4F57-8B33-F9BCACEBBAEE}"/>
            </c:ext>
          </c:extLst>
        </c:ser>
        <c:ser>
          <c:idx val="2"/>
          <c:order val="2"/>
          <c:tx>
            <c:strRef>
              <c:f>'Graph Data Sep 17'!$A$4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359-4F57-8B33-F9BCACEBBAEE}"/>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17'!$U$4:$AD$4</c:f>
              <c:numCache>
                <c:formatCode>General</c:formatCode>
                <c:ptCount val="10"/>
                <c:pt idx="2">
                  <c:v>17</c:v>
                </c:pt>
                <c:pt idx="3">
                  <c:v>12</c:v>
                </c:pt>
                <c:pt idx="4">
                  <c:v>5</c:v>
                </c:pt>
                <c:pt idx="5">
                  <c:v>4</c:v>
                </c:pt>
                <c:pt idx="6">
                  <c:v>8</c:v>
                </c:pt>
                <c:pt idx="7">
                  <c:v>11</c:v>
                </c:pt>
                <c:pt idx="8">
                  <c:v>4</c:v>
                </c:pt>
                <c:pt idx="9">
                  <c:v>6</c:v>
                </c:pt>
              </c:numCache>
            </c:numRef>
          </c:val>
          <c:extLst>
            <c:ext xmlns:c16="http://schemas.microsoft.com/office/drawing/2014/chart" uri="{C3380CC4-5D6E-409C-BE32-E72D297353CC}">
              <c16:uniqueId val="{00000004-2359-4F57-8B33-F9BCACEBBAEE}"/>
            </c:ext>
          </c:extLst>
        </c:ser>
        <c:ser>
          <c:idx val="3"/>
          <c:order val="3"/>
          <c:tx>
            <c:strRef>
              <c:f>'Graph Data Sep 17'!$A$5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359-4F57-8B33-F9BCACEBBAEE}"/>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17'!$U$5:$AD$5</c:f>
              <c:numCache>
                <c:formatCode>General</c:formatCode>
                <c:ptCount val="10"/>
                <c:pt idx="0">
                  <c:v>9</c:v>
                </c:pt>
                <c:pt idx="1">
                  <c:v>9</c:v>
                </c:pt>
                <c:pt idx="2">
                  <c:v>4</c:v>
                </c:pt>
                <c:pt idx="3">
                  <c:v>5</c:v>
                </c:pt>
                <c:pt idx="4">
                  <c:v>5</c:v>
                </c:pt>
                <c:pt idx="5">
                  <c:v>3</c:v>
                </c:pt>
                <c:pt idx="6">
                  <c:v>6</c:v>
                </c:pt>
                <c:pt idx="7">
                  <c:v>4</c:v>
                </c:pt>
                <c:pt idx="8">
                  <c:v>3</c:v>
                </c:pt>
                <c:pt idx="9">
                  <c:v>6</c:v>
                </c:pt>
              </c:numCache>
            </c:numRef>
          </c:val>
          <c:extLst>
            <c:ext xmlns:c16="http://schemas.microsoft.com/office/drawing/2014/chart" uri="{C3380CC4-5D6E-409C-BE32-E72D297353CC}">
              <c16:uniqueId val="{00000006-2359-4F57-8B33-F9BCACEBBAEE}"/>
            </c:ext>
          </c:extLst>
        </c:ser>
        <c:ser>
          <c:idx val="4"/>
          <c:order val="4"/>
          <c:tx>
            <c:strRef>
              <c:f>'Graph Data Sep 17'!$A$6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359-4F57-8B33-F9BCACEBBAEE}"/>
                </c:ext>
              </c:extLst>
            </c:dLbl>
            <c:dLbl>
              <c:idx val="8"/>
              <c:layout>
                <c:manualLayout>
                  <c:xMode val="edge"/>
                  <c:yMode val="edge"/>
                  <c:x val="0.6222883430124877"/>
                  <c:y val="0.5626490531015742"/>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359-4F57-8B33-F9BCACEBBAEE}"/>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17'!$U$6:$AD$6</c:f>
              <c:numCache>
                <c:formatCode>General</c:formatCode>
                <c:ptCount val="10"/>
                <c:pt idx="0">
                  <c:v>5</c:v>
                </c:pt>
                <c:pt idx="1">
                  <c:v>5</c:v>
                </c:pt>
                <c:pt idx="2">
                  <c:v>1</c:v>
                </c:pt>
                <c:pt idx="3">
                  <c:v>1</c:v>
                </c:pt>
                <c:pt idx="4">
                  <c:v>2</c:v>
                </c:pt>
                <c:pt idx="6">
                  <c:v>1</c:v>
                </c:pt>
                <c:pt idx="8">
                  <c:v>2</c:v>
                </c:pt>
              </c:numCache>
            </c:numRef>
          </c:val>
          <c:extLst>
            <c:ext xmlns:c16="http://schemas.microsoft.com/office/drawing/2014/chart" uri="{C3380CC4-5D6E-409C-BE32-E72D297353CC}">
              <c16:uniqueId val="{00000009-2359-4F57-8B33-F9BCACEBBAEE}"/>
            </c:ext>
          </c:extLst>
        </c:ser>
        <c:ser>
          <c:idx val="5"/>
          <c:order val="5"/>
          <c:tx>
            <c:strRef>
              <c:f>'Graph Data Sep 17'!$A$7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015812809998888"/>
                  <c:y val="0.40425625243852609"/>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359-4F57-8B33-F9BCACEBBAEE}"/>
                </c:ext>
              </c:extLst>
            </c:dLbl>
            <c:dLbl>
              <c:idx val="8"/>
              <c:layout>
                <c:manualLayout>
                  <c:xMode val="edge"/>
                  <c:yMode val="edge"/>
                  <c:x val="0.63609505743748729"/>
                  <c:y val="0.52718797832626485"/>
                </c:manualLayout>
              </c:layout>
              <c:spPr>
                <a:noFill/>
                <a:ln w="25400">
                  <a:noFill/>
                </a:ln>
              </c:spPr>
              <c:txPr>
                <a:bodyPr/>
                <a:lstStyle/>
                <a:p>
                  <a:pPr>
                    <a:defRPr sz="10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359-4F57-8B33-F9BCACEBBAEE}"/>
                </c:ext>
              </c:extLst>
            </c:dLbl>
            <c:spPr>
              <a:noFill/>
              <a:ln w="25400">
                <a:noFill/>
              </a:ln>
            </c:spPr>
            <c:txPr>
              <a:bodyPr wrap="square" lIns="38100" tIns="19050" rIns="38100" bIns="19050" anchor="ctr">
                <a:spAutoFit/>
              </a:bodyPr>
              <a:lstStyle/>
              <a:p>
                <a:pPr>
                  <a:defRPr sz="10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17'!$U$7:$AD$7</c:f>
              <c:numCache>
                <c:formatCode>General</c:formatCode>
                <c:ptCount val="10"/>
                <c:pt idx="2">
                  <c:v>2</c:v>
                </c:pt>
                <c:pt idx="3">
                  <c:v>1</c:v>
                </c:pt>
                <c:pt idx="4">
                  <c:v>2</c:v>
                </c:pt>
                <c:pt idx="6">
                  <c:v>3</c:v>
                </c:pt>
                <c:pt idx="7">
                  <c:v>1</c:v>
                </c:pt>
                <c:pt idx="8">
                  <c:v>1</c:v>
                </c:pt>
              </c:numCache>
            </c:numRef>
          </c:val>
          <c:extLst>
            <c:ext xmlns:c16="http://schemas.microsoft.com/office/drawing/2014/chart" uri="{C3380CC4-5D6E-409C-BE32-E72D297353CC}">
              <c16:uniqueId val="{0000000C-2359-4F57-8B33-F9BCACEBBAEE}"/>
            </c:ext>
          </c:extLst>
        </c:ser>
        <c:ser>
          <c:idx val="6"/>
          <c:order val="6"/>
          <c:tx>
            <c:strRef>
              <c:f>'Graph Data Sep 17'!$A$8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17'!$U$8:$AD$8</c:f>
              <c:numCache>
                <c:formatCode>General</c:formatCode>
                <c:ptCount val="10"/>
                <c:pt idx="1">
                  <c:v>2</c:v>
                </c:pt>
                <c:pt idx="3">
                  <c:v>1</c:v>
                </c:pt>
                <c:pt idx="4">
                  <c:v>1</c:v>
                </c:pt>
                <c:pt idx="5">
                  <c:v>3</c:v>
                </c:pt>
                <c:pt idx="6">
                  <c:v>2</c:v>
                </c:pt>
              </c:numCache>
            </c:numRef>
          </c:val>
          <c:extLst>
            <c:ext xmlns:c16="http://schemas.microsoft.com/office/drawing/2014/chart" uri="{C3380CC4-5D6E-409C-BE32-E72D297353CC}">
              <c16:uniqueId val="{0000000D-2359-4F57-8B33-F9BCACEBBAEE}"/>
            </c:ext>
          </c:extLst>
        </c:ser>
        <c:ser>
          <c:idx val="7"/>
          <c:order val="7"/>
          <c:tx>
            <c:strRef>
              <c:f>'Graph Data Sep 17'!$A$9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359-4F57-8B33-F9BCACEBBAEE}"/>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17'!$U$9:$AD$9</c:f>
              <c:numCache>
                <c:formatCode>General</c:formatCode>
                <c:ptCount val="10"/>
                <c:pt idx="1">
                  <c:v>2</c:v>
                </c:pt>
                <c:pt idx="2">
                  <c:v>3</c:v>
                </c:pt>
                <c:pt idx="3">
                  <c:v>3</c:v>
                </c:pt>
                <c:pt idx="4">
                  <c:v>2</c:v>
                </c:pt>
                <c:pt idx="5">
                  <c:v>3</c:v>
                </c:pt>
                <c:pt idx="6">
                  <c:v>2</c:v>
                </c:pt>
                <c:pt idx="7">
                  <c:v>1</c:v>
                </c:pt>
                <c:pt idx="9">
                  <c:v>1</c:v>
                </c:pt>
              </c:numCache>
            </c:numRef>
          </c:val>
          <c:extLst>
            <c:ext xmlns:c16="http://schemas.microsoft.com/office/drawing/2014/chart" uri="{C3380CC4-5D6E-409C-BE32-E72D297353CC}">
              <c16:uniqueId val="{0000000F-2359-4F57-8B33-F9BCACEBBAEE}"/>
            </c:ext>
          </c:extLst>
        </c:ser>
        <c:ser>
          <c:idx val="8"/>
          <c:order val="8"/>
          <c:tx>
            <c:strRef>
              <c:f>'Graph Data Sep 17'!$A$10</c:f>
              <c:strCache>
                <c:ptCount val="1"/>
                <c:pt idx="0">
                  <c:v>Not identified</c:v>
                </c:pt>
              </c:strCache>
            </c:strRef>
          </c:tx>
          <c:spPr>
            <a:solidFill>
              <a:srgbClr val="000080"/>
            </a:solidFill>
            <a:ln w="12700">
              <a:solidFill>
                <a:srgbClr val="000000"/>
              </a:solidFill>
              <a:prstDash val="solid"/>
            </a:ln>
          </c:spPr>
          <c:invertIfNegative val="0"/>
          <c:dLbls>
            <c:dLbl>
              <c:idx val="7"/>
              <c:layout>
                <c:manualLayout>
                  <c:xMode val="edge"/>
                  <c:yMode val="edge"/>
                  <c:x val="0.58086819973748849"/>
                  <c:y val="0.3758873926182785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359-4F57-8B33-F9BCACEBBAEE}"/>
                </c:ext>
              </c:extLst>
            </c:dLbl>
            <c:dLbl>
              <c:idx val="9"/>
              <c:layout>
                <c:manualLayout>
                  <c:xMode val="edge"/>
                  <c:yMode val="edge"/>
                  <c:x val="0.71696295621248574"/>
                  <c:y val="0.41844068234864978"/>
                </c:manualLayout>
              </c:layout>
              <c:spPr>
                <a:noFill/>
                <a:ln w="25400">
                  <a:noFill/>
                </a:ln>
              </c:spPr>
              <c:txPr>
                <a:bodyPr/>
                <a:lstStyle/>
                <a:p>
                  <a:pPr>
                    <a:defRPr sz="1200"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359-4F57-8B33-F9BCACEBBAEE}"/>
                </c:ext>
              </c:extLst>
            </c:dLbl>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17'!$U$1:$AD$1</c:f>
              <c:strCache>
                <c:ptCount val="10"/>
                <c:pt idx="0">
                  <c:v>07/16-07/20</c:v>
                </c:pt>
                <c:pt idx="1">
                  <c:v>07/23-07/27</c:v>
                </c:pt>
                <c:pt idx="2">
                  <c:v>07/30-08/03</c:v>
                </c:pt>
                <c:pt idx="3">
                  <c:v>08/06-08/10</c:v>
                </c:pt>
                <c:pt idx="4">
                  <c:v>08/13-08/17</c:v>
                </c:pt>
                <c:pt idx="5">
                  <c:v>8/20-8/24</c:v>
                </c:pt>
                <c:pt idx="6">
                  <c:v>08/27-8/31</c:v>
                </c:pt>
                <c:pt idx="7">
                  <c:v>09/04/-09/07</c:v>
                </c:pt>
                <c:pt idx="8">
                  <c:v>09/10-09/14</c:v>
                </c:pt>
                <c:pt idx="9">
                  <c:v>09/17-09/21</c:v>
                </c:pt>
              </c:strCache>
            </c:strRef>
          </c:cat>
          <c:val>
            <c:numRef>
              <c:f>'Graph Data Sep 17'!$U$10:$AD$10</c:f>
              <c:numCache>
                <c:formatCode>General</c:formatCode>
                <c:ptCount val="10"/>
                <c:pt idx="0">
                  <c:v>1</c:v>
                </c:pt>
                <c:pt idx="1">
                  <c:v>1</c:v>
                </c:pt>
                <c:pt idx="2">
                  <c:v>2</c:v>
                </c:pt>
                <c:pt idx="3">
                  <c:v>1</c:v>
                </c:pt>
                <c:pt idx="5">
                  <c:v>1</c:v>
                </c:pt>
                <c:pt idx="6">
                  <c:v>1</c:v>
                </c:pt>
                <c:pt idx="7">
                  <c:v>1</c:v>
                </c:pt>
                <c:pt idx="9">
                  <c:v>1</c:v>
                </c:pt>
              </c:numCache>
            </c:numRef>
          </c:val>
          <c:extLst>
            <c:ext xmlns:c16="http://schemas.microsoft.com/office/drawing/2014/chart" uri="{C3380CC4-5D6E-409C-BE32-E72D297353CC}">
              <c16:uniqueId val="{00000012-2359-4F57-8B33-F9BCACEBBAEE}"/>
            </c:ext>
          </c:extLst>
        </c:ser>
        <c:dLbls>
          <c:showLegendKey val="0"/>
          <c:showVal val="1"/>
          <c:showCatName val="0"/>
          <c:showSerName val="0"/>
          <c:showPercent val="0"/>
          <c:showBubbleSize val="0"/>
        </c:dLbls>
        <c:gapWidth val="110"/>
        <c:overlap val="50"/>
        <c:axId val="205145456"/>
        <c:axId val="1"/>
      </c:barChart>
      <c:catAx>
        <c:axId val="20514545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145456"/>
        <c:crosses val="autoZero"/>
        <c:crossBetween val="between"/>
      </c:valAx>
      <c:spPr>
        <a:solidFill>
          <a:srgbClr val="FFFFFF"/>
        </a:solidFill>
        <a:ln w="12700">
          <a:solidFill>
            <a:srgbClr val="C0C0C0"/>
          </a:solidFill>
          <a:prstDash val="solid"/>
        </a:ln>
      </c:spPr>
    </c:plotArea>
    <c:legend>
      <c:legendPos val="r"/>
      <c:layout>
        <c:manualLayout>
          <c:xMode val="edge"/>
          <c:yMode val="edge"/>
          <c:x val="0.75936929337498493"/>
          <c:y val="8.274250780905503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10/15/2001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943373660914815"/>
          <c:w val="0.72616999764956425"/>
          <c:h val="0.62309451047213082"/>
        </c:manualLayout>
      </c:layout>
      <c:barChart>
        <c:barDir val="col"/>
        <c:grouping val="clustered"/>
        <c:varyColors val="0"/>
        <c:ser>
          <c:idx val="1"/>
          <c:order val="0"/>
          <c:tx>
            <c:strRef>
              <c:f>'Graph Data Oct 015'!$C$188</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E7F0-40A0-A978-C92B5D48DD06}"/>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E7F0-40A0-A978-C92B5D48DD06}"/>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E7F0-40A0-A978-C92B5D48DD06}"/>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E7F0-40A0-A978-C92B5D48DD06}"/>
                </c:ext>
              </c:extLst>
            </c:dLbl>
            <c:dLbl>
              <c:idx val="4"/>
              <c:layout>
                <c:manualLayout>
                  <c:xMode val="edge"/>
                  <c:yMode val="edge"/>
                  <c:x val="0.33448880559991867"/>
                  <c:y val="0.72549116079447407"/>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7F0-40A0-A978-C92B5D48DD06}"/>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E7F0-40A0-A978-C92B5D48DD06}"/>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E7F0-40A0-A978-C92B5D48DD06}"/>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E7F0-40A0-A978-C92B5D48DD06}"/>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E7F0-40A0-A978-C92B5D48DD06}"/>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E7F0-40A0-A978-C92B5D48DD06}"/>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015'!$C$189:$C$198</c:f>
              <c:numCache>
                <c:formatCode>General</c:formatCode>
                <c:ptCount val="10"/>
                <c:pt idx="0">
                  <c:v>4</c:v>
                </c:pt>
                <c:pt idx="1">
                  <c:v>1</c:v>
                </c:pt>
                <c:pt idx="2">
                  <c:v>7</c:v>
                </c:pt>
                <c:pt idx="3">
                  <c:v>2</c:v>
                </c:pt>
                <c:pt idx="5">
                  <c:v>1</c:v>
                </c:pt>
                <c:pt idx="6">
                  <c:v>2</c:v>
                </c:pt>
                <c:pt idx="8">
                  <c:v>4</c:v>
                </c:pt>
                <c:pt idx="9">
                  <c:v>21</c:v>
                </c:pt>
              </c:numCache>
            </c:numRef>
          </c:val>
          <c:extLst>
            <c:ext xmlns:c16="http://schemas.microsoft.com/office/drawing/2014/chart" uri="{C3380CC4-5D6E-409C-BE32-E72D297353CC}">
              <c16:uniqueId val="{0000000A-E7F0-40A0-A978-C92B5D48DD06}"/>
            </c:ext>
          </c:extLst>
        </c:ser>
        <c:ser>
          <c:idx val="0"/>
          <c:order val="1"/>
          <c:tx>
            <c:strRef>
              <c:f>'Graph Data Oct 015'!$E$188</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E7F0-40A0-A978-C92B5D48DD06}"/>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E7F0-40A0-A978-C92B5D48DD06}"/>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E7F0-40A0-A978-C92B5D48DD06}"/>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E7F0-40A0-A978-C92B5D48DD06}"/>
                </c:ext>
              </c:extLst>
            </c:dLbl>
            <c:dLbl>
              <c:idx val="4"/>
              <c:layout>
                <c:manualLayout>
                  <c:xMode val="edge"/>
                  <c:yMode val="edge"/>
                  <c:x val="0.35355293441649427"/>
                  <c:y val="0.73420576933254578"/>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7F0-40A0-A978-C92B5D48DD06}"/>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E7F0-40A0-A978-C92B5D48DD06}"/>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E7F0-40A0-A978-C92B5D48DD06}"/>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E7F0-40A0-A978-C92B5D48DD06}"/>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015'!$A$189:$A$198</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Oct 015'!$E$189:$E$196</c:f>
              <c:numCache>
                <c:formatCode>_(* #,##0_);_(* \(#,##0\);_(* "-"??_);_(@_)</c:formatCode>
                <c:ptCount val="8"/>
                <c:pt idx="2">
                  <c:v>14.893617021276595</c:v>
                </c:pt>
                <c:pt idx="3">
                  <c:v>4.2553191489361701</c:v>
                </c:pt>
                <c:pt idx="4">
                  <c:v>0</c:v>
                </c:pt>
                <c:pt idx="6">
                  <c:v>22.222222222222221</c:v>
                </c:pt>
                <c:pt idx="7">
                  <c:v>0</c:v>
                </c:pt>
              </c:numCache>
            </c:numRef>
          </c:val>
          <c:extLst>
            <c:ext xmlns:c16="http://schemas.microsoft.com/office/drawing/2014/chart" uri="{C3380CC4-5D6E-409C-BE32-E72D297353CC}">
              <c16:uniqueId val="{00000013-E7F0-40A0-A978-C92B5D48DD06}"/>
            </c:ext>
          </c:extLst>
        </c:ser>
        <c:dLbls>
          <c:showLegendKey val="0"/>
          <c:showVal val="1"/>
          <c:showCatName val="0"/>
          <c:showSerName val="0"/>
          <c:showPercent val="0"/>
          <c:showBubbleSize val="0"/>
        </c:dLbls>
        <c:gapWidth val="150"/>
        <c:axId val="203212160"/>
        <c:axId val="1"/>
      </c:barChart>
      <c:catAx>
        <c:axId val="203212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3212160"/>
        <c:crosses val="autoZero"/>
        <c:crossBetween val="between"/>
      </c:valAx>
      <c:spPr>
        <a:solidFill>
          <a:srgbClr val="FFFFFF"/>
        </a:solidFill>
        <a:ln w="3175">
          <a:solidFill>
            <a:srgbClr val="000000"/>
          </a:solidFill>
          <a:prstDash val="solid"/>
        </a:ln>
      </c:spPr>
    </c:plotArea>
    <c:legend>
      <c:legendPos val="r"/>
      <c:layout>
        <c:manualLayout>
          <c:xMode val="edge"/>
          <c:yMode val="edge"/>
          <c:x val="0.76429825528271544"/>
          <c:y val="0.4705888610558750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4038131219478453"/>
          <c:y val="0.13815841252317607"/>
          <c:w val="0.77816307624022507"/>
          <c:h val="0.53728271536790684"/>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17'!$U$12:$AD$12</c:f>
              <c:numCache>
                <c:formatCode>m/d/yyyy</c:formatCode>
                <c:ptCount val="10"/>
                <c:pt idx="0">
                  <c:v>37088</c:v>
                </c:pt>
                <c:pt idx="1">
                  <c:v>37095</c:v>
                </c:pt>
                <c:pt idx="2">
                  <c:v>37102</c:v>
                </c:pt>
                <c:pt idx="3">
                  <c:v>37109</c:v>
                </c:pt>
                <c:pt idx="4">
                  <c:v>37116</c:v>
                </c:pt>
                <c:pt idx="5">
                  <c:v>37123</c:v>
                </c:pt>
                <c:pt idx="6">
                  <c:v>37130</c:v>
                </c:pt>
                <c:pt idx="7">
                  <c:v>37138</c:v>
                </c:pt>
                <c:pt idx="8">
                  <c:v>37144</c:v>
                </c:pt>
                <c:pt idx="9">
                  <c:v>37151</c:v>
                </c:pt>
              </c:numCache>
            </c:numRef>
          </c:cat>
          <c:val>
            <c:numRef>
              <c:f>'Graph Data Sep 17'!$U$11:$AD$11</c:f>
              <c:numCache>
                <c:formatCode>General</c:formatCode>
                <c:ptCount val="10"/>
                <c:pt idx="0">
                  <c:v>15</c:v>
                </c:pt>
                <c:pt idx="1">
                  <c:v>19</c:v>
                </c:pt>
                <c:pt idx="2">
                  <c:v>29</c:v>
                </c:pt>
                <c:pt idx="3">
                  <c:v>24</c:v>
                </c:pt>
                <c:pt idx="4">
                  <c:v>17</c:v>
                </c:pt>
                <c:pt idx="5">
                  <c:v>14</c:v>
                </c:pt>
                <c:pt idx="6">
                  <c:v>23</c:v>
                </c:pt>
                <c:pt idx="7">
                  <c:v>18</c:v>
                </c:pt>
                <c:pt idx="8">
                  <c:v>11</c:v>
                </c:pt>
                <c:pt idx="9">
                  <c:v>16</c:v>
                </c:pt>
              </c:numCache>
            </c:numRef>
          </c:val>
          <c:smooth val="0"/>
          <c:extLst>
            <c:ext xmlns:c16="http://schemas.microsoft.com/office/drawing/2014/chart" uri="{C3380CC4-5D6E-409C-BE32-E72D297353CC}">
              <c16:uniqueId val="{00000000-9E32-4E11-BC7F-0B1013EB7A85}"/>
            </c:ext>
          </c:extLst>
        </c:ser>
        <c:dLbls>
          <c:showLegendKey val="0"/>
          <c:showVal val="0"/>
          <c:showCatName val="0"/>
          <c:showSerName val="0"/>
          <c:showPercent val="0"/>
          <c:showBubbleSize val="0"/>
        </c:dLbls>
        <c:marker val="1"/>
        <c:smooth val="0"/>
        <c:axId val="205146112"/>
        <c:axId val="1"/>
      </c:lineChart>
      <c:catAx>
        <c:axId val="205146112"/>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5146112"/>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12305028599789752"/>
          <c:y val="0.83114346581402743"/>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Summary of Errors by Group for week of 09/17/2001</a:t>
            </a:r>
          </a:p>
        </c:rich>
      </c:tx>
      <c:layout>
        <c:manualLayout>
          <c:xMode val="edge"/>
          <c:yMode val="edge"/>
          <c:x val="0.24090126413672897"/>
          <c:y val="4.3573042690358804E-2"/>
        </c:manualLayout>
      </c:layout>
      <c:overlay val="0"/>
      <c:spPr>
        <a:noFill/>
        <a:ln w="25400">
          <a:noFill/>
        </a:ln>
      </c:spPr>
    </c:title>
    <c:autoTitleDeleted val="0"/>
    <c:plotArea>
      <c:layout>
        <c:manualLayout>
          <c:layoutTarget val="inner"/>
          <c:xMode val="edge"/>
          <c:yMode val="edge"/>
          <c:x val="2.2530334055953068E-2"/>
          <c:y val="0.1350764323401123"/>
          <c:w val="0.72616999764956425"/>
          <c:h val="0.62745181474116674"/>
        </c:manualLayout>
      </c:layout>
      <c:barChart>
        <c:barDir val="col"/>
        <c:grouping val="clustered"/>
        <c:varyColors val="0"/>
        <c:ser>
          <c:idx val="1"/>
          <c:order val="0"/>
          <c:tx>
            <c:strRef>
              <c:f>'Graph Data Sep 17'!$C$187</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C8C-453B-B9EC-C2B89CC8B161}"/>
                </c:ext>
              </c:extLst>
            </c:dLbl>
            <c:dLbl>
              <c:idx val="1"/>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C8C-453B-B9EC-C2B89CC8B161}"/>
                </c:ext>
              </c:extLst>
            </c:dLbl>
            <c:dLbl>
              <c:idx val="2"/>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C8C-453B-B9EC-C2B89CC8B161}"/>
                </c:ext>
              </c:extLst>
            </c:dLbl>
            <c:dLbl>
              <c:idx val="3"/>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C8C-453B-B9EC-C2B89CC8B161}"/>
                </c:ext>
              </c:extLst>
            </c:dLbl>
            <c:dLbl>
              <c:idx val="4"/>
              <c:layout>
                <c:manualLayout>
                  <c:xMode val="edge"/>
                  <c:yMode val="edge"/>
                  <c:x val="0.3275563951211638"/>
                  <c:y val="0.72766981292899202"/>
                </c:manualLayout>
              </c:layout>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8C-453B-B9EC-C2B89CC8B161}"/>
                </c:ext>
              </c:extLst>
            </c:dLbl>
            <c:dLbl>
              <c:idx val="5"/>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C8C-453B-B9EC-C2B89CC8B161}"/>
                </c:ext>
              </c:extLst>
            </c:dLbl>
            <c:dLbl>
              <c:idx val="6"/>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C8C-453B-B9EC-C2B89CC8B161}"/>
                </c:ext>
              </c:extLst>
            </c:dLbl>
            <c:dLbl>
              <c:idx val="7"/>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C8C-453B-B9EC-C2B89CC8B161}"/>
                </c:ext>
              </c:extLst>
            </c:dLbl>
            <c:dLbl>
              <c:idx val="8"/>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C8C-453B-B9EC-C2B89CC8B161}"/>
                </c:ext>
              </c:extLst>
            </c:dLbl>
            <c:dLbl>
              <c:idx val="9"/>
              <c:spPr>
                <a:noFill/>
                <a:ln w="25400">
                  <a:noFill/>
                </a:ln>
              </c:spPr>
              <c:txPr>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C8C-453B-B9EC-C2B89CC8B161}"/>
                </c:ext>
              </c:extLst>
            </c:dLbl>
            <c:spPr>
              <a:noFill/>
              <a:ln w="25400">
                <a:noFill/>
              </a:ln>
            </c:spPr>
            <c:txPr>
              <a:bodyPr wrap="square" lIns="38100" tIns="19050" rIns="38100" bIns="19050" anchor="ctr">
                <a:spAutoFit/>
              </a:bodyPr>
              <a:lstStyle/>
              <a:p>
                <a:pPr>
                  <a:defRPr sz="9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17'!$C$188:$C$197</c:f>
              <c:numCache>
                <c:formatCode>General</c:formatCode>
                <c:ptCount val="10"/>
                <c:pt idx="0">
                  <c:v>0</c:v>
                </c:pt>
                <c:pt idx="1">
                  <c:v>5</c:v>
                </c:pt>
                <c:pt idx="2">
                  <c:v>10</c:v>
                </c:pt>
                <c:pt idx="3">
                  <c:v>0</c:v>
                </c:pt>
                <c:pt idx="4">
                  <c:v>0</c:v>
                </c:pt>
                <c:pt idx="5">
                  <c:v>1</c:v>
                </c:pt>
                <c:pt idx="6">
                  <c:v>0</c:v>
                </c:pt>
                <c:pt idx="7">
                  <c:v>0</c:v>
                </c:pt>
                <c:pt idx="8">
                  <c:v>0</c:v>
                </c:pt>
                <c:pt idx="9">
                  <c:v>16</c:v>
                </c:pt>
              </c:numCache>
            </c:numRef>
          </c:val>
          <c:extLst>
            <c:ext xmlns:c16="http://schemas.microsoft.com/office/drawing/2014/chart" uri="{C3380CC4-5D6E-409C-BE32-E72D297353CC}">
              <c16:uniqueId val="{0000000A-3C8C-453B-B9EC-C2B89CC8B161}"/>
            </c:ext>
          </c:extLst>
        </c:ser>
        <c:ser>
          <c:idx val="0"/>
          <c:order val="1"/>
          <c:tx>
            <c:strRef>
              <c:f>'Graph Data Sep 17'!$E$187</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C8C-453B-B9EC-C2B89CC8B161}"/>
                </c:ext>
              </c:extLst>
            </c:dLbl>
            <c:dLbl>
              <c:idx val="1"/>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C8C-453B-B9EC-C2B89CC8B161}"/>
                </c:ext>
              </c:extLst>
            </c:dLbl>
            <c:dLbl>
              <c:idx val="2"/>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C8C-453B-B9EC-C2B89CC8B161}"/>
                </c:ext>
              </c:extLst>
            </c:dLbl>
            <c:dLbl>
              <c:idx val="3"/>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C8C-453B-B9EC-C2B89CC8B161}"/>
                </c:ext>
              </c:extLst>
            </c:dLbl>
            <c:dLbl>
              <c:idx val="4"/>
              <c:layout>
                <c:manualLayout>
                  <c:xMode val="edge"/>
                  <c:yMode val="edge"/>
                  <c:x val="0.35355293441649427"/>
                  <c:y val="0.73638442146706373"/>
                </c:manualLayout>
              </c:layout>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C8C-453B-B9EC-C2B89CC8B161}"/>
                </c:ext>
              </c:extLst>
            </c:dLbl>
            <c:dLbl>
              <c:idx val="5"/>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C8C-453B-B9EC-C2B89CC8B161}"/>
                </c:ext>
              </c:extLst>
            </c:dLbl>
            <c:dLbl>
              <c:idx val="6"/>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C8C-453B-B9EC-C2B89CC8B161}"/>
                </c:ext>
              </c:extLst>
            </c:dLbl>
            <c:dLbl>
              <c:idx val="7"/>
              <c:numFmt formatCode="0" sourceLinked="0"/>
              <c:spPr>
                <a:noFill/>
                <a:ln w="25400">
                  <a:noFill/>
                </a:ln>
              </c:spPr>
              <c:txPr>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C8C-453B-B9EC-C2B89CC8B161}"/>
                </c:ext>
              </c:extLst>
            </c:dLbl>
            <c:numFmt formatCode="0" sourceLinked="0"/>
            <c:spPr>
              <a:noFill/>
              <a:ln w="25400">
                <a:noFill/>
              </a:ln>
            </c:spPr>
            <c:txPr>
              <a:bodyPr wrap="square" lIns="38100" tIns="19050" rIns="38100" bIns="19050" anchor="ctr">
                <a:spAutoFit/>
              </a:bodyPr>
              <a:lstStyle/>
              <a:p>
                <a:pPr algn="r">
                  <a:defRPr sz="8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17'!$A$188:$A$197</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17'!$E$188:$E$195</c:f>
              <c:numCache>
                <c:formatCode>_(* #,##0_);_(* \(#,##0\);_(* "-"??_);_(@_)</c:formatCode>
                <c:ptCount val="8"/>
                <c:pt idx="0">
                  <c:v>0</c:v>
                </c:pt>
                <c:pt idx="1">
                  <c:v>0.70028011204481799</c:v>
                </c:pt>
                <c:pt idx="2">
                  <c:v>23.809523809523807</c:v>
                </c:pt>
                <c:pt idx="3">
                  <c:v>0</c:v>
                </c:pt>
                <c:pt idx="4">
                  <c:v>0</c:v>
                </c:pt>
                <c:pt idx="5">
                  <c:v>0.59523809523809523</c:v>
                </c:pt>
                <c:pt idx="6">
                  <c:v>0</c:v>
                </c:pt>
                <c:pt idx="7">
                  <c:v>0</c:v>
                </c:pt>
              </c:numCache>
            </c:numRef>
          </c:val>
          <c:extLst>
            <c:ext xmlns:c16="http://schemas.microsoft.com/office/drawing/2014/chart" uri="{C3380CC4-5D6E-409C-BE32-E72D297353CC}">
              <c16:uniqueId val="{00000013-3C8C-453B-B9EC-C2B89CC8B161}"/>
            </c:ext>
          </c:extLst>
        </c:ser>
        <c:dLbls>
          <c:showLegendKey val="0"/>
          <c:showVal val="1"/>
          <c:showCatName val="0"/>
          <c:showSerName val="0"/>
          <c:showPercent val="0"/>
          <c:showBubbleSize val="0"/>
        </c:dLbls>
        <c:gapWidth val="150"/>
        <c:axId val="205789360"/>
        <c:axId val="1"/>
      </c:barChart>
      <c:catAx>
        <c:axId val="205789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5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5789360"/>
        <c:crosses val="autoZero"/>
        <c:crossBetween val="between"/>
      </c:valAx>
      <c:spPr>
        <a:solidFill>
          <a:srgbClr val="FFFFFF"/>
        </a:solidFill>
        <a:ln w="3175">
          <a:solidFill>
            <a:srgbClr val="000000"/>
          </a:solidFill>
          <a:prstDash val="solid"/>
        </a:ln>
      </c:spPr>
    </c:plotArea>
    <c:legend>
      <c:legendPos val="r"/>
      <c:layout>
        <c:manualLayout>
          <c:xMode val="edge"/>
          <c:yMode val="edge"/>
          <c:x val="0.76603135790240429"/>
          <c:y val="0.46841020892135715"/>
          <c:w val="0.17677646720824713"/>
          <c:h val="0.4117652534238906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48368562884318"/>
          <c:y val="3.5794290970074118E-2"/>
        </c:manualLayout>
      </c:layout>
      <c:overlay val="0"/>
      <c:spPr>
        <a:noFill/>
        <a:ln w="25400">
          <a:noFill/>
        </a:ln>
      </c:spPr>
    </c:title>
    <c:autoTitleDeleted val="0"/>
    <c:plotArea>
      <c:layout>
        <c:manualLayout>
          <c:layoutTarget val="inner"/>
          <c:xMode val="edge"/>
          <c:yMode val="edge"/>
          <c:x val="5.1823422577832429E-2"/>
          <c:y val="0.16107430936533354"/>
          <c:w val="0.92802314134748076"/>
          <c:h val="0.6800915284314080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1D65-49F8-9108-9A224323C1A1}"/>
            </c:ext>
          </c:extLst>
        </c:ser>
        <c:dLbls>
          <c:showLegendKey val="0"/>
          <c:showVal val="0"/>
          <c:showCatName val="0"/>
          <c:showSerName val="0"/>
          <c:showPercent val="0"/>
          <c:showBubbleSize val="0"/>
        </c:dLbls>
        <c:gapWidth val="150"/>
        <c:axId val="205790344"/>
        <c:axId val="1"/>
      </c:barChart>
      <c:catAx>
        <c:axId val="205790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79034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A2B8-43DE-A032-2D275EB8674E}"/>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A2B8-43DE-A032-2D275EB8674E}"/>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A2B8-43DE-A032-2D275EB8674E}"/>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A2B8-43DE-A032-2D275EB8674E}"/>
            </c:ext>
          </c:extLst>
        </c:ser>
        <c:dLbls>
          <c:showLegendKey val="0"/>
          <c:showVal val="0"/>
          <c:showCatName val="0"/>
          <c:showSerName val="0"/>
          <c:showPercent val="0"/>
          <c:showBubbleSize val="0"/>
        </c:dLbls>
        <c:marker val="1"/>
        <c:smooth val="0"/>
        <c:axId val="205786080"/>
        <c:axId val="1"/>
      </c:lineChart>
      <c:dateAx>
        <c:axId val="20578608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578608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60 Days DPR Completion Times</a:t>
            </a:r>
          </a:p>
        </c:rich>
      </c:tx>
      <c:layout>
        <c:manualLayout>
          <c:xMode val="edge"/>
          <c:yMode val="edge"/>
          <c:x val="0.33074003272314934"/>
          <c:y val="2.8634438224996093E-2"/>
        </c:manualLayout>
      </c:layout>
      <c:overlay val="0"/>
      <c:spPr>
        <a:noFill/>
        <a:ln w="25400">
          <a:noFill/>
        </a:ln>
      </c:spPr>
    </c:title>
    <c:autoTitleDeleted val="0"/>
    <c:plotArea>
      <c:layout>
        <c:manualLayout>
          <c:layoutTarget val="inner"/>
          <c:xMode val="edge"/>
          <c:yMode val="edge"/>
          <c:x val="0.1789887235913514"/>
          <c:y val="0.19383312029228125"/>
          <c:w val="0.67315324307182167"/>
          <c:h val="0.50440664257877732"/>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[4]Chart!$AB$57:$AB$106</c:f>
              <c:numCache>
                <c:formatCode>General</c:formatCode>
                <c:ptCount val="50"/>
                <c:pt idx="0">
                  <c:v>0.3215277777777778</c:v>
                </c:pt>
                <c:pt idx="1">
                  <c:v>0.31805555555555554</c:v>
                </c:pt>
                <c:pt idx="2">
                  <c:v>0.32013888888888892</c:v>
                </c:pt>
                <c:pt idx="3">
                  <c:v>0.32013888888888892</c:v>
                </c:pt>
                <c:pt idx="4">
                  <c:v>0.31527777777777777</c:v>
                </c:pt>
                <c:pt idx="5">
                  <c:v>0.31388888888888888</c:v>
                </c:pt>
                <c:pt idx="6">
                  <c:v>0.31805555555555554</c:v>
                </c:pt>
                <c:pt idx="7">
                  <c:v>0.31666666666666665</c:v>
                </c:pt>
                <c:pt idx="8">
                  <c:v>0.31944444444444448</c:v>
                </c:pt>
                <c:pt idx="9">
                  <c:v>0.31944444444444448</c:v>
                </c:pt>
                <c:pt idx="10">
                  <c:v>0.31944444444444448</c:v>
                </c:pt>
                <c:pt idx="11">
                  <c:v>0.32291666666666669</c:v>
                </c:pt>
                <c:pt idx="12">
                  <c:v>0</c:v>
                </c:pt>
                <c:pt idx="13">
                  <c:v>0.31874999999999998</c:v>
                </c:pt>
                <c:pt idx="14">
                  <c:v>0.31805555555555554</c:v>
                </c:pt>
                <c:pt idx="15">
                  <c:v>0.32013888888888892</c:v>
                </c:pt>
                <c:pt idx="16">
                  <c:v>0.31944444444444448</c:v>
                </c:pt>
                <c:pt idx="17">
                  <c:v>0.31388888888888888</c:v>
                </c:pt>
                <c:pt idx="18">
                  <c:v>0.31527777777777777</c:v>
                </c:pt>
                <c:pt idx="19">
                  <c:v>0.31944444444444448</c:v>
                </c:pt>
                <c:pt idx="20">
                  <c:v>0.31944444444444448</c:v>
                </c:pt>
                <c:pt idx="21">
                  <c:v>0.32916666666666666</c:v>
                </c:pt>
                <c:pt idx="22">
                  <c:v>0.31736111111111115</c:v>
                </c:pt>
                <c:pt idx="23">
                  <c:v>0.30902777777777779</c:v>
                </c:pt>
                <c:pt idx="24">
                  <c:v>0.32430555555555557</c:v>
                </c:pt>
                <c:pt idx="25">
                  <c:v>0.33333333333333331</c:v>
                </c:pt>
                <c:pt idx="26">
                  <c:v>0.31944444444444448</c:v>
                </c:pt>
                <c:pt idx="27">
                  <c:v>0.31944444444444448</c:v>
                </c:pt>
                <c:pt idx="28">
                  <c:v>0.32430555555555557</c:v>
                </c:pt>
                <c:pt idx="29">
                  <c:v>0.31944444444444448</c:v>
                </c:pt>
                <c:pt idx="30">
                  <c:v>0.31944444444444448</c:v>
                </c:pt>
                <c:pt idx="31">
                  <c:v>0.31944444444444448</c:v>
                </c:pt>
                <c:pt idx="32">
                  <c:v>0.31666666666666665</c:v>
                </c:pt>
                <c:pt idx="33">
                  <c:v>0.31944444444444448</c:v>
                </c:pt>
                <c:pt idx="34">
                  <c:v>0.31736111111111115</c:v>
                </c:pt>
                <c:pt idx="35">
                  <c:v>0.31944444444444448</c:v>
                </c:pt>
                <c:pt idx="36">
                  <c:v>0.32291666666666669</c:v>
                </c:pt>
                <c:pt idx="37">
                  <c:v>0.31944444444444448</c:v>
                </c:pt>
                <c:pt idx="38">
                  <c:v>0.31805555555555554</c:v>
                </c:pt>
                <c:pt idx="39">
                  <c:v>0.32291666666666669</c:v>
                </c:pt>
                <c:pt idx="40">
                  <c:v>0.31944444444444448</c:v>
                </c:pt>
                <c:pt idx="41">
                  <c:v>0.31944444444444448</c:v>
                </c:pt>
                <c:pt idx="42">
                  <c:v>0.31944444444444448</c:v>
                </c:pt>
                <c:pt idx="43">
                  <c:v>0.31944444444444448</c:v>
                </c:pt>
                <c:pt idx="44">
                  <c:v>0.31736111111111115</c:v>
                </c:pt>
                <c:pt idx="45">
                  <c:v>0.31944444444444448</c:v>
                </c:pt>
                <c:pt idx="46">
                  <c:v>0.31944444444444448</c:v>
                </c:pt>
                <c:pt idx="47">
                  <c:v>0.31736111111111115</c:v>
                </c:pt>
                <c:pt idx="48">
                  <c:v>0.31805555555555554</c:v>
                </c:pt>
                <c:pt idx="49">
                  <c:v>0.31944444444444448</c:v>
                </c:pt>
              </c:numCache>
            </c:numRef>
          </c:val>
          <c:smooth val="0"/>
          <c:extLst>
            <c:ext xmlns:c16="http://schemas.microsoft.com/office/drawing/2014/chart" uri="{C3380CC4-5D6E-409C-BE32-E72D297353CC}">
              <c16:uniqueId val="{00000000-B886-4DB9-AB8F-752569CE7632}"/>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[4]Chart!$AA$57:$AA$106</c:f>
              <c:numCache>
                <c:formatCode>General</c:formatCode>
                <c:ptCount val="50"/>
                <c:pt idx="0">
                  <c:v>37088</c:v>
                </c:pt>
                <c:pt idx="1">
                  <c:v>37089</c:v>
                </c:pt>
                <c:pt idx="2">
                  <c:v>37090</c:v>
                </c:pt>
                <c:pt idx="3">
                  <c:v>37091</c:v>
                </c:pt>
                <c:pt idx="4">
                  <c:v>37092</c:v>
                </c:pt>
                <c:pt idx="5">
                  <c:v>37095</c:v>
                </c:pt>
                <c:pt idx="6">
                  <c:v>37096</c:v>
                </c:pt>
                <c:pt idx="7">
                  <c:v>37097</c:v>
                </c:pt>
                <c:pt idx="8">
                  <c:v>37098</c:v>
                </c:pt>
                <c:pt idx="9">
                  <c:v>37099</c:v>
                </c:pt>
                <c:pt idx="10">
                  <c:v>37102</c:v>
                </c:pt>
                <c:pt idx="11">
                  <c:v>37103</c:v>
                </c:pt>
                <c:pt idx="13">
                  <c:v>37104</c:v>
                </c:pt>
                <c:pt idx="14">
                  <c:v>37105</c:v>
                </c:pt>
                <c:pt idx="15">
                  <c:v>37106</c:v>
                </c:pt>
                <c:pt idx="16">
                  <c:v>37109</c:v>
                </c:pt>
                <c:pt idx="17">
                  <c:v>37110</c:v>
                </c:pt>
                <c:pt idx="18">
                  <c:v>37111</c:v>
                </c:pt>
                <c:pt idx="19">
                  <c:v>37112</c:v>
                </c:pt>
                <c:pt idx="20">
                  <c:v>37113</c:v>
                </c:pt>
                <c:pt idx="21">
                  <c:v>37116</c:v>
                </c:pt>
                <c:pt idx="22">
                  <c:v>37117</c:v>
                </c:pt>
                <c:pt idx="23">
                  <c:v>37118</c:v>
                </c:pt>
                <c:pt idx="24">
                  <c:v>37119</c:v>
                </c:pt>
                <c:pt idx="25">
                  <c:v>37120</c:v>
                </c:pt>
                <c:pt idx="26">
                  <c:v>37123</c:v>
                </c:pt>
                <c:pt idx="27">
                  <c:v>37124</c:v>
                </c:pt>
                <c:pt idx="28">
                  <c:v>37125</c:v>
                </c:pt>
                <c:pt idx="29">
                  <c:v>37126</c:v>
                </c:pt>
                <c:pt idx="30">
                  <c:v>37127</c:v>
                </c:pt>
                <c:pt idx="31">
                  <c:v>37130</c:v>
                </c:pt>
                <c:pt idx="32">
                  <c:v>37131</c:v>
                </c:pt>
                <c:pt idx="33">
                  <c:v>37132</c:v>
                </c:pt>
                <c:pt idx="34">
                  <c:v>37133</c:v>
                </c:pt>
                <c:pt idx="35">
                  <c:v>37134</c:v>
                </c:pt>
                <c:pt idx="36">
                  <c:v>37138</c:v>
                </c:pt>
                <c:pt idx="37">
                  <c:v>37139</c:v>
                </c:pt>
                <c:pt idx="38">
                  <c:v>37140</c:v>
                </c:pt>
                <c:pt idx="39">
                  <c:v>37141</c:v>
                </c:pt>
                <c:pt idx="40">
                  <c:v>37144</c:v>
                </c:pt>
                <c:pt idx="41">
                  <c:v>37145</c:v>
                </c:pt>
                <c:pt idx="42">
                  <c:v>37146</c:v>
                </c:pt>
                <c:pt idx="43">
                  <c:v>37147</c:v>
                </c:pt>
                <c:pt idx="44">
                  <c:v>37148</c:v>
                </c:pt>
                <c:pt idx="45">
                  <c:v>37151</c:v>
                </c:pt>
                <c:pt idx="46">
                  <c:v>37152</c:v>
                </c:pt>
                <c:pt idx="47">
                  <c:v>37153</c:v>
                </c:pt>
                <c:pt idx="48">
                  <c:v>37154</c:v>
                </c:pt>
                <c:pt idx="49">
                  <c:v>37155</c:v>
                </c:pt>
              </c:numCache>
            </c:numRef>
          </c:cat>
          <c:val>
            <c:numRef>
              <c:f>[4]Chart!$AC$57:$AC$106</c:f>
              <c:numCache>
                <c:formatCode>General</c:formatCode>
                <c:ptCount val="50"/>
                <c:pt idx="0">
                  <c:v>0.6958333333333333</c:v>
                </c:pt>
                <c:pt idx="1">
                  <c:v>0.68888888888888899</c:v>
                </c:pt>
                <c:pt idx="2">
                  <c:v>0.60833333333333328</c:v>
                </c:pt>
                <c:pt idx="3">
                  <c:v>0.68888888888888899</c:v>
                </c:pt>
                <c:pt idx="4">
                  <c:v>0.70972222222222225</c:v>
                </c:pt>
                <c:pt idx="5">
                  <c:v>0.68888888888888899</c:v>
                </c:pt>
                <c:pt idx="6">
                  <c:v>0.65416666666666667</c:v>
                </c:pt>
                <c:pt idx="7">
                  <c:v>0.72013888888888899</c:v>
                </c:pt>
                <c:pt idx="8">
                  <c:v>0.85486111111111107</c:v>
                </c:pt>
                <c:pt idx="10">
                  <c:v>0.77986111111111101</c:v>
                </c:pt>
                <c:pt idx="12">
                  <c:v>0</c:v>
                </c:pt>
                <c:pt idx="14">
                  <c:v>0.71736111111111101</c:v>
                </c:pt>
                <c:pt idx="15">
                  <c:v>0.78819444444444453</c:v>
                </c:pt>
                <c:pt idx="16">
                  <c:v>0.78125</c:v>
                </c:pt>
                <c:pt idx="17">
                  <c:v>0.6</c:v>
                </c:pt>
                <c:pt idx="18">
                  <c:v>0.70833333333333337</c:v>
                </c:pt>
                <c:pt idx="19">
                  <c:v>0.6645833333333333</c:v>
                </c:pt>
                <c:pt idx="20">
                  <c:v>0.71666666666666667</c:v>
                </c:pt>
                <c:pt idx="21">
                  <c:v>0.67847222222222225</c:v>
                </c:pt>
                <c:pt idx="22">
                  <c:v>0.72291666666666676</c:v>
                </c:pt>
                <c:pt idx="23">
                  <c:v>0.7270833333333333</c:v>
                </c:pt>
                <c:pt idx="24">
                  <c:v>0.67013888888888884</c:v>
                </c:pt>
                <c:pt idx="25">
                  <c:v>0.72152777777777777</c:v>
                </c:pt>
                <c:pt idx="26">
                  <c:v>0.69097222222222221</c:v>
                </c:pt>
                <c:pt idx="27">
                  <c:v>0.66666666666666663</c:v>
                </c:pt>
                <c:pt idx="28">
                  <c:v>0.7597222222222223</c:v>
                </c:pt>
                <c:pt idx="29">
                  <c:v>0.70833333333333337</c:v>
                </c:pt>
                <c:pt idx="30">
                  <c:v>0.7</c:v>
                </c:pt>
                <c:pt idx="31">
                  <c:v>0.7284722222222223</c:v>
                </c:pt>
                <c:pt idx="32">
                  <c:v>0.73958333333333337</c:v>
                </c:pt>
                <c:pt idx="33">
                  <c:v>0.73958333333333337</c:v>
                </c:pt>
                <c:pt idx="34">
                  <c:v>0.70416666666666661</c:v>
                </c:pt>
                <c:pt idx="36">
                  <c:v>0.61736111111111114</c:v>
                </c:pt>
                <c:pt idx="37">
                  <c:v>0.72499999999999998</c:v>
                </c:pt>
                <c:pt idx="38">
                  <c:v>0.72569444444444453</c:v>
                </c:pt>
                <c:pt idx="39">
                  <c:v>0.6694444444444444</c:v>
                </c:pt>
                <c:pt idx="40">
                  <c:v>0.68472222222222223</c:v>
                </c:pt>
                <c:pt idx="42">
                  <c:v>0.75208333333333333</c:v>
                </c:pt>
                <c:pt idx="43">
                  <c:v>0.70208333333333339</c:v>
                </c:pt>
                <c:pt idx="44">
                  <c:v>0.74791666666666667</c:v>
                </c:pt>
                <c:pt idx="45">
                  <c:v>0.73958333333333337</c:v>
                </c:pt>
                <c:pt idx="46">
                  <c:v>0.64583333333333337</c:v>
                </c:pt>
                <c:pt idx="47">
                  <c:v>0.71527777777777779</c:v>
                </c:pt>
                <c:pt idx="48">
                  <c:v>0.71527777777777779</c:v>
                </c:pt>
                <c:pt idx="49">
                  <c:v>0.72499999999999998</c:v>
                </c:pt>
              </c:numCache>
            </c:numRef>
          </c:val>
          <c:smooth val="0"/>
          <c:extLst>
            <c:ext xmlns:c16="http://schemas.microsoft.com/office/drawing/2014/chart" uri="{C3380CC4-5D6E-409C-BE32-E72D297353CC}">
              <c16:uniqueId val="{00000001-B886-4DB9-AB8F-752569CE7632}"/>
            </c:ext>
          </c:extLst>
        </c:ser>
        <c:dLbls>
          <c:showLegendKey val="0"/>
          <c:showVal val="0"/>
          <c:showCatName val="0"/>
          <c:showSerName val="0"/>
          <c:showPercent val="0"/>
          <c:showBubbleSize val="0"/>
        </c:dLbls>
        <c:marker val="1"/>
        <c:smooth val="0"/>
        <c:axId val="205786736"/>
        <c:axId val="1"/>
      </c:lineChart>
      <c:catAx>
        <c:axId val="2057867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Report Dates</a:t>
                </a:r>
              </a:p>
            </c:rich>
          </c:tx>
          <c:layout>
            <c:manualLayout>
              <c:xMode val="edge"/>
              <c:yMode val="edge"/>
              <c:x val="0.44358074976987083"/>
              <c:y val="0.85462784856142171"/>
            </c:manualLayout>
          </c:layout>
          <c:overlay val="0"/>
          <c:spPr>
            <a:noFill/>
            <a:ln w="25400">
              <a:noFill/>
            </a:ln>
          </c:spPr>
        </c:title>
        <c:numFmt formatCode="m/d/yy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Completion Times</a:t>
                </a:r>
              </a:p>
            </c:rich>
          </c:tx>
          <c:layout>
            <c:manualLayout>
              <c:xMode val="edge"/>
              <c:yMode val="edge"/>
              <c:x val="4.0207611821245604E-2"/>
              <c:y val="0.286344382249960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786736"/>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8.4544267265977704E-2"/>
          <c:y val="0.12949681986784162"/>
          <c:w val="0.77675045550617028"/>
          <c:h val="0.72662104481400014"/>
        </c:manualLayout>
      </c:layout>
      <c:barChart>
        <c:barDir val="col"/>
        <c:grouping val="stacked"/>
        <c:varyColors val="0"/>
        <c:ser>
          <c:idx val="0"/>
          <c:order val="0"/>
          <c:tx>
            <c:strRef>
              <c:f>'Graph Data Sep 17'!$AE$15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5363280179793313"/>
                  <c:y val="0.79136945474792109"/>
                </c:manualLayout>
              </c:layout>
              <c:spPr>
                <a:noFill/>
                <a:ln w="25400">
                  <a:noFill/>
                </a:ln>
              </c:spPr>
              <c:txPr>
                <a:bodyPr/>
                <a:lstStyle/>
                <a:p>
                  <a:pPr>
                    <a:defRPr sz="12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C65-4F22-8203-7CF268BCCF52}"/>
                </c:ext>
              </c:extLst>
            </c:dLbl>
            <c:spPr>
              <a:noFill/>
              <a:ln w="25400">
                <a:noFill/>
              </a:ln>
            </c:spPr>
            <c:txPr>
              <a:bodyPr wrap="square" lIns="38100" tIns="19050" rIns="38100" bIns="19050" anchor="ctr">
                <a:spAutoFit/>
              </a:bodyPr>
              <a:lstStyle/>
              <a:p>
                <a:pPr>
                  <a:defRPr sz="12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17'!$Y$15:$AD$15</c:f>
              <c:numCache>
                <c:formatCode>General</c:formatCode>
                <c:ptCount val="6"/>
                <c:pt idx="0">
                  <c:v>3</c:v>
                </c:pt>
                <c:pt idx="1">
                  <c:v>1</c:v>
                </c:pt>
                <c:pt idx="3">
                  <c:v>3</c:v>
                </c:pt>
                <c:pt idx="4">
                  <c:v>2</c:v>
                </c:pt>
                <c:pt idx="5">
                  <c:v>3</c:v>
                </c:pt>
              </c:numCache>
            </c:numRef>
          </c:val>
          <c:extLst>
            <c:ext xmlns:c16="http://schemas.microsoft.com/office/drawing/2014/chart" uri="{C3380CC4-5D6E-409C-BE32-E72D297353CC}">
              <c16:uniqueId val="{00000001-1C65-4F22-8203-7CF268BCCF52}"/>
            </c:ext>
          </c:extLst>
        </c:ser>
        <c:ser>
          <c:idx val="1"/>
          <c:order val="1"/>
          <c:tx>
            <c:strRef>
              <c:f>'Graph Data Sep 17'!$AE$16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1228535496262666"/>
                  <c:y val="0.75539811589574279"/>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C65-4F22-8203-7CF268BCCF52}"/>
                </c:ext>
              </c:extLst>
            </c:dLbl>
            <c:dLbl>
              <c:idx val="1"/>
              <c:layout>
                <c:manualLayout>
                  <c:xMode val="edge"/>
                  <c:yMode val="edge"/>
                  <c:x val="0.21003966398891336"/>
                  <c:y val="0.73141722332762404"/>
                </c:manualLayout>
              </c:layout>
              <c:spPr>
                <a:noFill/>
                <a:ln w="25400">
                  <a:noFill/>
                </a:ln>
              </c:spPr>
              <c:txPr>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C65-4F22-8203-7CF268BCCF52}"/>
                </c:ext>
              </c:extLst>
            </c:dLbl>
            <c:spPr>
              <a:noFill/>
              <a:ln w="25400">
                <a:noFill/>
              </a:ln>
            </c:spPr>
            <c:txPr>
              <a:bodyPr wrap="square" lIns="38100" tIns="19050" rIns="38100" bIns="19050" anchor="ctr">
                <a:spAutoFit/>
              </a:bodyPr>
              <a:lstStyle/>
              <a:p>
                <a:pPr>
                  <a:defRPr sz="11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17'!$Y$16:$AD$16</c:f>
              <c:numCache>
                <c:formatCode>General</c:formatCode>
                <c:ptCount val="6"/>
                <c:pt idx="0">
                  <c:v>3</c:v>
                </c:pt>
                <c:pt idx="1">
                  <c:v>8</c:v>
                </c:pt>
                <c:pt idx="2">
                  <c:v>2</c:v>
                </c:pt>
                <c:pt idx="3">
                  <c:v>9</c:v>
                </c:pt>
                <c:pt idx="4">
                  <c:v>17</c:v>
                </c:pt>
                <c:pt idx="5">
                  <c:v>57</c:v>
                </c:pt>
              </c:numCache>
            </c:numRef>
          </c:val>
          <c:extLst>
            <c:ext xmlns:c16="http://schemas.microsoft.com/office/drawing/2014/chart" uri="{C3380CC4-5D6E-409C-BE32-E72D297353CC}">
              <c16:uniqueId val="{00000004-1C65-4F22-8203-7CF268BCCF52}"/>
            </c:ext>
          </c:extLst>
        </c:ser>
        <c:ser>
          <c:idx val="2"/>
          <c:order val="2"/>
          <c:tx>
            <c:strRef>
              <c:f>'Graph Data Sep 17'!$AE$17</c:f>
              <c:strCache>
                <c:ptCount val="1"/>
                <c:pt idx="0">
                  <c:v>EBS</c:v>
                </c:pt>
              </c:strCache>
            </c:strRef>
          </c:tx>
          <c:spPr>
            <a:solidFill>
              <a:srgbClr val="FFFFCC"/>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17'!$Y$17:$AD$17</c:f>
              <c:numCache>
                <c:formatCode>General</c:formatCode>
                <c:ptCount val="6"/>
              </c:numCache>
            </c:numRef>
          </c:val>
          <c:extLst>
            <c:ext xmlns:c16="http://schemas.microsoft.com/office/drawing/2014/chart" uri="{C3380CC4-5D6E-409C-BE32-E72D297353CC}">
              <c16:uniqueId val="{00000005-1C65-4F22-8203-7CF268BCCF52}"/>
            </c:ext>
          </c:extLst>
        </c:ser>
        <c:ser>
          <c:idx val="3"/>
          <c:order val="3"/>
          <c:tx>
            <c:strRef>
              <c:f>'Graph Data Sep 17'!$AE$18</c:f>
              <c:strCache>
                <c:ptCount val="1"/>
                <c:pt idx="0">
                  <c:v>EEL</c:v>
                </c:pt>
              </c:strCache>
            </c:strRef>
          </c:tx>
          <c:spPr>
            <a:solidFill>
              <a:srgbClr val="CCFFFF"/>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17'!$Y$18:$AD$18</c:f>
              <c:numCache>
                <c:formatCode>General</c:formatCode>
                <c:ptCount val="6"/>
              </c:numCache>
            </c:numRef>
          </c:val>
          <c:extLst>
            <c:ext xmlns:c16="http://schemas.microsoft.com/office/drawing/2014/chart" uri="{C3380CC4-5D6E-409C-BE32-E72D297353CC}">
              <c16:uniqueId val="{00000006-1C65-4F22-8203-7CF268BCCF52}"/>
            </c:ext>
          </c:extLst>
        </c:ser>
        <c:ser>
          <c:idx val="4"/>
          <c:order val="4"/>
          <c:tx>
            <c:strRef>
              <c:f>'Graph Data Sep 17'!$AE$19</c:f>
              <c:strCache>
                <c:ptCount val="1"/>
                <c:pt idx="0">
                  <c:v>EES</c:v>
                </c:pt>
              </c:strCache>
            </c:strRef>
          </c:tx>
          <c:spPr>
            <a:solidFill>
              <a:srgbClr val="660066"/>
            </a:solidFill>
            <a:ln w="12700">
              <a:solidFill>
                <a:srgbClr val="000000"/>
              </a:solidFill>
              <a:prstDash val="solid"/>
            </a:ln>
          </c:spPr>
          <c:invertIfNegative val="0"/>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17'!$Y$19:$AD$19</c:f>
              <c:numCache>
                <c:formatCode>General</c:formatCode>
                <c:ptCount val="6"/>
              </c:numCache>
            </c:numRef>
          </c:val>
          <c:extLst>
            <c:ext xmlns:c16="http://schemas.microsoft.com/office/drawing/2014/chart" uri="{C3380CC4-5D6E-409C-BE32-E72D297353CC}">
              <c16:uniqueId val="{00000007-1C65-4F22-8203-7CF268BCCF52}"/>
            </c:ext>
          </c:extLst>
        </c:ser>
        <c:ser>
          <c:idx val="5"/>
          <c:order val="5"/>
          <c:tx>
            <c:strRef>
              <c:f>'Graph Data Sep 17'!$AE$20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228535496262666"/>
                  <c:y val="0.69784397373225759"/>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C65-4F22-8203-7CF268BCCF52}"/>
                </c:ext>
              </c:extLst>
            </c:dLbl>
            <c:dLbl>
              <c:idx val="1"/>
              <c:layout>
                <c:manualLayout>
                  <c:xMode val="edge"/>
                  <c:yMode val="edge"/>
                  <c:x val="0.26023782267808765"/>
                  <c:y val="0.68585352744819816"/>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C65-4F22-8203-7CF268BCCF52}"/>
                </c:ext>
              </c:extLst>
            </c:dLbl>
            <c:dLbl>
              <c:idx val="2"/>
              <c:layout>
                <c:manualLayout>
                  <c:xMode val="edge"/>
                  <c:yMode val="edge"/>
                  <c:x val="0.4055482820414868"/>
                  <c:y val="0.71463059852994071"/>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C65-4F22-8203-7CF268BCCF52}"/>
                </c:ext>
              </c:extLst>
            </c:dLbl>
            <c:dLbl>
              <c:idx val="3"/>
              <c:layout>
                <c:manualLayout>
                  <c:xMode val="edge"/>
                  <c:yMode val="edge"/>
                  <c:x val="0.56010577063710232"/>
                  <c:y val="0.65707645636645573"/>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C65-4F22-8203-7CF268BCCF52}"/>
                </c:ext>
              </c:extLst>
            </c:dLbl>
            <c:dLbl>
              <c:idx val="4"/>
              <c:layout>
                <c:manualLayout>
                  <c:xMode val="edge"/>
                  <c:yMode val="edge"/>
                  <c:x val="0.698811209120347"/>
                  <c:y val="0.52278345798499015"/>
                </c:manualLayout>
              </c:layout>
              <c:spPr>
                <a:noFill/>
                <a:ln w="25400">
                  <a:noFill/>
                </a:ln>
              </c:spPr>
              <c:txPr>
                <a:bodyPr/>
                <a:lstStyle/>
                <a:p>
                  <a:pPr>
                    <a:defRPr sz="1000" b="0" i="0" u="none" strike="noStrike" baseline="0">
                      <a:solidFill>
                        <a:srgbClr val="FF0000"/>
                      </a:solidFill>
                      <a:latin typeface="Arial Black"/>
                      <a:ea typeface="Arial Black"/>
                      <a:cs typeface="Arial Black"/>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C65-4F22-8203-7CF268BCCF52}"/>
                </c:ext>
              </c:extLst>
            </c:dLbl>
            <c:spPr>
              <a:noFill/>
              <a:ln w="25400">
                <a:noFill/>
              </a:ln>
            </c:spPr>
            <c:txPr>
              <a:bodyPr wrap="square" lIns="38100" tIns="19050" rIns="38100" bIns="19050" anchor="ctr">
                <a:spAutoFit/>
              </a:bodyPr>
              <a:lstStyle/>
              <a:p>
                <a:pPr>
                  <a:defRPr sz="1000" b="0" i="0" u="none" strike="noStrike" baseline="0">
                    <a:solidFill>
                      <a:srgbClr val="FF0000"/>
                    </a:solidFill>
                    <a:latin typeface="Arial Black"/>
                    <a:ea typeface="Arial Black"/>
                    <a:cs typeface="Arial Black"/>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17'!$Y$12:$AD$12</c:f>
              <c:numCache>
                <c:formatCode>m/d/yyyy</c:formatCode>
                <c:ptCount val="6"/>
                <c:pt idx="0">
                  <c:v>37116</c:v>
                </c:pt>
                <c:pt idx="1">
                  <c:v>37123</c:v>
                </c:pt>
                <c:pt idx="2">
                  <c:v>37130</c:v>
                </c:pt>
                <c:pt idx="3">
                  <c:v>37138</c:v>
                </c:pt>
                <c:pt idx="4">
                  <c:v>37144</c:v>
                </c:pt>
                <c:pt idx="5">
                  <c:v>37151</c:v>
                </c:pt>
              </c:numCache>
            </c:numRef>
          </c:cat>
          <c:val>
            <c:numRef>
              <c:f>'Graph Data Sep 17'!$Y$20:$AD$20</c:f>
              <c:numCache>
                <c:formatCode>General</c:formatCode>
                <c:ptCount val="6"/>
                <c:pt idx="0">
                  <c:v>7</c:v>
                </c:pt>
                <c:pt idx="1">
                  <c:v>3</c:v>
                </c:pt>
                <c:pt idx="2">
                  <c:v>11</c:v>
                </c:pt>
                <c:pt idx="3">
                  <c:v>1</c:v>
                </c:pt>
                <c:pt idx="4">
                  <c:v>17</c:v>
                </c:pt>
                <c:pt idx="5">
                  <c:v>6</c:v>
                </c:pt>
              </c:numCache>
            </c:numRef>
          </c:val>
          <c:extLst>
            <c:ext xmlns:c16="http://schemas.microsoft.com/office/drawing/2014/chart" uri="{C3380CC4-5D6E-409C-BE32-E72D297353CC}">
              <c16:uniqueId val="{0000000D-1C65-4F22-8203-7CF268BCCF52}"/>
            </c:ext>
          </c:extLst>
        </c:ser>
        <c:dLbls>
          <c:showLegendKey val="0"/>
          <c:showVal val="0"/>
          <c:showCatName val="0"/>
          <c:showSerName val="0"/>
          <c:showPercent val="0"/>
          <c:showBubbleSize val="0"/>
        </c:dLbls>
        <c:gapWidth val="0"/>
        <c:overlap val="90"/>
        <c:axId val="205782800"/>
        <c:axId val="1"/>
      </c:barChart>
      <c:dateAx>
        <c:axId val="2057828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5782800"/>
        <c:crossesAt val="37104"/>
        <c:crossBetween val="between"/>
      </c:valAx>
      <c:spPr>
        <a:solidFill>
          <a:srgbClr val="FFFFFF"/>
        </a:solidFill>
        <a:ln w="12700">
          <a:solidFill>
            <a:srgbClr val="808080"/>
          </a:solidFill>
          <a:prstDash val="solid"/>
        </a:ln>
      </c:spPr>
    </c:plotArea>
    <c:legend>
      <c:legendPos val="r"/>
      <c:layout>
        <c:manualLayout>
          <c:xMode val="edge"/>
          <c:yMode val="edge"/>
          <c:x val="0.86789974365230238"/>
          <c:y val="0.19424522980176248"/>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Prelim to Final DPR Change</a:t>
            </a:r>
          </a:p>
        </c:rich>
      </c:tx>
      <c:layout>
        <c:manualLayout>
          <c:xMode val="edge"/>
          <c:yMode val="edge"/>
          <c:x val="0.28617368960339512"/>
          <c:y val="3.3755317727027251E-2"/>
        </c:manualLayout>
      </c:layout>
      <c:overlay val="0"/>
      <c:spPr>
        <a:noFill/>
        <a:ln w="25400">
          <a:noFill/>
        </a:ln>
      </c:spPr>
    </c:title>
    <c:autoTitleDeleted val="0"/>
    <c:plotArea>
      <c:layout>
        <c:manualLayout>
          <c:layoutTarget val="inner"/>
          <c:xMode val="edge"/>
          <c:yMode val="edge"/>
          <c:x val="0.11254021501257111"/>
          <c:y val="0.21940956522567717"/>
          <c:w val="0.53376216263105147"/>
          <c:h val="0.71941020905726849"/>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[2]Summary!$F$8:$T$8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0-ED0A-4EA5-94CB-4F8C2936C962}"/>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[2]Summary!$F$9:$T$9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1-ED0A-4EA5-94CB-4F8C2936C962}"/>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[2]Summary!$F$10:$T$10</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2-ED0A-4EA5-94CB-4F8C2936C962}"/>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[2]Summary!$F$11:$T$11</c:f>
              <c:numCache>
                <c:formatCode>General</c:formatCode>
                <c:ptCount val="15"/>
              </c:numCache>
            </c:numRef>
          </c:val>
          <c:extLst>
            <c:ext xmlns:c16="http://schemas.microsoft.com/office/drawing/2014/chart" uri="{C3380CC4-5D6E-409C-BE32-E72D297353CC}">
              <c16:uniqueId val="{00000003-ED0A-4EA5-94CB-4F8C2936C962}"/>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[2]Summary!$F$12:$T$12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4-ED0A-4EA5-94CB-4F8C2936C962}"/>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[2]Summary!$F$13:$T$13</c:f>
              <c:numCache>
                <c:formatCode>General</c:formatCode>
                <c:ptCount val="15"/>
                <c:pt idx="0">
                  <c:v>0</c:v>
                </c:pt>
                <c:pt idx="1">
                  <c:v>0</c:v>
                </c:pt>
                <c:pt idx="2">
                  <c:v>0</c:v>
                </c:pt>
                <c:pt idx="3">
                  <c:v>0</c:v>
                </c:pt>
                <c:pt idx="4">
                  <c:v>0</c:v>
                </c:pt>
                <c:pt idx="5">
                  <c:v>-32303.822</c:v>
                </c:pt>
                <c:pt idx="6">
                  <c:v>4327.2713099999983</c:v>
                </c:pt>
                <c:pt idx="7">
                  <c:v>-5180.558</c:v>
                </c:pt>
                <c:pt idx="8">
                  <c:v>0</c:v>
                </c:pt>
                <c:pt idx="9">
                  <c:v>0</c:v>
                </c:pt>
                <c:pt idx="10">
                  <c:v>-2878.2560000000008</c:v>
                </c:pt>
                <c:pt idx="11">
                  <c:v>-2878.265159999999</c:v>
                </c:pt>
                <c:pt idx="12">
                  <c:v>-1702.6640000000007</c:v>
                </c:pt>
                <c:pt idx="13">
                  <c:v>0</c:v>
                </c:pt>
                <c:pt idx="14">
                  <c:v>-3042.1180000000013</c:v>
                </c:pt>
              </c:numCache>
            </c:numRef>
          </c:val>
          <c:extLst>
            <c:ext xmlns:c16="http://schemas.microsoft.com/office/drawing/2014/chart" uri="{C3380CC4-5D6E-409C-BE32-E72D297353CC}">
              <c16:uniqueId val="{00000005-ED0A-4EA5-94CB-4F8C2936C962}"/>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[2]Summary!$F$14:$T$14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6-ED0A-4EA5-94CB-4F8C2936C962}"/>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[2]Summary!$F$15:$T$15</c:f>
              <c:numCache>
                <c:formatCode>General</c:formatCode>
                <c:ptCount val="15"/>
                <c:pt idx="0">
                  <c:v>0</c:v>
                </c:pt>
                <c:pt idx="1">
                  <c:v>0</c:v>
                </c:pt>
                <c:pt idx="2">
                  <c:v>0</c:v>
                </c:pt>
                <c:pt idx="3">
                  <c:v>0</c:v>
                </c:pt>
                <c:pt idx="4">
                  <c:v>0</c:v>
                </c:pt>
                <c:pt idx="5">
                  <c:v>0</c:v>
                </c:pt>
              </c:numCache>
            </c:numRef>
          </c:val>
          <c:extLst>
            <c:ext xmlns:c16="http://schemas.microsoft.com/office/drawing/2014/chart" uri="{C3380CC4-5D6E-409C-BE32-E72D297353CC}">
              <c16:uniqueId val="{00000007-ED0A-4EA5-94CB-4F8C2936C962}"/>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[2]Summary!$F$16:$T$16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8-ED0A-4EA5-94CB-4F8C2936C962}"/>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[2]Summary!$F$17:$T$17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9-ED0A-4EA5-94CB-4F8C2936C962}"/>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[2]Summary!$F$18:$T$18</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A-ED0A-4EA5-94CB-4F8C2936C962}"/>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[2]Summary!$F$19:$T$19</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B-ED0A-4EA5-94CB-4F8C2936C962}"/>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[2]Summary!$F$20:$T$20</c:f>
              <c:numCache>
                <c:formatCode>General</c:formatCode>
                <c:ptCount val="15"/>
                <c:pt idx="0">
                  <c:v>0</c:v>
                </c:pt>
                <c:pt idx="1">
                  <c:v>0</c:v>
                </c:pt>
                <c:pt idx="2">
                  <c:v>0</c:v>
                </c:pt>
                <c:pt idx="3">
                  <c:v>0</c:v>
                </c:pt>
                <c:pt idx="4">
                  <c:v>0</c:v>
                </c:pt>
                <c:pt idx="5">
                  <c:v>-4715.0296499999986</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C-ED0A-4EA5-94CB-4F8C2936C962}"/>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[2]Summary!$F$21:$T$21</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D-ED0A-4EA5-94CB-4F8C2936C962}"/>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[2]Summary!$F$22:$T$22</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0E-ED0A-4EA5-94CB-4F8C2936C962}"/>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[2]Summary!$F$23:$T$23</c:f>
              <c:numCache>
                <c:formatCode>General</c:formatCode>
                <c:ptCount val="15"/>
                <c:pt idx="0">
                  <c:v>0</c:v>
                </c:pt>
                <c:pt idx="1">
                  <c:v>0</c:v>
                </c:pt>
                <c:pt idx="2">
                  <c:v>0</c:v>
                </c:pt>
                <c:pt idx="3">
                  <c:v>0</c:v>
                </c:pt>
                <c:pt idx="4">
                  <c:v>0</c:v>
                </c:pt>
                <c:pt idx="5">
                  <c:v>0</c:v>
                </c:pt>
                <c:pt idx="6">
                  <c:v>0</c:v>
                </c:pt>
                <c:pt idx="7">
                  <c:v>0</c:v>
                </c:pt>
                <c:pt idx="8">
                  <c:v>0</c:v>
                </c:pt>
                <c:pt idx="9">
                  <c:v>0</c:v>
                </c:pt>
                <c:pt idx="10">
                  <c:v>344.28054999999949</c:v>
                </c:pt>
                <c:pt idx="11">
                  <c:v>0</c:v>
                </c:pt>
                <c:pt idx="12">
                  <c:v>0</c:v>
                </c:pt>
                <c:pt idx="13">
                  <c:v>0</c:v>
                </c:pt>
                <c:pt idx="14">
                  <c:v>-353.28329000000031</c:v>
                </c:pt>
              </c:numCache>
            </c:numRef>
          </c:val>
          <c:extLst>
            <c:ext xmlns:c16="http://schemas.microsoft.com/office/drawing/2014/chart" uri="{C3380CC4-5D6E-409C-BE32-E72D297353CC}">
              <c16:uniqueId val="{0000000F-ED0A-4EA5-94CB-4F8C2936C962}"/>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[2]Summary!$F$24:$T$24</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0-ED0A-4EA5-94CB-4F8C2936C962}"/>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[2]Summary!$F$25:$T$25</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1-ED0A-4EA5-94CB-4F8C2936C962}"/>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[2]Summary!$F$26:$T$26</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2-ED0A-4EA5-94CB-4F8C2936C962}"/>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[2]Summary!$F$27:$T$27</c:f>
              <c:numCache>
                <c:formatCode>General</c:formatCode>
                <c:ptCount val="15"/>
                <c:pt idx="0">
                  <c:v>0</c:v>
                </c:pt>
                <c:pt idx="1">
                  <c:v>0</c:v>
                </c:pt>
                <c:pt idx="2">
                  <c:v>0</c:v>
                </c:pt>
                <c:pt idx="3">
                  <c:v>0</c:v>
                </c:pt>
                <c:pt idx="4">
                  <c:v>0</c:v>
                </c:pt>
              </c:numCache>
            </c:numRef>
          </c:val>
          <c:extLst>
            <c:ext xmlns:c16="http://schemas.microsoft.com/office/drawing/2014/chart" uri="{C3380CC4-5D6E-409C-BE32-E72D297353CC}">
              <c16:uniqueId val="{00000013-ED0A-4EA5-94CB-4F8C2936C962}"/>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[2]Summary!$F$28:$T$28</c:f>
              <c:numCache>
                <c:formatCode>General</c:formatCode>
                <c:ptCount val="15"/>
                <c:pt idx="0">
                  <c:v>0</c:v>
                </c:pt>
                <c:pt idx="1">
                  <c:v>0</c:v>
                </c:pt>
                <c:pt idx="2">
                  <c:v>0</c:v>
                </c:pt>
                <c:pt idx="3">
                  <c:v>0</c:v>
                </c:pt>
                <c:pt idx="4">
                  <c:v>0</c:v>
                </c:pt>
                <c:pt idx="5">
                  <c:v>0</c:v>
                </c:pt>
                <c:pt idx="6">
                  <c:v>418.55201999999917</c:v>
                </c:pt>
                <c:pt idx="7">
                  <c:v>0</c:v>
                </c:pt>
                <c:pt idx="8">
                  <c:v>0</c:v>
                </c:pt>
                <c:pt idx="9">
                  <c:v>0</c:v>
                </c:pt>
                <c:pt idx="10">
                  <c:v>-844.91970000000038</c:v>
                </c:pt>
                <c:pt idx="11">
                  <c:v>0</c:v>
                </c:pt>
                <c:pt idx="12">
                  <c:v>-9243.2155400000029</c:v>
                </c:pt>
                <c:pt idx="13">
                  <c:v>0</c:v>
                </c:pt>
                <c:pt idx="14">
                  <c:v>0</c:v>
                </c:pt>
              </c:numCache>
            </c:numRef>
          </c:val>
          <c:extLst>
            <c:ext xmlns:c16="http://schemas.microsoft.com/office/drawing/2014/chart" uri="{C3380CC4-5D6E-409C-BE32-E72D297353CC}">
              <c16:uniqueId val="{00000014-ED0A-4EA5-94CB-4F8C2936C962}"/>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[2]Summary!$F$29:$T$29</c:f>
              <c:numCache>
                <c:formatCode>General</c:formatCode>
                <c:ptCount val="15"/>
                <c:pt idx="0">
                  <c:v>0</c:v>
                </c:pt>
                <c:pt idx="1">
                  <c:v>0</c:v>
                </c:pt>
                <c:pt idx="2">
                  <c:v>0</c:v>
                </c:pt>
                <c:pt idx="3">
                  <c:v>0</c:v>
                </c:pt>
                <c:pt idx="4">
                  <c:v>0</c:v>
                </c:pt>
                <c:pt idx="9">
                  <c:v>0</c:v>
                </c:pt>
                <c:pt idx="10">
                  <c:v>0</c:v>
                </c:pt>
                <c:pt idx="11">
                  <c:v>0</c:v>
                </c:pt>
                <c:pt idx="12">
                  <c:v>0</c:v>
                </c:pt>
                <c:pt idx="13">
                  <c:v>0</c:v>
                </c:pt>
                <c:pt idx="14">
                  <c:v>0</c:v>
                </c:pt>
              </c:numCache>
            </c:numRef>
          </c:val>
          <c:extLst>
            <c:ext xmlns:c16="http://schemas.microsoft.com/office/drawing/2014/chart" uri="{C3380CC4-5D6E-409C-BE32-E72D297353CC}">
              <c16:uniqueId val="{00000015-ED0A-4EA5-94CB-4F8C2936C962}"/>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[2]Summary!$F$7:$T$7</c:f>
              <c:numCache>
                <c:formatCode>General</c:formatCode>
                <c:ptCount val="15"/>
                <c:pt idx="0">
                  <c:v>37134</c:v>
                </c:pt>
                <c:pt idx="1">
                  <c:v>37137</c:v>
                </c:pt>
                <c:pt idx="2">
                  <c:v>37138</c:v>
                </c:pt>
                <c:pt idx="3">
                  <c:v>37139</c:v>
                </c:pt>
                <c:pt idx="4">
                  <c:v>37140</c:v>
                </c:pt>
                <c:pt idx="5">
                  <c:v>37141</c:v>
                </c:pt>
                <c:pt idx="6">
                  <c:v>37144</c:v>
                </c:pt>
                <c:pt idx="7">
                  <c:v>37146</c:v>
                </c:pt>
                <c:pt idx="8">
                  <c:v>37147</c:v>
                </c:pt>
                <c:pt idx="9">
                  <c:v>37148</c:v>
                </c:pt>
                <c:pt idx="10">
                  <c:v>37151</c:v>
                </c:pt>
                <c:pt idx="11">
                  <c:v>37152</c:v>
                </c:pt>
                <c:pt idx="12">
                  <c:v>37153</c:v>
                </c:pt>
                <c:pt idx="13">
                  <c:v>37154</c:v>
                </c:pt>
                <c:pt idx="14">
                  <c:v>37155</c:v>
                </c:pt>
              </c:numCache>
            </c:numRef>
          </c:cat>
          <c:val>
            <c:numRef>
              <c:f>[2]Summary!$F$30:$T$30</c:f>
              <c:numCache>
                <c:formatCode>General</c:formatCode>
                <c:ptCount val="15"/>
                <c:pt idx="5">
                  <c:v>1756.6984800000064</c:v>
                </c:pt>
                <c:pt idx="6">
                  <c:v>-993.20510000000468</c:v>
                </c:pt>
                <c:pt idx="7">
                  <c:v>153.06785000000218</c:v>
                </c:pt>
                <c:pt idx="8">
                  <c:v>0</c:v>
                </c:pt>
                <c:pt idx="9">
                  <c:v>0</c:v>
                </c:pt>
                <c:pt idx="10">
                  <c:v>1655.5178199999987</c:v>
                </c:pt>
                <c:pt idx="11">
                  <c:v>368.17946999996275</c:v>
                </c:pt>
                <c:pt idx="12">
                  <c:v>207.29042000001391</c:v>
                </c:pt>
                <c:pt idx="13">
                  <c:v>0</c:v>
                </c:pt>
                <c:pt idx="14">
                  <c:v>2041.2994499999968</c:v>
                </c:pt>
              </c:numCache>
            </c:numRef>
          </c:val>
          <c:extLst>
            <c:ext xmlns:c16="http://schemas.microsoft.com/office/drawing/2014/chart" uri="{C3380CC4-5D6E-409C-BE32-E72D297353CC}">
              <c16:uniqueId val="{00000016-ED0A-4EA5-94CB-4F8C2936C962}"/>
            </c:ext>
          </c:extLst>
        </c:ser>
        <c:dLbls>
          <c:showLegendKey val="0"/>
          <c:showVal val="0"/>
          <c:showCatName val="0"/>
          <c:showSerName val="0"/>
          <c:showPercent val="0"/>
          <c:showBubbleSize val="0"/>
        </c:dLbls>
        <c:gapWidth val="150"/>
        <c:overlap val="100"/>
        <c:axId val="205776896"/>
        <c:axId val="1"/>
      </c:barChart>
      <c:dateAx>
        <c:axId val="205776896"/>
        <c:scaling>
          <c:orientation val="minMax"/>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776896"/>
        <c:crosses val="autoZero"/>
        <c:crossBetween val="between"/>
      </c:valAx>
      <c:spPr>
        <a:solidFill>
          <a:srgbClr val="FFFFFF"/>
        </a:solidFill>
        <a:ln w="12700">
          <a:solidFill>
            <a:srgbClr val="808080"/>
          </a:solidFill>
          <a:prstDash val="solid"/>
        </a:ln>
      </c:spPr>
    </c:plotArea>
    <c:legend>
      <c:legendPos val="r"/>
      <c:layout>
        <c:manualLayout>
          <c:xMode val="edge"/>
          <c:yMode val="edge"/>
          <c:x val="0.72186509343777738"/>
          <c:y val="1.4767951505574424E-2"/>
          <c:w val="0.26045021188623596"/>
          <c:h val="0.97468479936791197"/>
        </c:manualLayout>
      </c:layout>
      <c:overlay val="0"/>
      <c:spPr>
        <a:solidFill>
          <a:srgbClr val="FFFFFF"/>
        </a:solidFill>
        <a:ln w="3175">
          <a:solidFill>
            <a:srgbClr val="000000"/>
          </a:solidFill>
          <a:prstDash val="solid"/>
        </a:ln>
      </c:spPr>
      <c:txPr>
        <a:bodyPr/>
        <a:lstStyle/>
        <a:p>
          <a:pPr>
            <a:defRPr sz="8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10'!$A$2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10'!$T$2:$AC$2</c:f>
              <c:numCache>
                <c:formatCode>General</c:formatCode>
                <c:ptCount val="10"/>
                <c:pt idx="9">
                  <c:v>1</c:v>
                </c:pt>
              </c:numCache>
            </c:numRef>
          </c:val>
          <c:extLst>
            <c:ext xmlns:c16="http://schemas.microsoft.com/office/drawing/2014/chart" uri="{C3380CC4-5D6E-409C-BE32-E72D297353CC}">
              <c16:uniqueId val="{00000000-7E36-4A5F-A67B-6B78E39811DA}"/>
            </c:ext>
          </c:extLst>
        </c:ser>
        <c:ser>
          <c:idx val="1"/>
          <c:order val="1"/>
          <c:tx>
            <c:strRef>
              <c:f>'Graph Data Sep 10'!$A$3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36-4A5F-A67B-6B78E39811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10'!$T$3:$AC$3</c:f>
              <c:numCache>
                <c:formatCode>General</c:formatCode>
                <c:ptCount val="10"/>
                <c:pt idx="0">
                  <c:v>1</c:v>
                </c:pt>
              </c:numCache>
            </c:numRef>
          </c:val>
          <c:extLst>
            <c:ext xmlns:c16="http://schemas.microsoft.com/office/drawing/2014/chart" uri="{C3380CC4-5D6E-409C-BE32-E72D297353CC}">
              <c16:uniqueId val="{00000002-7E36-4A5F-A67B-6B78E39811DA}"/>
            </c:ext>
          </c:extLst>
        </c:ser>
        <c:ser>
          <c:idx val="2"/>
          <c:order val="2"/>
          <c:tx>
            <c:strRef>
              <c:f>'Graph Data Sep 10'!$A$4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36-4A5F-A67B-6B78E39811D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10'!$T$4:$AC$4</c:f>
              <c:numCache>
                <c:formatCode>General</c:formatCode>
                <c:ptCount val="10"/>
                <c:pt idx="3">
                  <c:v>17</c:v>
                </c:pt>
                <c:pt idx="4">
                  <c:v>12</c:v>
                </c:pt>
                <c:pt idx="5">
                  <c:v>5</c:v>
                </c:pt>
                <c:pt idx="6">
                  <c:v>4</c:v>
                </c:pt>
                <c:pt idx="7">
                  <c:v>8</c:v>
                </c:pt>
                <c:pt idx="8">
                  <c:v>11</c:v>
                </c:pt>
                <c:pt idx="9">
                  <c:v>4</c:v>
                </c:pt>
              </c:numCache>
            </c:numRef>
          </c:val>
          <c:extLst>
            <c:ext xmlns:c16="http://schemas.microsoft.com/office/drawing/2014/chart" uri="{C3380CC4-5D6E-409C-BE32-E72D297353CC}">
              <c16:uniqueId val="{00000004-7E36-4A5F-A67B-6B78E39811DA}"/>
            </c:ext>
          </c:extLst>
        </c:ser>
        <c:ser>
          <c:idx val="3"/>
          <c:order val="3"/>
          <c:tx>
            <c:strRef>
              <c:f>'Graph Data Sep 10'!$A$5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36-4A5F-A67B-6B78E39811DA}"/>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10'!$T$5:$AC$5</c:f>
              <c:numCache>
                <c:formatCode>General</c:formatCode>
                <c:ptCount val="10"/>
                <c:pt idx="0">
                  <c:v>12</c:v>
                </c:pt>
                <c:pt idx="1">
                  <c:v>9</c:v>
                </c:pt>
                <c:pt idx="2">
                  <c:v>9</c:v>
                </c:pt>
                <c:pt idx="3">
                  <c:v>4</c:v>
                </c:pt>
                <c:pt idx="4">
                  <c:v>5</c:v>
                </c:pt>
                <c:pt idx="5">
                  <c:v>5</c:v>
                </c:pt>
                <c:pt idx="6">
                  <c:v>3</c:v>
                </c:pt>
                <c:pt idx="7">
                  <c:v>6</c:v>
                </c:pt>
                <c:pt idx="8">
                  <c:v>4</c:v>
                </c:pt>
                <c:pt idx="9">
                  <c:v>3</c:v>
                </c:pt>
              </c:numCache>
            </c:numRef>
          </c:val>
          <c:extLst>
            <c:ext xmlns:c16="http://schemas.microsoft.com/office/drawing/2014/chart" uri="{C3380CC4-5D6E-409C-BE32-E72D297353CC}">
              <c16:uniqueId val="{00000006-7E36-4A5F-A67B-6B78E39811DA}"/>
            </c:ext>
          </c:extLst>
        </c:ser>
        <c:ser>
          <c:idx val="4"/>
          <c:order val="4"/>
          <c:tx>
            <c:strRef>
              <c:f>'Graph Data Sep 10'!$A$6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21107498624902"/>
                  <c:y val="0.57683348301169801"/>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36-4A5F-A67B-6B78E39811DA}"/>
                </c:ext>
              </c:extLst>
            </c:dLbl>
            <c:dLbl>
              <c:idx val="8"/>
              <c:layout>
                <c:manualLayout>
                  <c:xMode val="edge"/>
                  <c:yMode val="edge"/>
                  <c:x val="0.62426073078748767"/>
                  <c:y val="0.4468095421688971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36-4A5F-A67B-6B78E39811DA}"/>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10'!$T$6:$AC$6</c:f>
              <c:numCache>
                <c:formatCode>General</c:formatCode>
                <c:ptCount val="10"/>
                <c:pt idx="0">
                  <c:v>5</c:v>
                </c:pt>
                <c:pt idx="1">
                  <c:v>5</c:v>
                </c:pt>
                <c:pt idx="2">
                  <c:v>5</c:v>
                </c:pt>
                <c:pt idx="3">
                  <c:v>1</c:v>
                </c:pt>
                <c:pt idx="4">
                  <c:v>1</c:v>
                </c:pt>
                <c:pt idx="5">
                  <c:v>2</c:v>
                </c:pt>
                <c:pt idx="7">
                  <c:v>1</c:v>
                </c:pt>
                <c:pt idx="9">
                  <c:v>2</c:v>
                </c:pt>
              </c:numCache>
            </c:numRef>
          </c:val>
          <c:extLst>
            <c:ext xmlns:c16="http://schemas.microsoft.com/office/drawing/2014/chart" uri="{C3380CC4-5D6E-409C-BE32-E72D297353CC}">
              <c16:uniqueId val="{00000009-7E36-4A5F-A67B-6B78E39811DA}"/>
            </c:ext>
          </c:extLst>
        </c:ser>
        <c:ser>
          <c:idx val="5"/>
          <c:order val="5"/>
          <c:tx>
            <c:strRef>
              <c:f>'Graph Data Sep 10'!$A$7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114432198748898"/>
                  <c:y val="0.4018921807868388"/>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36-4A5F-A67B-6B78E39811DA}"/>
                </c:ext>
              </c:extLst>
            </c:dLbl>
            <c:dLbl>
              <c:idx val="8"/>
              <c:layout>
                <c:manualLayout>
                  <c:xMode val="edge"/>
                  <c:yMode val="edge"/>
                  <c:x val="0.63708125132498739"/>
                  <c:y val="0.43971732721383539"/>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36-4A5F-A67B-6B78E39811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10'!$T$7:$AC$7</c:f>
              <c:numCache>
                <c:formatCode>General</c:formatCode>
                <c:ptCount val="10"/>
                <c:pt idx="0">
                  <c:v>3</c:v>
                </c:pt>
                <c:pt idx="3">
                  <c:v>2</c:v>
                </c:pt>
                <c:pt idx="4">
                  <c:v>1</c:v>
                </c:pt>
                <c:pt idx="5">
                  <c:v>2</c:v>
                </c:pt>
                <c:pt idx="7">
                  <c:v>3</c:v>
                </c:pt>
                <c:pt idx="8">
                  <c:v>1</c:v>
                </c:pt>
                <c:pt idx="9">
                  <c:v>1</c:v>
                </c:pt>
              </c:numCache>
            </c:numRef>
          </c:val>
          <c:extLst>
            <c:ext xmlns:c16="http://schemas.microsoft.com/office/drawing/2014/chart" uri="{C3380CC4-5D6E-409C-BE32-E72D297353CC}">
              <c16:uniqueId val="{0000000C-7E36-4A5F-A67B-6B78E39811DA}"/>
            </c:ext>
          </c:extLst>
        </c:ser>
        <c:ser>
          <c:idx val="6"/>
          <c:order val="6"/>
          <c:tx>
            <c:strRef>
              <c:f>'Graph Data Sep 10'!$A$8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10'!$T$8:$AC$8</c:f>
              <c:numCache>
                <c:formatCode>General</c:formatCode>
                <c:ptCount val="10"/>
                <c:pt idx="0">
                  <c:v>2</c:v>
                </c:pt>
                <c:pt idx="2">
                  <c:v>2</c:v>
                </c:pt>
                <c:pt idx="4">
                  <c:v>1</c:v>
                </c:pt>
                <c:pt idx="5">
                  <c:v>1</c:v>
                </c:pt>
                <c:pt idx="6">
                  <c:v>3</c:v>
                </c:pt>
                <c:pt idx="7">
                  <c:v>2</c:v>
                </c:pt>
              </c:numCache>
            </c:numRef>
          </c:val>
          <c:extLst>
            <c:ext xmlns:c16="http://schemas.microsoft.com/office/drawing/2014/chart" uri="{C3380CC4-5D6E-409C-BE32-E72D297353CC}">
              <c16:uniqueId val="{0000000D-7E36-4A5F-A67B-6B78E39811DA}"/>
            </c:ext>
          </c:extLst>
        </c:ser>
        <c:ser>
          <c:idx val="7"/>
          <c:order val="7"/>
          <c:tx>
            <c:strRef>
              <c:f>'Graph Data Sep 10'!$A$9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36-4A5F-A67B-6B78E39811DA}"/>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10'!$T$9:$AC$9</c:f>
              <c:numCache>
                <c:formatCode>General</c:formatCode>
                <c:ptCount val="10"/>
                <c:pt idx="2">
                  <c:v>2</c:v>
                </c:pt>
                <c:pt idx="3">
                  <c:v>3</c:v>
                </c:pt>
                <c:pt idx="4">
                  <c:v>3</c:v>
                </c:pt>
                <c:pt idx="5">
                  <c:v>2</c:v>
                </c:pt>
                <c:pt idx="6">
                  <c:v>3</c:v>
                </c:pt>
                <c:pt idx="7">
                  <c:v>2</c:v>
                </c:pt>
                <c:pt idx="8">
                  <c:v>1</c:v>
                </c:pt>
              </c:numCache>
            </c:numRef>
          </c:val>
          <c:extLst>
            <c:ext xmlns:c16="http://schemas.microsoft.com/office/drawing/2014/chart" uri="{C3380CC4-5D6E-409C-BE32-E72D297353CC}">
              <c16:uniqueId val="{0000000F-7E36-4A5F-A67B-6B78E39811DA}"/>
            </c:ext>
          </c:extLst>
        </c:ser>
        <c:ser>
          <c:idx val="8"/>
          <c:order val="8"/>
          <c:tx>
            <c:strRef>
              <c:f>'Graph Data Sep 10'!$A$10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10'!$T$1:$AC$1</c:f>
              <c:strCache>
                <c:ptCount val="10"/>
                <c:pt idx="0">
                  <c:v>07/09-07/13</c:v>
                </c:pt>
                <c:pt idx="1">
                  <c:v>07/16-07/20</c:v>
                </c:pt>
                <c:pt idx="2">
                  <c:v>07/23-07/27</c:v>
                </c:pt>
                <c:pt idx="3">
                  <c:v>07/30-08/03</c:v>
                </c:pt>
                <c:pt idx="4">
                  <c:v>08/06-08/10</c:v>
                </c:pt>
                <c:pt idx="5">
                  <c:v>08/13-08/17</c:v>
                </c:pt>
                <c:pt idx="6">
                  <c:v>8/20-8/24</c:v>
                </c:pt>
                <c:pt idx="7">
                  <c:v>08/27-8/31</c:v>
                </c:pt>
                <c:pt idx="8">
                  <c:v>09/04/-09/07</c:v>
                </c:pt>
                <c:pt idx="9">
                  <c:v>09/10-09/14</c:v>
                </c:pt>
              </c:strCache>
            </c:strRef>
          </c:cat>
          <c:val>
            <c:numRef>
              <c:f>'Graph Data Sep 10'!$T$10:$AC$10</c:f>
              <c:numCache>
                <c:formatCode>General</c:formatCode>
                <c:ptCount val="10"/>
                <c:pt idx="1">
                  <c:v>1</c:v>
                </c:pt>
                <c:pt idx="2">
                  <c:v>1</c:v>
                </c:pt>
                <c:pt idx="3">
                  <c:v>2</c:v>
                </c:pt>
                <c:pt idx="4">
                  <c:v>1</c:v>
                </c:pt>
                <c:pt idx="6">
                  <c:v>1</c:v>
                </c:pt>
                <c:pt idx="7">
                  <c:v>1</c:v>
                </c:pt>
                <c:pt idx="8">
                  <c:v>1</c:v>
                </c:pt>
              </c:numCache>
            </c:numRef>
          </c:val>
          <c:extLst>
            <c:ext xmlns:c16="http://schemas.microsoft.com/office/drawing/2014/chart" uri="{C3380CC4-5D6E-409C-BE32-E72D297353CC}">
              <c16:uniqueId val="{00000010-7E36-4A5F-A67B-6B78E39811DA}"/>
            </c:ext>
          </c:extLst>
        </c:ser>
        <c:dLbls>
          <c:showLegendKey val="0"/>
          <c:showVal val="1"/>
          <c:showCatName val="0"/>
          <c:showSerName val="0"/>
          <c:showPercent val="0"/>
          <c:showBubbleSize val="0"/>
        </c:dLbls>
        <c:gapWidth val="110"/>
        <c:overlap val="50"/>
        <c:axId val="205149064"/>
        <c:axId val="1"/>
      </c:barChart>
      <c:catAx>
        <c:axId val="20514906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149064"/>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0.1489365140562991"/>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10'!$T$12:$AC$12</c:f>
              <c:numCache>
                <c:formatCode>m/d/yyyy</c:formatCode>
                <c:ptCount val="10"/>
                <c:pt idx="0">
                  <c:v>37081</c:v>
                </c:pt>
                <c:pt idx="1">
                  <c:v>37088</c:v>
                </c:pt>
                <c:pt idx="2">
                  <c:v>37095</c:v>
                </c:pt>
                <c:pt idx="3">
                  <c:v>37102</c:v>
                </c:pt>
                <c:pt idx="4">
                  <c:v>37109</c:v>
                </c:pt>
                <c:pt idx="5">
                  <c:v>37116</c:v>
                </c:pt>
                <c:pt idx="6">
                  <c:v>37123</c:v>
                </c:pt>
                <c:pt idx="7">
                  <c:v>37130</c:v>
                </c:pt>
                <c:pt idx="8">
                  <c:v>37138</c:v>
                </c:pt>
                <c:pt idx="9">
                  <c:v>37144</c:v>
                </c:pt>
              </c:numCache>
            </c:numRef>
          </c:cat>
          <c:val>
            <c:numRef>
              <c:f>'Graph Data Sep 10'!$T$11:$AC$11</c:f>
              <c:numCache>
                <c:formatCode>General</c:formatCode>
                <c:ptCount val="10"/>
                <c:pt idx="0">
                  <c:v>23</c:v>
                </c:pt>
                <c:pt idx="1">
                  <c:v>15</c:v>
                </c:pt>
                <c:pt idx="2">
                  <c:v>19</c:v>
                </c:pt>
                <c:pt idx="3">
                  <c:v>29</c:v>
                </c:pt>
                <c:pt idx="4">
                  <c:v>24</c:v>
                </c:pt>
                <c:pt idx="5">
                  <c:v>17</c:v>
                </c:pt>
                <c:pt idx="6">
                  <c:v>14</c:v>
                </c:pt>
                <c:pt idx="7">
                  <c:v>23</c:v>
                </c:pt>
                <c:pt idx="8">
                  <c:v>18</c:v>
                </c:pt>
                <c:pt idx="9">
                  <c:v>11</c:v>
                </c:pt>
              </c:numCache>
            </c:numRef>
          </c:val>
          <c:smooth val="0"/>
          <c:extLst>
            <c:ext xmlns:c16="http://schemas.microsoft.com/office/drawing/2014/chart" uri="{C3380CC4-5D6E-409C-BE32-E72D297353CC}">
              <c16:uniqueId val="{00000000-D697-4AF6-8940-8C9ADFB84AB1}"/>
            </c:ext>
          </c:extLst>
        </c:ser>
        <c:dLbls>
          <c:showLegendKey val="0"/>
          <c:showVal val="0"/>
          <c:showCatName val="0"/>
          <c:showSerName val="0"/>
          <c:showPercent val="0"/>
          <c:showBubbleSize val="0"/>
        </c:dLbls>
        <c:marker val="1"/>
        <c:smooth val="0"/>
        <c:axId val="205148408"/>
        <c:axId val="1"/>
      </c:lineChart>
      <c:catAx>
        <c:axId val="205148408"/>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148408"/>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09/10/2001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10'!$C$174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403C-4CD3-B6C5-F4C584C25A93}"/>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403C-4CD3-B6C5-F4C584C25A93}"/>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403C-4CD3-B6C5-F4C584C25A93}"/>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403C-4CD3-B6C5-F4C584C25A93}"/>
                </c:ext>
              </c:extLst>
            </c:dLbl>
            <c:dLbl>
              <c:idx val="4"/>
              <c:layout>
                <c:manualLayout>
                  <c:xMode val="edge"/>
                  <c:yMode val="edge"/>
                  <c:x val="0.34146347443694836"/>
                  <c:y val="0.50543528558676576"/>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3C-4CD3-B6C5-F4C584C25A93}"/>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403C-4CD3-B6C5-F4C584C25A93}"/>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403C-4CD3-B6C5-F4C584C25A93}"/>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403C-4CD3-B6C5-F4C584C25A93}"/>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403C-4CD3-B6C5-F4C584C25A93}"/>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403C-4CD3-B6C5-F4C584C25A93}"/>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10'!$C$175:$C$184</c:f>
              <c:numCache>
                <c:formatCode>General</c:formatCode>
                <c:ptCount val="10"/>
                <c:pt idx="0">
                  <c:v>2</c:v>
                </c:pt>
                <c:pt idx="1">
                  <c:v>2</c:v>
                </c:pt>
                <c:pt idx="2">
                  <c:v>4</c:v>
                </c:pt>
                <c:pt idx="3">
                  <c:v>0</c:v>
                </c:pt>
                <c:pt idx="4">
                  <c:v>1</c:v>
                </c:pt>
                <c:pt idx="5">
                  <c:v>0</c:v>
                </c:pt>
                <c:pt idx="6">
                  <c:v>1</c:v>
                </c:pt>
                <c:pt idx="7">
                  <c:v>0</c:v>
                </c:pt>
                <c:pt idx="8">
                  <c:v>1</c:v>
                </c:pt>
                <c:pt idx="9">
                  <c:v>11</c:v>
                </c:pt>
              </c:numCache>
            </c:numRef>
          </c:val>
          <c:extLst>
            <c:ext xmlns:c16="http://schemas.microsoft.com/office/drawing/2014/chart" uri="{C3380CC4-5D6E-409C-BE32-E72D297353CC}">
              <c16:uniqueId val="{0000000A-403C-4CD3-B6C5-F4C584C25A93}"/>
            </c:ext>
          </c:extLst>
        </c:ser>
        <c:ser>
          <c:idx val="0"/>
          <c:order val="1"/>
          <c:tx>
            <c:strRef>
              <c:f>'Graph Data Sep 10'!$E$174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403C-4CD3-B6C5-F4C584C25A93}"/>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403C-4CD3-B6C5-F4C584C25A93}"/>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403C-4CD3-B6C5-F4C584C25A93}"/>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403C-4CD3-B6C5-F4C584C25A93}"/>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3C-4CD3-B6C5-F4C584C25A93}"/>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403C-4CD3-B6C5-F4C584C25A93}"/>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403C-4CD3-B6C5-F4C584C25A93}"/>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403C-4CD3-B6C5-F4C584C25A93}"/>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10'!$A$175:$A$184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10'!$E$175:$E$182</c:f>
              <c:numCache>
                <c:formatCode>_(* #,##0_);_(* \(#,##0\);_(* "-"??_);_(@_)</c:formatCode>
                <c:ptCount val="8"/>
                <c:pt idx="0">
                  <c:v>3.3898305084745761</c:v>
                </c:pt>
                <c:pt idx="1">
                  <c:v>0.30441400304414001</c:v>
                </c:pt>
                <c:pt idx="2">
                  <c:v>9.5238095238095237</c:v>
                </c:pt>
                <c:pt idx="3">
                  <c:v>0</c:v>
                </c:pt>
                <c:pt idx="4">
                  <c:v>0.21459227467811159</c:v>
                </c:pt>
                <c:pt idx="5">
                  <c:v>0</c:v>
                </c:pt>
                <c:pt idx="6">
                  <c:v>11.111111111111111</c:v>
                </c:pt>
                <c:pt idx="7">
                  <c:v>0</c:v>
                </c:pt>
              </c:numCache>
            </c:numRef>
          </c:val>
          <c:extLst>
            <c:ext xmlns:c16="http://schemas.microsoft.com/office/drawing/2014/chart" uri="{C3380CC4-5D6E-409C-BE32-E72D297353CC}">
              <c16:uniqueId val="{00000013-403C-4CD3-B6C5-F4C584C25A93}"/>
            </c:ext>
          </c:extLst>
        </c:ser>
        <c:dLbls>
          <c:showLegendKey val="0"/>
          <c:showVal val="1"/>
          <c:showCatName val="0"/>
          <c:showSerName val="0"/>
          <c:showPercent val="0"/>
          <c:showBubbleSize val="0"/>
        </c:dLbls>
        <c:gapWidth val="150"/>
        <c:axId val="205151360"/>
        <c:axId val="1"/>
      </c:barChart>
      <c:catAx>
        <c:axId val="205151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5151360"/>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44021782938202175"/>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799012676296283"/>
          <c:y val="3.1818287747318055E-2"/>
        </c:manualLayout>
      </c:layout>
      <c:overlay val="0"/>
      <c:spPr>
        <a:noFill/>
        <a:ln w="25400">
          <a:noFill/>
        </a:ln>
      </c:spPr>
    </c:title>
    <c:autoTitleDeleted val="0"/>
    <c:plotArea>
      <c:layout>
        <c:manualLayout>
          <c:layoutTarget val="inner"/>
          <c:xMode val="edge"/>
          <c:yMode val="edge"/>
          <c:x val="0.24097972261369899"/>
          <c:y val="0.14090956002383712"/>
          <c:w val="0.66494939501961858"/>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EEE-4FC2-B1AE-9AE6259ADA0C}"/>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EEE-4FC2-B1AE-9AE6259ADA0C}"/>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EEE-4FC2-B1AE-9AE6259ADA0C}"/>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EEE-4FC2-B1AE-9AE6259ADA0C}"/>
            </c:ext>
          </c:extLst>
        </c:ser>
        <c:dLbls>
          <c:showLegendKey val="0"/>
          <c:showVal val="0"/>
          <c:showCatName val="0"/>
          <c:showSerName val="0"/>
          <c:showPercent val="0"/>
          <c:showBubbleSize val="0"/>
        </c:dLbls>
        <c:marker val="1"/>
        <c:smooth val="0"/>
        <c:axId val="203206584"/>
        <c:axId val="1"/>
      </c:lineChart>
      <c:dateAx>
        <c:axId val="2032065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32065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852211610903057"/>
          <c:y val="3.132000459881485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5B42-43C2-8EA9-032B5B8D5F68}"/>
            </c:ext>
          </c:extLst>
        </c:ser>
        <c:dLbls>
          <c:showLegendKey val="0"/>
          <c:showVal val="0"/>
          <c:showCatName val="0"/>
          <c:showSerName val="0"/>
          <c:showPercent val="0"/>
          <c:showBubbleSize val="0"/>
        </c:dLbls>
        <c:gapWidth val="150"/>
        <c:axId val="205145784"/>
        <c:axId val="1"/>
      </c:barChart>
      <c:catAx>
        <c:axId val="205145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5145784"/>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4306476838968594"/>
          <c:y val="0.14090956002383712"/>
          <c:w val="0.66050208801545085"/>
          <c:h val="0.5386381568653128"/>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D686-4D3A-A646-858A0A519D6F}"/>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D686-4D3A-A646-858A0A519D6F}"/>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D686-4D3A-A646-858A0A519D6F}"/>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D686-4D3A-A646-858A0A519D6F}"/>
            </c:ext>
          </c:extLst>
        </c:ser>
        <c:dLbls>
          <c:showLegendKey val="0"/>
          <c:showVal val="0"/>
          <c:showCatName val="0"/>
          <c:showSerName val="0"/>
          <c:showPercent val="0"/>
          <c:showBubbleSize val="0"/>
        </c:dLbls>
        <c:marker val="1"/>
        <c:smooth val="0"/>
        <c:axId val="205143160"/>
        <c:axId val="1"/>
      </c:lineChart>
      <c:dateAx>
        <c:axId val="205143160"/>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5143160"/>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a:t>60 Days DPR Completion Times</a:t>
            </a:r>
          </a:p>
        </c:rich>
      </c:tx>
      <c:layout>
        <c:manualLayout>
          <c:xMode val="edge"/>
          <c:yMode val="edge"/>
          <c:x val="0.36965062480822569"/>
          <c:y val="2.2026490942304685E-2"/>
        </c:manualLayout>
      </c:layout>
      <c:overlay val="0"/>
      <c:spPr>
        <a:noFill/>
        <a:ln w="25400">
          <a:noFill/>
        </a:ln>
      </c:spPr>
    </c:title>
    <c:autoTitleDeleted val="0"/>
    <c:plotArea>
      <c:layout>
        <c:manualLayout>
          <c:layoutTarget val="inner"/>
          <c:xMode val="edge"/>
          <c:yMode val="edge"/>
          <c:x val="0.15693938807647476"/>
          <c:y val="0.16740133116151562"/>
          <c:w val="0.69390555885052896"/>
          <c:h val="0.57048611540569127"/>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[4]Chart!$AB$52:$AB$101</c:f>
              <c:numCache>
                <c:formatCode>General</c:formatCode>
                <c:ptCount val="50"/>
                <c:pt idx="0">
                  <c:v>0.31944444444444448</c:v>
                </c:pt>
                <c:pt idx="1">
                  <c:v>0.31944444444444448</c:v>
                </c:pt>
                <c:pt idx="2">
                  <c:v>0.31944444444444398</c:v>
                </c:pt>
                <c:pt idx="3">
                  <c:v>0.31736111111111115</c:v>
                </c:pt>
                <c:pt idx="4">
                  <c:v>0.32013888888888892</c:v>
                </c:pt>
                <c:pt idx="5">
                  <c:v>0.3215277777777778</c:v>
                </c:pt>
                <c:pt idx="6">
                  <c:v>0.31805555555555554</c:v>
                </c:pt>
                <c:pt idx="7">
                  <c:v>0.32013888888888892</c:v>
                </c:pt>
                <c:pt idx="8">
                  <c:v>0.32013888888888892</c:v>
                </c:pt>
                <c:pt idx="9">
                  <c:v>0.31527777777777777</c:v>
                </c:pt>
                <c:pt idx="10">
                  <c:v>0.31388888888888888</c:v>
                </c:pt>
                <c:pt idx="11">
                  <c:v>0.31805555555555554</c:v>
                </c:pt>
                <c:pt idx="12">
                  <c:v>0.31666666666666665</c:v>
                </c:pt>
                <c:pt idx="13">
                  <c:v>0.31944444444444448</c:v>
                </c:pt>
                <c:pt idx="14">
                  <c:v>0.31944444444444448</c:v>
                </c:pt>
                <c:pt idx="15">
                  <c:v>0.31944444444444448</c:v>
                </c:pt>
                <c:pt idx="16">
                  <c:v>0.32291666666666669</c:v>
                </c:pt>
                <c:pt idx="17">
                  <c:v>0</c:v>
                </c:pt>
                <c:pt idx="18">
                  <c:v>0.31874999999999998</c:v>
                </c:pt>
                <c:pt idx="19">
                  <c:v>0.31805555555555554</c:v>
                </c:pt>
                <c:pt idx="20">
                  <c:v>0.32013888888888892</c:v>
                </c:pt>
                <c:pt idx="21">
                  <c:v>0.31944444444444448</c:v>
                </c:pt>
                <c:pt idx="22">
                  <c:v>0.31388888888888888</c:v>
                </c:pt>
                <c:pt idx="23">
                  <c:v>0.31527777777777777</c:v>
                </c:pt>
                <c:pt idx="24">
                  <c:v>0.31944444444444448</c:v>
                </c:pt>
                <c:pt idx="25">
                  <c:v>0.31944444444444448</c:v>
                </c:pt>
                <c:pt idx="26">
                  <c:v>0.32916666666666666</c:v>
                </c:pt>
                <c:pt idx="27">
                  <c:v>0.31736111111111115</c:v>
                </c:pt>
                <c:pt idx="28">
                  <c:v>0.30902777777777779</c:v>
                </c:pt>
                <c:pt idx="29">
                  <c:v>0.32430555555555557</c:v>
                </c:pt>
                <c:pt idx="30">
                  <c:v>0.33333333333333331</c:v>
                </c:pt>
                <c:pt idx="31">
                  <c:v>0.31944444444444448</c:v>
                </c:pt>
                <c:pt idx="32">
                  <c:v>0.31944444444444448</c:v>
                </c:pt>
                <c:pt idx="33">
                  <c:v>0.32430555555555557</c:v>
                </c:pt>
                <c:pt idx="34">
                  <c:v>0.31944444444444448</c:v>
                </c:pt>
                <c:pt idx="35">
                  <c:v>0.31944444444444448</c:v>
                </c:pt>
                <c:pt idx="36">
                  <c:v>0.31944444444444448</c:v>
                </c:pt>
                <c:pt idx="37">
                  <c:v>0.31666666666666665</c:v>
                </c:pt>
                <c:pt idx="38">
                  <c:v>0.31944444444444448</c:v>
                </c:pt>
                <c:pt idx="39">
                  <c:v>0.31736111111111115</c:v>
                </c:pt>
                <c:pt idx="40">
                  <c:v>0.31944444444444448</c:v>
                </c:pt>
                <c:pt idx="41">
                  <c:v>0.32291666666666669</c:v>
                </c:pt>
                <c:pt idx="42">
                  <c:v>0.31944444444444448</c:v>
                </c:pt>
                <c:pt idx="43">
                  <c:v>0.31805555555555554</c:v>
                </c:pt>
                <c:pt idx="44">
                  <c:v>0.32291666666666669</c:v>
                </c:pt>
                <c:pt idx="45">
                  <c:v>0.31944444444444448</c:v>
                </c:pt>
                <c:pt idx="46">
                  <c:v>0.31944444444444448</c:v>
                </c:pt>
                <c:pt idx="47">
                  <c:v>0.31944444444444448</c:v>
                </c:pt>
                <c:pt idx="48">
                  <c:v>0.31944444444444448</c:v>
                </c:pt>
                <c:pt idx="49">
                  <c:v>0.31736111111111115</c:v>
                </c:pt>
              </c:numCache>
            </c:numRef>
          </c:val>
          <c:smooth val="0"/>
          <c:extLst>
            <c:ext xmlns:c16="http://schemas.microsoft.com/office/drawing/2014/chart" uri="{C3380CC4-5D6E-409C-BE32-E72D297353CC}">
              <c16:uniqueId val="{00000000-4BBF-408B-BD2C-2B8DBB2B492C}"/>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[4]Chart!$AA$52:$AA$101</c:f>
              <c:numCache>
                <c:formatCode>General</c:formatCode>
                <c:ptCount val="50"/>
                <c:pt idx="0">
                  <c:v>37081</c:v>
                </c:pt>
                <c:pt idx="1">
                  <c:v>37082</c:v>
                </c:pt>
                <c:pt idx="2">
                  <c:v>37083</c:v>
                </c:pt>
                <c:pt idx="3">
                  <c:v>37084</c:v>
                </c:pt>
                <c:pt idx="4">
                  <c:v>37085</c:v>
                </c:pt>
                <c:pt idx="5">
                  <c:v>37088</c:v>
                </c:pt>
                <c:pt idx="6">
                  <c:v>37089</c:v>
                </c:pt>
                <c:pt idx="7">
                  <c:v>37090</c:v>
                </c:pt>
                <c:pt idx="8">
                  <c:v>37091</c:v>
                </c:pt>
                <c:pt idx="9">
                  <c:v>37092</c:v>
                </c:pt>
                <c:pt idx="10">
                  <c:v>37095</c:v>
                </c:pt>
                <c:pt idx="11">
                  <c:v>37096</c:v>
                </c:pt>
                <c:pt idx="12">
                  <c:v>37097</c:v>
                </c:pt>
                <c:pt idx="13">
                  <c:v>37098</c:v>
                </c:pt>
                <c:pt idx="14">
                  <c:v>37099</c:v>
                </c:pt>
                <c:pt idx="15">
                  <c:v>37102</c:v>
                </c:pt>
                <c:pt idx="16">
                  <c:v>37103</c:v>
                </c:pt>
                <c:pt idx="18">
                  <c:v>37104</c:v>
                </c:pt>
                <c:pt idx="19">
                  <c:v>37105</c:v>
                </c:pt>
                <c:pt idx="20">
                  <c:v>37106</c:v>
                </c:pt>
                <c:pt idx="21">
                  <c:v>37109</c:v>
                </c:pt>
                <c:pt idx="22">
                  <c:v>37110</c:v>
                </c:pt>
                <c:pt idx="23">
                  <c:v>37111</c:v>
                </c:pt>
                <c:pt idx="24">
                  <c:v>37112</c:v>
                </c:pt>
                <c:pt idx="25">
                  <c:v>37113</c:v>
                </c:pt>
                <c:pt idx="26">
                  <c:v>37116</c:v>
                </c:pt>
                <c:pt idx="27">
                  <c:v>37117</c:v>
                </c:pt>
                <c:pt idx="28">
                  <c:v>37118</c:v>
                </c:pt>
                <c:pt idx="29">
                  <c:v>37119</c:v>
                </c:pt>
                <c:pt idx="30">
                  <c:v>37120</c:v>
                </c:pt>
                <c:pt idx="31">
                  <c:v>37123</c:v>
                </c:pt>
                <c:pt idx="32">
                  <c:v>37124</c:v>
                </c:pt>
                <c:pt idx="33">
                  <c:v>37125</c:v>
                </c:pt>
                <c:pt idx="34">
                  <c:v>37126</c:v>
                </c:pt>
                <c:pt idx="35">
                  <c:v>37127</c:v>
                </c:pt>
                <c:pt idx="36">
                  <c:v>37130</c:v>
                </c:pt>
                <c:pt idx="37">
                  <c:v>37131</c:v>
                </c:pt>
                <c:pt idx="38">
                  <c:v>37132</c:v>
                </c:pt>
                <c:pt idx="39">
                  <c:v>37133</c:v>
                </c:pt>
                <c:pt idx="40">
                  <c:v>37134</c:v>
                </c:pt>
                <c:pt idx="41">
                  <c:v>37138</c:v>
                </c:pt>
                <c:pt idx="42">
                  <c:v>37139</c:v>
                </c:pt>
                <c:pt idx="43">
                  <c:v>37140</c:v>
                </c:pt>
                <c:pt idx="44">
                  <c:v>37141</c:v>
                </c:pt>
                <c:pt idx="45">
                  <c:v>37144</c:v>
                </c:pt>
                <c:pt idx="46">
                  <c:v>37145</c:v>
                </c:pt>
                <c:pt idx="47">
                  <c:v>37146</c:v>
                </c:pt>
                <c:pt idx="48">
                  <c:v>37147</c:v>
                </c:pt>
                <c:pt idx="49">
                  <c:v>37148</c:v>
                </c:pt>
              </c:numCache>
            </c:numRef>
          </c:cat>
          <c:val>
            <c:numRef>
              <c:f>[4]Chart!$AC$52:$AC$101</c:f>
              <c:numCache>
                <c:formatCode>General</c:formatCode>
                <c:ptCount val="50"/>
                <c:pt idx="0">
                  <c:v>0.72361111111111109</c:v>
                </c:pt>
                <c:pt idx="1">
                  <c:v>0.66111111111111109</c:v>
                </c:pt>
                <c:pt idx="2">
                  <c:v>0.69374999999999998</c:v>
                </c:pt>
                <c:pt idx="3">
                  <c:v>0.63541666666666663</c:v>
                </c:pt>
                <c:pt idx="4">
                  <c:v>0.69513888888888886</c:v>
                </c:pt>
                <c:pt idx="5">
                  <c:v>0.6958333333333333</c:v>
                </c:pt>
                <c:pt idx="6">
                  <c:v>0.68888888888888899</c:v>
                </c:pt>
                <c:pt idx="7">
                  <c:v>0.60833333333333328</c:v>
                </c:pt>
                <c:pt idx="8">
                  <c:v>0.68888888888888899</c:v>
                </c:pt>
                <c:pt idx="9">
                  <c:v>0.70972222222222225</c:v>
                </c:pt>
                <c:pt idx="10">
                  <c:v>0.68888888888888899</c:v>
                </c:pt>
                <c:pt idx="11">
                  <c:v>0.65416666666666667</c:v>
                </c:pt>
                <c:pt idx="12">
                  <c:v>0.72013888888888899</c:v>
                </c:pt>
                <c:pt idx="13">
                  <c:v>0.85486111111111107</c:v>
                </c:pt>
                <c:pt idx="15">
                  <c:v>0.77986111111111101</c:v>
                </c:pt>
                <c:pt idx="17">
                  <c:v>0</c:v>
                </c:pt>
                <c:pt idx="19">
                  <c:v>0.71736111111111101</c:v>
                </c:pt>
                <c:pt idx="20">
                  <c:v>0.78819444444444453</c:v>
                </c:pt>
                <c:pt idx="21">
                  <c:v>0.78125</c:v>
                </c:pt>
                <c:pt idx="22">
                  <c:v>0.6</c:v>
                </c:pt>
                <c:pt idx="23">
                  <c:v>0.70833333333333337</c:v>
                </c:pt>
                <c:pt idx="24">
                  <c:v>0.6645833333333333</c:v>
                </c:pt>
                <c:pt idx="25">
                  <c:v>0.71666666666666667</c:v>
                </c:pt>
                <c:pt idx="26">
                  <c:v>0.67847222222222225</c:v>
                </c:pt>
                <c:pt idx="27">
                  <c:v>0.72291666666666676</c:v>
                </c:pt>
                <c:pt idx="28">
                  <c:v>0.7270833333333333</c:v>
                </c:pt>
                <c:pt idx="29">
                  <c:v>0.67013888888888884</c:v>
                </c:pt>
                <c:pt idx="30">
                  <c:v>0.72152777777777777</c:v>
                </c:pt>
                <c:pt idx="31">
                  <c:v>0.69097222222222221</c:v>
                </c:pt>
                <c:pt idx="32">
                  <c:v>0.66666666666666663</c:v>
                </c:pt>
                <c:pt idx="33">
                  <c:v>0.7597222222222223</c:v>
                </c:pt>
                <c:pt idx="34">
                  <c:v>0.70833333333333337</c:v>
                </c:pt>
                <c:pt idx="35">
                  <c:v>0.7</c:v>
                </c:pt>
                <c:pt idx="36">
                  <c:v>0.7284722222222223</c:v>
                </c:pt>
                <c:pt idx="37">
                  <c:v>0.73958333333333337</c:v>
                </c:pt>
                <c:pt idx="38">
                  <c:v>0.73958333333333337</c:v>
                </c:pt>
                <c:pt idx="39">
                  <c:v>0.70416666666666661</c:v>
                </c:pt>
                <c:pt idx="41">
                  <c:v>0.61736111111111114</c:v>
                </c:pt>
                <c:pt idx="42">
                  <c:v>0.72499999999999998</c:v>
                </c:pt>
                <c:pt idx="43">
                  <c:v>0.72569444444444453</c:v>
                </c:pt>
                <c:pt idx="44">
                  <c:v>0.6694444444444444</c:v>
                </c:pt>
                <c:pt idx="45">
                  <c:v>0.68472222222222223</c:v>
                </c:pt>
                <c:pt idx="47">
                  <c:v>0.75208333333333333</c:v>
                </c:pt>
                <c:pt idx="48">
                  <c:v>0.70208333333333339</c:v>
                </c:pt>
                <c:pt idx="49">
                  <c:v>0.74791666666666667</c:v>
                </c:pt>
              </c:numCache>
            </c:numRef>
          </c:val>
          <c:smooth val="0"/>
          <c:extLst>
            <c:ext xmlns:c16="http://schemas.microsoft.com/office/drawing/2014/chart" uri="{C3380CC4-5D6E-409C-BE32-E72D297353CC}">
              <c16:uniqueId val="{00000001-4BBF-408B-BD2C-2B8DBB2B492C}"/>
            </c:ext>
          </c:extLst>
        </c:ser>
        <c:dLbls>
          <c:showLegendKey val="0"/>
          <c:showVal val="0"/>
          <c:showCatName val="0"/>
          <c:showSerName val="0"/>
          <c:showPercent val="0"/>
          <c:showBubbleSize val="0"/>
        </c:dLbls>
        <c:marker val="1"/>
        <c:smooth val="0"/>
        <c:axId val="205139880"/>
        <c:axId val="1"/>
      </c:lineChart>
      <c:catAx>
        <c:axId val="205139880"/>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Report Dates</a:t>
                </a:r>
              </a:p>
            </c:rich>
          </c:tx>
          <c:layout>
            <c:manualLayout>
              <c:xMode val="edge"/>
              <c:yMode val="edge"/>
              <c:x val="0.44876882871454771"/>
              <c:y val="0.852425199467191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800" b="1" i="0" u="none" strike="noStrike" baseline="0">
                    <a:solidFill>
                      <a:srgbClr val="000000"/>
                    </a:solidFill>
                    <a:latin typeface="Arial"/>
                    <a:ea typeface="Arial"/>
                    <a:cs typeface="Arial"/>
                  </a:defRPr>
                </a:pPr>
                <a:r>
                  <a:rPr lang="en-US"/>
                  <a:t>Completion Times</a:t>
                </a:r>
              </a:p>
            </c:rich>
          </c:tx>
          <c:layout>
            <c:manualLayout>
              <c:xMode val="edge"/>
              <c:yMode val="edge"/>
              <c:x val="4.7989730238260878E-2"/>
              <c:y val="0.3215867677576484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5139880"/>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10'!$AD$15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10'!$X$15:$AC$15</c:f>
              <c:numCache>
                <c:formatCode>General</c:formatCode>
                <c:ptCount val="6"/>
                <c:pt idx="1">
                  <c:v>3</c:v>
                </c:pt>
                <c:pt idx="2">
                  <c:v>1</c:v>
                </c:pt>
                <c:pt idx="4">
                  <c:v>3</c:v>
                </c:pt>
                <c:pt idx="5">
                  <c:v>2</c:v>
                </c:pt>
              </c:numCache>
            </c:numRef>
          </c:val>
          <c:extLst>
            <c:ext xmlns:c16="http://schemas.microsoft.com/office/drawing/2014/chart" uri="{C3380CC4-5D6E-409C-BE32-E72D297353CC}">
              <c16:uniqueId val="{00000000-C578-4C9B-ACA0-CEE0264EB0F1}"/>
            </c:ext>
          </c:extLst>
        </c:ser>
        <c:ser>
          <c:idx val="1"/>
          <c:order val="1"/>
          <c:tx>
            <c:strRef>
              <c:f>'Graph Data Sep 10'!$AD$16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2470292322163139E-2"/>
                  <c:y val="0.69064970596182207"/>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578-4C9B-ACA0-CEE0264EB0F1}"/>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10'!$X$16:$AC$16</c:f>
              <c:numCache>
                <c:formatCode>General</c:formatCode>
                <c:ptCount val="6"/>
                <c:pt idx="0">
                  <c:v>14</c:v>
                </c:pt>
                <c:pt idx="1">
                  <c:v>3</c:v>
                </c:pt>
                <c:pt idx="2">
                  <c:v>8</c:v>
                </c:pt>
                <c:pt idx="3">
                  <c:v>2</c:v>
                </c:pt>
                <c:pt idx="4">
                  <c:v>9</c:v>
                </c:pt>
                <c:pt idx="5">
                  <c:v>17</c:v>
                </c:pt>
              </c:numCache>
            </c:numRef>
          </c:val>
          <c:extLst>
            <c:ext xmlns:c16="http://schemas.microsoft.com/office/drawing/2014/chart" uri="{C3380CC4-5D6E-409C-BE32-E72D297353CC}">
              <c16:uniqueId val="{00000002-C578-4C9B-ACA0-CEE0264EB0F1}"/>
            </c:ext>
          </c:extLst>
        </c:ser>
        <c:ser>
          <c:idx val="2"/>
          <c:order val="2"/>
          <c:tx>
            <c:strRef>
              <c:f>'Graph Data Sep 10'!$AD$17</c:f>
              <c:strCache>
                <c:ptCount val="1"/>
                <c:pt idx="0">
                  <c:v>EBS</c:v>
                </c:pt>
              </c:strCache>
            </c:strRef>
          </c:tx>
          <c:spPr>
            <a:solidFill>
              <a:srgbClr val="FFFFCC"/>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10'!$X$17:$AC$17</c:f>
              <c:numCache>
                <c:formatCode>General</c:formatCode>
                <c:ptCount val="6"/>
              </c:numCache>
            </c:numRef>
          </c:val>
          <c:extLst>
            <c:ext xmlns:c16="http://schemas.microsoft.com/office/drawing/2014/chart" uri="{C3380CC4-5D6E-409C-BE32-E72D297353CC}">
              <c16:uniqueId val="{00000003-C578-4C9B-ACA0-CEE0264EB0F1}"/>
            </c:ext>
          </c:extLst>
        </c:ser>
        <c:ser>
          <c:idx val="3"/>
          <c:order val="3"/>
          <c:tx>
            <c:strRef>
              <c:f>'Graph Data Sep 10'!$AD$18</c:f>
              <c:strCache>
                <c:ptCount val="1"/>
                <c:pt idx="0">
                  <c:v>EEL</c:v>
                </c:pt>
              </c:strCache>
            </c:strRef>
          </c:tx>
          <c:spPr>
            <a:solidFill>
              <a:srgbClr val="CCFFFF"/>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10'!$X$18:$AC$18</c:f>
              <c:numCache>
                <c:formatCode>General</c:formatCode>
                <c:ptCount val="6"/>
              </c:numCache>
            </c:numRef>
          </c:val>
          <c:extLst>
            <c:ext xmlns:c16="http://schemas.microsoft.com/office/drawing/2014/chart" uri="{C3380CC4-5D6E-409C-BE32-E72D297353CC}">
              <c16:uniqueId val="{00000004-C578-4C9B-ACA0-CEE0264EB0F1}"/>
            </c:ext>
          </c:extLst>
        </c:ser>
        <c:ser>
          <c:idx val="4"/>
          <c:order val="4"/>
          <c:tx>
            <c:strRef>
              <c:f>'Graph Data Sep 10'!$AD$19</c:f>
              <c:strCache>
                <c:ptCount val="1"/>
                <c:pt idx="0">
                  <c:v>EES</c:v>
                </c:pt>
              </c:strCache>
            </c:strRef>
          </c:tx>
          <c:spPr>
            <a:solidFill>
              <a:srgbClr val="660066"/>
            </a:solidFill>
            <a:ln w="12700">
              <a:solidFill>
                <a:srgbClr val="000000"/>
              </a:solidFill>
              <a:prstDash val="solid"/>
            </a:ln>
          </c:spPr>
          <c:invertIfNegative val="0"/>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10'!$X$19:$AC$19</c:f>
              <c:numCache>
                <c:formatCode>General</c:formatCode>
                <c:ptCount val="6"/>
              </c:numCache>
            </c:numRef>
          </c:val>
          <c:extLst>
            <c:ext xmlns:c16="http://schemas.microsoft.com/office/drawing/2014/chart" uri="{C3380CC4-5D6E-409C-BE32-E72D297353CC}">
              <c16:uniqueId val="{00000005-C578-4C9B-ACA0-CEE0264EB0F1}"/>
            </c:ext>
          </c:extLst>
        </c:ser>
        <c:ser>
          <c:idx val="5"/>
          <c:order val="5"/>
          <c:tx>
            <c:strRef>
              <c:f>'Graph Data Sep 10'!$AD$20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10'!$X$12:$AC$12</c:f>
              <c:numCache>
                <c:formatCode>m/d/yyyy</c:formatCode>
                <c:ptCount val="6"/>
                <c:pt idx="0">
                  <c:v>37109</c:v>
                </c:pt>
                <c:pt idx="1">
                  <c:v>37116</c:v>
                </c:pt>
                <c:pt idx="2">
                  <c:v>37123</c:v>
                </c:pt>
                <c:pt idx="3">
                  <c:v>37130</c:v>
                </c:pt>
                <c:pt idx="4">
                  <c:v>37138</c:v>
                </c:pt>
                <c:pt idx="5">
                  <c:v>37144</c:v>
                </c:pt>
              </c:numCache>
            </c:numRef>
          </c:cat>
          <c:val>
            <c:numRef>
              <c:f>'Graph Data Sep 10'!$X$20:$AC$20</c:f>
              <c:numCache>
                <c:formatCode>General</c:formatCode>
                <c:ptCount val="6"/>
                <c:pt idx="0">
                  <c:v>6</c:v>
                </c:pt>
                <c:pt idx="1">
                  <c:v>7</c:v>
                </c:pt>
                <c:pt idx="2">
                  <c:v>3</c:v>
                </c:pt>
                <c:pt idx="3">
                  <c:v>11</c:v>
                </c:pt>
                <c:pt idx="4">
                  <c:v>1</c:v>
                </c:pt>
                <c:pt idx="5">
                  <c:v>17</c:v>
                </c:pt>
              </c:numCache>
            </c:numRef>
          </c:val>
          <c:extLst>
            <c:ext xmlns:c16="http://schemas.microsoft.com/office/drawing/2014/chart" uri="{C3380CC4-5D6E-409C-BE32-E72D297353CC}">
              <c16:uniqueId val="{00000006-C578-4C9B-ACA0-CEE0264EB0F1}"/>
            </c:ext>
          </c:extLst>
        </c:ser>
        <c:dLbls>
          <c:showLegendKey val="0"/>
          <c:showVal val="0"/>
          <c:showCatName val="0"/>
          <c:showSerName val="0"/>
          <c:showPercent val="0"/>
          <c:showBubbleSize val="0"/>
        </c:dLbls>
        <c:gapWidth val="0"/>
        <c:overlap val="90"/>
        <c:axId val="205144800"/>
        <c:axId val="1"/>
      </c:barChart>
      <c:dateAx>
        <c:axId val="2051448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5144800"/>
        <c:crossesAt val="37104"/>
        <c:crossBetween val="between"/>
      </c:valAx>
      <c:spPr>
        <a:solidFill>
          <a:srgbClr val="FFFFFF"/>
        </a:solidFill>
        <a:ln w="12700">
          <a:solidFill>
            <a:srgbClr val="808080"/>
          </a:solidFill>
          <a:prstDash val="solid"/>
        </a:ln>
      </c:spPr>
    </c:plotArea>
    <c:legend>
      <c:legendPos val="r"/>
      <c:layout>
        <c:manualLayout>
          <c:xMode val="edge"/>
          <c:yMode val="edge"/>
          <c:x val="0.88243078958864241"/>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386601246249554"/>
          <c:y val="2.364071651687287E-2"/>
        </c:manualLayout>
      </c:layout>
      <c:overlay val="0"/>
      <c:spPr>
        <a:noFill/>
        <a:ln w="25400">
          <a:noFill/>
        </a:ln>
      </c:spPr>
    </c:title>
    <c:autoTitleDeleted val="0"/>
    <c:plotArea>
      <c:layout>
        <c:manualLayout>
          <c:layoutTarget val="inner"/>
          <c:xMode val="edge"/>
          <c:yMode val="edge"/>
          <c:x val="5.1282082149998985E-2"/>
          <c:y val="0.13238801249448806"/>
          <c:w val="0.68639094569998638"/>
          <c:h val="0.59101791292182171"/>
        </c:manualLayout>
      </c:layout>
      <c:barChart>
        <c:barDir val="col"/>
        <c:grouping val="stacked"/>
        <c:varyColors val="0"/>
        <c:ser>
          <c:idx val="0"/>
          <c:order val="0"/>
          <c:tx>
            <c:strRef>
              <c:f>'Graph Data Sep 04'!$A$2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04'!$S$2:$AB$2</c:f>
              <c:numCache>
                <c:formatCode>General</c:formatCode>
                <c:ptCount val="10"/>
              </c:numCache>
            </c:numRef>
          </c:val>
          <c:extLst>
            <c:ext xmlns:c16="http://schemas.microsoft.com/office/drawing/2014/chart" uri="{C3380CC4-5D6E-409C-BE32-E72D297353CC}">
              <c16:uniqueId val="{00000000-2CCB-43AF-92C4-6F110A4C4403}"/>
            </c:ext>
          </c:extLst>
        </c:ser>
        <c:ser>
          <c:idx val="1"/>
          <c:order val="1"/>
          <c:tx>
            <c:strRef>
              <c:f>'Graph Data Sep 04'!$A$3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54043425034998926"/>
                  <c:y val="0.6903089222926877"/>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CB-43AF-92C4-6F110A4C440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04'!$S$3:$AB$3</c:f>
              <c:numCache>
                <c:formatCode>General</c:formatCode>
                <c:ptCount val="10"/>
                <c:pt idx="1">
                  <c:v>1</c:v>
                </c:pt>
              </c:numCache>
            </c:numRef>
          </c:val>
          <c:extLst>
            <c:ext xmlns:c16="http://schemas.microsoft.com/office/drawing/2014/chart" uri="{C3380CC4-5D6E-409C-BE32-E72D297353CC}">
              <c16:uniqueId val="{00000002-2CCB-43AF-92C4-6F110A4C4403}"/>
            </c:ext>
          </c:extLst>
        </c:ser>
        <c:ser>
          <c:idx val="2"/>
          <c:order val="2"/>
          <c:tx>
            <c:strRef>
              <c:f>'Graph Data Sep 04'!$A$4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42504956551249151"/>
                  <c:y val="0.4964550468543302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CB-43AF-92C4-6F110A4C440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04'!$S$4:$AB$4</c:f>
              <c:numCache>
                <c:formatCode>General</c:formatCode>
                <c:ptCount val="10"/>
                <c:pt idx="0">
                  <c:v>5</c:v>
                </c:pt>
                <c:pt idx="4">
                  <c:v>17</c:v>
                </c:pt>
                <c:pt idx="5">
                  <c:v>12</c:v>
                </c:pt>
                <c:pt idx="6">
                  <c:v>5</c:v>
                </c:pt>
                <c:pt idx="7">
                  <c:v>4</c:v>
                </c:pt>
                <c:pt idx="8">
                  <c:v>8</c:v>
                </c:pt>
                <c:pt idx="9">
                  <c:v>11</c:v>
                </c:pt>
              </c:numCache>
            </c:numRef>
          </c:val>
          <c:extLst>
            <c:ext xmlns:c16="http://schemas.microsoft.com/office/drawing/2014/chart" uri="{C3380CC4-5D6E-409C-BE32-E72D297353CC}">
              <c16:uniqueId val="{00000004-2CCB-43AF-92C4-6F110A4C4403}"/>
            </c:ext>
          </c:extLst>
        </c:ser>
        <c:ser>
          <c:idx val="3"/>
          <c:order val="3"/>
          <c:tx>
            <c:strRef>
              <c:f>'Graph Data Sep 04'!$A$5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4299805349499915"/>
                  <c:y val="0.46099397207902093"/>
                </c:manualLayout>
              </c:layout>
              <c:spPr>
                <a:noFill/>
                <a:ln w="25400">
                  <a:noFill/>
                </a:ln>
              </c:spPr>
              <c:txPr>
                <a:bodyPr/>
                <a:lstStyle/>
                <a:p>
                  <a:pPr>
                    <a:defRPr sz="8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CB-43AF-92C4-6F110A4C4403}"/>
                </c:ext>
              </c:extLst>
            </c:dLbl>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04'!$S$5:$AB$5</c:f>
              <c:numCache>
                <c:formatCode>General</c:formatCode>
                <c:ptCount val="10"/>
                <c:pt idx="0">
                  <c:v>1</c:v>
                </c:pt>
                <c:pt idx="1">
                  <c:v>12</c:v>
                </c:pt>
                <c:pt idx="2">
                  <c:v>9</c:v>
                </c:pt>
                <c:pt idx="3">
                  <c:v>9</c:v>
                </c:pt>
                <c:pt idx="4">
                  <c:v>4</c:v>
                </c:pt>
                <c:pt idx="5">
                  <c:v>5</c:v>
                </c:pt>
                <c:pt idx="6">
                  <c:v>5</c:v>
                </c:pt>
                <c:pt idx="7">
                  <c:v>3</c:v>
                </c:pt>
                <c:pt idx="8">
                  <c:v>6</c:v>
                </c:pt>
                <c:pt idx="9">
                  <c:v>4</c:v>
                </c:pt>
              </c:numCache>
            </c:numRef>
          </c:val>
          <c:extLst>
            <c:ext xmlns:c16="http://schemas.microsoft.com/office/drawing/2014/chart" uri="{C3380CC4-5D6E-409C-BE32-E72D297353CC}">
              <c16:uniqueId val="{00000006-2CCB-43AF-92C4-6F110A4C4403}"/>
            </c:ext>
          </c:extLst>
        </c:ser>
        <c:ser>
          <c:idx val="4"/>
          <c:order val="4"/>
          <c:tx>
            <c:strRef>
              <c:f>'Graph Data Sep 04'!$A$6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9013836208749029"/>
                  <c:y val="0.5082754051127667"/>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CB-43AF-92C4-6F110A4C4403}"/>
                </c:ext>
              </c:extLst>
            </c:dLbl>
            <c:dLbl>
              <c:idx val="8"/>
              <c:layout>
                <c:manualLayout>
                  <c:xMode val="edge"/>
                  <c:yMode val="edge"/>
                  <c:x val="0.6222883430124877"/>
                  <c:y val="0.45390175712395908"/>
                </c:manualLayout>
              </c:layout>
              <c:spPr>
                <a:noFill/>
                <a:ln w="25400">
                  <a:noFill/>
                </a:ln>
              </c:spPr>
              <c:txPr>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CB-43AF-92C4-6F110A4C4403}"/>
                </c:ext>
              </c:extLst>
            </c:dLbl>
            <c:spPr>
              <a:noFill/>
              <a:ln w="25400">
                <a:noFill/>
              </a:ln>
            </c:spPr>
            <c:txPr>
              <a:bodyPr wrap="square" lIns="38100" tIns="19050" rIns="38100" bIns="19050" anchor="ctr">
                <a:spAutoFit/>
              </a:bodyPr>
              <a:lstStyle/>
              <a:p>
                <a:pPr algn="l">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04'!$S$6:$AB$6</c:f>
              <c:numCache>
                <c:formatCode>General</c:formatCode>
                <c:ptCount val="10"/>
                <c:pt idx="1">
                  <c:v>5</c:v>
                </c:pt>
                <c:pt idx="2">
                  <c:v>5</c:v>
                </c:pt>
                <c:pt idx="3">
                  <c:v>5</c:v>
                </c:pt>
                <c:pt idx="4">
                  <c:v>1</c:v>
                </c:pt>
                <c:pt idx="5">
                  <c:v>1</c:v>
                </c:pt>
                <c:pt idx="6">
                  <c:v>2</c:v>
                </c:pt>
                <c:pt idx="8">
                  <c:v>1</c:v>
                </c:pt>
              </c:numCache>
            </c:numRef>
          </c:val>
          <c:extLst>
            <c:ext xmlns:c16="http://schemas.microsoft.com/office/drawing/2014/chart" uri="{C3380CC4-5D6E-409C-BE32-E72D297353CC}">
              <c16:uniqueId val="{00000009-2CCB-43AF-92C4-6F110A4C4403}"/>
            </c:ext>
          </c:extLst>
        </c:ser>
        <c:ser>
          <c:idx val="5"/>
          <c:order val="5"/>
          <c:tx>
            <c:strRef>
              <c:f>'Graph Data Sep 04'!$A$7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6311670976248884"/>
                  <c:y val="0.562649053101574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CCB-43AF-92C4-6F110A4C4403}"/>
                </c:ext>
              </c:extLst>
            </c:dLbl>
            <c:dLbl>
              <c:idx val="8"/>
              <c:layout>
                <c:manualLayout>
                  <c:xMode val="edge"/>
                  <c:yMode val="edge"/>
                  <c:x val="0.63708125132498739"/>
                  <c:y val="0.42316882565202435"/>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CCB-43AF-92C4-6F110A4C440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04'!$S$7:$AB$7</c:f>
              <c:numCache>
                <c:formatCode>General</c:formatCode>
                <c:ptCount val="10"/>
                <c:pt idx="0">
                  <c:v>1</c:v>
                </c:pt>
                <c:pt idx="1">
                  <c:v>3</c:v>
                </c:pt>
                <c:pt idx="4">
                  <c:v>2</c:v>
                </c:pt>
                <c:pt idx="5">
                  <c:v>1</c:v>
                </c:pt>
                <c:pt idx="6">
                  <c:v>2</c:v>
                </c:pt>
                <c:pt idx="8">
                  <c:v>3</c:v>
                </c:pt>
                <c:pt idx="9">
                  <c:v>1</c:v>
                </c:pt>
              </c:numCache>
            </c:numRef>
          </c:val>
          <c:extLst>
            <c:ext xmlns:c16="http://schemas.microsoft.com/office/drawing/2014/chart" uri="{C3380CC4-5D6E-409C-BE32-E72D297353CC}">
              <c16:uniqueId val="{0000000C-2CCB-43AF-92C4-6F110A4C4403}"/>
            </c:ext>
          </c:extLst>
        </c:ser>
        <c:ser>
          <c:idx val="6"/>
          <c:order val="6"/>
          <c:tx>
            <c:strRef>
              <c:f>'Graph Data Sep 04'!$A$8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04'!$S$8:$AB$8</c:f>
              <c:numCache>
                <c:formatCode>General</c:formatCode>
                <c:ptCount val="10"/>
                <c:pt idx="1">
                  <c:v>2</c:v>
                </c:pt>
                <c:pt idx="3">
                  <c:v>2</c:v>
                </c:pt>
                <c:pt idx="5">
                  <c:v>1</c:v>
                </c:pt>
                <c:pt idx="6">
                  <c:v>1</c:v>
                </c:pt>
                <c:pt idx="7">
                  <c:v>3</c:v>
                </c:pt>
                <c:pt idx="8">
                  <c:v>2</c:v>
                </c:pt>
              </c:numCache>
            </c:numRef>
          </c:val>
          <c:extLst>
            <c:ext xmlns:c16="http://schemas.microsoft.com/office/drawing/2014/chart" uri="{C3380CC4-5D6E-409C-BE32-E72D297353CC}">
              <c16:uniqueId val="{0000000D-2CCB-43AF-92C4-6F110A4C4403}"/>
            </c:ext>
          </c:extLst>
        </c:ser>
        <c:ser>
          <c:idx val="7"/>
          <c:order val="7"/>
          <c:tx>
            <c:strRef>
              <c:f>'Graph Data Sep 04'!$A$9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44773202492499109"/>
                  <c:y val="0.37825146426996592"/>
                </c:manualLayout>
              </c:layout>
              <c:spPr>
                <a:noFill/>
                <a:ln w="25400">
                  <a:noFill/>
                </a:ln>
              </c:spPr>
              <c:txPr>
                <a:bodyPr/>
                <a:lstStyle/>
                <a:p>
                  <a:pPr>
                    <a:defRPr sz="8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CCB-43AF-92C4-6F110A4C4403}"/>
                </c:ext>
              </c:extLst>
            </c:dLbl>
            <c:spPr>
              <a:noFill/>
              <a:ln w="25400">
                <a:noFill/>
              </a:ln>
            </c:spPr>
            <c:txPr>
              <a:bodyPr wrap="square" lIns="38100" tIns="19050" rIns="38100" bIns="19050" anchor="ctr">
                <a:spAutoFit/>
              </a:bodyPr>
              <a:lstStyle/>
              <a:p>
                <a:pPr>
                  <a:defRPr sz="8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04'!$S$9:$AB$9</c:f>
              <c:numCache>
                <c:formatCode>General</c:formatCode>
                <c:ptCount val="10"/>
                <c:pt idx="3">
                  <c:v>2</c:v>
                </c:pt>
                <c:pt idx="4">
                  <c:v>3</c:v>
                </c:pt>
                <c:pt idx="5">
                  <c:v>3</c:v>
                </c:pt>
                <c:pt idx="6">
                  <c:v>2</c:v>
                </c:pt>
                <c:pt idx="7">
                  <c:v>3</c:v>
                </c:pt>
                <c:pt idx="8">
                  <c:v>2</c:v>
                </c:pt>
                <c:pt idx="9">
                  <c:v>1</c:v>
                </c:pt>
              </c:numCache>
            </c:numRef>
          </c:val>
          <c:extLst>
            <c:ext xmlns:c16="http://schemas.microsoft.com/office/drawing/2014/chart" uri="{C3380CC4-5D6E-409C-BE32-E72D297353CC}">
              <c16:uniqueId val="{0000000F-2CCB-43AF-92C4-6F110A4C4403}"/>
            </c:ext>
          </c:extLst>
        </c:ser>
        <c:ser>
          <c:idx val="8"/>
          <c:order val="8"/>
          <c:tx>
            <c:strRef>
              <c:f>'Graph Data Sep 04'!$A$10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04'!$S$1:$AB$1</c:f>
              <c:strCache>
                <c:ptCount val="10"/>
                <c:pt idx="0">
                  <c:v>07/02-07/05</c:v>
                </c:pt>
                <c:pt idx="1">
                  <c:v>07/09-07/13</c:v>
                </c:pt>
                <c:pt idx="2">
                  <c:v>07/16-07/20</c:v>
                </c:pt>
                <c:pt idx="3">
                  <c:v>07/23-07/27</c:v>
                </c:pt>
                <c:pt idx="4">
                  <c:v>07/30-08/03</c:v>
                </c:pt>
                <c:pt idx="5">
                  <c:v>08/06-08/10</c:v>
                </c:pt>
                <c:pt idx="6">
                  <c:v>08/13-08/17</c:v>
                </c:pt>
                <c:pt idx="7">
                  <c:v>8/20-8/24</c:v>
                </c:pt>
                <c:pt idx="8">
                  <c:v>08/27-8/31</c:v>
                </c:pt>
                <c:pt idx="9">
                  <c:v>09/04/-09/07</c:v>
                </c:pt>
              </c:strCache>
            </c:strRef>
          </c:cat>
          <c:val>
            <c:numRef>
              <c:f>'Graph Data Sep 04'!$S$10:$AB$10</c:f>
              <c:numCache>
                <c:formatCode>General</c:formatCode>
                <c:ptCount val="10"/>
                <c:pt idx="0">
                  <c:v>1</c:v>
                </c:pt>
                <c:pt idx="2">
                  <c:v>1</c:v>
                </c:pt>
                <c:pt idx="3">
                  <c:v>1</c:v>
                </c:pt>
                <c:pt idx="4">
                  <c:v>2</c:v>
                </c:pt>
                <c:pt idx="5">
                  <c:v>1</c:v>
                </c:pt>
                <c:pt idx="7">
                  <c:v>1</c:v>
                </c:pt>
                <c:pt idx="8">
                  <c:v>1</c:v>
                </c:pt>
                <c:pt idx="9">
                  <c:v>1</c:v>
                </c:pt>
              </c:numCache>
            </c:numRef>
          </c:val>
          <c:extLst>
            <c:ext xmlns:c16="http://schemas.microsoft.com/office/drawing/2014/chart" uri="{C3380CC4-5D6E-409C-BE32-E72D297353CC}">
              <c16:uniqueId val="{00000010-2CCB-43AF-92C4-6F110A4C4403}"/>
            </c:ext>
          </c:extLst>
        </c:ser>
        <c:dLbls>
          <c:showLegendKey val="0"/>
          <c:showVal val="1"/>
          <c:showCatName val="0"/>
          <c:showSerName val="0"/>
          <c:showPercent val="0"/>
          <c:showBubbleSize val="0"/>
        </c:dLbls>
        <c:gapWidth val="110"/>
        <c:overlap val="50"/>
        <c:axId val="204379424"/>
        <c:axId val="1"/>
      </c:barChart>
      <c:catAx>
        <c:axId val="2043794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379424"/>
        <c:crosses val="autoZero"/>
        <c:crossBetween val="between"/>
      </c:valAx>
      <c:spPr>
        <a:solidFill>
          <a:srgbClr val="FFFFFF"/>
        </a:solidFill>
        <a:ln w="12700">
          <a:solidFill>
            <a:srgbClr val="C0C0C0"/>
          </a:solidFill>
          <a:prstDash val="solid"/>
        </a:ln>
      </c:spPr>
    </c:plotArea>
    <c:legend>
      <c:legendPos val="r"/>
      <c:layout>
        <c:manualLayout>
          <c:xMode val="edge"/>
          <c:yMode val="edge"/>
          <c:x val="0.75838309948748495"/>
          <c:y val="9.456286606749148E-2"/>
          <c:w val="0.23175556356249541"/>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463560796718261"/>
          <c:y val="3.8674111397141393E-2"/>
        </c:manualLayout>
      </c:layout>
      <c:overlay val="0"/>
      <c:spPr>
        <a:noFill/>
        <a:ln w="25400">
          <a:noFill/>
        </a:ln>
      </c:spPr>
    </c:title>
    <c:autoTitleDeleted val="0"/>
    <c:plotArea>
      <c:layout>
        <c:manualLayout>
          <c:layoutTarget val="inner"/>
          <c:xMode val="edge"/>
          <c:yMode val="edge"/>
          <c:x val="0.11224507772029947"/>
          <c:y val="0.18232081087223798"/>
          <c:w val="0.76822280465711446"/>
          <c:h val="0.45303959065222771"/>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Sep 04'!$S$12:$AB$12</c:f>
              <c:numCache>
                <c:formatCode>m/d/yyyy</c:formatCode>
                <c:ptCount val="10"/>
                <c:pt idx="0">
                  <c:v>37074</c:v>
                </c:pt>
                <c:pt idx="1">
                  <c:v>37081</c:v>
                </c:pt>
                <c:pt idx="2">
                  <c:v>37088</c:v>
                </c:pt>
                <c:pt idx="3">
                  <c:v>37095</c:v>
                </c:pt>
                <c:pt idx="4">
                  <c:v>37102</c:v>
                </c:pt>
                <c:pt idx="5">
                  <c:v>37109</c:v>
                </c:pt>
                <c:pt idx="6">
                  <c:v>37116</c:v>
                </c:pt>
                <c:pt idx="7">
                  <c:v>37123</c:v>
                </c:pt>
                <c:pt idx="8">
                  <c:v>37130</c:v>
                </c:pt>
                <c:pt idx="9">
                  <c:v>37138</c:v>
                </c:pt>
              </c:numCache>
            </c:numRef>
          </c:cat>
          <c:val>
            <c:numRef>
              <c:f>'Graph Data Sep 04'!$S$11:$AB$11</c:f>
              <c:numCache>
                <c:formatCode>General</c:formatCode>
                <c:ptCount val="10"/>
                <c:pt idx="0">
                  <c:v>8</c:v>
                </c:pt>
                <c:pt idx="1">
                  <c:v>23</c:v>
                </c:pt>
                <c:pt idx="2">
                  <c:v>15</c:v>
                </c:pt>
                <c:pt idx="3">
                  <c:v>19</c:v>
                </c:pt>
                <c:pt idx="4">
                  <c:v>29</c:v>
                </c:pt>
                <c:pt idx="5">
                  <c:v>24</c:v>
                </c:pt>
                <c:pt idx="6">
                  <c:v>17</c:v>
                </c:pt>
                <c:pt idx="7">
                  <c:v>14</c:v>
                </c:pt>
                <c:pt idx="8">
                  <c:v>23</c:v>
                </c:pt>
                <c:pt idx="9">
                  <c:v>18</c:v>
                </c:pt>
              </c:numCache>
            </c:numRef>
          </c:val>
          <c:smooth val="0"/>
          <c:extLst>
            <c:ext xmlns:c16="http://schemas.microsoft.com/office/drawing/2014/chart" uri="{C3380CC4-5D6E-409C-BE32-E72D297353CC}">
              <c16:uniqueId val="{00000000-5D11-4980-90A9-BB79AEE161BE}"/>
            </c:ext>
          </c:extLst>
        </c:ser>
        <c:dLbls>
          <c:showLegendKey val="0"/>
          <c:showVal val="0"/>
          <c:showCatName val="0"/>
          <c:showSerName val="0"/>
          <c:showPercent val="0"/>
          <c:showBubbleSize val="0"/>
        </c:dLbls>
        <c:marker val="1"/>
        <c:smooth val="0"/>
        <c:axId val="204376800"/>
        <c:axId val="1"/>
      </c:lineChart>
      <c:catAx>
        <c:axId val="2043768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43768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9.3294610053235916E-2"/>
          <c:y val="0.8701675064356813"/>
          <c:w val="0.77259598950335995"/>
          <c:h val="7.734822279428278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Arial"/>
                <a:ea typeface="Arial"/>
                <a:cs typeface="Arial"/>
              </a:defRPr>
            </a:pPr>
            <a:r>
              <a:rPr lang="en-US"/>
              <a:t>Summary of Errors by Group for week of 09/04/2001</a:t>
            </a:r>
          </a:p>
        </c:rich>
      </c:tx>
      <c:layout>
        <c:manualLayout>
          <c:xMode val="edge"/>
          <c:yMode val="edge"/>
          <c:x val="0.21233863116247215"/>
          <c:y val="1.9021758059716988E-2"/>
        </c:manualLayout>
      </c:layout>
      <c:overlay val="0"/>
      <c:spPr>
        <a:noFill/>
        <a:ln w="25400">
          <a:noFill/>
        </a:ln>
      </c:spPr>
    </c:title>
    <c:autoTitleDeleted val="0"/>
    <c:plotArea>
      <c:layout>
        <c:manualLayout>
          <c:layoutTarget val="inner"/>
          <c:xMode val="edge"/>
          <c:yMode val="edge"/>
          <c:x val="2.582496865489526E-2"/>
          <c:y val="0.1657610345203909"/>
          <c:w val="0.76040185483858258"/>
          <c:h val="0.44565261739908374"/>
        </c:manualLayout>
      </c:layout>
      <c:barChart>
        <c:barDir val="col"/>
        <c:grouping val="clustered"/>
        <c:varyColors val="0"/>
        <c:ser>
          <c:idx val="1"/>
          <c:order val="0"/>
          <c:tx>
            <c:strRef>
              <c:f>'Graph Data Sep 04'!$C$174</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2453-4A36-8DBD-C37D1343300D}"/>
                </c:ext>
              </c:extLst>
            </c:dLbl>
            <c:dLbl>
              <c:idx val="1"/>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2453-4A36-8DBD-C37D1343300D}"/>
                </c:ext>
              </c:extLst>
            </c:dLbl>
            <c:dLbl>
              <c:idx val="2"/>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2453-4A36-8DBD-C37D1343300D}"/>
                </c:ext>
              </c:extLst>
            </c:dLbl>
            <c:dLbl>
              <c:idx val="3"/>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2453-4A36-8DBD-C37D1343300D}"/>
                </c:ext>
              </c:extLst>
            </c:dLbl>
            <c:dLbl>
              <c:idx val="4"/>
              <c:layout>
                <c:manualLayout>
                  <c:xMode val="edge"/>
                  <c:yMode val="edge"/>
                  <c:x val="0.34146347443694836"/>
                  <c:y val="0.50815267959529675"/>
                </c:manualLayout>
              </c:layout>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453-4A36-8DBD-C37D1343300D}"/>
                </c:ext>
              </c:extLst>
            </c:dLbl>
            <c:dLbl>
              <c:idx val="5"/>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2453-4A36-8DBD-C37D1343300D}"/>
                </c:ext>
              </c:extLst>
            </c:dLbl>
            <c:dLbl>
              <c:idx val="6"/>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2453-4A36-8DBD-C37D1343300D}"/>
                </c:ext>
              </c:extLst>
            </c:dLbl>
            <c:dLbl>
              <c:idx val="7"/>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2453-4A36-8DBD-C37D1343300D}"/>
                </c:ext>
              </c:extLst>
            </c:dLbl>
            <c:dLbl>
              <c:idx val="8"/>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2453-4A36-8DBD-C37D1343300D}"/>
                </c:ext>
              </c:extLst>
            </c:dLbl>
            <c:dLbl>
              <c:idx val="9"/>
              <c:spPr>
                <a:noFill/>
                <a:ln w="25400">
                  <a:noFill/>
                </a:ln>
              </c:spPr>
              <c:txPr>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2453-4A36-8DBD-C37D1343300D}"/>
                </c:ext>
              </c:extLst>
            </c:dLbl>
            <c:spPr>
              <a:noFill/>
              <a:ln w="25400">
                <a:noFill/>
              </a:ln>
            </c:spPr>
            <c:txPr>
              <a:bodyPr wrap="square" lIns="38100" tIns="19050" rIns="38100" bIns="19050" anchor="ctr">
                <a:spAutoFit/>
              </a:bodyPr>
              <a:lstStyle/>
              <a:p>
                <a:pPr>
                  <a:defRPr sz="1100"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04'!$C$175:$C$184</c:f>
              <c:numCache>
                <c:formatCode>General</c:formatCode>
                <c:ptCount val="10"/>
                <c:pt idx="0">
                  <c:v>3</c:v>
                </c:pt>
                <c:pt idx="1">
                  <c:v>3</c:v>
                </c:pt>
                <c:pt idx="2">
                  <c:v>6</c:v>
                </c:pt>
                <c:pt idx="3">
                  <c:v>0</c:v>
                </c:pt>
                <c:pt idx="4">
                  <c:v>2</c:v>
                </c:pt>
                <c:pt idx="5">
                  <c:v>0</c:v>
                </c:pt>
                <c:pt idx="6">
                  <c:v>2</c:v>
                </c:pt>
                <c:pt idx="7">
                  <c:v>1</c:v>
                </c:pt>
                <c:pt idx="8">
                  <c:v>1</c:v>
                </c:pt>
                <c:pt idx="9">
                  <c:v>18</c:v>
                </c:pt>
              </c:numCache>
            </c:numRef>
          </c:val>
          <c:extLst>
            <c:ext xmlns:c16="http://schemas.microsoft.com/office/drawing/2014/chart" uri="{C3380CC4-5D6E-409C-BE32-E72D297353CC}">
              <c16:uniqueId val="{0000000A-2453-4A36-8DBD-C37D1343300D}"/>
            </c:ext>
          </c:extLst>
        </c:ser>
        <c:ser>
          <c:idx val="0"/>
          <c:order val="1"/>
          <c:tx>
            <c:strRef>
              <c:f>'Graph Data Sep 04'!$E$174</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2453-4A36-8DBD-C37D1343300D}"/>
                </c:ext>
              </c:extLst>
            </c:dLbl>
            <c:dLbl>
              <c:idx val="1"/>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2453-4A36-8DBD-C37D1343300D}"/>
                </c:ext>
              </c:extLst>
            </c:dLbl>
            <c:dLbl>
              <c:idx val="2"/>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2453-4A36-8DBD-C37D1343300D}"/>
                </c:ext>
              </c:extLst>
            </c:dLbl>
            <c:dLbl>
              <c:idx val="3"/>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2453-4A36-8DBD-C37D1343300D}"/>
                </c:ext>
              </c:extLst>
            </c:dLbl>
            <c:dLbl>
              <c:idx val="4"/>
              <c:layout>
                <c:manualLayout>
                  <c:xMode val="edge"/>
                  <c:yMode val="edge"/>
                  <c:x val="0.37159260453432624"/>
                  <c:y val="0.53804401368913768"/>
                </c:manualLayout>
              </c:layout>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453-4A36-8DBD-C37D1343300D}"/>
                </c:ext>
              </c:extLst>
            </c:dLbl>
            <c:dLbl>
              <c:idx val="5"/>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2453-4A36-8DBD-C37D1343300D}"/>
                </c:ext>
              </c:extLst>
            </c:dLbl>
            <c:dLbl>
              <c:idx val="6"/>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2453-4A36-8DBD-C37D1343300D}"/>
                </c:ext>
              </c:extLst>
            </c:dLbl>
            <c:dLbl>
              <c:idx val="7"/>
              <c:numFmt formatCode="0" sourceLinked="0"/>
              <c:spPr>
                <a:noFill/>
                <a:ln w="25400">
                  <a:noFill/>
                </a:ln>
              </c:spPr>
              <c:txPr>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2453-4A36-8DBD-C37D1343300D}"/>
                </c:ext>
              </c:extLst>
            </c:dLbl>
            <c:numFmt formatCode="0" sourceLinked="0"/>
            <c:spPr>
              <a:noFill/>
              <a:ln w="25400">
                <a:noFill/>
              </a:ln>
            </c:spPr>
            <c:txPr>
              <a:bodyPr wrap="square" lIns="38100" tIns="19050" rIns="38100" bIns="19050" anchor="ctr">
                <a:spAutoFit/>
              </a:bodyPr>
              <a:lstStyle/>
              <a:p>
                <a:pPr algn="r">
                  <a:defRPr sz="1000"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Sep 04'!$A$175:$A$184</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Sep 04'!$E$175:$E$182</c:f>
              <c:numCache>
                <c:formatCode>_(* #,##0_);_(* \(#,##0\);_(* "-"??_);_(@_)</c:formatCode>
                <c:ptCount val="8"/>
                <c:pt idx="0">
                  <c:v>5.2631578947368416</c:v>
                </c:pt>
                <c:pt idx="1">
                  <c:v>0.46875</c:v>
                </c:pt>
                <c:pt idx="2">
                  <c:v>14.285714285714285</c:v>
                </c:pt>
                <c:pt idx="3">
                  <c:v>0</c:v>
                </c:pt>
                <c:pt idx="4">
                  <c:v>0.44247787610619471</c:v>
                </c:pt>
                <c:pt idx="5">
                  <c:v>0</c:v>
                </c:pt>
                <c:pt idx="6">
                  <c:v>22.222222222222221</c:v>
                </c:pt>
                <c:pt idx="7">
                  <c:v>5.8823529411764701</c:v>
                </c:pt>
              </c:numCache>
            </c:numRef>
          </c:val>
          <c:extLst>
            <c:ext xmlns:c16="http://schemas.microsoft.com/office/drawing/2014/chart" uri="{C3380CC4-5D6E-409C-BE32-E72D297353CC}">
              <c16:uniqueId val="{00000013-2453-4A36-8DBD-C37D1343300D}"/>
            </c:ext>
          </c:extLst>
        </c:ser>
        <c:dLbls>
          <c:showLegendKey val="0"/>
          <c:showVal val="1"/>
          <c:showCatName val="0"/>
          <c:showSerName val="0"/>
          <c:showPercent val="0"/>
          <c:showBubbleSize val="0"/>
        </c:dLbls>
        <c:gapWidth val="150"/>
        <c:axId val="160184720"/>
        <c:axId val="1"/>
      </c:barChart>
      <c:catAx>
        <c:axId val="16018472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60184720"/>
        <c:crosses val="autoZero"/>
        <c:crossBetween val="between"/>
      </c:valAx>
      <c:spPr>
        <a:solidFill>
          <a:srgbClr val="FFFFFF"/>
        </a:solidFill>
        <a:ln w="3175">
          <a:solidFill>
            <a:srgbClr val="000000"/>
          </a:solidFill>
          <a:prstDash val="solid"/>
        </a:ln>
      </c:spPr>
    </c:plotArea>
    <c:legend>
      <c:legendPos val="r"/>
      <c:layout>
        <c:manualLayout>
          <c:xMode val="edge"/>
          <c:yMode val="edge"/>
          <c:x val="0.80631291022506302"/>
          <c:y val="0.27445679486163083"/>
          <c:w val="0.14634148904440644"/>
          <c:h val="0.51358746761235863"/>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7044150213043175"/>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A5D2-4691-9FEC-7F7728DDD201}"/>
            </c:ext>
          </c:extLst>
        </c:ser>
        <c:dLbls>
          <c:showLegendKey val="0"/>
          <c:showVal val="0"/>
          <c:showCatName val="0"/>
          <c:showSerName val="0"/>
          <c:showPercent val="0"/>
          <c:showBubbleSize val="0"/>
        </c:dLbls>
        <c:gapWidth val="150"/>
        <c:axId val="160186360"/>
        <c:axId val="1"/>
      </c:barChart>
      <c:catAx>
        <c:axId val="160186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0186360"/>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1198-4641-8819-C7FCA9F35165}"/>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1198-4641-8819-C7FCA9F35165}"/>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1198-4641-8819-C7FCA9F35165}"/>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1198-4641-8819-C7FCA9F35165}"/>
            </c:ext>
          </c:extLst>
        </c:ser>
        <c:dLbls>
          <c:showLegendKey val="0"/>
          <c:showVal val="0"/>
          <c:showCatName val="0"/>
          <c:showSerName val="0"/>
          <c:showPercent val="0"/>
          <c:showBubbleSize val="0"/>
        </c:dLbls>
        <c:marker val="1"/>
        <c:smooth val="0"/>
        <c:axId val="160188984"/>
        <c:axId val="1"/>
      </c:lineChart>
      <c:dateAx>
        <c:axId val="160188984"/>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160188984"/>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3744637899223424"/>
        </c:manualLayout>
      </c:layout>
      <c:lineChart>
        <c:grouping val="standard"/>
        <c:varyColors val="0"/>
        <c:ser>
          <c:idx val="0"/>
          <c:order val="0"/>
          <c:tx>
            <c:strRef>
              <c:f>[4]Chart!$AB$1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[4]Chart!$AB$48:$AB$96</c:f>
              <c:numCache>
                <c:formatCode>General</c:formatCode>
                <c:ptCount val="49"/>
                <c:pt idx="0">
                  <c:v>0.31944444444444448</c:v>
                </c:pt>
                <c:pt idx="1">
                  <c:v>0.31944444444444398</c:v>
                </c:pt>
                <c:pt idx="2">
                  <c:v>0.31944444444444398</c:v>
                </c:pt>
                <c:pt idx="3">
                  <c:v>0.31736111111111115</c:v>
                </c:pt>
                <c:pt idx="4">
                  <c:v>0.31944444444444448</c:v>
                </c:pt>
                <c:pt idx="5">
                  <c:v>0.31944444444444448</c:v>
                </c:pt>
                <c:pt idx="6">
                  <c:v>0.31944444444444398</c:v>
                </c:pt>
                <c:pt idx="7">
                  <c:v>0.31736111111111115</c:v>
                </c:pt>
                <c:pt idx="8">
                  <c:v>0.32013888888888892</c:v>
                </c:pt>
                <c:pt idx="9">
                  <c:v>0.3215277777777778</c:v>
                </c:pt>
                <c:pt idx="10">
                  <c:v>0.31805555555555554</c:v>
                </c:pt>
                <c:pt idx="11">
                  <c:v>0.32013888888888892</c:v>
                </c:pt>
                <c:pt idx="12">
                  <c:v>0.32013888888888892</c:v>
                </c:pt>
                <c:pt idx="13">
                  <c:v>0.31527777777777777</c:v>
                </c:pt>
                <c:pt idx="14">
                  <c:v>0.31388888888888888</c:v>
                </c:pt>
                <c:pt idx="15">
                  <c:v>0.31805555555555554</c:v>
                </c:pt>
                <c:pt idx="16">
                  <c:v>0.31666666666666665</c:v>
                </c:pt>
                <c:pt idx="17">
                  <c:v>0.31944444444444448</c:v>
                </c:pt>
                <c:pt idx="18">
                  <c:v>0.31944444444444448</c:v>
                </c:pt>
                <c:pt idx="19">
                  <c:v>0.31944444444444448</c:v>
                </c:pt>
                <c:pt idx="20">
                  <c:v>0.32291666666666669</c:v>
                </c:pt>
                <c:pt idx="21">
                  <c:v>0</c:v>
                </c:pt>
                <c:pt idx="22">
                  <c:v>0.31874999999999998</c:v>
                </c:pt>
                <c:pt idx="23">
                  <c:v>0.31805555555555554</c:v>
                </c:pt>
                <c:pt idx="24">
                  <c:v>0.32013888888888892</c:v>
                </c:pt>
                <c:pt idx="25">
                  <c:v>0.31944444444444448</c:v>
                </c:pt>
                <c:pt idx="26">
                  <c:v>0.31388888888888888</c:v>
                </c:pt>
                <c:pt idx="27">
                  <c:v>0.31527777777777777</c:v>
                </c:pt>
                <c:pt idx="28">
                  <c:v>0.31944444444444448</c:v>
                </c:pt>
                <c:pt idx="29">
                  <c:v>0.31944444444444448</c:v>
                </c:pt>
                <c:pt idx="30">
                  <c:v>0.32916666666666666</c:v>
                </c:pt>
                <c:pt idx="31">
                  <c:v>0.31736111111111115</c:v>
                </c:pt>
                <c:pt idx="32">
                  <c:v>0.30902777777777779</c:v>
                </c:pt>
                <c:pt idx="33">
                  <c:v>0.32430555555555557</c:v>
                </c:pt>
                <c:pt idx="34">
                  <c:v>0.33333333333333331</c:v>
                </c:pt>
                <c:pt idx="35">
                  <c:v>0.31944444444444448</c:v>
                </c:pt>
                <c:pt idx="36">
                  <c:v>0.31944444444444448</c:v>
                </c:pt>
                <c:pt idx="37">
                  <c:v>0.32430555555555557</c:v>
                </c:pt>
                <c:pt idx="38">
                  <c:v>0.31944444444444448</c:v>
                </c:pt>
                <c:pt idx="39">
                  <c:v>0.31944444444444448</c:v>
                </c:pt>
                <c:pt idx="40">
                  <c:v>0.31944444444444448</c:v>
                </c:pt>
                <c:pt idx="41">
                  <c:v>0.31666666666666665</c:v>
                </c:pt>
                <c:pt idx="42">
                  <c:v>0.31944444444444448</c:v>
                </c:pt>
                <c:pt idx="43">
                  <c:v>0.31736111111111115</c:v>
                </c:pt>
                <c:pt idx="44">
                  <c:v>0.31944444444444448</c:v>
                </c:pt>
                <c:pt idx="45">
                  <c:v>0.32291666666666669</c:v>
                </c:pt>
                <c:pt idx="46">
                  <c:v>0.31944444444444448</c:v>
                </c:pt>
                <c:pt idx="47">
                  <c:v>0.31805555555555554</c:v>
                </c:pt>
                <c:pt idx="48">
                  <c:v>0.32291666666666669</c:v>
                </c:pt>
              </c:numCache>
            </c:numRef>
          </c:val>
          <c:smooth val="0"/>
          <c:extLst>
            <c:ext xmlns:c16="http://schemas.microsoft.com/office/drawing/2014/chart" uri="{C3380CC4-5D6E-409C-BE32-E72D297353CC}">
              <c16:uniqueId val="{00000000-6228-4FDC-BAE8-C4C4BA8DF8DE}"/>
            </c:ext>
          </c:extLst>
        </c:ser>
        <c:ser>
          <c:idx val="1"/>
          <c:order val="1"/>
          <c:tx>
            <c:strRef>
              <c:f>[4]Chart!$AC$1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[4]Chart!$AA$48:$AA$96</c:f>
              <c:numCache>
                <c:formatCode>General</c:formatCode>
                <c:ptCount val="49"/>
                <c:pt idx="0">
                  <c:v>37074</c:v>
                </c:pt>
                <c:pt idx="1">
                  <c:v>37075</c:v>
                </c:pt>
                <c:pt idx="2">
                  <c:v>37077</c:v>
                </c:pt>
                <c:pt idx="3">
                  <c:v>37078</c:v>
                </c:pt>
                <c:pt idx="4">
                  <c:v>37081</c:v>
                </c:pt>
                <c:pt idx="5">
                  <c:v>37082</c:v>
                </c:pt>
                <c:pt idx="6">
                  <c:v>37083</c:v>
                </c:pt>
                <c:pt idx="7">
                  <c:v>37084</c:v>
                </c:pt>
                <c:pt idx="8">
                  <c:v>37085</c:v>
                </c:pt>
                <c:pt idx="9">
                  <c:v>37088</c:v>
                </c:pt>
                <c:pt idx="10">
                  <c:v>37089</c:v>
                </c:pt>
                <c:pt idx="11">
                  <c:v>37090</c:v>
                </c:pt>
                <c:pt idx="12">
                  <c:v>37091</c:v>
                </c:pt>
                <c:pt idx="13">
                  <c:v>37092</c:v>
                </c:pt>
                <c:pt idx="14">
                  <c:v>37095</c:v>
                </c:pt>
                <c:pt idx="15">
                  <c:v>37096</c:v>
                </c:pt>
                <c:pt idx="16">
                  <c:v>37097</c:v>
                </c:pt>
                <c:pt idx="17">
                  <c:v>37098</c:v>
                </c:pt>
                <c:pt idx="18">
                  <c:v>37099</c:v>
                </c:pt>
                <c:pt idx="19">
                  <c:v>37102</c:v>
                </c:pt>
                <c:pt idx="20">
                  <c:v>37103</c:v>
                </c:pt>
                <c:pt idx="22">
                  <c:v>37104</c:v>
                </c:pt>
                <c:pt idx="23">
                  <c:v>37105</c:v>
                </c:pt>
                <c:pt idx="24">
                  <c:v>37106</c:v>
                </c:pt>
                <c:pt idx="25">
                  <c:v>37109</c:v>
                </c:pt>
                <c:pt idx="26">
                  <c:v>37110</c:v>
                </c:pt>
                <c:pt idx="27">
                  <c:v>37111</c:v>
                </c:pt>
                <c:pt idx="28">
                  <c:v>37112</c:v>
                </c:pt>
                <c:pt idx="29">
                  <c:v>37113</c:v>
                </c:pt>
                <c:pt idx="30">
                  <c:v>37116</c:v>
                </c:pt>
                <c:pt idx="31">
                  <c:v>37117</c:v>
                </c:pt>
                <c:pt idx="32">
                  <c:v>37118</c:v>
                </c:pt>
                <c:pt idx="33">
                  <c:v>37119</c:v>
                </c:pt>
                <c:pt idx="34">
                  <c:v>37120</c:v>
                </c:pt>
                <c:pt idx="35">
                  <c:v>37123</c:v>
                </c:pt>
                <c:pt idx="36">
                  <c:v>37124</c:v>
                </c:pt>
                <c:pt idx="37">
                  <c:v>37125</c:v>
                </c:pt>
                <c:pt idx="38">
                  <c:v>37126</c:v>
                </c:pt>
                <c:pt idx="39">
                  <c:v>37127</c:v>
                </c:pt>
                <c:pt idx="40">
                  <c:v>37130</c:v>
                </c:pt>
                <c:pt idx="41">
                  <c:v>37131</c:v>
                </c:pt>
                <c:pt idx="42">
                  <c:v>37132</c:v>
                </c:pt>
                <c:pt idx="43">
                  <c:v>37133</c:v>
                </c:pt>
                <c:pt idx="44">
                  <c:v>37134</c:v>
                </c:pt>
                <c:pt idx="45">
                  <c:v>37138</c:v>
                </c:pt>
                <c:pt idx="46">
                  <c:v>37139</c:v>
                </c:pt>
                <c:pt idx="47">
                  <c:v>37140</c:v>
                </c:pt>
                <c:pt idx="48">
                  <c:v>37141</c:v>
                </c:pt>
              </c:numCache>
            </c:numRef>
          </c:cat>
          <c:val>
            <c:numRef>
              <c:f>[4]Chart!$AC$48:$AC$96</c:f>
              <c:numCache>
                <c:formatCode>General</c:formatCode>
                <c:ptCount val="49"/>
                <c:pt idx="0">
                  <c:v>0.875</c:v>
                </c:pt>
                <c:pt idx="1">
                  <c:v>0.875</c:v>
                </c:pt>
                <c:pt idx="2">
                  <c:v>0.875</c:v>
                </c:pt>
                <c:pt idx="3">
                  <c:v>0.78125</c:v>
                </c:pt>
                <c:pt idx="4">
                  <c:v>0.72361111111111109</c:v>
                </c:pt>
                <c:pt idx="5">
                  <c:v>0.66111111111111109</c:v>
                </c:pt>
                <c:pt idx="6">
                  <c:v>0.69374999999999998</c:v>
                </c:pt>
                <c:pt idx="7">
                  <c:v>0.63541666666666663</c:v>
                </c:pt>
                <c:pt idx="8">
                  <c:v>0.69513888888888886</c:v>
                </c:pt>
                <c:pt idx="9">
                  <c:v>0.6958333333333333</c:v>
                </c:pt>
                <c:pt idx="10">
                  <c:v>0.68888888888888899</c:v>
                </c:pt>
                <c:pt idx="11">
                  <c:v>0.60833333333333328</c:v>
                </c:pt>
                <c:pt idx="12">
                  <c:v>0.68888888888888899</c:v>
                </c:pt>
                <c:pt idx="13">
                  <c:v>0.70972222222222225</c:v>
                </c:pt>
                <c:pt idx="14">
                  <c:v>0.68888888888888899</c:v>
                </c:pt>
                <c:pt idx="15">
                  <c:v>0.65416666666666667</c:v>
                </c:pt>
                <c:pt idx="16">
                  <c:v>0.72013888888888899</c:v>
                </c:pt>
                <c:pt idx="17">
                  <c:v>0.85486111111111107</c:v>
                </c:pt>
                <c:pt idx="19">
                  <c:v>0.77986111111111101</c:v>
                </c:pt>
                <c:pt idx="21">
                  <c:v>0</c:v>
                </c:pt>
                <c:pt idx="23">
                  <c:v>0.71736111111111101</c:v>
                </c:pt>
                <c:pt idx="24">
                  <c:v>0.78819444444444453</c:v>
                </c:pt>
                <c:pt idx="25">
                  <c:v>0.78125</c:v>
                </c:pt>
                <c:pt idx="26">
                  <c:v>0.6</c:v>
                </c:pt>
                <c:pt idx="27">
                  <c:v>0.70833333333333337</c:v>
                </c:pt>
                <c:pt idx="28">
                  <c:v>0.6645833333333333</c:v>
                </c:pt>
                <c:pt idx="29">
                  <c:v>0.71666666666666667</c:v>
                </c:pt>
                <c:pt idx="30">
                  <c:v>0.67847222222222225</c:v>
                </c:pt>
                <c:pt idx="31">
                  <c:v>0.72291666666666676</c:v>
                </c:pt>
                <c:pt idx="32">
                  <c:v>0.7270833333333333</c:v>
                </c:pt>
                <c:pt idx="33">
                  <c:v>0.67013888888888884</c:v>
                </c:pt>
                <c:pt idx="34">
                  <c:v>0.72152777777777777</c:v>
                </c:pt>
                <c:pt idx="35">
                  <c:v>0.69097222222222221</c:v>
                </c:pt>
                <c:pt idx="36">
                  <c:v>0.66666666666666663</c:v>
                </c:pt>
                <c:pt idx="37">
                  <c:v>0.7597222222222223</c:v>
                </c:pt>
                <c:pt idx="38">
                  <c:v>0.70833333333333337</c:v>
                </c:pt>
                <c:pt idx="39">
                  <c:v>0.7</c:v>
                </c:pt>
                <c:pt idx="40">
                  <c:v>0.7284722222222223</c:v>
                </c:pt>
                <c:pt idx="41">
                  <c:v>0.73958333333333337</c:v>
                </c:pt>
                <c:pt idx="42">
                  <c:v>0.73958333333333337</c:v>
                </c:pt>
                <c:pt idx="43">
                  <c:v>0.70416666666666661</c:v>
                </c:pt>
                <c:pt idx="45">
                  <c:v>0.61736111111111114</c:v>
                </c:pt>
                <c:pt idx="46">
                  <c:v>0.72499999999999998</c:v>
                </c:pt>
                <c:pt idx="47">
                  <c:v>0.72569444444444453</c:v>
                </c:pt>
                <c:pt idx="48">
                  <c:v>0.6694444444444444</c:v>
                </c:pt>
              </c:numCache>
            </c:numRef>
          </c:val>
          <c:smooth val="0"/>
          <c:extLst>
            <c:ext xmlns:c16="http://schemas.microsoft.com/office/drawing/2014/chart" uri="{C3380CC4-5D6E-409C-BE32-E72D297353CC}">
              <c16:uniqueId val="{00000001-6228-4FDC-BAE8-C4C4BA8DF8DE}"/>
            </c:ext>
          </c:extLst>
        </c:ser>
        <c:dLbls>
          <c:showLegendKey val="0"/>
          <c:showVal val="0"/>
          <c:showCatName val="0"/>
          <c:showSerName val="0"/>
          <c:showPercent val="0"/>
          <c:showBubbleSize val="0"/>
        </c:dLbls>
        <c:marker val="1"/>
        <c:smooth val="0"/>
        <c:axId val="160188328"/>
        <c:axId val="1"/>
      </c:lineChart>
      <c:catAx>
        <c:axId val="160188328"/>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5683049765565211"/>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039655750038046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60188328"/>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60 Days DPR Completion Times</a:t>
            </a:r>
          </a:p>
        </c:rich>
      </c:tx>
      <c:layout>
        <c:manualLayout>
          <c:xMode val="edge"/>
          <c:yMode val="edge"/>
          <c:x val="0.30759526941487925"/>
          <c:y val="2.5806512584691403E-2"/>
        </c:manualLayout>
      </c:layout>
      <c:overlay val="0"/>
      <c:spPr>
        <a:noFill/>
        <a:ln w="25400">
          <a:noFill/>
        </a:ln>
      </c:spPr>
    </c:title>
    <c:autoTitleDeleted val="0"/>
    <c:plotArea>
      <c:layout>
        <c:manualLayout>
          <c:layoutTarget val="inner"/>
          <c:xMode val="edge"/>
          <c:yMode val="edge"/>
          <c:x val="0.17468373324795614"/>
          <c:y val="0.20483919364098802"/>
          <c:w val="0.66455768083461575"/>
          <c:h val="0.55645292760740839"/>
        </c:manualLayout>
      </c:layout>
      <c:lineChart>
        <c:grouping val="standard"/>
        <c:varyColors val="0"/>
        <c:ser>
          <c:idx val="0"/>
          <c:order val="0"/>
          <c:tx>
            <c:strRef>
              <c:f>[1]Chart!$AB$1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[1]Chart!$AA$80:$AA$126</c:f>
              <c:numCache>
                <c:formatCode>General</c:formatCode>
                <c:ptCount val="47"/>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pt idx="44">
                  <c:v>37181</c:v>
                </c:pt>
                <c:pt idx="45">
                  <c:v>37182</c:v>
                </c:pt>
                <c:pt idx="46">
                  <c:v>37183</c:v>
                </c:pt>
              </c:numCache>
            </c:numRef>
          </c:cat>
          <c:val>
            <c:numRef>
              <c:f>[1]Chart!$AB$80:$AB$126</c:f>
              <c:numCache>
                <c:formatCode>General</c:formatCode>
                <c:ptCount val="47"/>
                <c:pt idx="0">
                  <c:v>0.30902777777777779</c:v>
                </c:pt>
                <c:pt idx="1">
                  <c:v>0.32430555555555557</c:v>
                </c:pt>
                <c:pt idx="2">
                  <c:v>0.33333333333333331</c:v>
                </c:pt>
                <c:pt idx="3">
                  <c:v>0.31944444444444448</c:v>
                </c:pt>
                <c:pt idx="4">
                  <c:v>0.31944444444444448</c:v>
                </c:pt>
                <c:pt idx="5">
                  <c:v>0.32430555555555557</c:v>
                </c:pt>
                <c:pt idx="6">
                  <c:v>0.31944444444444448</c:v>
                </c:pt>
                <c:pt idx="7">
                  <c:v>0.31944444444444448</c:v>
                </c:pt>
                <c:pt idx="8">
                  <c:v>0.31944444444444448</c:v>
                </c:pt>
                <c:pt idx="9">
                  <c:v>0.31666666666666665</c:v>
                </c:pt>
                <c:pt idx="10">
                  <c:v>0.31944444444444448</c:v>
                </c:pt>
                <c:pt idx="11">
                  <c:v>0.31736111111111115</c:v>
                </c:pt>
                <c:pt idx="12">
                  <c:v>0.31944444444444448</c:v>
                </c:pt>
                <c:pt idx="13">
                  <c:v>0.32291666666666669</c:v>
                </c:pt>
                <c:pt idx="14">
                  <c:v>0.31944444444444448</c:v>
                </c:pt>
                <c:pt idx="15">
                  <c:v>0.31805555555555554</c:v>
                </c:pt>
                <c:pt idx="16">
                  <c:v>0.32291666666666669</c:v>
                </c:pt>
                <c:pt idx="17">
                  <c:v>0.31944444444444448</c:v>
                </c:pt>
                <c:pt idx="18">
                  <c:v>0.31944444444444448</c:v>
                </c:pt>
                <c:pt idx="19">
                  <c:v>0.31944444444444448</c:v>
                </c:pt>
                <c:pt idx="20">
                  <c:v>0.31944444444444448</c:v>
                </c:pt>
                <c:pt idx="21">
                  <c:v>0.31736111111111115</c:v>
                </c:pt>
                <c:pt idx="22">
                  <c:v>0.31944444444444448</c:v>
                </c:pt>
                <c:pt idx="23">
                  <c:v>0.31944444444444448</c:v>
                </c:pt>
                <c:pt idx="24">
                  <c:v>0.31736111111111115</c:v>
                </c:pt>
                <c:pt idx="25">
                  <c:v>0.31805555555555554</c:v>
                </c:pt>
                <c:pt idx="26">
                  <c:v>0.31944444444444448</c:v>
                </c:pt>
                <c:pt idx="27">
                  <c:v>0.32083333333333336</c:v>
                </c:pt>
                <c:pt idx="28">
                  <c:v>0.31666666666666665</c:v>
                </c:pt>
                <c:pt idx="29">
                  <c:v>0.31874999999999998</c:v>
                </c:pt>
                <c:pt idx="30">
                  <c:v>0.32083333333333336</c:v>
                </c:pt>
                <c:pt idx="35">
                  <c:v>0.31944444444444448</c:v>
                </c:pt>
                <c:pt idx="36">
                  <c:v>0.31805555555555554</c:v>
                </c:pt>
                <c:pt idx="37">
                  <c:v>0.31944444444444448</c:v>
                </c:pt>
                <c:pt idx="38">
                  <c:v>0.32222222222222224</c:v>
                </c:pt>
                <c:pt idx="39">
                  <c:v>0.32013888888888892</c:v>
                </c:pt>
                <c:pt idx="40">
                  <c:v>0.32013888888888892</c:v>
                </c:pt>
                <c:pt idx="41">
                  <c:v>0.32013888888888892</c:v>
                </c:pt>
                <c:pt idx="42">
                  <c:v>0.31666666666666665</c:v>
                </c:pt>
                <c:pt idx="43">
                  <c:v>0.32083333333333336</c:v>
                </c:pt>
                <c:pt idx="44">
                  <c:v>0.82013888888888886</c:v>
                </c:pt>
              </c:numCache>
            </c:numRef>
          </c:val>
          <c:smooth val="0"/>
          <c:extLst>
            <c:ext xmlns:c16="http://schemas.microsoft.com/office/drawing/2014/chart" uri="{C3380CC4-5D6E-409C-BE32-E72D297353CC}">
              <c16:uniqueId val="{00000000-8E53-40FC-BBD7-447E1A773830}"/>
            </c:ext>
          </c:extLst>
        </c:ser>
        <c:ser>
          <c:idx val="1"/>
          <c:order val="1"/>
          <c:tx>
            <c:strRef>
              <c:f>[1]Chart!$AC$1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[1]Chart!$AA$80:$AA$126</c:f>
              <c:numCache>
                <c:formatCode>General</c:formatCode>
                <c:ptCount val="47"/>
                <c:pt idx="0">
                  <c:v>37118</c:v>
                </c:pt>
                <c:pt idx="1">
                  <c:v>37119</c:v>
                </c:pt>
                <c:pt idx="2">
                  <c:v>37120</c:v>
                </c:pt>
                <c:pt idx="3">
                  <c:v>37123</c:v>
                </c:pt>
                <c:pt idx="4">
                  <c:v>37124</c:v>
                </c:pt>
                <c:pt idx="5">
                  <c:v>37125</c:v>
                </c:pt>
                <c:pt idx="6">
                  <c:v>37126</c:v>
                </c:pt>
                <c:pt idx="7">
                  <c:v>37127</c:v>
                </c:pt>
                <c:pt idx="8">
                  <c:v>37130</c:v>
                </c:pt>
                <c:pt idx="9">
                  <c:v>37131</c:v>
                </c:pt>
                <c:pt idx="10">
                  <c:v>37132</c:v>
                </c:pt>
                <c:pt idx="11">
                  <c:v>37133</c:v>
                </c:pt>
                <c:pt idx="12">
                  <c:v>37134</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pt idx="44">
                  <c:v>37181</c:v>
                </c:pt>
                <c:pt idx="45">
                  <c:v>37182</c:v>
                </c:pt>
                <c:pt idx="46">
                  <c:v>37183</c:v>
                </c:pt>
              </c:numCache>
            </c:numRef>
          </c:cat>
          <c:val>
            <c:numRef>
              <c:f>[1]Chart!$AC$80:$AC$126</c:f>
              <c:numCache>
                <c:formatCode>General</c:formatCode>
                <c:ptCount val="47"/>
                <c:pt idx="0">
                  <c:v>0.7270833333333333</c:v>
                </c:pt>
                <c:pt idx="1">
                  <c:v>0.67013888888888884</c:v>
                </c:pt>
                <c:pt idx="2">
                  <c:v>0.72152777777777777</c:v>
                </c:pt>
                <c:pt idx="3">
                  <c:v>0.69097222222222221</c:v>
                </c:pt>
                <c:pt idx="4">
                  <c:v>0.66666666666666663</c:v>
                </c:pt>
                <c:pt idx="5">
                  <c:v>0.7597222222222223</c:v>
                </c:pt>
                <c:pt idx="6">
                  <c:v>0.70833333333333337</c:v>
                </c:pt>
                <c:pt idx="7">
                  <c:v>0.7</c:v>
                </c:pt>
                <c:pt idx="8">
                  <c:v>0.7284722222222223</c:v>
                </c:pt>
                <c:pt idx="9">
                  <c:v>0.73958333333333337</c:v>
                </c:pt>
                <c:pt idx="10">
                  <c:v>0.73958333333333337</c:v>
                </c:pt>
                <c:pt idx="11">
                  <c:v>0.70416666666666661</c:v>
                </c:pt>
                <c:pt idx="13">
                  <c:v>0.61736111111111114</c:v>
                </c:pt>
                <c:pt idx="14">
                  <c:v>0.72499999999999998</c:v>
                </c:pt>
                <c:pt idx="15">
                  <c:v>0.72569444444444453</c:v>
                </c:pt>
                <c:pt idx="16">
                  <c:v>0.6694444444444444</c:v>
                </c:pt>
                <c:pt idx="17">
                  <c:v>0.68472222222222223</c:v>
                </c:pt>
                <c:pt idx="19">
                  <c:v>0.75208333333333333</c:v>
                </c:pt>
                <c:pt idx="20">
                  <c:v>0.70208333333333339</c:v>
                </c:pt>
                <c:pt idx="21">
                  <c:v>0.74791666666666667</c:v>
                </c:pt>
                <c:pt idx="22">
                  <c:v>0.73958333333333337</c:v>
                </c:pt>
                <c:pt idx="23">
                  <c:v>0.64583333333333337</c:v>
                </c:pt>
                <c:pt idx="24">
                  <c:v>0.71527777777777779</c:v>
                </c:pt>
                <c:pt idx="25">
                  <c:v>0.71527777777777779</c:v>
                </c:pt>
                <c:pt idx="26">
                  <c:v>0.72499999999999998</c:v>
                </c:pt>
                <c:pt idx="27">
                  <c:v>0.7284722222222223</c:v>
                </c:pt>
                <c:pt idx="28">
                  <c:v>0.67291666666666661</c:v>
                </c:pt>
                <c:pt idx="29">
                  <c:v>0.71736111111111101</c:v>
                </c:pt>
                <c:pt idx="35">
                  <c:v>0.69861111111111107</c:v>
                </c:pt>
                <c:pt idx="36">
                  <c:v>0.72291666666666676</c:v>
                </c:pt>
                <c:pt idx="37">
                  <c:v>0.68472222222222223</c:v>
                </c:pt>
                <c:pt idx="38">
                  <c:v>0.67013888888888884</c:v>
                </c:pt>
                <c:pt idx="39">
                  <c:v>0.65</c:v>
                </c:pt>
                <c:pt idx="41">
                  <c:v>0.75694444444444453</c:v>
                </c:pt>
                <c:pt idx="42">
                  <c:v>0.71319444444444446</c:v>
                </c:pt>
                <c:pt idx="43">
                  <c:v>0.76388888888888884</c:v>
                </c:pt>
              </c:numCache>
            </c:numRef>
          </c:val>
          <c:smooth val="0"/>
          <c:extLst>
            <c:ext xmlns:c16="http://schemas.microsoft.com/office/drawing/2014/chart" uri="{C3380CC4-5D6E-409C-BE32-E72D297353CC}">
              <c16:uniqueId val="{00000001-8E53-40FC-BBD7-447E1A773830}"/>
            </c:ext>
          </c:extLst>
        </c:ser>
        <c:dLbls>
          <c:showLegendKey val="0"/>
          <c:showVal val="0"/>
          <c:showCatName val="0"/>
          <c:showSerName val="0"/>
          <c:showPercent val="0"/>
          <c:showBubbleSize val="0"/>
        </c:dLbls>
        <c:marker val="1"/>
        <c:smooth val="0"/>
        <c:axId val="203636312"/>
        <c:axId val="1"/>
      </c:lineChart>
      <c:dateAx>
        <c:axId val="203636312"/>
        <c:scaling>
          <c:orientation val="minMax"/>
          <c:max val="37183"/>
          <c:min val="37118"/>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8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3636312"/>
        <c:crosses val="autoZero"/>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7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3949807323994174"/>
          <c:y val="1.6786624797683173E-2"/>
        </c:manualLayout>
      </c:layout>
      <c:overlay val="0"/>
      <c:spPr>
        <a:noFill/>
        <a:ln w="25400">
          <a:noFill/>
        </a:ln>
      </c:spPr>
    </c:title>
    <c:autoTitleDeleted val="0"/>
    <c:plotArea>
      <c:layout>
        <c:manualLayout>
          <c:layoutTarget val="inner"/>
          <c:xMode val="edge"/>
          <c:yMode val="edge"/>
          <c:x val="7.9260250561854109E-2"/>
          <c:y val="0.13669108763827728"/>
          <c:w val="0.78071346803426289"/>
          <c:h val="0.72662104481400014"/>
        </c:manualLayout>
      </c:layout>
      <c:barChart>
        <c:barDir val="col"/>
        <c:grouping val="stacked"/>
        <c:varyColors val="0"/>
        <c:ser>
          <c:idx val="0"/>
          <c:order val="0"/>
          <c:tx>
            <c:strRef>
              <c:f>'Graph Data Sep 04'!$AC$15</c:f>
              <c:strCache>
                <c:ptCount val="1"/>
                <c:pt idx="0">
                  <c:v>EIM</c:v>
                </c:pt>
              </c:strCache>
            </c:strRef>
          </c:tx>
          <c:spPr>
            <a:solidFill>
              <a:srgbClr val="9999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7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04'!$X$15:$AB$15</c:f>
              <c:numCache>
                <c:formatCode>General</c:formatCode>
                <c:ptCount val="5"/>
                <c:pt idx="1">
                  <c:v>3</c:v>
                </c:pt>
                <c:pt idx="2">
                  <c:v>1</c:v>
                </c:pt>
                <c:pt idx="4">
                  <c:v>3</c:v>
                </c:pt>
              </c:numCache>
            </c:numRef>
          </c:val>
          <c:extLst>
            <c:ext xmlns:c16="http://schemas.microsoft.com/office/drawing/2014/chart" uri="{C3380CC4-5D6E-409C-BE32-E72D297353CC}">
              <c16:uniqueId val="{00000000-1122-4F53-8430-298898615DF6}"/>
            </c:ext>
          </c:extLst>
        </c:ser>
        <c:ser>
          <c:idx val="1"/>
          <c:order val="1"/>
          <c:tx>
            <c:strRef>
              <c:f>'Graph Data Sep 04'!$AC$16</c:f>
              <c:strCache>
                <c:ptCount val="1"/>
                <c:pt idx="0">
                  <c:v>EGM</c:v>
                </c:pt>
              </c:strCache>
            </c:strRef>
          </c:tx>
          <c:spPr>
            <a:solidFill>
              <a:srgbClr val="CCFFFF"/>
            </a:solidFill>
            <a:ln w="12700">
              <a:solidFill>
                <a:srgbClr val="000000"/>
              </a:solidFill>
              <a:prstDash val="solid"/>
            </a:ln>
          </c:spPr>
          <c:invertIfNegative val="0"/>
          <c:dLbls>
            <c:dLbl>
              <c:idx val="0"/>
              <c:layout>
                <c:manualLayout>
                  <c:xMode val="edge"/>
                  <c:yMode val="edge"/>
                  <c:x val="9.3791296498194024E-2"/>
                  <c:y val="0.6139108497438418"/>
                </c:manualLayout>
              </c:layout>
              <c:spPr>
                <a:noFill/>
                <a:ln w="25400">
                  <a:noFill/>
                </a:ln>
              </c:spPr>
              <c:txPr>
                <a:bodyPr/>
                <a:lstStyle/>
                <a:p>
                  <a:pPr>
                    <a:defRPr sz="925" b="1"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22-4F53-8430-298898615DF6}"/>
                </c:ext>
              </c:extLst>
            </c:dLbl>
            <c:spPr>
              <a:noFill/>
              <a:ln w="25400">
                <a:noFill/>
              </a:ln>
            </c:spPr>
            <c:txPr>
              <a:bodyPr wrap="square" lIns="38100" tIns="19050" rIns="38100" bIns="19050" anchor="ctr">
                <a:spAutoFit/>
              </a:bodyPr>
              <a:lstStyle/>
              <a:p>
                <a:pPr>
                  <a:defRPr sz="925"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04'!$X$16:$AB$16</c:f>
              <c:numCache>
                <c:formatCode>General</c:formatCode>
                <c:ptCount val="5"/>
                <c:pt idx="0">
                  <c:v>14</c:v>
                </c:pt>
                <c:pt idx="1">
                  <c:v>3</c:v>
                </c:pt>
                <c:pt idx="2">
                  <c:v>8</c:v>
                </c:pt>
                <c:pt idx="3">
                  <c:v>2</c:v>
                </c:pt>
                <c:pt idx="4">
                  <c:v>9</c:v>
                </c:pt>
              </c:numCache>
            </c:numRef>
          </c:val>
          <c:extLst>
            <c:ext xmlns:c16="http://schemas.microsoft.com/office/drawing/2014/chart" uri="{C3380CC4-5D6E-409C-BE32-E72D297353CC}">
              <c16:uniqueId val="{00000002-1122-4F53-8430-298898615DF6}"/>
            </c:ext>
          </c:extLst>
        </c:ser>
        <c:ser>
          <c:idx val="2"/>
          <c:order val="2"/>
          <c:tx>
            <c:strRef>
              <c:f>'Graph Data Sep 04'!$AC$17</c:f>
              <c:strCache>
                <c:ptCount val="1"/>
                <c:pt idx="0">
                  <c:v>EBS</c:v>
                </c:pt>
              </c:strCache>
            </c:strRef>
          </c:tx>
          <c:spPr>
            <a:solidFill>
              <a:srgbClr val="FFFFCC"/>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04'!$X$17:$AB$17</c:f>
              <c:numCache>
                <c:formatCode>General</c:formatCode>
                <c:ptCount val="5"/>
              </c:numCache>
            </c:numRef>
          </c:val>
          <c:extLst>
            <c:ext xmlns:c16="http://schemas.microsoft.com/office/drawing/2014/chart" uri="{C3380CC4-5D6E-409C-BE32-E72D297353CC}">
              <c16:uniqueId val="{00000003-1122-4F53-8430-298898615DF6}"/>
            </c:ext>
          </c:extLst>
        </c:ser>
        <c:ser>
          <c:idx val="3"/>
          <c:order val="3"/>
          <c:tx>
            <c:strRef>
              <c:f>'Graph Data Sep 04'!$AC$18</c:f>
              <c:strCache>
                <c:ptCount val="1"/>
                <c:pt idx="0">
                  <c:v>EEL</c:v>
                </c:pt>
              </c:strCache>
            </c:strRef>
          </c:tx>
          <c:spPr>
            <a:solidFill>
              <a:srgbClr val="CCFFFF"/>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04'!$X$18:$AB$18</c:f>
              <c:numCache>
                <c:formatCode>General</c:formatCode>
                <c:ptCount val="5"/>
              </c:numCache>
            </c:numRef>
          </c:val>
          <c:extLst>
            <c:ext xmlns:c16="http://schemas.microsoft.com/office/drawing/2014/chart" uri="{C3380CC4-5D6E-409C-BE32-E72D297353CC}">
              <c16:uniqueId val="{00000004-1122-4F53-8430-298898615DF6}"/>
            </c:ext>
          </c:extLst>
        </c:ser>
        <c:ser>
          <c:idx val="4"/>
          <c:order val="4"/>
          <c:tx>
            <c:strRef>
              <c:f>'Graph Data Sep 04'!$AC$19</c:f>
              <c:strCache>
                <c:ptCount val="1"/>
                <c:pt idx="0">
                  <c:v>EES</c:v>
                </c:pt>
              </c:strCache>
            </c:strRef>
          </c:tx>
          <c:spPr>
            <a:solidFill>
              <a:srgbClr val="660066"/>
            </a:solidFill>
            <a:ln w="12700">
              <a:solidFill>
                <a:srgbClr val="000000"/>
              </a:solidFill>
              <a:prstDash val="solid"/>
            </a:ln>
          </c:spPr>
          <c:invertIfNegative val="0"/>
          <c:cat>
            <c:numRef>
              <c:f>'Graph Data Sep 04'!$X$12:$AB$12</c:f>
              <c:numCache>
                <c:formatCode>m/d/yyyy</c:formatCode>
                <c:ptCount val="5"/>
                <c:pt idx="0">
                  <c:v>37109</c:v>
                </c:pt>
                <c:pt idx="1">
                  <c:v>37116</c:v>
                </c:pt>
                <c:pt idx="2">
                  <c:v>37123</c:v>
                </c:pt>
                <c:pt idx="3">
                  <c:v>37130</c:v>
                </c:pt>
                <c:pt idx="4">
                  <c:v>37138</c:v>
                </c:pt>
              </c:numCache>
            </c:numRef>
          </c:cat>
          <c:val>
            <c:numRef>
              <c:f>'Graph Data Sep 04'!$X$19:$AB$19</c:f>
              <c:numCache>
                <c:formatCode>General</c:formatCode>
                <c:ptCount val="5"/>
              </c:numCache>
            </c:numRef>
          </c:val>
          <c:extLst>
            <c:ext xmlns:c16="http://schemas.microsoft.com/office/drawing/2014/chart" uri="{C3380CC4-5D6E-409C-BE32-E72D297353CC}">
              <c16:uniqueId val="{00000005-1122-4F53-8430-298898615DF6}"/>
            </c:ext>
          </c:extLst>
        </c:ser>
        <c:ser>
          <c:idx val="5"/>
          <c:order val="5"/>
          <c:tx>
            <c:strRef>
              <c:f>'Graph Data Sep 04'!$AC$20</c:f>
              <c:strCache>
                <c:ptCount val="1"/>
                <c:pt idx="0">
                  <c:v>EAM</c:v>
                </c:pt>
              </c:strCache>
            </c:strRef>
          </c:tx>
          <c:spPr>
            <a:solidFill>
              <a:srgbClr val="FFFF99"/>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800" b="1"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Sep 04'!$X$12:$AB$12</c:f>
              <c:numCache>
                <c:formatCode>m/d/yyyy</c:formatCode>
                <c:ptCount val="5"/>
                <c:pt idx="0">
                  <c:v>37109</c:v>
                </c:pt>
                <c:pt idx="1">
                  <c:v>37116</c:v>
                </c:pt>
                <c:pt idx="2">
                  <c:v>37123</c:v>
                </c:pt>
                <c:pt idx="3">
                  <c:v>37130</c:v>
                </c:pt>
                <c:pt idx="4">
                  <c:v>37138</c:v>
                </c:pt>
              </c:numCache>
            </c:numRef>
          </c:cat>
          <c:val>
            <c:numRef>
              <c:f>'Graph Data Sep 04'!$X$20:$AB$20</c:f>
              <c:numCache>
                <c:formatCode>General</c:formatCode>
                <c:ptCount val="5"/>
                <c:pt idx="0">
                  <c:v>6</c:v>
                </c:pt>
                <c:pt idx="1">
                  <c:v>7</c:v>
                </c:pt>
                <c:pt idx="2">
                  <c:v>3</c:v>
                </c:pt>
                <c:pt idx="3">
                  <c:v>11</c:v>
                </c:pt>
                <c:pt idx="4">
                  <c:v>1</c:v>
                </c:pt>
              </c:numCache>
            </c:numRef>
          </c:val>
          <c:extLst>
            <c:ext xmlns:c16="http://schemas.microsoft.com/office/drawing/2014/chart" uri="{C3380CC4-5D6E-409C-BE32-E72D297353CC}">
              <c16:uniqueId val="{00000006-1122-4F53-8430-298898615DF6}"/>
            </c:ext>
          </c:extLst>
        </c:ser>
        <c:dLbls>
          <c:showLegendKey val="0"/>
          <c:showVal val="0"/>
          <c:showCatName val="0"/>
          <c:showSerName val="0"/>
          <c:showPercent val="0"/>
          <c:showBubbleSize val="0"/>
        </c:dLbls>
        <c:gapWidth val="0"/>
        <c:overlap val="90"/>
        <c:axId val="205147096"/>
        <c:axId val="1"/>
      </c:barChart>
      <c:dateAx>
        <c:axId val="205147096"/>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205147096"/>
        <c:crossesAt val="37104"/>
        <c:crossBetween val="between"/>
      </c:valAx>
      <c:spPr>
        <a:solidFill>
          <a:srgbClr val="FFFFFF"/>
        </a:solidFill>
        <a:ln w="12700">
          <a:solidFill>
            <a:srgbClr val="808080"/>
          </a:solidFill>
          <a:prstDash val="solid"/>
        </a:ln>
      </c:spPr>
    </c:plotArea>
    <c:legend>
      <c:legendPos val="r"/>
      <c:layout>
        <c:manualLayout>
          <c:xMode val="edge"/>
          <c:yMode val="edge"/>
          <c:x val="0.87846777706054968"/>
          <c:y val="0.19904140831538619"/>
          <c:w val="8.5865271442008617E-2"/>
          <c:h val="0.342926763724099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 Rolling 4 Months</a:t>
            </a:r>
          </a:p>
        </c:rich>
      </c:tx>
      <c:layout>
        <c:manualLayout>
          <c:xMode val="edge"/>
          <c:yMode val="edge"/>
          <c:x val="0.26283837038258312"/>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27'!$A$2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27'!$K$2:$AA$2</c:f>
              <c:numCache>
                <c:formatCode>General</c:formatCode>
                <c:ptCount val="17"/>
                <c:pt idx="5">
                  <c:v>1</c:v>
                </c:pt>
              </c:numCache>
            </c:numRef>
          </c:val>
          <c:extLst>
            <c:ext xmlns:c16="http://schemas.microsoft.com/office/drawing/2014/chart" uri="{C3380CC4-5D6E-409C-BE32-E72D297353CC}">
              <c16:uniqueId val="{00000000-70FD-41A4-9926-2FFA6C3499D5}"/>
            </c:ext>
          </c:extLst>
        </c:ser>
        <c:ser>
          <c:idx val="1"/>
          <c:order val="1"/>
          <c:tx>
            <c:strRef>
              <c:f>'Graph Data Aug 27'!$A$3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7051375320738078"/>
                  <c:y val="0.6454786991145845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FD-41A4-9926-2FFA6C3499D5}"/>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27'!$K$3:$AA$3</c:f>
              <c:numCache>
                <c:formatCode>General</c:formatCode>
                <c:ptCount val="17"/>
                <c:pt idx="3">
                  <c:v>1</c:v>
                </c:pt>
                <c:pt idx="5">
                  <c:v>1</c:v>
                </c:pt>
                <c:pt idx="7">
                  <c:v>2</c:v>
                </c:pt>
                <c:pt idx="9">
                  <c:v>1</c:v>
                </c:pt>
              </c:numCache>
            </c:numRef>
          </c:val>
          <c:extLst>
            <c:ext xmlns:c16="http://schemas.microsoft.com/office/drawing/2014/chart" uri="{C3380CC4-5D6E-409C-BE32-E72D297353CC}">
              <c16:uniqueId val="{00000002-70FD-41A4-9926-2FFA6C3499D5}"/>
            </c:ext>
          </c:extLst>
        </c:ser>
        <c:ser>
          <c:idx val="2"/>
          <c:order val="2"/>
          <c:tx>
            <c:strRef>
              <c:f>'Graph Data Aug 27'!$A$4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2385423865657057"/>
                  <c:y val="0.51100397013237953"/>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FD-41A4-9926-2FFA6C3499D5}"/>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27'!$K$4:$AA$4</c:f>
              <c:numCache>
                <c:formatCode>General</c:formatCode>
                <c:ptCount val="17"/>
                <c:pt idx="0">
                  <c:v>13</c:v>
                </c:pt>
                <c:pt idx="1">
                  <c:v>7</c:v>
                </c:pt>
                <c:pt idx="2">
                  <c:v>2</c:v>
                </c:pt>
                <c:pt idx="3">
                  <c:v>8</c:v>
                </c:pt>
                <c:pt idx="4">
                  <c:v>5</c:v>
                </c:pt>
                <c:pt idx="5">
                  <c:v>6</c:v>
                </c:pt>
                <c:pt idx="6">
                  <c:v>6</c:v>
                </c:pt>
                <c:pt idx="7">
                  <c:v>9</c:v>
                </c:pt>
                <c:pt idx="8">
                  <c:v>5</c:v>
                </c:pt>
                <c:pt idx="12">
                  <c:v>17</c:v>
                </c:pt>
                <c:pt idx="13">
                  <c:v>12</c:v>
                </c:pt>
                <c:pt idx="14">
                  <c:v>5</c:v>
                </c:pt>
                <c:pt idx="15">
                  <c:v>4</c:v>
                </c:pt>
                <c:pt idx="16">
                  <c:v>8</c:v>
                </c:pt>
              </c:numCache>
            </c:numRef>
          </c:val>
          <c:extLst>
            <c:ext xmlns:c16="http://schemas.microsoft.com/office/drawing/2014/chart" uri="{C3380CC4-5D6E-409C-BE32-E72D297353CC}">
              <c16:uniqueId val="{00000004-70FD-41A4-9926-2FFA6C3499D5}"/>
            </c:ext>
          </c:extLst>
        </c:ser>
        <c:ser>
          <c:idx val="3"/>
          <c:order val="3"/>
          <c:tx>
            <c:strRef>
              <c:f>'Graph Data Aug 27'!$A$5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24130329381762358"/>
                  <c:y val="0.47677403911872729"/>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FD-41A4-9926-2FFA6C3499D5}"/>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27'!$K$5:$AA$5</c:f>
              <c:numCache>
                <c:formatCode>General</c:formatCode>
                <c:ptCount val="17"/>
                <c:pt idx="0">
                  <c:v>6</c:v>
                </c:pt>
                <c:pt idx="1">
                  <c:v>5</c:v>
                </c:pt>
                <c:pt idx="2">
                  <c:v>6</c:v>
                </c:pt>
                <c:pt idx="3">
                  <c:v>4</c:v>
                </c:pt>
                <c:pt idx="4">
                  <c:v>5</c:v>
                </c:pt>
                <c:pt idx="5">
                  <c:v>2</c:v>
                </c:pt>
                <c:pt idx="6">
                  <c:v>4</c:v>
                </c:pt>
                <c:pt idx="7">
                  <c:v>3</c:v>
                </c:pt>
                <c:pt idx="8">
                  <c:v>1</c:v>
                </c:pt>
                <c:pt idx="9">
                  <c:v>12</c:v>
                </c:pt>
                <c:pt idx="10">
                  <c:v>9</c:v>
                </c:pt>
                <c:pt idx="11">
                  <c:v>9</c:v>
                </c:pt>
                <c:pt idx="12">
                  <c:v>4</c:v>
                </c:pt>
                <c:pt idx="13">
                  <c:v>5</c:v>
                </c:pt>
                <c:pt idx="14">
                  <c:v>5</c:v>
                </c:pt>
                <c:pt idx="15">
                  <c:v>3</c:v>
                </c:pt>
                <c:pt idx="16">
                  <c:v>6</c:v>
                </c:pt>
              </c:numCache>
            </c:numRef>
          </c:val>
          <c:extLst>
            <c:ext xmlns:c16="http://schemas.microsoft.com/office/drawing/2014/chart" uri="{C3380CC4-5D6E-409C-BE32-E72D297353CC}">
              <c16:uniqueId val="{00000006-70FD-41A4-9926-2FFA6C3499D5}"/>
            </c:ext>
          </c:extLst>
        </c:ser>
        <c:ser>
          <c:idx val="4"/>
          <c:order val="4"/>
          <c:tx>
            <c:strRef>
              <c:f>'Graph Data Aug 27'!$A$6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33903941053551695"/>
                  <c:y val="0.52567394056680194"/>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FD-41A4-9926-2FFA6C3499D5}"/>
                </c:ext>
              </c:extLst>
            </c:dLbl>
            <c:dLbl>
              <c:idx val="8"/>
              <c:layout>
                <c:manualLayout>
                  <c:xMode val="edge"/>
                  <c:yMode val="edge"/>
                  <c:x val="0.42904498694804011"/>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0FD-41A4-9926-2FFA6C3499D5}"/>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27'!$K$6:$AA$6</c:f>
              <c:numCache>
                <c:formatCode>General</c:formatCode>
                <c:ptCount val="17"/>
                <c:pt idx="2">
                  <c:v>1</c:v>
                </c:pt>
                <c:pt idx="4">
                  <c:v>1</c:v>
                </c:pt>
                <c:pt idx="5">
                  <c:v>3</c:v>
                </c:pt>
                <c:pt idx="9">
                  <c:v>5</c:v>
                </c:pt>
                <c:pt idx="10">
                  <c:v>5</c:v>
                </c:pt>
                <c:pt idx="11">
                  <c:v>5</c:v>
                </c:pt>
                <c:pt idx="12">
                  <c:v>1</c:v>
                </c:pt>
                <c:pt idx="13">
                  <c:v>1</c:v>
                </c:pt>
                <c:pt idx="14">
                  <c:v>2</c:v>
                </c:pt>
                <c:pt idx="16">
                  <c:v>1</c:v>
                </c:pt>
              </c:numCache>
            </c:numRef>
          </c:val>
          <c:extLst>
            <c:ext xmlns:c16="http://schemas.microsoft.com/office/drawing/2014/chart" uri="{C3380CC4-5D6E-409C-BE32-E72D297353CC}">
              <c16:uniqueId val="{00000009-70FD-41A4-9926-2FFA6C3499D5}"/>
            </c:ext>
          </c:extLst>
        </c:ser>
        <c:ser>
          <c:idx val="5"/>
          <c:order val="5"/>
          <c:tx>
            <c:strRef>
              <c:f>'Graph Data Aug 27'!$A$7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8597483381812098"/>
                  <c:y val="0.4254291425982489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0FD-41A4-9926-2FFA6C3499D5}"/>
                </c:ext>
              </c:extLst>
            </c:dLbl>
            <c:dLbl>
              <c:idx val="8"/>
              <c:layout>
                <c:manualLayout>
                  <c:xMode val="edge"/>
                  <c:yMode val="edge"/>
                  <c:x val="0.44064079740609524"/>
                  <c:y val="0.57701883708728019"/>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0FD-41A4-9926-2FFA6C3499D5}"/>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27'!$K$7:$AA$7</c:f>
              <c:numCache>
                <c:formatCode>General</c:formatCode>
                <c:ptCount val="17"/>
                <c:pt idx="2">
                  <c:v>1</c:v>
                </c:pt>
                <c:pt idx="3">
                  <c:v>1</c:v>
                </c:pt>
                <c:pt idx="4">
                  <c:v>3</c:v>
                </c:pt>
                <c:pt idx="6">
                  <c:v>1</c:v>
                </c:pt>
                <c:pt idx="7">
                  <c:v>5</c:v>
                </c:pt>
                <c:pt idx="8">
                  <c:v>1</c:v>
                </c:pt>
                <c:pt idx="9">
                  <c:v>3</c:v>
                </c:pt>
                <c:pt idx="12">
                  <c:v>2</c:v>
                </c:pt>
                <c:pt idx="13">
                  <c:v>1</c:v>
                </c:pt>
                <c:pt idx="14">
                  <c:v>2</c:v>
                </c:pt>
                <c:pt idx="16">
                  <c:v>3</c:v>
                </c:pt>
              </c:numCache>
            </c:numRef>
          </c:val>
          <c:extLst>
            <c:ext xmlns:c16="http://schemas.microsoft.com/office/drawing/2014/chart" uri="{C3380CC4-5D6E-409C-BE32-E72D297353CC}">
              <c16:uniqueId val="{0000000C-70FD-41A4-9926-2FFA6C3499D5}"/>
            </c:ext>
          </c:extLst>
        </c:ser>
        <c:ser>
          <c:idx val="6"/>
          <c:order val="6"/>
          <c:tx>
            <c:strRef>
              <c:f>'Graph Data Aug 27'!$A$8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27'!$K$8:$AA$8</c:f>
              <c:numCache>
                <c:formatCode>General</c:formatCode>
                <c:ptCount val="17"/>
                <c:pt idx="0">
                  <c:v>2</c:v>
                </c:pt>
                <c:pt idx="1">
                  <c:v>1</c:v>
                </c:pt>
                <c:pt idx="3">
                  <c:v>3</c:v>
                </c:pt>
                <c:pt idx="5">
                  <c:v>3</c:v>
                </c:pt>
                <c:pt idx="6">
                  <c:v>1</c:v>
                </c:pt>
                <c:pt idx="9">
                  <c:v>2</c:v>
                </c:pt>
                <c:pt idx="11">
                  <c:v>2</c:v>
                </c:pt>
                <c:pt idx="13">
                  <c:v>1</c:v>
                </c:pt>
                <c:pt idx="14">
                  <c:v>1</c:v>
                </c:pt>
                <c:pt idx="15">
                  <c:v>3</c:v>
                </c:pt>
                <c:pt idx="16">
                  <c:v>2</c:v>
                </c:pt>
              </c:numCache>
            </c:numRef>
          </c:val>
          <c:extLst>
            <c:ext xmlns:c16="http://schemas.microsoft.com/office/drawing/2014/chart" uri="{C3380CC4-5D6E-409C-BE32-E72D297353CC}">
              <c16:uniqueId val="{0000000D-70FD-41A4-9926-2FFA6C3499D5}"/>
            </c:ext>
          </c:extLst>
        </c:ser>
        <c:ser>
          <c:idx val="7"/>
          <c:order val="7"/>
          <c:tx>
            <c:strRef>
              <c:f>'Graph Data Aug 27'!$A$9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25069037847414438"/>
                  <c:y val="0.3911992115845967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0FD-41A4-9926-2FFA6C3499D5}"/>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27'!$K$9:$AA$9</c:f>
              <c:numCache>
                <c:formatCode>General</c:formatCode>
                <c:ptCount val="17"/>
                <c:pt idx="0">
                  <c:v>1</c:v>
                </c:pt>
                <c:pt idx="2">
                  <c:v>1</c:v>
                </c:pt>
                <c:pt idx="4">
                  <c:v>2</c:v>
                </c:pt>
                <c:pt idx="6">
                  <c:v>4</c:v>
                </c:pt>
                <c:pt idx="7">
                  <c:v>7</c:v>
                </c:pt>
                <c:pt idx="11">
                  <c:v>2</c:v>
                </c:pt>
                <c:pt idx="12">
                  <c:v>3</c:v>
                </c:pt>
                <c:pt idx="13">
                  <c:v>3</c:v>
                </c:pt>
                <c:pt idx="14">
                  <c:v>2</c:v>
                </c:pt>
                <c:pt idx="15">
                  <c:v>3</c:v>
                </c:pt>
                <c:pt idx="16">
                  <c:v>2</c:v>
                </c:pt>
              </c:numCache>
            </c:numRef>
          </c:val>
          <c:extLst>
            <c:ext xmlns:c16="http://schemas.microsoft.com/office/drawing/2014/chart" uri="{C3380CC4-5D6E-409C-BE32-E72D297353CC}">
              <c16:uniqueId val="{0000000F-70FD-41A4-9926-2FFA6C3499D5}"/>
            </c:ext>
          </c:extLst>
        </c:ser>
        <c:ser>
          <c:idx val="8"/>
          <c:order val="8"/>
          <c:tx>
            <c:strRef>
              <c:f>'Graph Data Aug 27'!$A$10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27'!$K$1:$AA$1</c:f>
              <c:strCache>
                <c:ptCount val="17"/>
                <c:pt idx="0">
                  <c:v>5/2/-5/9</c:v>
                </c:pt>
                <c:pt idx="1">
                  <c:v>5/10-5/17</c:v>
                </c:pt>
                <c:pt idx="2">
                  <c:v>5/18-5/25</c:v>
                </c:pt>
                <c:pt idx="3">
                  <c:v>5/28-6/1</c:v>
                </c:pt>
                <c:pt idx="4">
                  <c:v>06/04-06/08</c:v>
                </c:pt>
                <c:pt idx="5">
                  <c:v>06/11-06/15</c:v>
                </c:pt>
                <c:pt idx="6">
                  <c:v>06/18-06/22</c:v>
                </c:pt>
                <c:pt idx="7">
                  <c:v>06/25-06/29</c:v>
                </c:pt>
                <c:pt idx="8">
                  <c:v>07/02-07/05</c:v>
                </c:pt>
                <c:pt idx="9">
                  <c:v>07/09-07/13</c:v>
                </c:pt>
                <c:pt idx="10">
                  <c:v>07/16-07/20</c:v>
                </c:pt>
                <c:pt idx="11">
                  <c:v>07/23-07/27</c:v>
                </c:pt>
                <c:pt idx="12">
                  <c:v>07/30-08/03</c:v>
                </c:pt>
                <c:pt idx="13">
                  <c:v>08/06-08/10</c:v>
                </c:pt>
                <c:pt idx="14">
                  <c:v>08/13-08/17</c:v>
                </c:pt>
                <c:pt idx="15">
                  <c:v>8/20-8/24</c:v>
                </c:pt>
                <c:pt idx="16">
                  <c:v>08/27-8/31</c:v>
                </c:pt>
              </c:strCache>
            </c:strRef>
          </c:cat>
          <c:val>
            <c:numRef>
              <c:f>'Graph Data Aug 27'!$K$10:$AA$10</c:f>
              <c:numCache>
                <c:formatCode>General</c:formatCode>
                <c:ptCount val="17"/>
                <c:pt idx="8">
                  <c:v>1</c:v>
                </c:pt>
                <c:pt idx="10">
                  <c:v>1</c:v>
                </c:pt>
                <c:pt idx="11">
                  <c:v>1</c:v>
                </c:pt>
                <c:pt idx="12">
                  <c:v>2</c:v>
                </c:pt>
                <c:pt idx="13">
                  <c:v>1</c:v>
                </c:pt>
                <c:pt idx="15">
                  <c:v>1</c:v>
                </c:pt>
                <c:pt idx="16">
                  <c:v>1</c:v>
                </c:pt>
              </c:numCache>
            </c:numRef>
          </c:val>
          <c:extLst>
            <c:ext xmlns:c16="http://schemas.microsoft.com/office/drawing/2014/chart" uri="{C3380CC4-5D6E-409C-BE32-E72D297353CC}">
              <c16:uniqueId val="{00000010-70FD-41A4-9926-2FFA6C3499D5}"/>
            </c:ext>
          </c:extLst>
        </c:ser>
        <c:dLbls>
          <c:showLegendKey val="0"/>
          <c:showVal val="1"/>
          <c:showCatName val="0"/>
          <c:showSerName val="0"/>
          <c:showPercent val="0"/>
          <c:showBubbleSize val="0"/>
        </c:dLbls>
        <c:gapWidth val="110"/>
        <c:overlap val="50"/>
        <c:axId val="201859000"/>
        <c:axId val="1"/>
      </c:barChart>
      <c:catAx>
        <c:axId val="20185900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01859000"/>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1.7114965506826108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 Rolling 4 Months</a:t>
            </a:r>
          </a:p>
        </c:rich>
      </c:tx>
      <c:layout>
        <c:manualLayout>
          <c:xMode val="edge"/>
          <c:yMode val="edge"/>
          <c:x val="0.30121737416560945"/>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27'!$K$12:$AA$12</c:f>
              <c:numCache>
                <c:formatCode>m/d/yyyy</c:formatCode>
                <c:ptCount val="17"/>
                <c:pt idx="0">
                  <c:v>37013</c:v>
                </c:pt>
                <c:pt idx="1">
                  <c:v>37021</c:v>
                </c:pt>
                <c:pt idx="2">
                  <c:v>37029</c:v>
                </c:pt>
                <c:pt idx="3">
                  <c:v>37039</c:v>
                </c:pt>
                <c:pt idx="4">
                  <c:v>37046</c:v>
                </c:pt>
                <c:pt idx="5">
                  <c:v>37053</c:v>
                </c:pt>
                <c:pt idx="6">
                  <c:v>37060</c:v>
                </c:pt>
                <c:pt idx="7">
                  <c:v>37067</c:v>
                </c:pt>
                <c:pt idx="8">
                  <c:v>37074</c:v>
                </c:pt>
                <c:pt idx="9">
                  <c:v>37081</c:v>
                </c:pt>
                <c:pt idx="10">
                  <c:v>37088</c:v>
                </c:pt>
                <c:pt idx="11">
                  <c:v>37095</c:v>
                </c:pt>
                <c:pt idx="12">
                  <c:v>37102</c:v>
                </c:pt>
                <c:pt idx="13">
                  <c:v>37109</c:v>
                </c:pt>
                <c:pt idx="14">
                  <c:v>37116</c:v>
                </c:pt>
                <c:pt idx="15">
                  <c:v>37123</c:v>
                </c:pt>
                <c:pt idx="16">
                  <c:v>37130</c:v>
                </c:pt>
              </c:numCache>
            </c:numRef>
          </c:cat>
          <c:val>
            <c:numRef>
              <c:f>'Graph Data Aug 27'!$K$11:$AA$11</c:f>
              <c:numCache>
                <c:formatCode>General</c:formatCode>
                <c:ptCount val="17"/>
                <c:pt idx="0">
                  <c:v>22</c:v>
                </c:pt>
                <c:pt idx="1">
                  <c:v>13</c:v>
                </c:pt>
                <c:pt idx="2">
                  <c:v>11</c:v>
                </c:pt>
                <c:pt idx="3">
                  <c:v>17</c:v>
                </c:pt>
                <c:pt idx="4">
                  <c:v>16</c:v>
                </c:pt>
                <c:pt idx="5">
                  <c:v>16</c:v>
                </c:pt>
                <c:pt idx="6">
                  <c:v>16</c:v>
                </c:pt>
                <c:pt idx="7">
                  <c:v>26</c:v>
                </c:pt>
                <c:pt idx="8">
                  <c:v>8</c:v>
                </c:pt>
                <c:pt idx="9">
                  <c:v>23</c:v>
                </c:pt>
                <c:pt idx="10">
                  <c:v>15</c:v>
                </c:pt>
                <c:pt idx="11">
                  <c:v>19</c:v>
                </c:pt>
                <c:pt idx="12">
                  <c:v>29</c:v>
                </c:pt>
                <c:pt idx="13">
                  <c:v>24</c:v>
                </c:pt>
                <c:pt idx="14">
                  <c:v>17</c:v>
                </c:pt>
                <c:pt idx="15">
                  <c:v>14</c:v>
                </c:pt>
                <c:pt idx="16">
                  <c:v>23</c:v>
                </c:pt>
              </c:numCache>
            </c:numRef>
          </c:val>
          <c:smooth val="0"/>
          <c:extLst>
            <c:ext xmlns:c16="http://schemas.microsoft.com/office/drawing/2014/chart" uri="{C3380CC4-5D6E-409C-BE32-E72D297353CC}">
              <c16:uniqueId val="{00000000-ED24-4EB1-9AB5-D3F78110BEFE}"/>
            </c:ext>
          </c:extLst>
        </c:ser>
        <c:dLbls>
          <c:showLegendKey val="0"/>
          <c:showVal val="0"/>
          <c:showCatName val="0"/>
          <c:showSerName val="0"/>
          <c:showPercent val="0"/>
          <c:showBubbleSize val="0"/>
        </c:dLbls>
        <c:marker val="1"/>
        <c:smooth val="0"/>
        <c:axId val="201856704"/>
        <c:axId val="1"/>
      </c:lineChart>
      <c:catAx>
        <c:axId val="201856704"/>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1856704"/>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08/27/2001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27'!$C$165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5362-4421-B95D-9A83FE123C8F}"/>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5362-4421-B95D-9A83FE123C8F}"/>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5362-4421-B95D-9A83FE123C8F}"/>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5362-4421-B95D-9A83FE123C8F}"/>
                </c:ext>
              </c:extLst>
            </c:dLbl>
            <c:dLbl>
              <c:idx val="4"/>
              <c:layout>
                <c:manualLayout>
                  <c:xMode val="edge"/>
                  <c:yMode val="edge"/>
                  <c:x val="0.34782641273104015"/>
                  <c:y val="0.5994552402607316"/>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362-4421-B95D-9A83FE123C8F}"/>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5362-4421-B95D-9A83FE123C8F}"/>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5362-4421-B95D-9A83FE123C8F}"/>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5362-4421-B95D-9A83FE123C8F}"/>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5362-4421-B95D-9A83FE123C8F}"/>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5362-4421-B95D-9A83FE123C8F}"/>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27'!$C$166:$C$175</c:f>
              <c:numCache>
                <c:formatCode>General</c:formatCode>
                <c:ptCount val="10"/>
                <c:pt idx="0">
                  <c:v>1</c:v>
                </c:pt>
                <c:pt idx="1">
                  <c:v>4</c:v>
                </c:pt>
                <c:pt idx="2">
                  <c:v>11</c:v>
                </c:pt>
                <c:pt idx="3">
                  <c:v>1</c:v>
                </c:pt>
                <c:pt idx="4">
                  <c:v>3</c:v>
                </c:pt>
                <c:pt idx="6">
                  <c:v>3</c:v>
                </c:pt>
                <c:pt idx="9">
                  <c:v>23</c:v>
                </c:pt>
              </c:numCache>
            </c:numRef>
          </c:val>
          <c:extLst>
            <c:ext xmlns:c16="http://schemas.microsoft.com/office/drawing/2014/chart" uri="{C3380CC4-5D6E-409C-BE32-E72D297353CC}">
              <c16:uniqueId val="{0000000A-5362-4421-B95D-9A83FE123C8F}"/>
            </c:ext>
          </c:extLst>
        </c:ser>
        <c:ser>
          <c:idx val="0"/>
          <c:order val="1"/>
          <c:tx>
            <c:strRef>
              <c:f>'Graph Data Aug 27'!$E$165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5362-4421-B95D-9A83FE123C8F}"/>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5362-4421-B95D-9A83FE123C8F}"/>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5362-4421-B95D-9A83FE123C8F}"/>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5362-4421-B95D-9A83FE123C8F}"/>
                </c:ext>
              </c:extLst>
            </c:dLbl>
            <c:dLbl>
              <c:idx val="4"/>
              <c:layout>
                <c:manualLayout>
                  <c:xMode val="edge"/>
                  <c:yMode val="edge"/>
                  <c:x val="0.37851697856024952"/>
                  <c:y val="0.63487759536704746"/>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362-4421-B95D-9A83FE123C8F}"/>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5362-4421-B95D-9A83FE123C8F}"/>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5362-4421-B95D-9A83FE123C8F}"/>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5362-4421-B95D-9A83FE123C8F}"/>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27'!$A$166:$A$175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27'!$E$166:$E$173</c:f>
              <c:numCache>
                <c:formatCode>_(* #,##0_);_(* \(#,##0\);_(* "-"??_);_(@_)</c:formatCode>
                <c:ptCount val="8"/>
                <c:pt idx="0">
                  <c:v>1.7543859649122806</c:v>
                </c:pt>
                <c:pt idx="1">
                  <c:v>0.62695924764890276</c:v>
                </c:pt>
                <c:pt idx="2">
                  <c:v>34.375</c:v>
                </c:pt>
                <c:pt idx="3">
                  <c:v>2.6315789473684208</c:v>
                </c:pt>
                <c:pt idx="4">
                  <c:v>0.66371681415929207</c:v>
                </c:pt>
                <c:pt idx="5">
                  <c:v>0</c:v>
                </c:pt>
                <c:pt idx="6">
                  <c:v>33.333333333333329</c:v>
                </c:pt>
                <c:pt idx="7">
                  <c:v>0</c:v>
                </c:pt>
              </c:numCache>
            </c:numRef>
          </c:val>
          <c:extLst>
            <c:ext xmlns:c16="http://schemas.microsoft.com/office/drawing/2014/chart" uri="{C3380CC4-5D6E-409C-BE32-E72D297353CC}">
              <c16:uniqueId val="{00000013-5362-4421-B95D-9A83FE123C8F}"/>
            </c:ext>
          </c:extLst>
        </c:ser>
        <c:dLbls>
          <c:showLegendKey val="0"/>
          <c:showVal val="1"/>
          <c:showCatName val="0"/>
          <c:showSerName val="0"/>
          <c:showPercent val="0"/>
          <c:showBubbleSize val="0"/>
        </c:dLbls>
        <c:gapWidth val="150"/>
        <c:axId val="202271408"/>
        <c:axId val="1"/>
      </c:barChart>
      <c:catAx>
        <c:axId val="2022714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202271408"/>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0.29427802703708644"/>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Days)30 Day Rolling Late</a:t>
            </a:r>
          </a:p>
        </c:rich>
      </c:tx>
      <c:layout>
        <c:manualLayout>
          <c:xMode val="edge"/>
          <c:yMode val="edge"/>
          <c:x val="0.3656430370769288"/>
          <c:y val="3.5794290970074118E-2"/>
        </c:manualLayout>
      </c:layout>
      <c:overlay val="0"/>
      <c:spPr>
        <a:noFill/>
        <a:ln w="25400">
          <a:noFill/>
        </a:ln>
      </c:spPr>
    </c:title>
    <c:autoTitleDeleted val="0"/>
    <c:plotArea>
      <c:layout>
        <c:manualLayout>
          <c:layoutTarget val="inner"/>
          <c:xMode val="edge"/>
          <c:yMode val="edge"/>
          <c:x val="4.0307106449425222E-2"/>
          <c:y val="0.14988859343718539"/>
          <c:w val="0.93666037844378602"/>
          <c:h val="0.7136486762158526"/>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4AE4-4841-8952-3C5021C9C64D}"/>
            </c:ext>
          </c:extLst>
        </c:ser>
        <c:dLbls>
          <c:showLegendKey val="0"/>
          <c:showVal val="0"/>
          <c:showCatName val="0"/>
          <c:showSerName val="0"/>
          <c:showPercent val="0"/>
          <c:showBubbleSize val="0"/>
        </c:dLbls>
        <c:gapWidth val="150"/>
        <c:axId val="202276328"/>
        <c:axId val="1"/>
      </c:barChart>
      <c:catAx>
        <c:axId val="202276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2276328"/>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F185-4CFA-87C7-19E9301C90B1}"/>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F185-4CFA-87C7-19E9301C90B1}"/>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F185-4CFA-87C7-19E9301C90B1}"/>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F185-4CFA-87C7-19E9301C90B1}"/>
            </c:ext>
          </c:extLst>
        </c:ser>
        <c:dLbls>
          <c:showLegendKey val="0"/>
          <c:showVal val="0"/>
          <c:showCatName val="0"/>
          <c:showSerName val="0"/>
          <c:showPercent val="0"/>
          <c:showBubbleSize val="0"/>
        </c:dLbls>
        <c:marker val="1"/>
        <c:smooth val="0"/>
        <c:axId val="202271736"/>
        <c:axId val="1"/>
      </c:lineChart>
      <c:dateAx>
        <c:axId val="202271736"/>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2271736"/>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6601852622965926"/>
          <c:y val="0.17841457663266796"/>
          <c:w val="0.68612344043351359"/>
          <c:h val="0.5242304844268515"/>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[6]Chart!$AB$44:$AB$92</c:f>
              <c:numCache>
                <c:formatCode>General</c:formatCode>
                <c:ptCount val="49"/>
                <c:pt idx="0">
                  <c:v>0.31319444444444444</c:v>
                </c:pt>
                <c:pt idx="1">
                  <c:v>0.31944444444444448</c:v>
                </c:pt>
                <c:pt idx="2">
                  <c:v>0.32083333333333336</c:v>
                </c:pt>
                <c:pt idx="3">
                  <c:v>0</c:v>
                </c:pt>
                <c:pt idx="4">
                  <c:v>0.31944444444444448</c:v>
                </c:pt>
                <c:pt idx="5">
                  <c:v>0.31944444444444398</c:v>
                </c:pt>
                <c:pt idx="6">
                  <c:v>0.31944444444444398</c:v>
                </c:pt>
                <c:pt idx="7">
                  <c:v>0.31736111111111115</c:v>
                </c:pt>
                <c:pt idx="8">
                  <c:v>0.31944444444444448</c:v>
                </c:pt>
                <c:pt idx="9">
                  <c:v>0.31944444444444448</c:v>
                </c:pt>
                <c:pt idx="10">
                  <c:v>0.31944444444444398</c:v>
                </c:pt>
                <c:pt idx="11">
                  <c:v>0.31736111111111115</c:v>
                </c:pt>
                <c:pt idx="12">
                  <c:v>0.32013888888888892</c:v>
                </c:pt>
                <c:pt idx="13">
                  <c:v>0.3215277777777778</c:v>
                </c:pt>
                <c:pt idx="14">
                  <c:v>0.31805555555555554</c:v>
                </c:pt>
                <c:pt idx="15">
                  <c:v>0.32013888888888892</c:v>
                </c:pt>
                <c:pt idx="16">
                  <c:v>0.32013888888888892</c:v>
                </c:pt>
                <c:pt idx="17">
                  <c:v>0.31527777777777777</c:v>
                </c:pt>
                <c:pt idx="18">
                  <c:v>0.31388888888888888</c:v>
                </c:pt>
                <c:pt idx="19">
                  <c:v>0.31805555555555554</c:v>
                </c:pt>
                <c:pt idx="20">
                  <c:v>0.31666666666666665</c:v>
                </c:pt>
                <c:pt idx="21">
                  <c:v>0.31944444444444448</c:v>
                </c:pt>
                <c:pt idx="22">
                  <c:v>0.31944444444444448</c:v>
                </c:pt>
                <c:pt idx="23">
                  <c:v>0.31944444444444448</c:v>
                </c:pt>
                <c:pt idx="24">
                  <c:v>0.32291666666666669</c:v>
                </c:pt>
                <c:pt idx="25">
                  <c:v>0</c:v>
                </c:pt>
                <c:pt idx="26">
                  <c:v>0.31874999999999998</c:v>
                </c:pt>
                <c:pt idx="27">
                  <c:v>0.31805555555555554</c:v>
                </c:pt>
                <c:pt idx="28">
                  <c:v>0.32013888888888892</c:v>
                </c:pt>
                <c:pt idx="29">
                  <c:v>0.31944444444444448</c:v>
                </c:pt>
                <c:pt idx="30">
                  <c:v>0.31388888888888888</c:v>
                </c:pt>
                <c:pt idx="31">
                  <c:v>0.31527777777777777</c:v>
                </c:pt>
                <c:pt idx="32">
                  <c:v>0.31944444444444448</c:v>
                </c:pt>
                <c:pt idx="33">
                  <c:v>0.31944444444444448</c:v>
                </c:pt>
                <c:pt idx="34">
                  <c:v>0.32916666666666666</c:v>
                </c:pt>
                <c:pt idx="35">
                  <c:v>0.31736111111111115</c:v>
                </c:pt>
                <c:pt idx="36">
                  <c:v>0.30902777777777779</c:v>
                </c:pt>
                <c:pt idx="37">
                  <c:v>0.32430555555555557</c:v>
                </c:pt>
                <c:pt idx="38">
                  <c:v>0.33333333333333331</c:v>
                </c:pt>
                <c:pt idx="39">
                  <c:v>0.31944444444444448</c:v>
                </c:pt>
                <c:pt idx="40">
                  <c:v>0.31944444444444448</c:v>
                </c:pt>
                <c:pt idx="41">
                  <c:v>0.32430555555555557</c:v>
                </c:pt>
                <c:pt idx="42">
                  <c:v>0.31944444444444448</c:v>
                </c:pt>
                <c:pt idx="43">
                  <c:v>0.31944444444444448</c:v>
                </c:pt>
                <c:pt idx="44">
                  <c:v>0.31944444444444448</c:v>
                </c:pt>
                <c:pt idx="45">
                  <c:v>0.31666666666666665</c:v>
                </c:pt>
                <c:pt idx="46">
                  <c:v>0.31944444444444448</c:v>
                </c:pt>
                <c:pt idx="47">
                  <c:v>0.31736111111111115</c:v>
                </c:pt>
                <c:pt idx="48">
                  <c:v>0.31944444444444448</c:v>
                </c:pt>
              </c:numCache>
            </c:numRef>
          </c:val>
          <c:smooth val="0"/>
          <c:extLst>
            <c:ext xmlns:c16="http://schemas.microsoft.com/office/drawing/2014/chart" uri="{C3380CC4-5D6E-409C-BE32-E72D297353CC}">
              <c16:uniqueId val="{00000000-568D-4079-AEBA-524DECB900FF}"/>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[6]Chart!$AA$44:$AA$92</c:f>
              <c:numCache>
                <c:formatCode>General</c:formatCode>
                <c:ptCount val="49"/>
                <c:pt idx="0">
                  <c:v>37069</c:v>
                </c:pt>
                <c:pt idx="1">
                  <c:v>37070</c:v>
                </c:pt>
                <c:pt idx="2">
                  <c:v>37071</c:v>
                </c:pt>
                <c:pt idx="4">
                  <c:v>37074</c:v>
                </c:pt>
                <c:pt idx="5">
                  <c:v>37075</c:v>
                </c:pt>
                <c:pt idx="6">
                  <c:v>37077</c:v>
                </c:pt>
                <c:pt idx="7">
                  <c:v>37078</c:v>
                </c:pt>
                <c:pt idx="8">
                  <c:v>37081</c:v>
                </c:pt>
                <c:pt idx="9">
                  <c:v>37082</c:v>
                </c:pt>
                <c:pt idx="10">
                  <c:v>37083</c:v>
                </c:pt>
                <c:pt idx="11">
                  <c:v>37084</c:v>
                </c:pt>
                <c:pt idx="12">
                  <c:v>37085</c:v>
                </c:pt>
                <c:pt idx="13">
                  <c:v>37088</c:v>
                </c:pt>
                <c:pt idx="14">
                  <c:v>37089</c:v>
                </c:pt>
                <c:pt idx="15">
                  <c:v>37090</c:v>
                </c:pt>
                <c:pt idx="16">
                  <c:v>37091</c:v>
                </c:pt>
                <c:pt idx="17">
                  <c:v>37092</c:v>
                </c:pt>
                <c:pt idx="18">
                  <c:v>37095</c:v>
                </c:pt>
                <c:pt idx="19">
                  <c:v>37096</c:v>
                </c:pt>
                <c:pt idx="20">
                  <c:v>37097</c:v>
                </c:pt>
                <c:pt idx="21">
                  <c:v>37098</c:v>
                </c:pt>
                <c:pt idx="22">
                  <c:v>37099</c:v>
                </c:pt>
                <c:pt idx="23">
                  <c:v>37102</c:v>
                </c:pt>
                <c:pt idx="24">
                  <c:v>37103</c:v>
                </c:pt>
                <c:pt idx="26">
                  <c:v>37104</c:v>
                </c:pt>
                <c:pt idx="27">
                  <c:v>37105</c:v>
                </c:pt>
                <c:pt idx="28">
                  <c:v>37106</c:v>
                </c:pt>
                <c:pt idx="29">
                  <c:v>37109</c:v>
                </c:pt>
                <c:pt idx="30">
                  <c:v>37110</c:v>
                </c:pt>
                <c:pt idx="31">
                  <c:v>37111</c:v>
                </c:pt>
                <c:pt idx="32">
                  <c:v>37112</c:v>
                </c:pt>
                <c:pt idx="33">
                  <c:v>37113</c:v>
                </c:pt>
                <c:pt idx="34">
                  <c:v>37116</c:v>
                </c:pt>
                <c:pt idx="35">
                  <c:v>37117</c:v>
                </c:pt>
                <c:pt idx="36">
                  <c:v>37118</c:v>
                </c:pt>
                <c:pt idx="37">
                  <c:v>37119</c:v>
                </c:pt>
                <c:pt idx="38">
                  <c:v>37120</c:v>
                </c:pt>
                <c:pt idx="39">
                  <c:v>37123</c:v>
                </c:pt>
                <c:pt idx="40">
                  <c:v>37124</c:v>
                </c:pt>
                <c:pt idx="41">
                  <c:v>37125</c:v>
                </c:pt>
                <c:pt idx="42">
                  <c:v>37126</c:v>
                </c:pt>
                <c:pt idx="43">
                  <c:v>37127</c:v>
                </c:pt>
                <c:pt idx="44">
                  <c:v>37130</c:v>
                </c:pt>
                <c:pt idx="45">
                  <c:v>37131</c:v>
                </c:pt>
                <c:pt idx="46">
                  <c:v>37132</c:v>
                </c:pt>
                <c:pt idx="47">
                  <c:v>37133</c:v>
                </c:pt>
                <c:pt idx="48">
                  <c:v>37134</c:v>
                </c:pt>
              </c:numCache>
            </c:numRef>
          </c:cat>
          <c:val>
            <c:numRef>
              <c:f>[6]Chart!$AC$44:$AC$92</c:f>
              <c:numCache>
                <c:formatCode>General</c:formatCode>
                <c:ptCount val="49"/>
                <c:pt idx="0">
                  <c:v>0.68263888888888891</c:v>
                </c:pt>
                <c:pt idx="1">
                  <c:v>0.83333333333333337</c:v>
                </c:pt>
                <c:pt idx="3">
                  <c:v>0</c:v>
                </c:pt>
                <c:pt idx="4">
                  <c:v>0.875</c:v>
                </c:pt>
                <c:pt idx="5">
                  <c:v>0.875</c:v>
                </c:pt>
                <c:pt idx="6">
                  <c:v>0.875</c:v>
                </c:pt>
                <c:pt idx="7">
                  <c:v>0.78125</c:v>
                </c:pt>
                <c:pt idx="8">
                  <c:v>0.72361111111111109</c:v>
                </c:pt>
                <c:pt idx="9">
                  <c:v>0.66111111111111109</c:v>
                </c:pt>
                <c:pt idx="10">
                  <c:v>0.69374999999999998</c:v>
                </c:pt>
                <c:pt idx="11">
                  <c:v>0.63541666666666663</c:v>
                </c:pt>
                <c:pt idx="12">
                  <c:v>0.69513888888888886</c:v>
                </c:pt>
                <c:pt idx="13">
                  <c:v>0.6958333333333333</c:v>
                </c:pt>
                <c:pt idx="14">
                  <c:v>0.68888888888888899</c:v>
                </c:pt>
                <c:pt idx="15">
                  <c:v>0.60833333333333328</c:v>
                </c:pt>
                <c:pt idx="16">
                  <c:v>0.68888888888888899</c:v>
                </c:pt>
                <c:pt idx="17">
                  <c:v>0.70972222222222225</c:v>
                </c:pt>
                <c:pt idx="18">
                  <c:v>0.68888888888888899</c:v>
                </c:pt>
                <c:pt idx="19">
                  <c:v>0.65416666666666667</c:v>
                </c:pt>
                <c:pt idx="20">
                  <c:v>0.72013888888888899</c:v>
                </c:pt>
                <c:pt idx="21">
                  <c:v>0.85486111111111107</c:v>
                </c:pt>
                <c:pt idx="23">
                  <c:v>0.77986111111111101</c:v>
                </c:pt>
                <c:pt idx="25">
                  <c:v>0</c:v>
                </c:pt>
                <c:pt idx="27">
                  <c:v>0.71736111111111101</c:v>
                </c:pt>
                <c:pt idx="28">
                  <c:v>0.78819444444444453</c:v>
                </c:pt>
                <c:pt idx="29">
                  <c:v>0.78125</c:v>
                </c:pt>
                <c:pt idx="30">
                  <c:v>0.6</c:v>
                </c:pt>
                <c:pt idx="31">
                  <c:v>0.70833333333333337</c:v>
                </c:pt>
                <c:pt idx="32">
                  <c:v>0.6645833333333333</c:v>
                </c:pt>
                <c:pt idx="33">
                  <c:v>0.71666666666666667</c:v>
                </c:pt>
                <c:pt idx="34">
                  <c:v>0.67847222222222225</c:v>
                </c:pt>
                <c:pt idx="35">
                  <c:v>0.72291666666666676</c:v>
                </c:pt>
                <c:pt idx="36">
                  <c:v>0.7270833333333333</c:v>
                </c:pt>
                <c:pt idx="37">
                  <c:v>0.67013888888888884</c:v>
                </c:pt>
                <c:pt idx="38">
                  <c:v>0.72152777777777777</c:v>
                </c:pt>
                <c:pt idx="39">
                  <c:v>0.69097222222222221</c:v>
                </c:pt>
                <c:pt idx="40">
                  <c:v>0.66666666666666663</c:v>
                </c:pt>
                <c:pt idx="41">
                  <c:v>0.7597222222222223</c:v>
                </c:pt>
                <c:pt idx="42">
                  <c:v>0.70833333333333337</c:v>
                </c:pt>
                <c:pt idx="43">
                  <c:v>0.7</c:v>
                </c:pt>
                <c:pt idx="44">
                  <c:v>0.7284722222222223</c:v>
                </c:pt>
                <c:pt idx="45">
                  <c:v>0.73958333333333337</c:v>
                </c:pt>
                <c:pt idx="46">
                  <c:v>0.73958333333333337</c:v>
                </c:pt>
                <c:pt idx="47">
                  <c:v>0.70416666666666661</c:v>
                </c:pt>
              </c:numCache>
            </c:numRef>
          </c:val>
          <c:smooth val="0"/>
          <c:extLst>
            <c:ext xmlns:c16="http://schemas.microsoft.com/office/drawing/2014/chart" uri="{C3380CC4-5D6E-409C-BE32-E72D297353CC}">
              <c16:uniqueId val="{00000001-568D-4079-AEBA-524DECB900FF}"/>
            </c:ext>
          </c:extLst>
        </c:ser>
        <c:dLbls>
          <c:showLegendKey val="0"/>
          <c:showVal val="0"/>
          <c:showCatName val="0"/>
          <c:showSerName val="0"/>
          <c:showPercent val="0"/>
          <c:showBubbleSize val="0"/>
        </c:dLbls>
        <c:marker val="1"/>
        <c:smooth val="0"/>
        <c:axId val="202275344"/>
        <c:axId val="1"/>
      </c:lineChart>
      <c:catAx>
        <c:axId val="202275344"/>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4487776950604002"/>
              <c:y val="0.84361460309026937"/>
            </c:manualLayout>
          </c:layout>
          <c:overlay val="0"/>
          <c:spPr>
            <a:noFill/>
            <a:ln w="25400">
              <a:noFill/>
            </a:ln>
          </c:spPr>
        </c:title>
        <c:numFmt formatCode="mm/dd/yy" sourceLinked="0"/>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2973576277211132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2275344"/>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Breakout of Errors by Type per Week</a:t>
            </a:r>
          </a:p>
        </c:rich>
      </c:tx>
      <c:layout>
        <c:manualLayout>
          <c:xMode val="edge"/>
          <c:yMode val="edge"/>
          <c:x val="0.30811724931403656"/>
          <c:y val="2.4449950724037297E-2"/>
        </c:manualLayout>
      </c:layout>
      <c:overlay val="0"/>
      <c:spPr>
        <a:noFill/>
        <a:ln w="25400">
          <a:noFill/>
        </a:ln>
      </c:spPr>
    </c:title>
    <c:autoTitleDeleted val="0"/>
    <c:plotArea>
      <c:layout>
        <c:manualLayout>
          <c:layoutTarget val="inner"/>
          <c:xMode val="edge"/>
          <c:yMode val="edge"/>
          <c:x val="3.5339612824548991E-2"/>
          <c:y val="0.22738454173354689"/>
          <c:w val="0.80784146191117456"/>
          <c:h val="0.47921903419113099"/>
        </c:manualLayout>
      </c:layout>
      <c:barChart>
        <c:barDir val="col"/>
        <c:grouping val="stacked"/>
        <c:varyColors val="0"/>
        <c:ser>
          <c:idx val="0"/>
          <c:order val="0"/>
          <c:tx>
            <c:strRef>
              <c:f>'Graph Data Aug 20'!$A$2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20'!$G$2:$Z$2</c:f>
              <c:numCache>
                <c:formatCode>General</c:formatCode>
                <c:ptCount val="20"/>
                <c:pt idx="1">
                  <c:v>2</c:v>
                </c:pt>
                <c:pt idx="3">
                  <c:v>1</c:v>
                </c:pt>
                <c:pt idx="9">
                  <c:v>1</c:v>
                </c:pt>
              </c:numCache>
            </c:numRef>
          </c:val>
          <c:extLst>
            <c:ext xmlns:c16="http://schemas.microsoft.com/office/drawing/2014/chart" uri="{C3380CC4-5D6E-409C-BE32-E72D297353CC}">
              <c16:uniqueId val="{00000000-EF77-4542-9F61-2A1A90E8D17E}"/>
            </c:ext>
          </c:extLst>
        </c:ser>
        <c:ser>
          <c:idx val="1"/>
          <c:order val="1"/>
          <c:tx>
            <c:strRef>
              <c:f>'Graph Data Aug 20'!$A$3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31860869687132448"/>
                  <c:y val="0.65525867940419946"/>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77-4542-9F61-2A1A90E8D17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20'!$G$3:$Z$3</c:f>
              <c:numCache>
                <c:formatCode>General</c:formatCode>
                <c:ptCount val="20"/>
                <c:pt idx="7">
                  <c:v>1</c:v>
                </c:pt>
                <c:pt idx="9">
                  <c:v>1</c:v>
                </c:pt>
                <c:pt idx="11">
                  <c:v>2</c:v>
                </c:pt>
                <c:pt idx="13">
                  <c:v>1</c:v>
                </c:pt>
              </c:numCache>
            </c:numRef>
          </c:val>
          <c:extLst>
            <c:ext xmlns:c16="http://schemas.microsoft.com/office/drawing/2014/chart" uri="{C3380CC4-5D6E-409C-BE32-E72D297353CC}">
              <c16:uniqueId val="{00000002-EF77-4542-9F61-2A1A90E8D17E}"/>
            </c:ext>
          </c:extLst>
        </c:ser>
        <c:ser>
          <c:idx val="2"/>
          <c:order val="2"/>
          <c:tx>
            <c:strRef>
              <c:f>'Graph Data Aug 20'!$A$4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77305403053700916"/>
                  <c:y val="0.65281368433179576"/>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77-4542-9F61-2A1A90E8D17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20'!$G$4:$Z$4</c:f>
              <c:numCache>
                <c:formatCode>General</c:formatCode>
                <c:ptCount val="20"/>
                <c:pt idx="0">
                  <c:v>30</c:v>
                </c:pt>
                <c:pt idx="1">
                  <c:v>6</c:v>
                </c:pt>
                <c:pt idx="2">
                  <c:v>10</c:v>
                </c:pt>
                <c:pt idx="3">
                  <c:v>19</c:v>
                </c:pt>
                <c:pt idx="4">
                  <c:v>13</c:v>
                </c:pt>
                <c:pt idx="5">
                  <c:v>7</c:v>
                </c:pt>
                <c:pt idx="6">
                  <c:v>2</c:v>
                </c:pt>
                <c:pt idx="7">
                  <c:v>8</c:v>
                </c:pt>
                <c:pt idx="8">
                  <c:v>5</c:v>
                </c:pt>
                <c:pt idx="9">
                  <c:v>6</c:v>
                </c:pt>
                <c:pt idx="10">
                  <c:v>6</c:v>
                </c:pt>
                <c:pt idx="11">
                  <c:v>9</c:v>
                </c:pt>
                <c:pt idx="12">
                  <c:v>5</c:v>
                </c:pt>
                <c:pt idx="16">
                  <c:v>17</c:v>
                </c:pt>
                <c:pt idx="17">
                  <c:v>12</c:v>
                </c:pt>
                <c:pt idx="18">
                  <c:v>5</c:v>
                </c:pt>
                <c:pt idx="19">
                  <c:v>4</c:v>
                </c:pt>
              </c:numCache>
            </c:numRef>
          </c:val>
          <c:extLst>
            <c:ext xmlns:c16="http://schemas.microsoft.com/office/drawing/2014/chart" uri="{C3380CC4-5D6E-409C-BE32-E72D297353CC}">
              <c16:uniqueId val="{00000004-EF77-4542-9F61-2A1A90E8D17E}"/>
            </c:ext>
          </c:extLst>
        </c:ser>
        <c:ser>
          <c:idx val="3"/>
          <c:order val="3"/>
          <c:tx>
            <c:strRef>
              <c:f>'Graph Data Aug 20'!$A$5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77691930068969428"/>
                  <c:y val="0.60391378288372122"/>
                </c:manualLayout>
              </c:layout>
              <c:spPr>
                <a:noFill/>
                <a:ln w="25400">
                  <a:noFill/>
                </a:ln>
              </c:spPr>
              <c:txPr>
                <a:bodyPr/>
                <a:lstStyle/>
                <a:p>
                  <a:pPr>
                    <a:defRPr sz="120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77-4542-9F61-2A1A90E8D17E}"/>
                </c:ext>
              </c:extLst>
            </c:dLbl>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20'!$G$5:$Z$5</c:f>
              <c:numCache>
                <c:formatCode>General</c:formatCode>
                <c:ptCount val="20"/>
                <c:pt idx="0">
                  <c:v>5</c:v>
                </c:pt>
                <c:pt idx="1">
                  <c:v>3</c:v>
                </c:pt>
                <c:pt idx="2">
                  <c:v>3</c:v>
                </c:pt>
                <c:pt idx="3">
                  <c:v>2</c:v>
                </c:pt>
                <c:pt idx="4">
                  <c:v>6</c:v>
                </c:pt>
                <c:pt idx="5">
                  <c:v>5</c:v>
                </c:pt>
                <c:pt idx="6">
                  <c:v>6</c:v>
                </c:pt>
                <c:pt idx="7">
                  <c:v>4</c:v>
                </c:pt>
                <c:pt idx="8">
                  <c:v>5</c:v>
                </c:pt>
                <c:pt idx="9">
                  <c:v>2</c:v>
                </c:pt>
                <c:pt idx="10">
                  <c:v>4</c:v>
                </c:pt>
                <c:pt idx="11">
                  <c:v>3</c:v>
                </c:pt>
                <c:pt idx="12">
                  <c:v>1</c:v>
                </c:pt>
                <c:pt idx="13">
                  <c:v>12</c:v>
                </c:pt>
                <c:pt idx="14">
                  <c:v>9</c:v>
                </c:pt>
                <c:pt idx="15">
                  <c:v>9</c:v>
                </c:pt>
                <c:pt idx="16">
                  <c:v>4</c:v>
                </c:pt>
                <c:pt idx="17">
                  <c:v>5</c:v>
                </c:pt>
                <c:pt idx="18">
                  <c:v>5</c:v>
                </c:pt>
                <c:pt idx="19">
                  <c:v>3</c:v>
                </c:pt>
              </c:numCache>
            </c:numRef>
          </c:val>
          <c:extLst>
            <c:ext xmlns:c16="http://schemas.microsoft.com/office/drawing/2014/chart" uri="{C3380CC4-5D6E-409C-BE32-E72D297353CC}">
              <c16:uniqueId val="{00000006-EF77-4542-9F61-2A1A90E8D17E}"/>
            </c:ext>
          </c:extLst>
        </c:ser>
        <c:ser>
          <c:idx val="4"/>
          <c:order val="4"/>
          <c:tx>
            <c:strRef>
              <c:f>'Graph Data Aug 20'!$A$6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2909996243521456"/>
                  <c:y val="0.58190882723208759"/>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77-4542-9F61-2A1A90E8D17E}"/>
                </c:ext>
              </c:extLst>
            </c:dLbl>
            <c:dLbl>
              <c:idx val="8"/>
              <c:layout>
                <c:manualLayout>
                  <c:xMode val="edge"/>
                  <c:yMode val="edge"/>
                  <c:x val="0.36664848305469577"/>
                  <c:y val="0.56479386172526158"/>
                </c:manualLayout>
              </c:layout>
              <c:spPr>
                <a:noFill/>
                <a:ln w="25400">
                  <a:noFill/>
                </a:ln>
              </c:spPr>
              <c:txPr>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77-4542-9F61-2A1A90E8D17E}"/>
                </c:ext>
              </c:extLst>
            </c:dLbl>
            <c:spPr>
              <a:noFill/>
              <a:ln w="25400">
                <a:noFill/>
              </a:ln>
            </c:spPr>
            <c:txPr>
              <a:bodyPr wrap="square" lIns="38100" tIns="19050" rIns="38100" bIns="19050" anchor="ctr">
                <a:spAutoFit/>
              </a:bodyPr>
              <a:lstStyle/>
              <a:p>
                <a:pPr algn="l">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20'!$G$6:$Z$6</c:f>
              <c:numCache>
                <c:formatCode>General</c:formatCode>
                <c:ptCount val="20"/>
                <c:pt idx="0">
                  <c:v>2</c:v>
                </c:pt>
                <c:pt idx="1">
                  <c:v>4</c:v>
                </c:pt>
                <c:pt idx="2">
                  <c:v>1</c:v>
                </c:pt>
                <c:pt idx="3">
                  <c:v>3</c:v>
                </c:pt>
                <c:pt idx="6">
                  <c:v>1</c:v>
                </c:pt>
                <c:pt idx="8">
                  <c:v>1</c:v>
                </c:pt>
                <c:pt idx="9">
                  <c:v>3</c:v>
                </c:pt>
                <c:pt idx="13">
                  <c:v>5</c:v>
                </c:pt>
                <c:pt idx="14">
                  <c:v>5</c:v>
                </c:pt>
                <c:pt idx="15">
                  <c:v>5</c:v>
                </c:pt>
                <c:pt idx="16">
                  <c:v>1</c:v>
                </c:pt>
                <c:pt idx="17">
                  <c:v>1</c:v>
                </c:pt>
                <c:pt idx="18">
                  <c:v>2</c:v>
                </c:pt>
              </c:numCache>
            </c:numRef>
          </c:val>
          <c:extLst>
            <c:ext xmlns:c16="http://schemas.microsoft.com/office/drawing/2014/chart" uri="{C3380CC4-5D6E-409C-BE32-E72D297353CC}">
              <c16:uniqueId val="{00000009-EF77-4542-9F61-2A1A90E8D17E}"/>
            </c:ext>
          </c:extLst>
        </c:ser>
        <c:ser>
          <c:idx val="5"/>
          <c:order val="5"/>
          <c:tx>
            <c:strRef>
              <c:f>'Graph Data Aug 20'!$A$7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33186105168053043"/>
                  <c:y val="0.52078395042199443"/>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F77-4542-9F61-2A1A90E8D17E}"/>
                </c:ext>
              </c:extLst>
            </c:dLbl>
            <c:dLbl>
              <c:idx val="8"/>
              <c:layout>
                <c:manualLayout>
                  <c:xMode val="edge"/>
                  <c:yMode val="edge"/>
                  <c:x val="0.37934865641351806"/>
                  <c:y val="0.54767889621843535"/>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F77-4542-9F61-2A1A90E8D17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20'!$G$7:$Z$7</c:f>
              <c:numCache>
                <c:formatCode>General</c:formatCode>
                <c:ptCount val="20"/>
                <c:pt idx="0">
                  <c:v>3</c:v>
                </c:pt>
                <c:pt idx="6">
                  <c:v>1</c:v>
                </c:pt>
                <c:pt idx="7">
                  <c:v>1</c:v>
                </c:pt>
                <c:pt idx="8">
                  <c:v>3</c:v>
                </c:pt>
                <c:pt idx="10">
                  <c:v>1</c:v>
                </c:pt>
                <c:pt idx="11">
                  <c:v>5</c:v>
                </c:pt>
                <c:pt idx="12">
                  <c:v>1</c:v>
                </c:pt>
                <c:pt idx="13">
                  <c:v>3</c:v>
                </c:pt>
                <c:pt idx="16">
                  <c:v>2</c:v>
                </c:pt>
                <c:pt idx="17">
                  <c:v>1</c:v>
                </c:pt>
                <c:pt idx="18">
                  <c:v>2</c:v>
                </c:pt>
              </c:numCache>
            </c:numRef>
          </c:val>
          <c:extLst>
            <c:ext xmlns:c16="http://schemas.microsoft.com/office/drawing/2014/chart" uri="{C3380CC4-5D6E-409C-BE32-E72D297353CC}">
              <c16:uniqueId val="{0000000C-EF77-4542-9F61-2A1A90E8D17E}"/>
            </c:ext>
          </c:extLst>
        </c:ser>
        <c:ser>
          <c:idx val="6"/>
          <c:order val="6"/>
          <c:tx>
            <c:strRef>
              <c:f>'Graph Data Aug 20'!$A$8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20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20'!$G$8:$Z$8</c:f>
              <c:numCache>
                <c:formatCode>General</c:formatCode>
                <c:ptCount val="20"/>
                <c:pt idx="0">
                  <c:v>4</c:v>
                </c:pt>
                <c:pt idx="1">
                  <c:v>1</c:v>
                </c:pt>
                <c:pt idx="2">
                  <c:v>5</c:v>
                </c:pt>
                <c:pt idx="3">
                  <c:v>1</c:v>
                </c:pt>
                <c:pt idx="4">
                  <c:v>2</c:v>
                </c:pt>
                <c:pt idx="5">
                  <c:v>1</c:v>
                </c:pt>
                <c:pt idx="7">
                  <c:v>3</c:v>
                </c:pt>
                <c:pt idx="9">
                  <c:v>3</c:v>
                </c:pt>
                <c:pt idx="10">
                  <c:v>1</c:v>
                </c:pt>
                <c:pt idx="13">
                  <c:v>2</c:v>
                </c:pt>
                <c:pt idx="15">
                  <c:v>2</c:v>
                </c:pt>
                <c:pt idx="17">
                  <c:v>1</c:v>
                </c:pt>
                <c:pt idx="18">
                  <c:v>1</c:v>
                </c:pt>
                <c:pt idx="19">
                  <c:v>3</c:v>
                </c:pt>
              </c:numCache>
            </c:numRef>
          </c:val>
          <c:extLst>
            <c:ext xmlns:c16="http://schemas.microsoft.com/office/drawing/2014/chart" uri="{C3380CC4-5D6E-409C-BE32-E72D297353CC}">
              <c16:uniqueId val="{0000000D-EF77-4542-9F61-2A1A90E8D17E}"/>
            </c:ext>
          </c:extLst>
        </c:ser>
        <c:ser>
          <c:idx val="7"/>
          <c:order val="7"/>
          <c:tx>
            <c:strRef>
              <c:f>'Graph Data Aug 20'!$A$9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78906729259813291"/>
                  <c:y val="0.50122398984276462"/>
                </c:manualLayout>
              </c:layout>
              <c:spPr>
                <a:noFill/>
                <a:ln w="25400">
                  <a:noFill/>
                </a:ln>
              </c:spPr>
              <c:txPr>
                <a:bodyPr/>
                <a:lstStyle/>
                <a:p>
                  <a:pPr>
                    <a:defRPr sz="11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F77-4542-9F61-2A1A90E8D17E}"/>
                </c:ext>
              </c:extLst>
            </c:dLbl>
            <c:spPr>
              <a:noFill/>
              <a:ln w="25400">
                <a:noFill/>
              </a:ln>
            </c:spPr>
            <c:txPr>
              <a:bodyPr wrap="square" lIns="38100" tIns="19050" rIns="38100" bIns="19050" anchor="ctr">
                <a:spAutoFit/>
              </a:bodyPr>
              <a:lstStyle/>
              <a:p>
                <a:pPr>
                  <a:defRPr sz="11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20'!$G$9:$Z$9</c:f>
              <c:numCache>
                <c:formatCode>General</c:formatCode>
                <c:ptCount val="20"/>
                <c:pt idx="4">
                  <c:v>1</c:v>
                </c:pt>
                <c:pt idx="6">
                  <c:v>1</c:v>
                </c:pt>
                <c:pt idx="8">
                  <c:v>2</c:v>
                </c:pt>
                <c:pt idx="10">
                  <c:v>4</c:v>
                </c:pt>
                <c:pt idx="11">
                  <c:v>7</c:v>
                </c:pt>
                <c:pt idx="15">
                  <c:v>2</c:v>
                </c:pt>
                <c:pt idx="16">
                  <c:v>3</c:v>
                </c:pt>
                <c:pt idx="17">
                  <c:v>3</c:v>
                </c:pt>
                <c:pt idx="18">
                  <c:v>2</c:v>
                </c:pt>
                <c:pt idx="19">
                  <c:v>3</c:v>
                </c:pt>
              </c:numCache>
            </c:numRef>
          </c:val>
          <c:extLst>
            <c:ext xmlns:c16="http://schemas.microsoft.com/office/drawing/2014/chart" uri="{C3380CC4-5D6E-409C-BE32-E72D297353CC}">
              <c16:uniqueId val="{0000000F-EF77-4542-9F61-2A1A90E8D17E}"/>
            </c:ext>
          </c:extLst>
        </c:ser>
        <c:ser>
          <c:idx val="8"/>
          <c:order val="8"/>
          <c:tx>
            <c:strRef>
              <c:f>'Graph Data Aug 20'!$A$10</c:f>
              <c:strCache>
                <c:ptCount val="1"/>
                <c:pt idx="0">
                  <c:v>Not identified</c:v>
                </c:pt>
              </c:strCache>
            </c:strRef>
          </c:tx>
          <c:spPr>
            <a:solidFill>
              <a:srgbClr val="000080"/>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20'!$G$1:$Z$1</c:f>
              <c:strCache>
                <c:ptCount val="20"/>
                <c:pt idx="0">
                  <c:v>4/05-4/11</c:v>
                </c:pt>
                <c:pt idx="1">
                  <c:v>4/12-4/18</c:v>
                </c:pt>
                <c:pt idx="2">
                  <c:v>4/19-4/25</c:v>
                </c:pt>
                <c:pt idx="3">
                  <c:v>04/26-05/01</c:v>
                </c:pt>
                <c:pt idx="4">
                  <c:v>5/2/-5/9</c:v>
                </c:pt>
                <c:pt idx="5">
                  <c:v>5/10-5/17</c:v>
                </c:pt>
                <c:pt idx="6">
                  <c:v>5/18-5/25</c:v>
                </c:pt>
                <c:pt idx="7">
                  <c:v>5/28-6/1</c:v>
                </c:pt>
                <c:pt idx="8">
                  <c:v>06/04-06/08</c:v>
                </c:pt>
                <c:pt idx="9">
                  <c:v>06/11-06/15</c:v>
                </c:pt>
                <c:pt idx="10">
                  <c:v>06/18-06/22</c:v>
                </c:pt>
                <c:pt idx="11">
                  <c:v>06/25-06/29</c:v>
                </c:pt>
                <c:pt idx="12">
                  <c:v>07/02-07/05</c:v>
                </c:pt>
                <c:pt idx="13">
                  <c:v>07/09-07/13</c:v>
                </c:pt>
                <c:pt idx="14">
                  <c:v>07/16-07/20</c:v>
                </c:pt>
                <c:pt idx="15">
                  <c:v>07/23-07/27</c:v>
                </c:pt>
                <c:pt idx="16">
                  <c:v>07/30-08/03</c:v>
                </c:pt>
                <c:pt idx="17">
                  <c:v>08/06-08/10</c:v>
                </c:pt>
                <c:pt idx="18">
                  <c:v>08/13-08/17</c:v>
                </c:pt>
                <c:pt idx="19">
                  <c:v>8/20-8/24</c:v>
                </c:pt>
              </c:strCache>
            </c:strRef>
          </c:cat>
          <c:val>
            <c:numRef>
              <c:f>'Graph Data Aug 20'!$G$10:$Z$10</c:f>
              <c:numCache>
                <c:formatCode>General</c:formatCode>
                <c:ptCount val="20"/>
                <c:pt idx="12">
                  <c:v>1</c:v>
                </c:pt>
                <c:pt idx="14">
                  <c:v>1</c:v>
                </c:pt>
                <c:pt idx="15">
                  <c:v>1</c:v>
                </c:pt>
                <c:pt idx="16">
                  <c:v>2</c:v>
                </c:pt>
                <c:pt idx="17">
                  <c:v>1</c:v>
                </c:pt>
                <c:pt idx="19">
                  <c:v>1</c:v>
                </c:pt>
              </c:numCache>
            </c:numRef>
          </c:val>
          <c:extLst>
            <c:ext xmlns:c16="http://schemas.microsoft.com/office/drawing/2014/chart" uri="{C3380CC4-5D6E-409C-BE32-E72D297353CC}">
              <c16:uniqueId val="{00000010-EF77-4542-9F61-2A1A90E8D17E}"/>
            </c:ext>
          </c:extLst>
        </c:ser>
        <c:dLbls>
          <c:showLegendKey val="0"/>
          <c:showVal val="1"/>
          <c:showCatName val="0"/>
          <c:showSerName val="0"/>
          <c:showPercent val="0"/>
          <c:showBubbleSize val="0"/>
        </c:dLbls>
        <c:gapWidth val="110"/>
        <c:overlap val="50"/>
        <c:axId val="190190280"/>
        <c:axId val="1"/>
      </c:barChart>
      <c:catAx>
        <c:axId val="190190280"/>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190190280"/>
        <c:crosses val="autoZero"/>
        <c:crossBetween val="between"/>
      </c:valAx>
      <c:spPr>
        <a:solidFill>
          <a:srgbClr val="FFFFFF"/>
        </a:solidFill>
        <a:ln w="12700">
          <a:solidFill>
            <a:srgbClr val="C0C0C0"/>
          </a:solidFill>
          <a:prstDash val="solid"/>
        </a:ln>
      </c:spPr>
    </c:plotArea>
    <c:legend>
      <c:legendPos val="r"/>
      <c:layout>
        <c:manualLayout>
          <c:xMode val="edge"/>
          <c:yMode val="edge"/>
          <c:x val="0.8503594335907102"/>
          <c:y val="4.8899901448074594E-2"/>
          <c:w val="0.11982337473323641"/>
          <c:h val="0.85330328026890157"/>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Trend of Weekly Errors</a:t>
            </a:r>
          </a:p>
        </c:rich>
      </c:tx>
      <c:layout>
        <c:manualLayout>
          <c:xMode val="edge"/>
          <c:yMode val="edge"/>
          <c:x val="0.38539596694589767"/>
          <c:y val="3.7837925222193224E-2"/>
        </c:manualLayout>
      </c:layout>
      <c:overlay val="0"/>
      <c:spPr>
        <a:noFill/>
        <a:ln w="25400">
          <a:noFill/>
        </a:ln>
      </c:spPr>
    </c:title>
    <c:autoTitleDeleted val="0"/>
    <c:plotArea>
      <c:layout>
        <c:manualLayout>
          <c:layoutTarget val="inner"/>
          <c:xMode val="edge"/>
          <c:yMode val="edge"/>
          <c:x val="9.9391591475520971E-2"/>
          <c:y val="0.18918962611096615"/>
          <c:w val="0.83164392867272652"/>
          <c:h val="0.40270363272191362"/>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10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Aug 20'!$G$12:$Z$12</c:f>
              <c:numCache>
                <c:formatCode>m/d/yyyy</c:formatCode>
                <c:ptCount val="20"/>
                <c:pt idx="0">
                  <c:v>36986</c:v>
                </c:pt>
                <c:pt idx="1">
                  <c:v>36993</c:v>
                </c:pt>
                <c:pt idx="2">
                  <c:v>37000</c:v>
                </c:pt>
                <c:pt idx="3">
                  <c:v>37007</c:v>
                </c:pt>
                <c:pt idx="4">
                  <c:v>37013</c:v>
                </c:pt>
                <c:pt idx="5">
                  <c:v>37021</c:v>
                </c:pt>
                <c:pt idx="6">
                  <c:v>37029</c:v>
                </c:pt>
                <c:pt idx="7">
                  <c:v>37039</c:v>
                </c:pt>
                <c:pt idx="8">
                  <c:v>37046</c:v>
                </c:pt>
                <c:pt idx="9">
                  <c:v>37053</c:v>
                </c:pt>
                <c:pt idx="10">
                  <c:v>37060</c:v>
                </c:pt>
                <c:pt idx="11">
                  <c:v>37067</c:v>
                </c:pt>
                <c:pt idx="12">
                  <c:v>37074</c:v>
                </c:pt>
                <c:pt idx="13">
                  <c:v>37081</c:v>
                </c:pt>
                <c:pt idx="14">
                  <c:v>37088</c:v>
                </c:pt>
                <c:pt idx="15">
                  <c:v>37095</c:v>
                </c:pt>
                <c:pt idx="16">
                  <c:v>37102</c:v>
                </c:pt>
                <c:pt idx="17">
                  <c:v>37109</c:v>
                </c:pt>
                <c:pt idx="18">
                  <c:v>37116</c:v>
                </c:pt>
                <c:pt idx="19">
                  <c:v>37123</c:v>
                </c:pt>
              </c:numCache>
            </c:numRef>
          </c:cat>
          <c:val>
            <c:numRef>
              <c:f>'Graph Data Aug 20'!$G$11:$Z$11</c:f>
              <c:numCache>
                <c:formatCode>General</c:formatCode>
                <c:ptCount val="20"/>
                <c:pt idx="0">
                  <c:v>44</c:v>
                </c:pt>
                <c:pt idx="1">
                  <c:v>16</c:v>
                </c:pt>
                <c:pt idx="2">
                  <c:v>19</c:v>
                </c:pt>
                <c:pt idx="3">
                  <c:v>26</c:v>
                </c:pt>
                <c:pt idx="4">
                  <c:v>22</c:v>
                </c:pt>
                <c:pt idx="5">
                  <c:v>13</c:v>
                </c:pt>
                <c:pt idx="6">
                  <c:v>11</c:v>
                </c:pt>
                <c:pt idx="7">
                  <c:v>17</c:v>
                </c:pt>
                <c:pt idx="8">
                  <c:v>16</c:v>
                </c:pt>
                <c:pt idx="9">
                  <c:v>16</c:v>
                </c:pt>
                <c:pt idx="10">
                  <c:v>16</c:v>
                </c:pt>
                <c:pt idx="11">
                  <c:v>26</c:v>
                </c:pt>
                <c:pt idx="12">
                  <c:v>8</c:v>
                </c:pt>
                <c:pt idx="13">
                  <c:v>23</c:v>
                </c:pt>
                <c:pt idx="14">
                  <c:v>15</c:v>
                </c:pt>
                <c:pt idx="15">
                  <c:v>19</c:v>
                </c:pt>
                <c:pt idx="16">
                  <c:v>29</c:v>
                </c:pt>
                <c:pt idx="17">
                  <c:v>24</c:v>
                </c:pt>
                <c:pt idx="18">
                  <c:v>17</c:v>
                </c:pt>
                <c:pt idx="19">
                  <c:v>14</c:v>
                </c:pt>
              </c:numCache>
            </c:numRef>
          </c:val>
          <c:smooth val="0"/>
          <c:extLst>
            <c:ext xmlns:c16="http://schemas.microsoft.com/office/drawing/2014/chart" uri="{C3380CC4-5D6E-409C-BE32-E72D297353CC}">
              <c16:uniqueId val="{00000000-F7C4-4BA5-8D09-A7C459AA688F}"/>
            </c:ext>
          </c:extLst>
        </c:ser>
        <c:dLbls>
          <c:showLegendKey val="0"/>
          <c:showVal val="0"/>
          <c:showCatName val="0"/>
          <c:showSerName val="0"/>
          <c:showPercent val="0"/>
          <c:showBubbleSize val="0"/>
        </c:dLbls>
        <c:marker val="1"/>
        <c:smooth val="0"/>
        <c:axId val="190191920"/>
        <c:axId val="1"/>
      </c:lineChart>
      <c:catAx>
        <c:axId val="19019192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102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19019192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0.24036537938467828"/>
          <c:y val="0.8324343548882509"/>
          <c:w val="0.53752595389822566"/>
          <c:h val="7.5675850444386447E-2"/>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Summary of Errors by Group for week of 08/20/2001</a:t>
            </a:r>
          </a:p>
        </c:rich>
      </c:tx>
      <c:layout>
        <c:manualLayout>
          <c:xMode val="edge"/>
          <c:yMode val="edge"/>
          <c:x val="0.23785188517637307"/>
          <c:y val="1.9073575826477826E-2"/>
        </c:manualLayout>
      </c:layout>
      <c:overlay val="0"/>
      <c:spPr>
        <a:noFill/>
        <a:ln w="25400">
          <a:noFill/>
        </a:ln>
      </c:spPr>
    </c:title>
    <c:autoTitleDeleted val="0"/>
    <c:plotArea>
      <c:layout>
        <c:manualLayout>
          <c:layoutTarget val="inner"/>
          <c:xMode val="edge"/>
          <c:yMode val="edge"/>
          <c:x val="1.6624056490821774E-2"/>
          <c:y val="0.17983657207821949"/>
          <c:w val="0.7890032965259256"/>
          <c:h val="0.52588573350146006"/>
        </c:manualLayout>
      </c:layout>
      <c:barChart>
        <c:barDir val="col"/>
        <c:grouping val="clustered"/>
        <c:varyColors val="0"/>
        <c:ser>
          <c:idx val="1"/>
          <c:order val="0"/>
          <c:tx>
            <c:strRef>
              <c:f>'Graph Data Aug 20'!$C$165</c:f>
              <c:strCache>
                <c:ptCount val="1"/>
                <c:pt idx="0">
                  <c:v># of errors</c:v>
                </c:pt>
              </c:strCache>
            </c:strRef>
          </c:tx>
          <c:spPr>
            <a:solidFill>
              <a:srgbClr val="CCFFFF"/>
            </a:solidFill>
            <a:ln w="12700">
              <a:solidFill>
                <a:srgbClr val="000000"/>
              </a:solidFill>
              <a:prstDash val="solid"/>
            </a:ln>
          </c:spPr>
          <c:invertIfNegative val="0"/>
          <c:dLbls>
            <c:dLbl>
              <c:idx val="0"/>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8-3659-41ED-90A0-DB62E5E16138}"/>
                </c:ext>
              </c:extLst>
            </c:dLbl>
            <c:dLbl>
              <c:idx val="1"/>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3659-41ED-90A0-DB62E5E16138}"/>
                </c:ext>
              </c:extLst>
            </c:dLbl>
            <c:dLbl>
              <c:idx val="2"/>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3659-41ED-90A0-DB62E5E16138}"/>
                </c:ext>
              </c:extLst>
            </c:dLbl>
            <c:dLbl>
              <c:idx val="3"/>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7-3659-41ED-90A0-DB62E5E16138}"/>
                </c:ext>
              </c:extLst>
            </c:dLbl>
            <c:dLbl>
              <c:idx val="4"/>
              <c:layout>
                <c:manualLayout>
                  <c:xMode val="edge"/>
                  <c:yMode val="edge"/>
                  <c:x val="0.34782641273104015"/>
                  <c:y val="0.55858329206113633"/>
                </c:manualLayout>
              </c:layout>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659-41ED-90A0-DB62E5E16138}"/>
                </c:ext>
              </c:extLst>
            </c:dLbl>
            <c:dLbl>
              <c:idx val="5"/>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5-3659-41ED-90A0-DB62E5E16138}"/>
                </c:ext>
              </c:extLst>
            </c:dLbl>
            <c:dLbl>
              <c:idx val="6"/>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4-3659-41ED-90A0-DB62E5E16138}"/>
                </c:ext>
              </c:extLst>
            </c:dLbl>
            <c:dLbl>
              <c:idx val="7"/>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3659-41ED-90A0-DB62E5E16138}"/>
                </c:ext>
              </c:extLst>
            </c:dLbl>
            <c:dLbl>
              <c:idx val="8"/>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9-3659-41ED-90A0-DB62E5E16138}"/>
                </c:ext>
              </c:extLst>
            </c:dLbl>
            <c:dLbl>
              <c:idx val="9"/>
              <c:spPr>
                <a:noFill/>
                <a:ln w="25400">
                  <a:noFill/>
                </a:ln>
              </c:spPr>
              <c:txPr>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0-3659-41ED-90A0-DB62E5E16138}"/>
                </c:ext>
              </c:extLst>
            </c:dLbl>
            <c:spPr>
              <a:noFill/>
              <a:ln w="25400">
                <a:noFill/>
              </a:ln>
            </c:spPr>
            <c:txPr>
              <a:bodyPr wrap="square" lIns="38100" tIns="19050" rIns="38100" bIns="19050" anchor="ctr">
                <a:spAutoFit/>
              </a:bodyPr>
              <a:lstStyle/>
              <a:p>
                <a:pPr>
                  <a:defRPr sz="1125" b="1" i="0" u="none" strike="noStrike" baseline="0">
                    <a:solidFill>
                      <a:srgbClr val="0000FF"/>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20'!$C$166:$C$175</c:f>
              <c:numCache>
                <c:formatCode>General</c:formatCode>
                <c:ptCount val="10"/>
                <c:pt idx="1">
                  <c:v>2</c:v>
                </c:pt>
                <c:pt idx="2">
                  <c:v>5</c:v>
                </c:pt>
                <c:pt idx="3">
                  <c:v>1</c:v>
                </c:pt>
                <c:pt idx="4">
                  <c:v>3</c:v>
                </c:pt>
                <c:pt idx="6">
                  <c:v>1</c:v>
                </c:pt>
                <c:pt idx="7">
                  <c:v>2</c:v>
                </c:pt>
                <c:pt idx="9">
                  <c:v>14</c:v>
                </c:pt>
              </c:numCache>
            </c:numRef>
          </c:val>
          <c:extLst>
            <c:ext xmlns:c16="http://schemas.microsoft.com/office/drawing/2014/chart" uri="{C3380CC4-5D6E-409C-BE32-E72D297353CC}">
              <c16:uniqueId val="{0000000A-3659-41ED-90A0-DB62E5E16138}"/>
            </c:ext>
          </c:extLst>
        </c:ser>
        <c:ser>
          <c:idx val="0"/>
          <c:order val="1"/>
          <c:tx>
            <c:strRef>
              <c:f>'Graph Data Aug 20'!$E$165</c:f>
              <c:strCache>
                <c:ptCount val="1"/>
                <c:pt idx="0">
                  <c:v>Ratio of Errors to Active Books </c:v>
                </c:pt>
              </c:strCache>
            </c:strRef>
          </c:tx>
          <c:spPr>
            <a:solidFill>
              <a:srgbClr val="FFFF99"/>
            </a:solidFill>
            <a:ln w="12700">
              <a:solidFill>
                <a:srgbClr val="000000"/>
              </a:solidFill>
              <a:prstDash val="solid"/>
            </a:ln>
          </c:spPr>
          <c:invertIfNegative val="0"/>
          <c:dLbls>
            <c:dLbl>
              <c:idx val="0"/>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2-3659-41ED-90A0-DB62E5E16138}"/>
                </c:ext>
              </c:extLst>
            </c:dLbl>
            <c:dLbl>
              <c:idx val="1"/>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1-3659-41ED-90A0-DB62E5E16138}"/>
                </c:ext>
              </c:extLst>
            </c:dLbl>
            <c:dLbl>
              <c:idx val="2"/>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0-3659-41ED-90A0-DB62E5E16138}"/>
                </c:ext>
              </c:extLst>
            </c:dLbl>
            <c:dLbl>
              <c:idx val="3"/>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F-3659-41ED-90A0-DB62E5E16138}"/>
                </c:ext>
              </c:extLst>
            </c:dLbl>
            <c:dLbl>
              <c:idx val="4"/>
              <c:layout>
                <c:manualLayout>
                  <c:xMode val="edge"/>
                  <c:yMode val="edge"/>
                  <c:x val="0.37851697856024952"/>
                  <c:y val="0.62670320572712845"/>
                </c:manualLayout>
              </c:layout>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659-41ED-90A0-DB62E5E16138}"/>
                </c:ext>
              </c:extLst>
            </c:dLbl>
            <c:dLbl>
              <c:idx val="5"/>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D-3659-41ED-90A0-DB62E5E16138}"/>
                </c:ext>
              </c:extLst>
            </c:dLbl>
            <c:dLbl>
              <c:idx val="6"/>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C-3659-41ED-90A0-DB62E5E16138}"/>
                </c:ext>
              </c:extLst>
            </c:dLbl>
            <c:dLbl>
              <c:idx val="7"/>
              <c:numFmt formatCode="0" sourceLinked="0"/>
              <c:spPr>
                <a:noFill/>
                <a:ln w="25400">
                  <a:noFill/>
                </a:ln>
              </c:spPr>
              <c:txPr>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3659-41ED-90A0-DB62E5E16138}"/>
                </c:ext>
              </c:extLst>
            </c:dLbl>
            <c:numFmt formatCode="0" sourceLinked="0"/>
            <c:spPr>
              <a:noFill/>
              <a:ln w="25400">
                <a:noFill/>
              </a:ln>
            </c:spPr>
            <c:txPr>
              <a:bodyPr wrap="square" lIns="38100" tIns="19050" rIns="38100" bIns="19050" anchor="ctr">
                <a:spAutoFit/>
              </a:bodyPr>
              <a:lstStyle/>
              <a:p>
                <a:pPr algn="r">
                  <a:defRPr sz="1025" b="1" i="0" u="none" strike="noStrike" baseline="0">
                    <a:solidFill>
                      <a:srgbClr val="FF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Aug 20'!$A$166:$A$175</c:f>
              <c:strCache>
                <c:ptCount val="10"/>
                <c:pt idx="0">
                  <c:v>EIM</c:v>
                </c:pt>
                <c:pt idx="1">
                  <c:v>EGM</c:v>
                </c:pt>
                <c:pt idx="2">
                  <c:v>EEL</c:v>
                </c:pt>
                <c:pt idx="3">
                  <c:v>EA-CAN</c:v>
                </c:pt>
                <c:pt idx="4">
                  <c:v>EA - GAS</c:v>
                </c:pt>
                <c:pt idx="5">
                  <c:v>EA - POWER</c:v>
                </c:pt>
                <c:pt idx="6">
                  <c:v>EES</c:v>
                </c:pt>
                <c:pt idx="7">
                  <c:v>EBS</c:v>
                </c:pt>
                <c:pt idx="8">
                  <c:v>OTHER</c:v>
                </c:pt>
                <c:pt idx="9">
                  <c:v>TOTAL</c:v>
                </c:pt>
              </c:strCache>
            </c:strRef>
          </c:cat>
          <c:val>
            <c:numRef>
              <c:f>'Graph Data Aug 20'!$E$166:$E$173</c:f>
              <c:numCache>
                <c:formatCode>_(* #,##0_);_(* \(#,##0\);_(* "-"??_);_(@_)</c:formatCode>
                <c:ptCount val="8"/>
                <c:pt idx="0">
                  <c:v>0</c:v>
                </c:pt>
                <c:pt idx="1">
                  <c:v>0.31847133757961787</c:v>
                </c:pt>
                <c:pt idx="2">
                  <c:v>15.625</c:v>
                </c:pt>
                <c:pt idx="3">
                  <c:v>2.6315789473684208</c:v>
                </c:pt>
                <c:pt idx="4">
                  <c:v>0.67114093959731547</c:v>
                </c:pt>
                <c:pt idx="5">
                  <c:v>0</c:v>
                </c:pt>
                <c:pt idx="6">
                  <c:v>11.111111111111111</c:v>
                </c:pt>
                <c:pt idx="7">
                  <c:v>11.76470588235294</c:v>
                </c:pt>
              </c:numCache>
            </c:numRef>
          </c:val>
          <c:extLst>
            <c:ext xmlns:c16="http://schemas.microsoft.com/office/drawing/2014/chart" uri="{C3380CC4-5D6E-409C-BE32-E72D297353CC}">
              <c16:uniqueId val="{00000013-3659-41ED-90A0-DB62E5E16138}"/>
            </c:ext>
          </c:extLst>
        </c:ser>
        <c:dLbls>
          <c:showLegendKey val="0"/>
          <c:showVal val="1"/>
          <c:showCatName val="0"/>
          <c:showSerName val="0"/>
          <c:showPercent val="0"/>
          <c:showBubbleSize val="0"/>
        </c:dLbls>
        <c:gapWidth val="150"/>
        <c:axId val="190185360"/>
        <c:axId val="1"/>
      </c:barChart>
      <c:catAx>
        <c:axId val="190185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8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1"/>
        <c:axPos val="l"/>
        <c:majorGridlines>
          <c:spPr>
            <a:ln w="3175">
              <a:solidFill>
                <a:srgbClr val="000000"/>
              </a:solidFill>
              <a:prstDash val="solid"/>
            </a:ln>
          </c:spPr>
        </c:majorGridlines>
        <c:numFmt formatCode="General" sourceLinked="1"/>
        <c:majorTickMark val="out"/>
        <c:minorTickMark val="none"/>
        <c:tickLblPos val="nextTo"/>
        <c:crossAx val="190185360"/>
        <c:crosses val="autoZero"/>
        <c:crossBetween val="between"/>
      </c:valAx>
      <c:spPr>
        <a:solidFill>
          <a:srgbClr val="FFFFFF"/>
        </a:solidFill>
        <a:ln w="3175">
          <a:solidFill>
            <a:srgbClr val="000000"/>
          </a:solidFill>
          <a:prstDash val="solid"/>
        </a:ln>
      </c:spPr>
    </c:plotArea>
    <c:legend>
      <c:legendPos val="r"/>
      <c:layout>
        <c:manualLayout>
          <c:xMode val="edge"/>
          <c:yMode val="edge"/>
          <c:x val="0.82736650381243737"/>
          <c:y val="7.6294303305911304E-2"/>
          <c:w val="0.13043490477414005"/>
          <c:h val="0.692098322846481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00" verticalDpi="30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Trend of Book Creation
Rolling 30 Day period</a:t>
            </a:r>
          </a:p>
        </c:rich>
      </c:tx>
      <c:layout>
        <c:manualLayout>
          <c:xMode val="edge"/>
          <c:yMode val="edge"/>
          <c:x val="0.3262880314796327"/>
          <c:y val="1.5283855015534661E-2"/>
        </c:manualLayout>
      </c:layout>
      <c:overlay val="0"/>
      <c:spPr>
        <a:noFill/>
        <a:ln w="25400">
          <a:noFill/>
        </a:ln>
      </c:spPr>
    </c:title>
    <c:autoTitleDeleted val="0"/>
    <c:plotArea>
      <c:layout>
        <c:manualLayout>
          <c:layoutTarget val="inner"/>
          <c:xMode val="edge"/>
          <c:yMode val="edge"/>
          <c:x val="3.0383096048710742E-2"/>
          <c:y val="0.1572053658740708"/>
          <c:w val="0.88639380211673513"/>
          <c:h val="0.63318827921500731"/>
        </c:manualLayout>
      </c:layout>
      <c:barChart>
        <c:barDir val="col"/>
        <c:grouping val="stacked"/>
        <c:varyColors val="0"/>
        <c:ser>
          <c:idx val="0"/>
          <c:order val="0"/>
          <c:tx>
            <c:strRef>
              <c:f>'Graph Data Oct 015'!$AI$15</c:f>
              <c:strCache>
                <c:ptCount val="1"/>
                <c:pt idx="0">
                  <c:v>EIM</c:v>
                </c:pt>
              </c:strCache>
            </c:strRef>
          </c:tx>
          <c:spPr>
            <a:solidFill>
              <a:srgbClr val="9999FF"/>
            </a:solidFill>
            <a:ln w="12700">
              <a:solidFill>
                <a:srgbClr val="000000"/>
              </a:solidFill>
              <a:prstDash val="solid"/>
            </a:ln>
          </c:spPr>
          <c:invertIfNegative val="0"/>
          <c:dLbls>
            <c:dLbl>
              <c:idx val="1"/>
              <c:layout>
                <c:manualLayout>
                  <c:xMode val="edge"/>
                  <c:yMode val="edge"/>
                  <c:x val="0.27212686026236577"/>
                  <c:y val="0.74890889576119835"/>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97-4F45-89EC-0966C2E7A000}"/>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015'!$AC$15:$AH$15</c:f>
              <c:numCache>
                <c:formatCode>General</c:formatCode>
                <c:ptCount val="6"/>
                <c:pt idx="0">
                  <c:v>2</c:v>
                </c:pt>
                <c:pt idx="1">
                  <c:v>3</c:v>
                </c:pt>
                <c:pt idx="2">
                  <c:v>8</c:v>
                </c:pt>
                <c:pt idx="3">
                  <c:v>2</c:v>
                </c:pt>
                <c:pt idx="4">
                  <c:v>1</c:v>
                </c:pt>
                <c:pt idx="5">
                  <c:v>3</c:v>
                </c:pt>
              </c:numCache>
            </c:numRef>
          </c:val>
          <c:extLst>
            <c:ext xmlns:c16="http://schemas.microsoft.com/office/drawing/2014/chart" uri="{C3380CC4-5D6E-409C-BE32-E72D297353CC}">
              <c16:uniqueId val="{00000001-9B97-4F45-89EC-0966C2E7A000}"/>
            </c:ext>
          </c:extLst>
        </c:ser>
        <c:ser>
          <c:idx val="1"/>
          <c:order val="1"/>
          <c:tx>
            <c:strRef>
              <c:f>'Graph Data Oct 015'!$AI$16</c:f>
              <c:strCache>
                <c:ptCount val="1"/>
                <c:pt idx="0">
                  <c:v>EGM</c:v>
                </c:pt>
              </c:strCache>
            </c:strRef>
          </c:tx>
          <c:spPr>
            <a:solidFill>
              <a:srgbClr val="FFCC99"/>
            </a:solidFill>
            <a:ln w="12700">
              <a:solidFill>
                <a:srgbClr val="000000"/>
              </a:solidFill>
              <a:prstDash val="solid"/>
            </a:ln>
          </c:spPr>
          <c:invertIfNegative val="0"/>
          <c:dLbls>
            <c:dLbl>
              <c:idx val="0"/>
              <c:layout>
                <c:manualLayout>
                  <c:xMode val="edge"/>
                  <c:yMode val="edge"/>
                  <c:x val="0.12681640089896659"/>
                  <c:y val="0.66812280496480081"/>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97-4F45-89EC-0966C2E7A000}"/>
                </c:ext>
              </c:extLst>
            </c:dLbl>
            <c:dLbl>
              <c:idx val="1"/>
              <c:layout>
                <c:manualLayout>
                  <c:xMode val="edge"/>
                  <c:yMode val="edge"/>
                  <c:x val="0.21532368069303701"/>
                  <c:y val="0.46069905832540187"/>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97-4F45-89EC-0966C2E7A000}"/>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015'!$AC$16:$AH$16</c:f>
              <c:numCache>
                <c:formatCode>General</c:formatCode>
                <c:ptCount val="6"/>
                <c:pt idx="0">
                  <c:v>17</c:v>
                </c:pt>
                <c:pt idx="1">
                  <c:v>57</c:v>
                </c:pt>
                <c:pt idx="2">
                  <c:v>16</c:v>
                </c:pt>
                <c:pt idx="3">
                  <c:v>2</c:v>
                </c:pt>
                <c:pt idx="4">
                  <c:v>5</c:v>
                </c:pt>
                <c:pt idx="5">
                  <c:v>16</c:v>
                </c:pt>
              </c:numCache>
            </c:numRef>
          </c:val>
          <c:extLst>
            <c:ext xmlns:c16="http://schemas.microsoft.com/office/drawing/2014/chart" uri="{C3380CC4-5D6E-409C-BE32-E72D297353CC}">
              <c16:uniqueId val="{00000004-9B97-4F45-89EC-0966C2E7A000}"/>
            </c:ext>
          </c:extLst>
        </c:ser>
        <c:ser>
          <c:idx val="2"/>
          <c:order val="2"/>
          <c:tx>
            <c:strRef>
              <c:f>'Graph Data Oct 015'!$AI$17</c:f>
              <c:strCache>
                <c:ptCount val="1"/>
                <c:pt idx="0">
                  <c:v>EBS</c:v>
                </c:pt>
              </c:strCache>
            </c:strRef>
          </c:tx>
          <c:spPr>
            <a:solidFill>
              <a:srgbClr val="FFFFCC"/>
            </a:solidFill>
            <a:ln w="12700">
              <a:solidFill>
                <a:srgbClr val="000000"/>
              </a:solidFill>
              <a:prstDash val="solid"/>
            </a:ln>
          </c:spPr>
          <c:invertIfNegative val="0"/>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015'!$AC$17:$AH$17</c:f>
              <c:numCache>
                <c:formatCode>General</c:formatCode>
                <c:ptCount val="6"/>
              </c:numCache>
            </c:numRef>
          </c:val>
          <c:extLst>
            <c:ext xmlns:c16="http://schemas.microsoft.com/office/drawing/2014/chart" uri="{C3380CC4-5D6E-409C-BE32-E72D297353CC}">
              <c16:uniqueId val="{00000005-9B97-4F45-89EC-0966C2E7A000}"/>
            </c:ext>
          </c:extLst>
        </c:ser>
        <c:ser>
          <c:idx val="3"/>
          <c:order val="3"/>
          <c:tx>
            <c:strRef>
              <c:f>'Graph Data Oct 015'!$AI$18</c:f>
              <c:strCache>
                <c:ptCount val="1"/>
                <c:pt idx="0">
                  <c:v>EEL</c:v>
                </c:pt>
              </c:strCache>
            </c:strRef>
          </c:tx>
          <c:spPr>
            <a:solidFill>
              <a:srgbClr val="CCFF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015'!$AC$18:$AH$18</c:f>
              <c:numCache>
                <c:formatCode>General</c:formatCode>
                <c:ptCount val="6"/>
                <c:pt idx="4">
                  <c:v>5</c:v>
                </c:pt>
              </c:numCache>
            </c:numRef>
          </c:val>
          <c:extLst>
            <c:ext xmlns:c16="http://schemas.microsoft.com/office/drawing/2014/chart" uri="{C3380CC4-5D6E-409C-BE32-E72D297353CC}">
              <c16:uniqueId val="{00000006-9B97-4F45-89EC-0966C2E7A000}"/>
            </c:ext>
          </c:extLst>
        </c:ser>
        <c:ser>
          <c:idx val="4"/>
          <c:order val="4"/>
          <c:tx>
            <c:strRef>
              <c:f>'Graph Data Oct 015'!$AI$19</c:f>
              <c:strCache>
                <c:ptCount val="1"/>
                <c:pt idx="0">
                  <c:v>EES</c:v>
                </c:pt>
              </c:strCache>
            </c:strRef>
          </c:tx>
          <c:spPr>
            <a:solidFill>
              <a:srgbClr val="660066"/>
            </a:solidFill>
            <a:ln w="12700">
              <a:solidFill>
                <a:srgbClr val="000000"/>
              </a:solidFill>
              <a:prstDash val="solid"/>
            </a:ln>
          </c:spPr>
          <c:invertIfNegative val="0"/>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015'!$AC$19:$AH$19</c:f>
              <c:numCache>
                <c:formatCode>General</c:formatCode>
                <c:ptCount val="6"/>
              </c:numCache>
            </c:numRef>
          </c:val>
          <c:extLst>
            <c:ext xmlns:c16="http://schemas.microsoft.com/office/drawing/2014/chart" uri="{C3380CC4-5D6E-409C-BE32-E72D297353CC}">
              <c16:uniqueId val="{00000007-9B97-4F45-89EC-0966C2E7A000}"/>
            </c:ext>
          </c:extLst>
        </c:ser>
        <c:ser>
          <c:idx val="5"/>
          <c:order val="5"/>
          <c:tx>
            <c:strRef>
              <c:f>'Graph Data Oct 015'!$AI$20</c:f>
              <c:strCache>
                <c:ptCount val="1"/>
                <c:pt idx="0">
                  <c:v>EAM</c:v>
                </c:pt>
              </c:strCache>
            </c:strRef>
          </c:tx>
          <c:spPr>
            <a:solidFill>
              <a:srgbClr val="FFFF99"/>
            </a:solidFill>
            <a:ln w="12700">
              <a:solidFill>
                <a:srgbClr val="000000"/>
              </a:solidFill>
              <a:prstDash val="solid"/>
            </a:ln>
          </c:spPr>
          <c:invertIfNegative val="0"/>
          <c:dLbls>
            <c:dLbl>
              <c:idx val="0"/>
              <c:layout>
                <c:manualLayout>
                  <c:xMode val="edge"/>
                  <c:yMode val="edge"/>
                  <c:x val="0.11889037584278116"/>
                  <c:y val="0.50655062337200585"/>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B97-4F45-89EC-0966C2E7A000}"/>
                </c:ext>
              </c:extLst>
            </c:dLbl>
            <c:dLbl>
              <c:idx val="1"/>
              <c:layout>
                <c:manualLayout>
                  <c:xMode val="edge"/>
                  <c:yMode val="edge"/>
                  <c:x val="0.26816384773427304"/>
                  <c:y val="0.18558966804577803"/>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B97-4F45-89EC-0966C2E7A000}"/>
                </c:ext>
              </c:extLst>
            </c:dLbl>
            <c:dLbl>
              <c:idx val="2"/>
              <c:layout>
                <c:manualLayout>
                  <c:xMode val="edge"/>
                  <c:yMode val="edge"/>
                  <c:x val="0.41743731962576497"/>
                  <c:y val="0.5240178862469026"/>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B97-4F45-89EC-0966C2E7A000}"/>
                </c:ext>
              </c:extLst>
            </c:dLbl>
            <c:dLbl>
              <c:idx val="3"/>
              <c:layout>
                <c:manualLayout>
                  <c:xMode val="edge"/>
                  <c:yMode val="edge"/>
                  <c:x val="0.53764869964457696"/>
                  <c:y val="0.68777347569905967"/>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B97-4F45-89EC-0966C2E7A000}"/>
                </c:ext>
              </c:extLst>
            </c:dLbl>
            <c:dLbl>
              <c:idx val="4"/>
              <c:layout>
                <c:manualLayout>
                  <c:xMode val="edge"/>
                  <c:yMode val="edge"/>
                  <c:x val="0.70409522582447071"/>
                  <c:y val="0.62227123991819688"/>
                </c:manualLayout>
              </c:layout>
              <c:spPr>
                <a:noFill/>
                <a:ln w="25400">
                  <a:noFill/>
                </a:ln>
              </c:spPr>
              <c:txPr>
                <a:bodyPr/>
                <a:lstStyle/>
                <a:p>
                  <a:pPr>
                    <a:defRPr sz="925" b="0" i="0" u="none" strike="noStrike" baseline="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B97-4F45-89EC-0966C2E7A000}"/>
                </c:ext>
              </c:extLst>
            </c:dLbl>
            <c:spPr>
              <a:noFill/>
              <a:ln w="25400">
                <a:noFill/>
              </a:ln>
            </c:spPr>
            <c:txPr>
              <a:bodyPr wrap="square" lIns="38100" tIns="19050" rIns="38100" bIns="19050" anchor="ctr">
                <a:spAutoFit/>
              </a:bodyPr>
              <a:lstStyle/>
              <a:p>
                <a:pPr>
                  <a:defRPr sz="925" b="0" i="0" u="none" strike="noStrike" baseline="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'Graph Data Oct 015'!$AC$12:$AH$12</c:f>
              <c:numCache>
                <c:formatCode>m/d/yyyy</c:formatCode>
                <c:ptCount val="6"/>
                <c:pt idx="0">
                  <c:v>37144</c:v>
                </c:pt>
                <c:pt idx="1">
                  <c:v>37151</c:v>
                </c:pt>
                <c:pt idx="2">
                  <c:v>37158</c:v>
                </c:pt>
                <c:pt idx="3">
                  <c:v>37165</c:v>
                </c:pt>
                <c:pt idx="4">
                  <c:v>37172</c:v>
                </c:pt>
                <c:pt idx="5">
                  <c:v>37179</c:v>
                </c:pt>
              </c:numCache>
            </c:numRef>
          </c:cat>
          <c:val>
            <c:numRef>
              <c:f>'Graph Data Oct 015'!$AC$20:$AH$20</c:f>
              <c:numCache>
                <c:formatCode>General</c:formatCode>
                <c:ptCount val="6"/>
                <c:pt idx="0">
                  <c:v>17</c:v>
                </c:pt>
                <c:pt idx="1">
                  <c:v>6</c:v>
                </c:pt>
                <c:pt idx="2">
                  <c:v>5</c:v>
                </c:pt>
                <c:pt idx="3">
                  <c:v>9</c:v>
                </c:pt>
                <c:pt idx="4">
                  <c:v>9</c:v>
                </c:pt>
                <c:pt idx="5">
                  <c:v>8</c:v>
                </c:pt>
              </c:numCache>
            </c:numRef>
          </c:val>
          <c:extLst>
            <c:ext xmlns:c16="http://schemas.microsoft.com/office/drawing/2014/chart" uri="{C3380CC4-5D6E-409C-BE32-E72D297353CC}">
              <c16:uniqueId val="{0000000D-9B97-4F45-89EC-0966C2E7A000}"/>
            </c:ext>
          </c:extLst>
        </c:ser>
        <c:dLbls>
          <c:showLegendKey val="0"/>
          <c:showVal val="0"/>
          <c:showCatName val="0"/>
          <c:showSerName val="0"/>
          <c:showPercent val="0"/>
          <c:showBubbleSize val="0"/>
        </c:dLbls>
        <c:gapWidth val="0"/>
        <c:overlap val="100"/>
        <c:axId val="203636640"/>
        <c:axId val="1"/>
      </c:barChart>
      <c:catAx>
        <c:axId val="203636640"/>
        <c:scaling>
          <c:orientation val="minMax"/>
        </c:scaling>
        <c:delete val="0"/>
        <c:axPos val="b"/>
        <c:numFmt formatCode="m/d/yyyy"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203636640"/>
        <c:crossesAt val="65503"/>
        <c:crossBetween val="between"/>
      </c:valAx>
      <c:spPr>
        <a:solidFill>
          <a:srgbClr val="FFFFFF"/>
        </a:solidFill>
        <a:ln w="12700">
          <a:solidFill>
            <a:srgbClr val="808080"/>
          </a:solidFill>
          <a:prstDash val="solid"/>
        </a:ln>
      </c:spPr>
    </c:plotArea>
    <c:legend>
      <c:legendPos val="r"/>
      <c:layout>
        <c:manualLayout>
          <c:xMode val="edge"/>
          <c:yMode val="edge"/>
          <c:x val="0.90620886475719853"/>
          <c:y val="0.22925782523301991"/>
          <c:w val="8.5865271442008617E-2"/>
          <c:h val="0.3122273238887795"/>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Number of Days Late for DPR by Group
(Rolling 30 Days)</a:t>
            </a:r>
          </a:p>
        </c:rich>
      </c:tx>
      <c:layout>
        <c:manualLayout>
          <c:xMode val="edge"/>
          <c:yMode val="edge"/>
          <c:x val="0.36276395804482703"/>
          <c:y val="4.2505720526963012E-2"/>
        </c:manualLayout>
      </c:layout>
      <c:overlay val="0"/>
      <c:spPr>
        <a:noFill/>
        <a:ln w="25400">
          <a:noFill/>
        </a:ln>
      </c:spPr>
    </c:title>
    <c:autoTitleDeleted val="0"/>
    <c:plotArea>
      <c:layout>
        <c:manualLayout>
          <c:layoutTarget val="inner"/>
          <c:xMode val="edge"/>
          <c:yMode val="edge"/>
          <c:x val="4.0307106449425222E-2"/>
          <c:y val="0.15212573662281498"/>
          <c:w val="0.93666037844378602"/>
          <c:h val="0.71141153303022298"/>
        </c:manualLayout>
      </c:layout>
      <c:barChart>
        <c:barDir val="col"/>
        <c:grouping val="clustered"/>
        <c:varyColors val="0"/>
        <c:ser>
          <c:idx val="0"/>
          <c:order val="0"/>
          <c:tx>
            <c:strRef>
              <c:f>[5]Pivot2!$B$1:$B$3</c:f>
              <c:strCache>
                <c:ptCount val="1"/>
                <c:pt idx="0">
                  <c:v>0 0 0</c:v>
                </c:pt>
              </c:strCache>
            </c:strRef>
          </c:tx>
          <c:spPr>
            <a:solidFill>
              <a:srgbClr val="008080"/>
            </a:solidFill>
            <a:ln w="12700">
              <a:solidFill>
                <a:srgbClr val="000000"/>
              </a:solidFill>
              <a:prstDash val="solid"/>
            </a:ln>
          </c:spPr>
          <c:invertIfNegative val="0"/>
          <c:cat>
            <c:strRef>
              <c:f>[5]Pivot2!$A$4:$A$40</c:f>
              <c:strCache>
                <c:ptCount val="37"/>
                <c:pt idx="0">
                  <c:v>Broadband</c:v>
                </c:pt>
                <c:pt idx="1">
                  <c:v>Capital Portfolio</c:v>
                </c:pt>
                <c:pt idx="2">
                  <c:v>Coal</c:v>
                </c:pt>
                <c:pt idx="3">
                  <c:v>Coal Bench</c:v>
                </c:pt>
                <c:pt idx="4">
                  <c:v>Convertible Arbitrage</c:v>
                </c:pt>
                <c:pt idx="5">
                  <c:v>Cross Commodity</c:v>
                </c:pt>
                <c:pt idx="6">
                  <c:v>Advertising</c:v>
                </c:pt>
                <c:pt idx="7">
                  <c:v>EES/EWS Gas</c:v>
                </c:pt>
                <c:pt idx="8">
                  <c:v>EES/EWS Power</c:v>
                </c:pt>
                <c:pt idx="9">
                  <c:v>EIM Bench</c:v>
                </c:pt>
                <c:pt idx="10">
                  <c:v>Emerging Bench</c:v>
                </c:pt>
                <c:pt idx="11">
                  <c:v>Emissions</c:v>
                </c:pt>
                <c:pt idx="12">
                  <c:v>Equities</c:v>
                </c:pt>
                <c:pt idx="13">
                  <c:v>Freight Trading</c:v>
                </c:pt>
                <c:pt idx="14">
                  <c:v>Gas Bench</c:v>
                </c:pt>
                <c:pt idx="15">
                  <c:v>Global Products</c:v>
                </c:pt>
                <c:pt idx="16">
                  <c:v>Interest Rate</c:v>
                </c:pt>
                <c:pt idx="17">
                  <c:v>Liquids Bench</c:v>
                </c:pt>
                <c:pt idx="18">
                  <c:v>LNG</c:v>
                </c:pt>
                <c:pt idx="19">
                  <c:v>LNG Bench</c:v>
                </c:pt>
                <c:pt idx="20">
                  <c:v>Lumber</c:v>
                </c:pt>
                <c:pt idx="21">
                  <c:v>Cocoa Bench</c:v>
                </c:pt>
                <c:pt idx="22">
                  <c:v>Merchant Portfolio</c:v>
                </c:pt>
                <c:pt idx="23">
                  <c:v>Natural Gas P&amp;L</c:v>
                </c:pt>
                <c:pt idx="24">
                  <c:v>Outage Options</c:v>
                </c:pt>
                <c:pt idx="25">
                  <c:v>Paper</c:v>
                </c:pt>
                <c:pt idx="26">
                  <c:v>Power Canada</c:v>
                </c:pt>
                <c:pt idx="27">
                  <c:v>Power East</c:v>
                </c:pt>
                <c:pt idx="28">
                  <c:v>Power West</c:v>
                </c:pt>
                <c:pt idx="29">
                  <c:v>Power Bench</c:v>
                </c:pt>
                <c:pt idx="30">
                  <c:v>S-Cone Power Bench</c:v>
                </c:pt>
                <c:pt idx="31">
                  <c:v>S-Cone Bench</c:v>
                </c:pt>
                <c:pt idx="32">
                  <c:v>Soft Commodities</c:v>
                </c:pt>
                <c:pt idx="33">
                  <c:v>Steel</c:v>
                </c:pt>
                <c:pt idx="34">
                  <c:v>Synfuel</c:v>
                </c:pt>
                <c:pt idx="35">
                  <c:v>Weather</c:v>
                </c:pt>
                <c:pt idx="36">
                  <c:v>U.K. Summary</c:v>
                </c:pt>
              </c:strCache>
            </c:strRef>
          </c:cat>
          <c:val>
            <c:numRef>
              <c:f>[5]Pivot2!$B$4:$B$40</c:f>
              <c:numCache>
                <c:formatCode>General</c:formatCode>
                <c:ptCount val="37"/>
                <c:pt idx="0">
                  <c:v>0</c:v>
                </c:pt>
                <c:pt idx="1">
                  <c:v>3</c:v>
                </c:pt>
                <c:pt idx="2">
                  <c:v>0</c:v>
                </c:pt>
                <c:pt idx="3">
                  <c:v>4</c:v>
                </c:pt>
                <c:pt idx="4">
                  <c:v>0</c:v>
                </c:pt>
                <c:pt idx="5">
                  <c:v>0</c:v>
                </c:pt>
                <c:pt idx="6">
                  <c:v>0</c:v>
                </c:pt>
                <c:pt idx="7">
                  <c:v>5</c:v>
                </c:pt>
                <c:pt idx="8">
                  <c:v>10</c:v>
                </c:pt>
                <c:pt idx="9">
                  <c:v>3</c:v>
                </c:pt>
                <c:pt idx="10">
                  <c:v>0</c:v>
                </c:pt>
                <c:pt idx="11">
                  <c:v>0</c:v>
                </c:pt>
                <c:pt idx="12">
                  <c:v>0</c:v>
                </c:pt>
                <c:pt idx="13">
                  <c:v>2</c:v>
                </c:pt>
                <c:pt idx="14">
                  <c:v>6</c:v>
                </c:pt>
                <c:pt idx="15">
                  <c:v>1</c:v>
                </c:pt>
                <c:pt idx="16">
                  <c:v>0</c:v>
                </c:pt>
                <c:pt idx="17">
                  <c:v>2</c:v>
                </c:pt>
                <c:pt idx="18">
                  <c:v>0</c:v>
                </c:pt>
                <c:pt idx="19">
                  <c:v>1</c:v>
                </c:pt>
                <c:pt idx="20">
                  <c:v>0</c:v>
                </c:pt>
                <c:pt idx="21">
                  <c:v>0</c:v>
                </c:pt>
                <c:pt idx="22">
                  <c:v>0</c:v>
                </c:pt>
                <c:pt idx="23">
                  <c:v>5</c:v>
                </c:pt>
                <c:pt idx="24">
                  <c:v>0</c:v>
                </c:pt>
                <c:pt idx="25">
                  <c:v>1</c:v>
                </c:pt>
                <c:pt idx="26">
                  <c:v>5</c:v>
                </c:pt>
                <c:pt idx="27">
                  <c:v>6</c:v>
                </c:pt>
                <c:pt idx="28">
                  <c:v>7</c:v>
                </c:pt>
                <c:pt idx="29">
                  <c:v>9</c:v>
                </c:pt>
                <c:pt idx="30">
                  <c:v>0</c:v>
                </c:pt>
                <c:pt idx="31">
                  <c:v>1</c:v>
                </c:pt>
                <c:pt idx="32">
                  <c:v>1</c:v>
                </c:pt>
                <c:pt idx="33">
                  <c:v>0</c:v>
                </c:pt>
                <c:pt idx="34">
                  <c:v>0</c:v>
                </c:pt>
                <c:pt idx="35">
                  <c:v>0</c:v>
                </c:pt>
                <c:pt idx="36">
                  <c:v>0</c:v>
                </c:pt>
              </c:numCache>
            </c:numRef>
          </c:val>
          <c:extLst>
            <c:ext xmlns:c16="http://schemas.microsoft.com/office/drawing/2014/chart" uri="{C3380CC4-5D6E-409C-BE32-E72D297353CC}">
              <c16:uniqueId val="{00000000-ACE1-43A5-8EA5-6FF923B86B44}"/>
            </c:ext>
          </c:extLst>
        </c:ser>
        <c:dLbls>
          <c:showLegendKey val="0"/>
          <c:showVal val="0"/>
          <c:showCatName val="0"/>
          <c:showSerName val="0"/>
          <c:showPercent val="0"/>
          <c:showBubbleSize val="0"/>
        </c:dLbls>
        <c:gapWidth val="150"/>
        <c:axId val="201855392"/>
        <c:axId val="1"/>
      </c:barChart>
      <c:catAx>
        <c:axId val="201855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12700">
              <a:solidFill>
                <a:srgbClr val="FF0000"/>
              </a:solidFill>
              <a:prstDash val="solid"/>
            </a:ln>
          </c:spPr>
        </c:majorGridlines>
        <c:minorGridlines>
          <c:spPr>
            <a:ln w="3175">
              <a:solidFill>
                <a:srgbClr val="000000"/>
              </a:solidFill>
              <a:prstDash val="solid"/>
            </a:ln>
          </c:spPr>
        </c:minorGridlines>
        <c:numFmt formatCode="General" sourceLinked="1"/>
        <c:majorTickMark val="out"/>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201855392"/>
        <c:crosses val="autoZero"/>
        <c:crossBetween val="between"/>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4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60 Days DPR Completion Times</a:t>
            </a:r>
          </a:p>
        </c:rich>
      </c:tx>
      <c:layout>
        <c:manualLayout>
          <c:xMode val="edge"/>
          <c:yMode val="edge"/>
          <c:x val="0.30383096048710739"/>
          <c:y val="3.1818287747318055E-2"/>
        </c:manualLayout>
      </c:layout>
      <c:overlay val="0"/>
      <c:spPr>
        <a:noFill/>
        <a:ln w="25400">
          <a:noFill/>
        </a:ln>
      </c:spPr>
    </c:title>
    <c:autoTitleDeleted val="0"/>
    <c:plotArea>
      <c:layout>
        <c:manualLayout>
          <c:layoutTarget val="inner"/>
          <c:xMode val="edge"/>
          <c:yMode val="edge"/>
          <c:x val="0.23910175586159321"/>
          <c:y val="0.12272768131108391"/>
          <c:w val="0.66974911724766717"/>
          <c:h val="0.56818370977353672"/>
        </c:manualLayout>
      </c:layout>
      <c:lineChart>
        <c:grouping val="standard"/>
        <c:varyColors val="0"/>
        <c:ser>
          <c:idx val="0"/>
          <c:order val="0"/>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[3]Chart!$AB$2:$AB$32</c:f>
              <c:numCache>
                <c:formatCode>General</c:formatCode>
                <c:ptCount val="31"/>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numCache>
            </c:numRef>
          </c:val>
          <c:smooth val="0"/>
          <c:extLst>
            <c:ext xmlns:c16="http://schemas.microsoft.com/office/drawing/2014/chart" uri="{C3380CC4-5D6E-409C-BE32-E72D297353CC}">
              <c16:uniqueId val="{00000000-8A0B-493C-83DA-1BC8F19B266D}"/>
            </c:ext>
          </c:extLst>
        </c:ser>
        <c:ser>
          <c:idx val="1"/>
          <c:order val="1"/>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[3]Chart!$AA$2:$AA$32</c:f>
              <c:numCache>
                <c:formatCode>General</c:formatCode>
                <c:ptCount val="31"/>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numCache>
            </c:numRef>
          </c:cat>
          <c:val>
            <c:numRef>
              <c:f>[3]Chart!$AC$2:$AC$32</c:f>
              <c:numCache>
                <c:formatCode>General</c:formatCode>
                <c:ptCount val="31"/>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numCache>
            </c:numRef>
          </c:val>
          <c:smooth val="0"/>
          <c:extLst>
            <c:ext xmlns:c16="http://schemas.microsoft.com/office/drawing/2014/chart" uri="{C3380CC4-5D6E-409C-BE32-E72D297353CC}">
              <c16:uniqueId val="{00000001-8A0B-493C-83DA-1BC8F19B266D}"/>
            </c:ext>
          </c:extLst>
        </c:ser>
        <c:ser>
          <c:idx val="0"/>
          <c:order val="2"/>
          <c:tx>
            <c:strRef>
              <c:f>[3]Chart!$AB$1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[3]Chart!$AB$2:$AB$33</c:f>
              <c:numCache>
                <c:formatCode>General</c:formatCode>
                <c:ptCount val="32"/>
                <c:pt idx="1">
                  <c:v>0.31666666666666665</c:v>
                </c:pt>
                <c:pt idx="2">
                  <c:v>0.31805555555555554</c:v>
                </c:pt>
                <c:pt idx="3">
                  <c:v>0.31944444444444448</c:v>
                </c:pt>
                <c:pt idx="4">
                  <c:v>0.31666666666666665</c:v>
                </c:pt>
                <c:pt idx="5">
                  <c:v>0.31805555555555554</c:v>
                </c:pt>
                <c:pt idx="6">
                  <c:v>0.31805555555555598</c:v>
                </c:pt>
                <c:pt idx="7">
                  <c:v>0.31874999999999998</c:v>
                </c:pt>
                <c:pt idx="8">
                  <c:v>0.31944444444444448</c:v>
                </c:pt>
                <c:pt idx="9">
                  <c:v>0.31805555555555554</c:v>
                </c:pt>
                <c:pt idx="10">
                  <c:v>0.31597222222222221</c:v>
                </c:pt>
                <c:pt idx="11">
                  <c:v>0.31805555555555554</c:v>
                </c:pt>
                <c:pt idx="12">
                  <c:v>0.31666666666666665</c:v>
                </c:pt>
                <c:pt idx="13">
                  <c:v>0.31319444444444444</c:v>
                </c:pt>
                <c:pt idx="14">
                  <c:v>0.31458333333333333</c:v>
                </c:pt>
                <c:pt idx="15">
                  <c:v>0.31180555555555556</c:v>
                </c:pt>
                <c:pt idx="16">
                  <c:v>0.31388888888888888</c:v>
                </c:pt>
                <c:pt idx="17">
                  <c:v>0.31666666666666665</c:v>
                </c:pt>
                <c:pt idx="18">
                  <c:v>0.31944444444444448</c:v>
                </c:pt>
                <c:pt idx="20">
                  <c:v>0.31944444444444448</c:v>
                </c:pt>
                <c:pt idx="21">
                  <c:v>0.31944444444444398</c:v>
                </c:pt>
                <c:pt idx="22">
                  <c:v>0.32291666666666669</c:v>
                </c:pt>
                <c:pt idx="23">
                  <c:v>0</c:v>
                </c:pt>
                <c:pt idx="24">
                  <c:v>0.31944444444444448</c:v>
                </c:pt>
                <c:pt idx="25">
                  <c:v>0.31736111111111115</c:v>
                </c:pt>
                <c:pt idx="26">
                  <c:v>0.31805555555555554</c:v>
                </c:pt>
                <c:pt idx="27">
                  <c:v>0.31805555555555554</c:v>
                </c:pt>
                <c:pt idx="28">
                  <c:v>0.33333333333333331</c:v>
                </c:pt>
                <c:pt idx="29">
                  <c:v>0.30902777777777779</c:v>
                </c:pt>
                <c:pt idx="30">
                  <c:v>0.32013888888888892</c:v>
                </c:pt>
                <c:pt idx="31">
                  <c:v>0.31388888888888888</c:v>
                </c:pt>
              </c:numCache>
            </c:numRef>
          </c:val>
          <c:smooth val="0"/>
          <c:extLst>
            <c:ext xmlns:c16="http://schemas.microsoft.com/office/drawing/2014/chart" uri="{C3380CC4-5D6E-409C-BE32-E72D297353CC}">
              <c16:uniqueId val="{00000002-8A0B-493C-83DA-1BC8F19B266D}"/>
            </c:ext>
          </c:extLst>
        </c:ser>
        <c:ser>
          <c:idx val="1"/>
          <c:order val="3"/>
          <c:tx>
            <c:strRef>
              <c:f>[3]Chart!$AC$1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[3]Chart!$AA$2:$AA$33</c:f>
              <c:numCache>
                <c:formatCode>General</c:formatCode>
                <c:ptCount val="32"/>
                <c:pt idx="0">
                  <c:v>37012</c:v>
                </c:pt>
                <c:pt idx="1">
                  <c:v>37013</c:v>
                </c:pt>
                <c:pt idx="2">
                  <c:v>37014</c:v>
                </c:pt>
                <c:pt idx="3">
                  <c:v>37015</c:v>
                </c:pt>
                <c:pt idx="4">
                  <c:v>37018</c:v>
                </c:pt>
                <c:pt idx="5">
                  <c:v>37019</c:v>
                </c:pt>
                <c:pt idx="6">
                  <c:v>37020</c:v>
                </c:pt>
                <c:pt idx="7">
                  <c:v>37021</c:v>
                </c:pt>
                <c:pt idx="8">
                  <c:v>37022</c:v>
                </c:pt>
                <c:pt idx="9">
                  <c:v>37025</c:v>
                </c:pt>
                <c:pt idx="10">
                  <c:v>37026</c:v>
                </c:pt>
                <c:pt idx="11">
                  <c:v>37027</c:v>
                </c:pt>
                <c:pt idx="12">
                  <c:v>37028</c:v>
                </c:pt>
                <c:pt idx="13">
                  <c:v>37029</c:v>
                </c:pt>
                <c:pt idx="14">
                  <c:v>37032</c:v>
                </c:pt>
                <c:pt idx="15">
                  <c:v>37033</c:v>
                </c:pt>
                <c:pt idx="16">
                  <c:v>37034</c:v>
                </c:pt>
                <c:pt idx="17">
                  <c:v>37035</c:v>
                </c:pt>
                <c:pt idx="18">
                  <c:v>37036</c:v>
                </c:pt>
                <c:pt idx="20">
                  <c:v>37040</c:v>
                </c:pt>
                <c:pt idx="21">
                  <c:v>37041</c:v>
                </c:pt>
                <c:pt idx="22">
                  <c:v>37042</c:v>
                </c:pt>
                <c:pt idx="24">
                  <c:v>37043</c:v>
                </c:pt>
                <c:pt idx="25">
                  <c:v>37046</c:v>
                </c:pt>
                <c:pt idx="26">
                  <c:v>37047</c:v>
                </c:pt>
                <c:pt idx="27">
                  <c:v>37048</c:v>
                </c:pt>
                <c:pt idx="28">
                  <c:v>37049</c:v>
                </c:pt>
                <c:pt idx="29">
                  <c:v>37050</c:v>
                </c:pt>
                <c:pt idx="30">
                  <c:v>37053</c:v>
                </c:pt>
                <c:pt idx="31">
                  <c:v>37054</c:v>
                </c:pt>
              </c:numCache>
            </c:numRef>
          </c:cat>
          <c:val>
            <c:numRef>
              <c:f>[3]Chart!$AC$2:$AC$33</c:f>
              <c:numCache>
                <c:formatCode>General</c:formatCode>
                <c:ptCount val="32"/>
                <c:pt idx="1">
                  <c:v>0.71875</c:v>
                </c:pt>
                <c:pt idx="2">
                  <c:v>0.73750000000000004</c:v>
                </c:pt>
                <c:pt idx="3">
                  <c:v>0.73472222222222217</c:v>
                </c:pt>
                <c:pt idx="4">
                  <c:v>0.76041666666666663</c:v>
                </c:pt>
                <c:pt idx="5">
                  <c:v>0.73472222222222217</c:v>
                </c:pt>
                <c:pt idx="6">
                  <c:v>0.76875000000000004</c:v>
                </c:pt>
                <c:pt idx="7">
                  <c:v>0.76388888888888884</c:v>
                </c:pt>
                <c:pt idx="8">
                  <c:v>0.69791666666666663</c:v>
                </c:pt>
                <c:pt idx="9">
                  <c:v>0.69374999999999998</c:v>
                </c:pt>
                <c:pt idx="10">
                  <c:v>0.64097222222222217</c:v>
                </c:pt>
                <c:pt idx="11">
                  <c:v>0.63402777777777775</c:v>
                </c:pt>
                <c:pt idx="12">
                  <c:v>0.6645833333333333</c:v>
                </c:pt>
                <c:pt idx="13">
                  <c:v>0.71458333333333324</c:v>
                </c:pt>
                <c:pt idx="14">
                  <c:v>0.66319444444444442</c:v>
                </c:pt>
                <c:pt idx="15">
                  <c:v>0.64722222222222225</c:v>
                </c:pt>
                <c:pt idx="16">
                  <c:v>0.62013888888888891</c:v>
                </c:pt>
                <c:pt idx="17">
                  <c:v>0.66597222222222219</c:v>
                </c:pt>
                <c:pt idx="18">
                  <c:v>0.7270833333333333</c:v>
                </c:pt>
                <c:pt idx="20">
                  <c:v>0.70972222222222225</c:v>
                </c:pt>
                <c:pt idx="21">
                  <c:v>0.75347222222222221</c:v>
                </c:pt>
                <c:pt idx="22">
                  <c:v>0.55069444444444449</c:v>
                </c:pt>
                <c:pt idx="23">
                  <c:v>0</c:v>
                </c:pt>
                <c:pt idx="24">
                  <c:v>0.6694444444444444</c:v>
                </c:pt>
                <c:pt idx="25">
                  <c:v>0.66041666666666665</c:v>
                </c:pt>
                <c:pt idx="26">
                  <c:v>0.67638888888888893</c:v>
                </c:pt>
                <c:pt idx="27">
                  <c:v>0.62013888888888891</c:v>
                </c:pt>
                <c:pt idx="28">
                  <c:v>0.68611111111111101</c:v>
                </c:pt>
                <c:pt idx="29">
                  <c:v>0.63749999999999996</c:v>
                </c:pt>
                <c:pt idx="30">
                  <c:v>0.66666666666666663</c:v>
                </c:pt>
                <c:pt idx="31">
                  <c:v>0.72916666666666663</c:v>
                </c:pt>
              </c:numCache>
            </c:numRef>
          </c:val>
          <c:smooth val="0"/>
          <c:extLst>
            <c:ext xmlns:c16="http://schemas.microsoft.com/office/drawing/2014/chart" uri="{C3380CC4-5D6E-409C-BE32-E72D297353CC}">
              <c16:uniqueId val="{00000003-8A0B-493C-83DA-1BC8F19B266D}"/>
            </c:ext>
          </c:extLst>
        </c:ser>
        <c:dLbls>
          <c:showLegendKey val="0"/>
          <c:showVal val="0"/>
          <c:showCatName val="0"/>
          <c:showSerName val="0"/>
          <c:showPercent val="0"/>
          <c:showBubbleSize val="0"/>
        </c:dLbls>
        <c:marker val="1"/>
        <c:smooth val="0"/>
        <c:axId val="201857688"/>
        <c:axId val="1"/>
      </c:lineChart>
      <c:dateAx>
        <c:axId val="201857688"/>
        <c:scaling>
          <c:orientation val="minMax"/>
          <c:max val="37085"/>
          <c:min val="37020"/>
        </c:scaling>
        <c:delete val="0"/>
        <c:axPos val="b"/>
        <c:numFmt formatCode="m/d/yyyy" sourceLinked="0"/>
        <c:majorTickMark val="out"/>
        <c:minorTickMark val="none"/>
        <c:tickLblPos val="nextTo"/>
        <c:spPr>
          <a:ln w="3175">
            <a:solidFill>
              <a:srgbClr val="000000"/>
            </a:solidFill>
            <a:prstDash val="solid"/>
          </a:ln>
        </c:spPr>
        <c:txPr>
          <a:bodyPr rot="-5400000" vert="horz"/>
          <a:lstStyle/>
          <a:p>
            <a:pPr>
              <a:defRPr sz="1025" b="0" i="0" u="none" strike="noStrike" baseline="0">
                <a:solidFill>
                  <a:srgbClr val="000000"/>
                </a:solidFill>
                <a:latin typeface="Times New Roman"/>
                <a:ea typeface="Times New Roman"/>
                <a:cs typeface="Times New Roman"/>
              </a:defRPr>
            </a:pPr>
            <a:endParaRPr lang="en-US"/>
          </a:p>
        </c:txPr>
        <c:crossAx val="1"/>
        <c:crossesAt val="0"/>
        <c:auto val="1"/>
        <c:lblOffset val="100"/>
        <c:baseTimeUnit val="days"/>
        <c:majorUnit val="5"/>
        <c:majorTimeUnit val="days"/>
        <c:minorUnit val="1"/>
        <c:minorTimeUnit val="days"/>
      </c:dateAx>
      <c:valAx>
        <c:axId val="1"/>
        <c:scaling>
          <c:orientation val="minMax"/>
          <c:max val="0.8"/>
          <c:min val="0.29166666666666702"/>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25" b="0" i="0" u="none" strike="noStrike" baseline="0">
                <a:solidFill>
                  <a:srgbClr val="000000"/>
                </a:solidFill>
                <a:latin typeface="Arial"/>
                <a:ea typeface="Arial"/>
                <a:cs typeface="Arial"/>
              </a:defRPr>
            </a:pPr>
            <a:endParaRPr lang="en-US"/>
          </a:p>
        </c:txPr>
        <c:crossAx val="201857688"/>
        <c:crossesAt val="37020"/>
        <c:crossBetween val="between"/>
        <c:majorUnit val="0.04"/>
        <c:minorUnit val="0.03"/>
      </c:valAx>
      <c:spPr>
        <a:solidFill>
          <a:srgbClr val="C0C0C0"/>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9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00" b="1" i="0" u="none" strike="noStrike" baseline="0">
                <a:solidFill>
                  <a:srgbClr val="000000"/>
                </a:solidFill>
                <a:latin typeface="Arial"/>
                <a:ea typeface="Arial"/>
                <a:cs typeface="Arial"/>
              </a:defRPr>
            </a:pPr>
            <a:r>
              <a:rPr lang="en-US"/>
              <a:t>60 Days DPR Completion Times</a:t>
            </a:r>
          </a:p>
        </c:rich>
      </c:tx>
      <c:layout>
        <c:manualLayout>
          <c:xMode val="edge"/>
          <c:yMode val="edge"/>
          <c:x val="0.35408638797419517"/>
          <c:y val="3.0837087319226561E-2"/>
        </c:manualLayout>
      </c:layout>
      <c:overlay val="0"/>
      <c:spPr>
        <a:noFill/>
        <a:ln w="25400">
          <a:noFill/>
        </a:ln>
      </c:spPr>
    </c:title>
    <c:autoTitleDeleted val="0"/>
    <c:plotArea>
      <c:layout>
        <c:manualLayout>
          <c:layoutTarget val="inner"/>
          <c:xMode val="edge"/>
          <c:yMode val="edge"/>
          <c:x val="0.1789887235913514"/>
          <c:y val="0.18502252391535937"/>
          <c:w val="0.67315324307182167"/>
          <c:h val="0.56608081721723036"/>
        </c:manualLayout>
      </c:layout>
      <c:lineChart>
        <c:grouping val="standard"/>
        <c:varyColors val="0"/>
        <c:ser>
          <c:idx val="0"/>
          <c:order val="0"/>
          <c:tx>
            <c:strRef>
              <c:f>[6]Chart!$AB$1</c:f>
              <c:strCache>
                <c:ptCount val="1"/>
                <c:pt idx="0">
                  <c:v>Prelim</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[6]Chart!$AB$39:$AB$86</c:f>
              <c:numCache>
                <c:formatCode>General</c:formatCode>
                <c:ptCount val="48"/>
                <c:pt idx="0">
                  <c:v>0.31527777777777777</c:v>
                </c:pt>
                <c:pt idx="1">
                  <c:v>0.31874999999999998</c:v>
                </c:pt>
                <c:pt idx="2">
                  <c:v>0.32083333333333336</c:v>
                </c:pt>
                <c:pt idx="3">
                  <c:v>0.31944444444444448</c:v>
                </c:pt>
                <c:pt idx="4">
                  <c:v>0.31805555555555554</c:v>
                </c:pt>
                <c:pt idx="5">
                  <c:v>0.31319444444444444</c:v>
                </c:pt>
                <c:pt idx="6">
                  <c:v>0.31944444444444448</c:v>
                </c:pt>
                <c:pt idx="7">
                  <c:v>0.32083333333333336</c:v>
                </c:pt>
                <c:pt idx="8">
                  <c:v>0</c:v>
                </c:pt>
                <c:pt idx="9">
                  <c:v>0.31944444444444448</c:v>
                </c:pt>
                <c:pt idx="10">
                  <c:v>0.31944444444444398</c:v>
                </c:pt>
                <c:pt idx="11">
                  <c:v>0.31944444444444398</c:v>
                </c:pt>
                <c:pt idx="12">
                  <c:v>0.31736111111111115</c:v>
                </c:pt>
                <c:pt idx="13">
                  <c:v>0.31944444444444448</c:v>
                </c:pt>
                <c:pt idx="14">
                  <c:v>0.31944444444444448</c:v>
                </c:pt>
                <c:pt idx="15">
                  <c:v>0.31944444444444398</c:v>
                </c:pt>
                <c:pt idx="16">
                  <c:v>0.31736111111111115</c:v>
                </c:pt>
                <c:pt idx="17">
                  <c:v>0.32013888888888892</c:v>
                </c:pt>
                <c:pt idx="18">
                  <c:v>0.3215277777777778</c:v>
                </c:pt>
                <c:pt idx="19">
                  <c:v>0.31805555555555554</c:v>
                </c:pt>
                <c:pt idx="20">
                  <c:v>0.32013888888888892</c:v>
                </c:pt>
                <c:pt idx="21">
                  <c:v>0.32013888888888892</c:v>
                </c:pt>
                <c:pt idx="22">
                  <c:v>0.31527777777777777</c:v>
                </c:pt>
                <c:pt idx="23">
                  <c:v>0.31388888888888888</c:v>
                </c:pt>
                <c:pt idx="24">
                  <c:v>0.31805555555555554</c:v>
                </c:pt>
                <c:pt idx="25">
                  <c:v>0.31666666666666665</c:v>
                </c:pt>
                <c:pt idx="26">
                  <c:v>0.31944444444444448</c:v>
                </c:pt>
                <c:pt idx="27">
                  <c:v>0.31944444444444448</c:v>
                </c:pt>
                <c:pt idx="28">
                  <c:v>0.31944444444444448</c:v>
                </c:pt>
                <c:pt idx="29">
                  <c:v>0.32291666666666669</c:v>
                </c:pt>
                <c:pt idx="30">
                  <c:v>0</c:v>
                </c:pt>
                <c:pt idx="31">
                  <c:v>0.31874999999999998</c:v>
                </c:pt>
                <c:pt idx="32">
                  <c:v>0.31805555555555554</c:v>
                </c:pt>
                <c:pt idx="33">
                  <c:v>0.32013888888888892</c:v>
                </c:pt>
                <c:pt idx="34">
                  <c:v>0.31944444444444448</c:v>
                </c:pt>
                <c:pt idx="35">
                  <c:v>0.31388888888888888</c:v>
                </c:pt>
                <c:pt idx="36">
                  <c:v>0.31527777777777777</c:v>
                </c:pt>
                <c:pt idx="37">
                  <c:v>0.31944444444444448</c:v>
                </c:pt>
                <c:pt idx="38">
                  <c:v>0.31944444444444448</c:v>
                </c:pt>
                <c:pt idx="39">
                  <c:v>0.32916666666666666</c:v>
                </c:pt>
                <c:pt idx="40">
                  <c:v>0.31736111111111115</c:v>
                </c:pt>
                <c:pt idx="41">
                  <c:v>0.30902777777777779</c:v>
                </c:pt>
                <c:pt idx="42">
                  <c:v>0.32430555555555557</c:v>
                </c:pt>
                <c:pt idx="43">
                  <c:v>0.33333333333333331</c:v>
                </c:pt>
                <c:pt idx="44">
                  <c:v>0.31944444444444448</c:v>
                </c:pt>
                <c:pt idx="45">
                  <c:v>0.31944444444444448</c:v>
                </c:pt>
                <c:pt idx="46">
                  <c:v>0.32430555555555557</c:v>
                </c:pt>
                <c:pt idx="47">
                  <c:v>0.31944444444444448</c:v>
                </c:pt>
              </c:numCache>
            </c:numRef>
          </c:val>
          <c:smooth val="0"/>
          <c:extLst>
            <c:ext xmlns:c16="http://schemas.microsoft.com/office/drawing/2014/chart" uri="{C3380CC4-5D6E-409C-BE32-E72D297353CC}">
              <c16:uniqueId val="{00000000-1B94-4539-8962-DDF9178ACA8B}"/>
            </c:ext>
          </c:extLst>
        </c:ser>
        <c:ser>
          <c:idx val="1"/>
          <c:order val="1"/>
          <c:tx>
            <c:strRef>
              <c:f>[6]Chart!$AC$1</c:f>
              <c:strCache>
                <c:ptCount val="1"/>
                <c:pt idx="0">
                  <c:v>Final</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trendline>
            <c:spPr>
              <a:ln w="12700">
                <a:solidFill>
                  <a:srgbClr val="000000"/>
                </a:solidFill>
                <a:prstDash val="solid"/>
              </a:ln>
            </c:spPr>
            <c:trendlineType val="exp"/>
            <c:dispRSqr val="0"/>
            <c:dispEq val="0"/>
          </c:trendline>
          <c:cat>
            <c:numRef>
              <c:f>[6]Chart!$AA$39:$AA$86</c:f>
              <c:numCache>
                <c:formatCode>General</c:formatCode>
                <c:ptCount val="48"/>
                <c:pt idx="0">
                  <c:v>37062</c:v>
                </c:pt>
                <c:pt idx="1">
                  <c:v>37063</c:v>
                </c:pt>
                <c:pt idx="2">
                  <c:v>37064</c:v>
                </c:pt>
                <c:pt idx="3">
                  <c:v>37067</c:v>
                </c:pt>
                <c:pt idx="4">
                  <c:v>37068</c:v>
                </c:pt>
                <c:pt idx="5">
                  <c:v>37069</c:v>
                </c:pt>
                <c:pt idx="6">
                  <c:v>37070</c:v>
                </c:pt>
                <c:pt idx="7">
                  <c:v>37071</c:v>
                </c:pt>
                <c:pt idx="9">
                  <c:v>37074</c:v>
                </c:pt>
                <c:pt idx="10">
                  <c:v>37075</c:v>
                </c:pt>
                <c:pt idx="11">
                  <c:v>37077</c:v>
                </c:pt>
                <c:pt idx="12">
                  <c:v>37078</c:v>
                </c:pt>
                <c:pt idx="13">
                  <c:v>37081</c:v>
                </c:pt>
                <c:pt idx="14">
                  <c:v>37082</c:v>
                </c:pt>
                <c:pt idx="15">
                  <c:v>37083</c:v>
                </c:pt>
                <c:pt idx="16">
                  <c:v>37084</c:v>
                </c:pt>
                <c:pt idx="17">
                  <c:v>37085</c:v>
                </c:pt>
                <c:pt idx="18">
                  <c:v>37088</c:v>
                </c:pt>
                <c:pt idx="19">
                  <c:v>37089</c:v>
                </c:pt>
                <c:pt idx="20">
                  <c:v>37090</c:v>
                </c:pt>
                <c:pt idx="21">
                  <c:v>37091</c:v>
                </c:pt>
                <c:pt idx="22">
                  <c:v>37092</c:v>
                </c:pt>
                <c:pt idx="23">
                  <c:v>37095</c:v>
                </c:pt>
                <c:pt idx="24">
                  <c:v>37096</c:v>
                </c:pt>
                <c:pt idx="25">
                  <c:v>37097</c:v>
                </c:pt>
                <c:pt idx="26">
                  <c:v>37098</c:v>
                </c:pt>
                <c:pt idx="27">
                  <c:v>37099</c:v>
                </c:pt>
                <c:pt idx="28">
                  <c:v>37102</c:v>
                </c:pt>
                <c:pt idx="29">
                  <c:v>37103</c:v>
                </c:pt>
                <c:pt idx="31">
                  <c:v>37104</c:v>
                </c:pt>
                <c:pt idx="32">
                  <c:v>37105</c:v>
                </c:pt>
                <c:pt idx="33">
                  <c:v>37106</c:v>
                </c:pt>
                <c:pt idx="34">
                  <c:v>37109</c:v>
                </c:pt>
                <c:pt idx="35">
                  <c:v>37110</c:v>
                </c:pt>
                <c:pt idx="36">
                  <c:v>37111</c:v>
                </c:pt>
                <c:pt idx="37">
                  <c:v>37112</c:v>
                </c:pt>
                <c:pt idx="38">
                  <c:v>37113</c:v>
                </c:pt>
                <c:pt idx="39">
                  <c:v>37116</c:v>
                </c:pt>
                <c:pt idx="40">
                  <c:v>37117</c:v>
                </c:pt>
                <c:pt idx="41">
                  <c:v>37118</c:v>
                </c:pt>
                <c:pt idx="42">
                  <c:v>37119</c:v>
                </c:pt>
                <c:pt idx="43">
                  <c:v>37120</c:v>
                </c:pt>
                <c:pt idx="44">
                  <c:v>37123</c:v>
                </c:pt>
                <c:pt idx="45">
                  <c:v>37124</c:v>
                </c:pt>
                <c:pt idx="46">
                  <c:v>37125</c:v>
                </c:pt>
                <c:pt idx="47">
                  <c:v>37126</c:v>
                </c:pt>
              </c:numCache>
            </c:numRef>
          </c:cat>
          <c:val>
            <c:numRef>
              <c:f>[6]Chart!$AC$39:$AC$86</c:f>
              <c:numCache>
                <c:formatCode>General</c:formatCode>
                <c:ptCount val="48"/>
                <c:pt idx="0">
                  <c:v>0.6479166666666667</c:v>
                </c:pt>
                <c:pt idx="1">
                  <c:v>0.66041666666666665</c:v>
                </c:pt>
                <c:pt idx="2">
                  <c:v>0.68541666666666667</c:v>
                </c:pt>
                <c:pt idx="3">
                  <c:v>0.67291666666666661</c:v>
                </c:pt>
                <c:pt idx="4">
                  <c:v>0.60833333333333328</c:v>
                </c:pt>
                <c:pt idx="5">
                  <c:v>0.68263888888888891</c:v>
                </c:pt>
                <c:pt idx="6">
                  <c:v>0.83333333333333337</c:v>
                </c:pt>
                <c:pt idx="8">
                  <c:v>0</c:v>
                </c:pt>
                <c:pt idx="9">
                  <c:v>0.875</c:v>
                </c:pt>
                <c:pt idx="10">
                  <c:v>0.875</c:v>
                </c:pt>
                <c:pt idx="11">
                  <c:v>0.875</c:v>
                </c:pt>
                <c:pt idx="12">
                  <c:v>0.78125</c:v>
                </c:pt>
                <c:pt idx="13">
                  <c:v>0.72361111111111109</c:v>
                </c:pt>
                <c:pt idx="14">
                  <c:v>0.66111111111111109</c:v>
                </c:pt>
                <c:pt idx="15">
                  <c:v>0.69374999999999998</c:v>
                </c:pt>
                <c:pt idx="16">
                  <c:v>0.63541666666666663</c:v>
                </c:pt>
                <c:pt idx="17">
                  <c:v>0.69513888888888886</c:v>
                </c:pt>
                <c:pt idx="18">
                  <c:v>0.6958333333333333</c:v>
                </c:pt>
                <c:pt idx="19">
                  <c:v>0.68888888888888899</c:v>
                </c:pt>
                <c:pt idx="20">
                  <c:v>0.60833333333333328</c:v>
                </c:pt>
                <c:pt idx="21">
                  <c:v>0.68888888888888899</c:v>
                </c:pt>
                <c:pt idx="22">
                  <c:v>0.70972222222222225</c:v>
                </c:pt>
                <c:pt idx="23">
                  <c:v>0.68888888888888899</c:v>
                </c:pt>
                <c:pt idx="24">
                  <c:v>0.65416666666666667</c:v>
                </c:pt>
                <c:pt idx="25">
                  <c:v>0.72013888888888899</c:v>
                </c:pt>
                <c:pt idx="26">
                  <c:v>0.85486111111111107</c:v>
                </c:pt>
                <c:pt idx="28">
                  <c:v>0.77986111111111101</c:v>
                </c:pt>
                <c:pt idx="30">
                  <c:v>0</c:v>
                </c:pt>
                <c:pt idx="32">
                  <c:v>0.71736111111111101</c:v>
                </c:pt>
                <c:pt idx="33">
                  <c:v>0.78819444444444453</c:v>
                </c:pt>
                <c:pt idx="34">
                  <c:v>0.78125</c:v>
                </c:pt>
                <c:pt idx="35">
                  <c:v>0.6</c:v>
                </c:pt>
                <c:pt idx="36">
                  <c:v>0.70833333333333337</c:v>
                </c:pt>
                <c:pt idx="37">
                  <c:v>0.6645833333333333</c:v>
                </c:pt>
                <c:pt idx="38">
                  <c:v>0.71666666666666667</c:v>
                </c:pt>
                <c:pt idx="39">
                  <c:v>0.67847222222222225</c:v>
                </c:pt>
                <c:pt idx="40">
                  <c:v>0.72291666666666676</c:v>
                </c:pt>
                <c:pt idx="41">
                  <c:v>0.7270833333333333</c:v>
                </c:pt>
                <c:pt idx="42">
                  <c:v>0.67013888888888884</c:v>
                </c:pt>
                <c:pt idx="43">
                  <c:v>0.72152777777777777</c:v>
                </c:pt>
                <c:pt idx="44">
                  <c:v>0.69097222222222221</c:v>
                </c:pt>
                <c:pt idx="45">
                  <c:v>0.66666666666666663</c:v>
                </c:pt>
                <c:pt idx="46">
                  <c:v>0.7597222222222223</c:v>
                </c:pt>
                <c:pt idx="47">
                  <c:v>0.70833333333333337</c:v>
                </c:pt>
              </c:numCache>
            </c:numRef>
          </c:val>
          <c:smooth val="0"/>
          <c:extLst>
            <c:ext xmlns:c16="http://schemas.microsoft.com/office/drawing/2014/chart" uri="{C3380CC4-5D6E-409C-BE32-E72D297353CC}">
              <c16:uniqueId val="{00000001-1B94-4539-8962-DDF9178ACA8B}"/>
            </c:ext>
          </c:extLst>
        </c:ser>
        <c:dLbls>
          <c:showLegendKey val="0"/>
          <c:showVal val="0"/>
          <c:showCatName val="0"/>
          <c:showSerName val="0"/>
          <c:showPercent val="0"/>
          <c:showBubbleSize val="0"/>
        </c:dLbls>
        <c:marker val="1"/>
        <c:smooth val="0"/>
        <c:axId val="201858672"/>
        <c:axId val="1"/>
      </c:lineChart>
      <c:catAx>
        <c:axId val="201858672"/>
        <c:scaling>
          <c:orientation val="minMax"/>
        </c:scaling>
        <c:delete val="0"/>
        <c:axPos val="b"/>
        <c:title>
          <c:tx>
            <c:rich>
              <a:bodyPr/>
              <a:lstStyle/>
              <a:p>
                <a:pPr>
                  <a:defRPr sz="900" b="1" i="0" u="none" strike="noStrike" baseline="0">
                    <a:solidFill>
                      <a:srgbClr val="000000"/>
                    </a:solidFill>
                    <a:latin typeface="Arial"/>
                    <a:ea typeface="Arial"/>
                    <a:cs typeface="Arial"/>
                  </a:defRPr>
                </a:pPr>
                <a:r>
                  <a:rPr lang="en-US"/>
                  <a:t>Report Dates</a:t>
                </a:r>
              </a:p>
            </c:rich>
          </c:tx>
          <c:layout>
            <c:manualLayout>
              <c:xMode val="edge"/>
              <c:yMode val="edge"/>
              <c:x val="0.45136286818688615"/>
              <c:y val="0.8656410940325741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Times New Roman"/>
                <a:ea typeface="Times New Roman"/>
                <a:cs typeface="Times New Roman"/>
              </a:defRPr>
            </a:pPr>
            <a:endParaRPr lang="en-US"/>
          </a:p>
        </c:txPr>
        <c:crossAx val="1"/>
        <c:crossesAt val="0"/>
        <c:auto val="1"/>
        <c:lblAlgn val="ctr"/>
        <c:lblOffset val="100"/>
        <c:tickLblSkip val="3"/>
        <c:tickMarkSkip val="1"/>
        <c:noMultiLvlLbl val="0"/>
      </c:catAx>
      <c:valAx>
        <c:axId val="1"/>
        <c:scaling>
          <c:orientation val="minMax"/>
          <c:max val="0.8"/>
          <c:min val="0.29166666666666702"/>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Completion Times</a:t>
                </a:r>
              </a:p>
            </c:rich>
          </c:tx>
          <c:layout>
            <c:manualLayout>
              <c:xMode val="edge"/>
              <c:yMode val="edge"/>
              <c:x val="4.2801651293584028E-2"/>
              <c:y val="0.32378941685187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1858672"/>
        <c:crossesAt val="1"/>
        <c:crossBetween val="between"/>
        <c:majorUnit val="0.04"/>
        <c:minorUnit val="0.03"/>
      </c:valAx>
      <c:spPr>
        <a:solidFill>
          <a:srgbClr val="FFFFFF"/>
        </a:solidFill>
        <a:ln w="12700">
          <a:solidFill>
            <a:srgbClr val="808080"/>
          </a:solidFill>
          <a:prstDash val="solid"/>
        </a:ln>
      </c:spPr>
    </c:plotArea>
    <c:plotVisOnly val="1"/>
    <c:dispBlanksAs val="gap"/>
    <c:showDLblsOverMax val="0"/>
  </c:chart>
  <c:spPr>
    <a:solidFill>
      <a:srgbClr val="FFFFFF"/>
    </a:solidFill>
    <a:ln w="25400">
      <a:solidFill>
        <a:srgbClr val="00008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25" b="1" i="0" u="none" strike="noStrike" baseline="0">
                <a:solidFill>
                  <a:srgbClr val="000000"/>
                </a:solidFill>
                <a:latin typeface="Arial"/>
                <a:ea typeface="Arial"/>
                <a:cs typeface="Arial"/>
              </a:defRPr>
            </a:pPr>
            <a:r>
              <a:rPr lang="en-US"/>
              <a:t>Groups representing a 10% or greater change in Prelim-Final numbers
 on days where the change was greater than $1 mil</a:t>
            </a:r>
          </a:p>
        </c:rich>
      </c:tx>
      <c:layout>
        <c:manualLayout>
          <c:xMode val="edge"/>
          <c:yMode val="edge"/>
          <c:x val="0.2183318639202366"/>
          <c:y val="2.1069717069565126E-2"/>
        </c:manualLayout>
      </c:layout>
      <c:overlay val="0"/>
      <c:spPr>
        <a:noFill/>
        <a:ln w="25400">
          <a:noFill/>
        </a:ln>
      </c:spPr>
    </c:title>
    <c:autoTitleDeleted val="0"/>
    <c:plotArea>
      <c:layout>
        <c:manualLayout>
          <c:layoutTarget val="inner"/>
          <c:xMode val="edge"/>
          <c:yMode val="edge"/>
          <c:x val="8.9598453589908422E-2"/>
          <c:y val="0.19286894855986539"/>
          <c:w val="0.65499559176070965"/>
          <c:h val="0.75202682463678594"/>
        </c:manualLayout>
      </c:layout>
      <c:barChart>
        <c:barDir val="col"/>
        <c:grouping val="stacked"/>
        <c:varyColors val="0"/>
        <c:ser>
          <c:idx val="0"/>
          <c:order val="0"/>
          <c:tx>
            <c:strRef>
              <c:f>[2]Summary!$A$8:$E$8</c:f>
              <c:strCache>
                <c:ptCount val="1"/>
                <c:pt idx="0">
                  <c:v>Broadband</c:v>
                </c:pt>
              </c:strCache>
            </c:strRef>
          </c:tx>
          <c:spPr>
            <a:solidFill>
              <a:srgbClr val="9999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[2]Summary!$P$8:$AL$8</c:f>
              <c:numCache>
                <c:formatCode>General</c:formatCode>
                <c:ptCount val="23"/>
              </c:numCache>
            </c:numRef>
          </c:val>
          <c:extLst>
            <c:ext xmlns:c16="http://schemas.microsoft.com/office/drawing/2014/chart" uri="{C3380CC4-5D6E-409C-BE32-E72D297353CC}">
              <c16:uniqueId val="{00000000-0A65-4115-955C-6A713EC04DCD}"/>
            </c:ext>
          </c:extLst>
        </c:ser>
        <c:ser>
          <c:idx val="1"/>
          <c:order val="1"/>
          <c:tx>
            <c:strRef>
              <c:f>[2]Summary!$A$9:$E$9</c:f>
              <c:strCache>
                <c:ptCount val="1"/>
                <c:pt idx="0">
                  <c:v>Capital Portfolio</c:v>
                </c:pt>
              </c:strCache>
            </c:strRef>
          </c:tx>
          <c:spPr>
            <a:solidFill>
              <a:srgbClr val="993366"/>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[2]Summary!$P$9:$AL$9</c:f>
              <c:numCache>
                <c:formatCode>General</c:formatCode>
                <c:ptCount val="23"/>
              </c:numCache>
            </c:numRef>
          </c:val>
          <c:extLst>
            <c:ext xmlns:c16="http://schemas.microsoft.com/office/drawing/2014/chart" uri="{C3380CC4-5D6E-409C-BE32-E72D297353CC}">
              <c16:uniqueId val="{00000001-0A65-4115-955C-6A713EC04DCD}"/>
            </c:ext>
          </c:extLst>
        </c:ser>
        <c:ser>
          <c:idx val="2"/>
          <c:order val="2"/>
          <c:tx>
            <c:strRef>
              <c:f>[2]Summary!$A$10:$E$10</c:f>
              <c:strCache>
                <c:ptCount val="1"/>
                <c:pt idx="0">
                  <c:v>Coal</c:v>
                </c:pt>
              </c:strCache>
            </c:strRef>
          </c:tx>
          <c:spPr>
            <a:solidFill>
              <a:srgbClr val="FFFF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[2]Summary!$P$10:$AL$10</c:f>
              <c:numCache>
                <c:formatCode>General</c:formatCode>
                <c:ptCount val="23"/>
              </c:numCache>
            </c:numRef>
          </c:val>
          <c:extLst>
            <c:ext xmlns:c16="http://schemas.microsoft.com/office/drawing/2014/chart" uri="{C3380CC4-5D6E-409C-BE32-E72D297353CC}">
              <c16:uniqueId val="{00000002-0A65-4115-955C-6A713EC04DCD}"/>
            </c:ext>
          </c:extLst>
        </c:ser>
        <c:ser>
          <c:idx val="3"/>
          <c:order val="3"/>
          <c:tx>
            <c:strRef>
              <c:f>[2]Summary!$A$11:$E$11</c:f>
              <c:strCache>
                <c:ptCount val="1"/>
                <c:pt idx="0">
                  <c:v>Cross Commodity</c:v>
                </c:pt>
              </c:strCache>
            </c:strRef>
          </c:tx>
          <c:spPr>
            <a:solidFill>
              <a:srgbClr val="CC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[2]Summary!$P$11:$AL$11</c:f>
              <c:numCache>
                <c:formatCode>General</c:formatCode>
                <c:ptCount val="23"/>
              </c:numCache>
            </c:numRef>
          </c:val>
          <c:extLst>
            <c:ext xmlns:c16="http://schemas.microsoft.com/office/drawing/2014/chart" uri="{C3380CC4-5D6E-409C-BE32-E72D297353CC}">
              <c16:uniqueId val="{00000003-0A65-4115-955C-6A713EC04DCD}"/>
            </c:ext>
          </c:extLst>
        </c:ser>
        <c:ser>
          <c:idx val="4"/>
          <c:order val="4"/>
          <c:tx>
            <c:strRef>
              <c:f>[2]Summary!$A$12:$E$12</c:f>
              <c:strCache>
                <c:ptCount val="1"/>
                <c:pt idx="0">
                  <c:v>Advertising</c:v>
                </c:pt>
              </c:strCache>
            </c:strRef>
          </c:tx>
          <c:spPr>
            <a:solidFill>
              <a:srgbClr val="660066"/>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[2]Summary!$P$12:$AL$12</c:f>
              <c:numCache>
                <c:formatCode>General</c:formatCode>
                <c:ptCount val="23"/>
              </c:numCache>
            </c:numRef>
          </c:val>
          <c:extLst>
            <c:ext xmlns:c16="http://schemas.microsoft.com/office/drawing/2014/chart" uri="{C3380CC4-5D6E-409C-BE32-E72D297353CC}">
              <c16:uniqueId val="{00000004-0A65-4115-955C-6A713EC04DCD}"/>
            </c:ext>
          </c:extLst>
        </c:ser>
        <c:ser>
          <c:idx val="5"/>
          <c:order val="5"/>
          <c:tx>
            <c:strRef>
              <c:f>[2]Summary!$A$13:$E$13</c:f>
              <c:strCache>
                <c:ptCount val="1"/>
                <c:pt idx="0">
                  <c:v>EES/EWS</c:v>
                </c:pt>
              </c:strCache>
            </c:strRef>
          </c:tx>
          <c:spPr>
            <a:solidFill>
              <a:srgbClr val="FF8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[2]Summary!$I$13:$AL$13</c:f>
              <c:numCache>
                <c:formatCode>General</c:formatCode>
                <c:ptCount val="30"/>
                <c:pt idx="0">
                  <c:v>0</c:v>
                </c:pt>
                <c:pt idx="1">
                  <c:v>0</c:v>
                </c:pt>
                <c:pt idx="2">
                  <c:v>-32303.822</c:v>
                </c:pt>
                <c:pt idx="3">
                  <c:v>4327.2713099999983</c:v>
                </c:pt>
                <c:pt idx="4">
                  <c:v>-5180.558</c:v>
                </c:pt>
                <c:pt idx="5">
                  <c:v>0</c:v>
                </c:pt>
                <c:pt idx="6">
                  <c:v>0</c:v>
                </c:pt>
                <c:pt idx="7">
                  <c:v>-2878.2560000000008</c:v>
                </c:pt>
                <c:pt idx="8">
                  <c:v>-2878.265159999999</c:v>
                </c:pt>
                <c:pt idx="9">
                  <c:v>-1702.6640000000007</c:v>
                </c:pt>
                <c:pt idx="10">
                  <c:v>0</c:v>
                </c:pt>
                <c:pt idx="11">
                  <c:v>-3042.1180000000013</c:v>
                </c:pt>
                <c:pt idx="12">
                  <c:v>0</c:v>
                </c:pt>
                <c:pt idx="13">
                  <c:v>-3449.9170000000004</c:v>
                </c:pt>
                <c:pt idx="14">
                  <c:v>2202.3159999999998</c:v>
                </c:pt>
                <c:pt idx="15">
                  <c:v>0</c:v>
                </c:pt>
                <c:pt idx="16">
                  <c:v>0</c:v>
                </c:pt>
                <c:pt idx="17">
                  <c:v>0</c:v>
                </c:pt>
                <c:pt idx="18">
                  <c:v>0</c:v>
                </c:pt>
                <c:pt idx="19">
                  <c:v>0</c:v>
                </c:pt>
                <c:pt idx="20">
                  <c:v>2072.424</c:v>
                </c:pt>
                <c:pt idx="21">
                  <c:v>0</c:v>
                </c:pt>
                <c:pt idx="22">
                  <c:v>1148.0819999999992</c:v>
                </c:pt>
                <c:pt idx="23">
                  <c:v>-3854.5340000000001</c:v>
                </c:pt>
                <c:pt idx="24">
                  <c:v>2646.8300000000004</c:v>
                </c:pt>
                <c:pt idx="25">
                  <c:v>1370.6740000000002</c:v>
                </c:pt>
                <c:pt idx="26">
                  <c:v>1326.4459600000018</c:v>
                </c:pt>
                <c:pt idx="27">
                  <c:v>0</c:v>
                </c:pt>
                <c:pt idx="28">
                  <c:v>0</c:v>
                </c:pt>
                <c:pt idx="29">
                  <c:v>2219.62</c:v>
                </c:pt>
              </c:numCache>
            </c:numRef>
          </c:val>
          <c:extLst>
            <c:ext xmlns:c16="http://schemas.microsoft.com/office/drawing/2014/chart" uri="{C3380CC4-5D6E-409C-BE32-E72D297353CC}">
              <c16:uniqueId val="{00000005-0A65-4115-955C-6A713EC04DCD}"/>
            </c:ext>
          </c:extLst>
        </c:ser>
        <c:ser>
          <c:idx val="6"/>
          <c:order val="6"/>
          <c:tx>
            <c:strRef>
              <c:f>[2]Summary!$A$14:$E$14</c:f>
              <c:strCache>
                <c:ptCount val="1"/>
                <c:pt idx="0">
                  <c:v>Freight</c:v>
                </c:pt>
              </c:strCache>
            </c:strRef>
          </c:tx>
          <c:spPr>
            <a:solidFill>
              <a:srgbClr val="0066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[2]Summary!$P$14:$AL$14</c:f>
              <c:numCache>
                <c:formatCode>General</c:formatCode>
                <c:ptCount val="23"/>
              </c:numCache>
            </c:numRef>
          </c:val>
          <c:extLst>
            <c:ext xmlns:c16="http://schemas.microsoft.com/office/drawing/2014/chart" uri="{C3380CC4-5D6E-409C-BE32-E72D297353CC}">
              <c16:uniqueId val="{00000006-0A65-4115-955C-6A713EC04DCD}"/>
            </c:ext>
          </c:extLst>
        </c:ser>
        <c:ser>
          <c:idx val="7"/>
          <c:order val="7"/>
          <c:tx>
            <c:strRef>
              <c:f>[2]Summary!$A$15:$E$15</c:f>
              <c:strCache>
                <c:ptCount val="1"/>
                <c:pt idx="0">
                  <c:v>Global Products</c:v>
                </c:pt>
              </c:strCache>
            </c:strRef>
          </c:tx>
          <c:spPr>
            <a:solidFill>
              <a:srgbClr val="CC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[2]Summary!$P$15:$AL$15</c:f>
              <c:numCache>
                <c:formatCode>General</c:formatCode>
                <c:ptCount val="23"/>
              </c:numCache>
            </c:numRef>
          </c:val>
          <c:extLst>
            <c:ext xmlns:c16="http://schemas.microsoft.com/office/drawing/2014/chart" uri="{C3380CC4-5D6E-409C-BE32-E72D297353CC}">
              <c16:uniqueId val="{00000007-0A65-4115-955C-6A713EC04DCD}"/>
            </c:ext>
          </c:extLst>
        </c:ser>
        <c:ser>
          <c:idx val="8"/>
          <c:order val="8"/>
          <c:tx>
            <c:strRef>
              <c:f>[2]Summary!$A$16:$E$16</c:f>
              <c:strCache>
                <c:ptCount val="1"/>
                <c:pt idx="0">
                  <c:v>Interest Rate</c:v>
                </c:pt>
              </c:strCache>
            </c:strRef>
          </c:tx>
          <c:spPr>
            <a:solidFill>
              <a:srgbClr val="000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[2]Summary!$P$16:$AL$16</c:f>
              <c:numCache>
                <c:formatCode>General</c:formatCode>
                <c:ptCount val="23"/>
                <c:pt idx="0">
                  <c:v>0</c:v>
                </c:pt>
                <c:pt idx="1">
                  <c:v>0</c:v>
                </c:pt>
                <c:pt idx="2">
                  <c:v>0</c:v>
                </c:pt>
                <c:pt idx="3">
                  <c:v>0</c:v>
                </c:pt>
                <c:pt idx="4">
                  <c:v>0</c:v>
                </c:pt>
                <c:pt idx="5">
                  <c:v>0</c:v>
                </c:pt>
                <c:pt idx="6">
                  <c:v>0</c:v>
                </c:pt>
                <c:pt idx="7">
                  <c:v>0</c:v>
                </c:pt>
                <c:pt idx="8">
                  <c:v>0</c:v>
                </c:pt>
                <c:pt idx="15">
                  <c:v>-454.01399999999995</c:v>
                </c:pt>
              </c:numCache>
            </c:numRef>
          </c:val>
          <c:extLst>
            <c:ext xmlns:c16="http://schemas.microsoft.com/office/drawing/2014/chart" uri="{C3380CC4-5D6E-409C-BE32-E72D297353CC}">
              <c16:uniqueId val="{00000008-0A65-4115-955C-6A713EC04DCD}"/>
            </c:ext>
          </c:extLst>
        </c:ser>
        <c:ser>
          <c:idx val="9"/>
          <c:order val="9"/>
          <c:tx>
            <c:strRef>
              <c:f>[2]Summary!$A$17:$E$17</c:f>
              <c:strCache>
                <c:ptCount val="1"/>
                <c:pt idx="0">
                  <c:v>LNG</c:v>
                </c:pt>
              </c:strCache>
            </c:strRef>
          </c:tx>
          <c:spPr>
            <a:solidFill>
              <a:srgbClr val="FF00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[2]Summary!$P$17:$AL$17</c:f>
              <c:numCache>
                <c:formatCode>General</c:formatCode>
                <c:ptCount val="23"/>
              </c:numCache>
            </c:numRef>
          </c:val>
          <c:extLst>
            <c:ext xmlns:c16="http://schemas.microsoft.com/office/drawing/2014/chart" uri="{C3380CC4-5D6E-409C-BE32-E72D297353CC}">
              <c16:uniqueId val="{00000009-0A65-4115-955C-6A713EC04DCD}"/>
            </c:ext>
          </c:extLst>
        </c:ser>
        <c:ser>
          <c:idx val="10"/>
          <c:order val="10"/>
          <c:tx>
            <c:strRef>
              <c:f>[2]Summary!$A$18:$E$18</c:f>
              <c:strCache>
                <c:ptCount val="1"/>
                <c:pt idx="0">
                  <c:v>Lumber</c:v>
                </c:pt>
              </c:strCache>
            </c:strRef>
          </c:tx>
          <c:spPr>
            <a:solidFill>
              <a:srgbClr val="FFFF0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[2]Summary!$P$18:$AL$18</c:f>
              <c:numCache>
                <c:formatCode>General</c:formatCode>
                <c:ptCount val="23"/>
              </c:numCache>
            </c:numRef>
          </c:val>
          <c:extLst>
            <c:ext xmlns:c16="http://schemas.microsoft.com/office/drawing/2014/chart" uri="{C3380CC4-5D6E-409C-BE32-E72D297353CC}">
              <c16:uniqueId val="{0000000A-0A65-4115-955C-6A713EC04DCD}"/>
            </c:ext>
          </c:extLst>
        </c:ser>
        <c:ser>
          <c:idx val="11"/>
          <c:order val="11"/>
          <c:tx>
            <c:strRef>
              <c:f>[2]Summary!$A$19:$E$19</c:f>
              <c:strCache>
                <c:ptCount val="1"/>
                <c:pt idx="0">
                  <c:v>Merchant Portfolio</c:v>
                </c:pt>
              </c:strCache>
            </c:strRef>
          </c:tx>
          <c:spPr>
            <a:solidFill>
              <a:srgbClr val="00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[2]Summary!$P$19:$AL$19</c:f>
              <c:numCache>
                <c:formatCode>General</c:formatCode>
                <c:ptCount val="23"/>
              </c:numCache>
            </c:numRef>
          </c:val>
          <c:extLst>
            <c:ext xmlns:c16="http://schemas.microsoft.com/office/drawing/2014/chart" uri="{C3380CC4-5D6E-409C-BE32-E72D297353CC}">
              <c16:uniqueId val="{0000000B-0A65-4115-955C-6A713EC04DCD}"/>
            </c:ext>
          </c:extLst>
        </c:ser>
        <c:ser>
          <c:idx val="12"/>
          <c:order val="12"/>
          <c:tx>
            <c:strRef>
              <c:f>[2]Summary!$A$20:$E$20</c:f>
              <c:strCache>
                <c:ptCount val="1"/>
                <c:pt idx="0">
                  <c:v>Natural Gas</c:v>
                </c:pt>
              </c:strCache>
            </c:strRef>
          </c:tx>
          <c:spPr>
            <a:solidFill>
              <a:srgbClr val="800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[2]Summary!$P$20:$AL$20</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37188.545819999999</c:v>
                </c:pt>
                <c:pt idx="13">
                  <c:v>0</c:v>
                </c:pt>
                <c:pt idx="14">
                  <c:v>0</c:v>
                </c:pt>
                <c:pt idx="15">
                  <c:v>0</c:v>
                </c:pt>
                <c:pt idx="16">
                  <c:v>0</c:v>
                </c:pt>
              </c:numCache>
            </c:numRef>
          </c:val>
          <c:extLst>
            <c:ext xmlns:c16="http://schemas.microsoft.com/office/drawing/2014/chart" uri="{C3380CC4-5D6E-409C-BE32-E72D297353CC}">
              <c16:uniqueId val="{0000000C-0A65-4115-955C-6A713EC04DCD}"/>
            </c:ext>
          </c:extLst>
        </c:ser>
        <c:ser>
          <c:idx val="13"/>
          <c:order val="13"/>
          <c:tx>
            <c:strRef>
              <c:f>[2]Summary!$A$21:$E$21</c:f>
              <c:strCache>
                <c:ptCount val="1"/>
                <c:pt idx="0">
                  <c:v>Paper</c:v>
                </c:pt>
              </c:strCache>
            </c:strRef>
          </c:tx>
          <c:spPr>
            <a:solidFill>
              <a:srgbClr val="80000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[2]Summary!$P$21:$AL$21</c:f>
              <c:numCache>
                <c:formatCode>General</c:formatCode>
                <c:ptCount val="23"/>
              </c:numCache>
            </c:numRef>
          </c:val>
          <c:extLst>
            <c:ext xmlns:c16="http://schemas.microsoft.com/office/drawing/2014/chart" uri="{C3380CC4-5D6E-409C-BE32-E72D297353CC}">
              <c16:uniqueId val="{0000000D-0A65-4115-955C-6A713EC04DCD}"/>
            </c:ext>
          </c:extLst>
        </c:ser>
        <c:ser>
          <c:idx val="14"/>
          <c:order val="14"/>
          <c:tx>
            <c:strRef>
              <c:f>[2]Summary!$A$22:$E$22</c:f>
              <c:strCache>
                <c:ptCount val="1"/>
                <c:pt idx="0">
                  <c:v>Power Canada</c:v>
                </c:pt>
              </c:strCache>
            </c:strRef>
          </c:tx>
          <c:spPr>
            <a:solidFill>
              <a:srgbClr val="008080"/>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[2]Summary!$P$22:$AL$22</c:f>
              <c:numCache>
                <c:formatCode>General</c:formatCode>
                <c:ptCount val="23"/>
                <c:pt idx="6">
                  <c:v>521.73043999999993</c:v>
                </c:pt>
                <c:pt idx="18">
                  <c:v>-292.6185200000001</c:v>
                </c:pt>
              </c:numCache>
            </c:numRef>
          </c:val>
          <c:extLst>
            <c:ext xmlns:c16="http://schemas.microsoft.com/office/drawing/2014/chart" uri="{C3380CC4-5D6E-409C-BE32-E72D297353CC}">
              <c16:uniqueId val="{0000000E-0A65-4115-955C-6A713EC04DCD}"/>
            </c:ext>
          </c:extLst>
        </c:ser>
        <c:ser>
          <c:idx val="15"/>
          <c:order val="15"/>
          <c:tx>
            <c:strRef>
              <c:f>[2]Summary!$A$23:$E$23</c:f>
              <c:strCache>
                <c:ptCount val="1"/>
                <c:pt idx="0">
                  <c:v>Power East</c:v>
                </c:pt>
              </c:strCache>
            </c:strRef>
          </c:tx>
          <c:spPr>
            <a:solidFill>
              <a:srgbClr val="0000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[2]Summary!$P$23:$AL$23</c:f>
              <c:numCache>
                <c:formatCode>General</c:formatCode>
                <c:ptCount val="23"/>
                <c:pt idx="0">
                  <c:v>344.28054999999949</c:v>
                </c:pt>
                <c:pt idx="1">
                  <c:v>0</c:v>
                </c:pt>
                <c:pt idx="2">
                  <c:v>0</c:v>
                </c:pt>
                <c:pt idx="3">
                  <c:v>0</c:v>
                </c:pt>
                <c:pt idx="4">
                  <c:v>-353.28329000000031</c:v>
                </c:pt>
                <c:pt idx="5">
                  <c:v>0</c:v>
                </c:pt>
                <c:pt idx="6">
                  <c:v>-312.5136</c:v>
                </c:pt>
                <c:pt idx="7">
                  <c:v>0</c:v>
                </c:pt>
                <c:pt idx="8">
                  <c:v>0</c:v>
                </c:pt>
                <c:pt idx="14">
                  <c:v>931.93002000000001</c:v>
                </c:pt>
                <c:pt idx="15">
                  <c:v>111.1180600000007</c:v>
                </c:pt>
                <c:pt idx="19">
                  <c:v>-2381.1965900000005</c:v>
                </c:pt>
              </c:numCache>
            </c:numRef>
          </c:val>
          <c:extLst>
            <c:ext xmlns:c16="http://schemas.microsoft.com/office/drawing/2014/chart" uri="{C3380CC4-5D6E-409C-BE32-E72D297353CC}">
              <c16:uniqueId val="{0000000F-0A65-4115-955C-6A713EC04DCD}"/>
            </c:ext>
          </c:extLst>
        </c:ser>
        <c:ser>
          <c:idx val="16"/>
          <c:order val="16"/>
          <c:tx>
            <c:strRef>
              <c:f>[2]Summary!$A$24:$E$24</c:f>
              <c:strCache>
                <c:ptCount val="1"/>
                <c:pt idx="0">
                  <c:v>Power West</c:v>
                </c:pt>
              </c:strCache>
            </c:strRef>
          </c:tx>
          <c:spPr>
            <a:solidFill>
              <a:srgbClr val="00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[2]Summary!$P$24:$AL$24</c:f>
              <c:numCache>
                <c:formatCode>General</c:formatCode>
                <c:ptCount val="23"/>
                <c:pt idx="6">
                  <c:v>223.70521000000008</c:v>
                </c:pt>
                <c:pt idx="7">
                  <c:v>0</c:v>
                </c:pt>
                <c:pt idx="8">
                  <c:v>0</c:v>
                </c:pt>
                <c:pt idx="14">
                  <c:v>0</c:v>
                </c:pt>
                <c:pt idx="19">
                  <c:v>-188.92194000000018</c:v>
                </c:pt>
              </c:numCache>
            </c:numRef>
          </c:val>
          <c:extLst>
            <c:ext xmlns:c16="http://schemas.microsoft.com/office/drawing/2014/chart" uri="{C3380CC4-5D6E-409C-BE32-E72D297353CC}">
              <c16:uniqueId val="{00000010-0A65-4115-955C-6A713EC04DCD}"/>
            </c:ext>
          </c:extLst>
        </c:ser>
        <c:ser>
          <c:idx val="17"/>
          <c:order val="17"/>
          <c:tx>
            <c:strRef>
              <c:f>[2]Summary!$A$25:$E$25</c:f>
              <c:strCache>
                <c:ptCount val="1"/>
                <c:pt idx="0">
                  <c:v>Soft Commodities</c:v>
                </c:pt>
              </c:strCache>
            </c:strRef>
          </c:tx>
          <c:spPr>
            <a:solidFill>
              <a:srgbClr val="CCFF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[2]Summary!$P$25:$AL$25</c:f>
              <c:numCache>
                <c:formatCode>General</c:formatCode>
                <c:ptCount val="23"/>
              </c:numCache>
            </c:numRef>
          </c:val>
          <c:extLst>
            <c:ext xmlns:c16="http://schemas.microsoft.com/office/drawing/2014/chart" uri="{C3380CC4-5D6E-409C-BE32-E72D297353CC}">
              <c16:uniqueId val="{00000011-0A65-4115-955C-6A713EC04DCD}"/>
            </c:ext>
          </c:extLst>
        </c:ser>
        <c:ser>
          <c:idx val="18"/>
          <c:order val="18"/>
          <c:tx>
            <c:strRef>
              <c:f>[2]Summary!$A$26:$E$26</c:f>
              <c:strCache>
                <c:ptCount val="1"/>
                <c:pt idx="0">
                  <c:v>Steel</c:v>
                </c:pt>
              </c:strCache>
            </c:strRef>
          </c:tx>
          <c:spPr>
            <a:solidFill>
              <a:srgbClr val="CCFF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[2]Summary!$P$26:$AL$26</c:f>
              <c:numCache>
                <c:formatCode>General</c:formatCode>
                <c:ptCount val="23"/>
              </c:numCache>
            </c:numRef>
          </c:val>
          <c:extLst>
            <c:ext xmlns:c16="http://schemas.microsoft.com/office/drawing/2014/chart" uri="{C3380CC4-5D6E-409C-BE32-E72D297353CC}">
              <c16:uniqueId val="{00000012-0A65-4115-955C-6A713EC04DCD}"/>
            </c:ext>
          </c:extLst>
        </c:ser>
        <c:ser>
          <c:idx val="19"/>
          <c:order val="19"/>
          <c:tx>
            <c:strRef>
              <c:f>[2]Summary!$A$27:$E$27</c:f>
              <c:strCache>
                <c:ptCount val="1"/>
                <c:pt idx="0">
                  <c:v>Weather</c:v>
                </c:pt>
              </c:strCache>
            </c:strRef>
          </c:tx>
          <c:spPr>
            <a:solidFill>
              <a:srgbClr val="FFFF99"/>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[2]Summary!$P$27:$AL$27</c:f>
              <c:numCache>
                <c:formatCode>General</c:formatCode>
                <c:ptCount val="23"/>
              </c:numCache>
            </c:numRef>
          </c:val>
          <c:extLst>
            <c:ext xmlns:c16="http://schemas.microsoft.com/office/drawing/2014/chart" uri="{C3380CC4-5D6E-409C-BE32-E72D297353CC}">
              <c16:uniqueId val="{00000013-0A65-4115-955C-6A713EC04DCD}"/>
            </c:ext>
          </c:extLst>
        </c:ser>
        <c:ser>
          <c:idx val="20"/>
          <c:order val="20"/>
          <c:tx>
            <c:strRef>
              <c:f>[2]Summary!$A$28:$E$28</c:f>
              <c:strCache>
                <c:ptCount val="1"/>
                <c:pt idx="0">
                  <c:v>EEL</c:v>
                </c:pt>
              </c:strCache>
            </c:strRef>
          </c:tx>
          <c:spPr>
            <a:solidFill>
              <a:srgbClr val="99CC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[2]Summary!$P$28:$AL$28</c:f>
              <c:numCache>
                <c:formatCode>General</c:formatCode>
                <c:ptCount val="23"/>
                <c:pt idx="0">
                  <c:v>-844.91970000000038</c:v>
                </c:pt>
                <c:pt idx="1">
                  <c:v>0</c:v>
                </c:pt>
                <c:pt idx="2">
                  <c:v>-9243.2155400000029</c:v>
                </c:pt>
                <c:pt idx="3">
                  <c:v>0</c:v>
                </c:pt>
                <c:pt idx="4">
                  <c:v>0</c:v>
                </c:pt>
                <c:pt idx="5">
                  <c:v>0</c:v>
                </c:pt>
                <c:pt idx="6">
                  <c:v>780</c:v>
                </c:pt>
                <c:pt idx="7">
                  <c:v>263.54219000000376</c:v>
                </c:pt>
                <c:pt idx="15">
                  <c:v>0</c:v>
                </c:pt>
                <c:pt idx="16">
                  <c:v>0</c:v>
                </c:pt>
                <c:pt idx="17">
                  <c:v>0</c:v>
                </c:pt>
                <c:pt idx="18">
                  <c:v>286.3192499999999</c:v>
                </c:pt>
              </c:numCache>
            </c:numRef>
          </c:val>
          <c:extLst>
            <c:ext xmlns:c16="http://schemas.microsoft.com/office/drawing/2014/chart" uri="{C3380CC4-5D6E-409C-BE32-E72D297353CC}">
              <c16:uniqueId val="{00000014-0A65-4115-955C-6A713EC04DCD}"/>
            </c:ext>
          </c:extLst>
        </c:ser>
        <c:ser>
          <c:idx val="21"/>
          <c:order val="21"/>
          <c:tx>
            <c:strRef>
              <c:f>[2]Summary!$A$29:$E$29</c:f>
              <c:strCache>
                <c:ptCount val="1"/>
                <c:pt idx="0">
                  <c:v>DRAM</c:v>
                </c:pt>
              </c:strCache>
            </c:strRef>
          </c:tx>
          <c:spPr>
            <a:solidFill>
              <a:srgbClr val="FF99CC"/>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[2]Summary!$P$29:$AL$29</c:f>
              <c:numCache>
                <c:formatCode>General</c:formatCode>
                <c:ptCount val="2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val>
          <c:extLst>
            <c:ext xmlns:c16="http://schemas.microsoft.com/office/drawing/2014/chart" uri="{C3380CC4-5D6E-409C-BE32-E72D297353CC}">
              <c16:uniqueId val="{00000015-0A65-4115-955C-6A713EC04DCD}"/>
            </c:ext>
          </c:extLst>
        </c:ser>
        <c:ser>
          <c:idx val="22"/>
          <c:order val="22"/>
          <c:tx>
            <c:strRef>
              <c:f>[2]Summary!$A$30:$E$30</c:f>
              <c:strCache>
                <c:ptCount val="1"/>
                <c:pt idx="0">
                  <c:v>Other (including Drift)</c:v>
                </c:pt>
              </c:strCache>
            </c:strRef>
          </c:tx>
          <c:spPr>
            <a:solidFill>
              <a:srgbClr val="CC99FF"/>
            </a:solidFill>
            <a:ln w="12700">
              <a:solidFill>
                <a:srgbClr val="000000"/>
              </a:solidFill>
              <a:prstDash val="solid"/>
            </a:ln>
          </c:spPr>
          <c:invertIfNegative val="0"/>
          <c:cat>
            <c:numRef>
              <c:f>[2]Summary!$P$7:$AL$7</c:f>
              <c:numCache>
                <c:formatCode>General</c:formatCode>
                <c:ptCount val="23"/>
                <c:pt idx="0">
                  <c:v>37151</c:v>
                </c:pt>
                <c:pt idx="1">
                  <c:v>37152</c:v>
                </c:pt>
                <c:pt idx="2">
                  <c:v>37153</c:v>
                </c:pt>
                <c:pt idx="3">
                  <c:v>37154</c:v>
                </c:pt>
                <c:pt idx="4">
                  <c:v>37155</c:v>
                </c:pt>
                <c:pt idx="5">
                  <c:v>37158</c:v>
                </c:pt>
                <c:pt idx="6">
                  <c:v>37159</c:v>
                </c:pt>
                <c:pt idx="7">
                  <c:v>37160</c:v>
                </c:pt>
                <c:pt idx="8">
                  <c:v>37161</c:v>
                </c:pt>
                <c:pt idx="9">
                  <c:v>37162</c:v>
                </c:pt>
                <c:pt idx="10">
                  <c:v>37167</c:v>
                </c:pt>
                <c:pt idx="11">
                  <c:v>37168</c:v>
                </c:pt>
                <c:pt idx="12">
                  <c:v>37169</c:v>
                </c:pt>
                <c:pt idx="13">
                  <c:v>37172</c:v>
                </c:pt>
                <c:pt idx="14">
                  <c:v>37173</c:v>
                </c:pt>
                <c:pt idx="15">
                  <c:v>37174</c:v>
                </c:pt>
                <c:pt idx="16">
                  <c:v>37175</c:v>
                </c:pt>
                <c:pt idx="17">
                  <c:v>37176</c:v>
                </c:pt>
                <c:pt idx="18">
                  <c:v>37179</c:v>
                </c:pt>
                <c:pt idx="19">
                  <c:v>37180</c:v>
                </c:pt>
                <c:pt idx="20">
                  <c:v>37181</c:v>
                </c:pt>
                <c:pt idx="21">
                  <c:v>37182</c:v>
                </c:pt>
                <c:pt idx="22">
                  <c:v>37183</c:v>
                </c:pt>
              </c:numCache>
            </c:numRef>
          </c:cat>
          <c:val>
            <c:numRef>
              <c:f>[2]Summary!$P$30:$AL$30</c:f>
              <c:numCache>
                <c:formatCode>General</c:formatCode>
                <c:ptCount val="23"/>
                <c:pt idx="0">
                  <c:v>1655.5178199999987</c:v>
                </c:pt>
                <c:pt idx="1">
                  <c:v>368.17946999996275</c:v>
                </c:pt>
                <c:pt idx="2">
                  <c:v>207.29042000001391</c:v>
                </c:pt>
                <c:pt idx="3">
                  <c:v>0</c:v>
                </c:pt>
                <c:pt idx="4">
                  <c:v>2041.2994499999968</c:v>
                </c:pt>
                <c:pt idx="5">
                  <c:v>0</c:v>
                </c:pt>
                <c:pt idx="6">
                  <c:v>408.69374000000244</c:v>
                </c:pt>
                <c:pt idx="7">
                  <c:v>52.123350000004393</c:v>
                </c:pt>
                <c:pt idx="8">
                  <c:v>0</c:v>
                </c:pt>
                <c:pt idx="9">
                  <c:v>0</c:v>
                </c:pt>
                <c:pt idx="10">
                  <c:v>1177.2462899999991</c:v>
                </c:pt>
                <c:pt idx="11">
                  <c:v>0</c:v>
                </c:pt>
                <c:pt idx="12">
                  <c:v>5963.9907799999928</c:v>
                </c:pt>
                <c:pt idx="13">
                  <c:v>3573.7982999999995</c:v>
                </c:pt>
                <c:pt idx="14">
                  <c:v>-4693.9400599999935</c:v>
                </c:pt>
                <c:pt idx="15">
                  <c:v>305.20200999999452</c:v>
                </c:pt>
                <c:pt idx="16">
                  <c:v>158.88641000000689</c:v>
                </c:pt>
                <c:pt idx="17">
                  <c:v>616.16316000000506</c:v>
                </c:pt>
                <c:pt idx="18">
                  <c:v>193.94696000000431</c:v>
                </c:pt>
                <c:pt idx="19">
                  <c:v>-150.92940999999337</c:v>
                </c:pt>
                <c:pt idx="20">
                  <c:v>0</c:v>
                </c:pt>
                <c:pt idx="21">
                  <c:v>0</c:v>
                </c:pt>
                <c:pt idx="22">
                  <c:v>-58.775980000024902</c:v>
                </c:pt>
              </c:numCache>
            </c:numRef>
          </c:val>
          <c:extLst>
            <c:ext xmlns:c16="http://schemas.microsoft.com/office/drawing/2014/chart" uri="{C3380CC4-5D6E-409C-BE32-E72D297353CC}">
              <c16:uniqueId val="{00000016-0A65-4115-955C-6A713EC04DCD}"/>
            </c:ext>
          </c:extLst>
        </c:ser>
        <c:dLbls>
          <c:showLegendKey val="0"/>
          <c:showVal val="0"/>
          <c:showCatName val="0"/>
          <c:showSerName val="0"/>
          <c:showPercent val="0"/>
          <c:showBubbleSize val="0"/>
        </c:dLbls>
        <c:gapWidth val="0"/>
        <c:overlap val="100"/>
        <c:axId val="203638280"/>
        <c:axId val="1"/>
      </c:barChart>
      <c:dateAx>
        <c:axId val="203638280"/>
        <c:scaling>
          <c:orientation val="minMax"/>
          <c:min val="37151"/>
        </c:scaling>
        <c:delete val="0"/>
        <c:axPos val="b"/>
        <c:numFmt formatCode="m/d/yyyy" sourceLinked="0"/>
        <c:majorTickMark val="out"/>
        <c:minorTickMark val="none"/>
        <c:tickLblPos val="high"/>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7"/>
        <c:majorTimeUnit val="days"/>
        <c:minorUnit val="1"/>
        <c:minorTimeUnit val="days"/>
      </c:date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en-US"/>
          </a:p>
        </c:txPr>
        <c:crossAx val="203638280"/>
        <c:crosses val="autoZero"/>
        <c:crossBetween val="between"/>
      </c:valAx>
      <c:spPr>
        <a:solidFill>
          <a:srgbClr val="FFFFFF"/>
        </a:solidFill>
        <a:ln w="12700">
          <a:solidFill>
            <a:srgbClr val="808080"/>
          </a:solidFill>
          <a:prstDash val="solid"/>
        </a:ln>
      </c:spPr>
    </c:plotArea>
    <c:legend>
      <c:legendPos val="r"/>
      <c:layout>
        <c:manualLayout>
          <c:xMode val="edge"/>
          <c:yMode val="edge"/>
          <c:x val="0.83007302980995601"/>
          <c:y val="4.2139434139130245E-2"/>
          <c:w val="0.15653982696167903"/>
          <c:h val="0.9497580155973203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22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000000"/>
                </a:solidFill>
                <a:latin typeface="Arial"/>
                <a:ea typeface="Arial"/>
                <a:cs typeface="Arial"/>
              </a:defRPr>
            </a:pPr>
            <a:r>
              <a:rPr lang="en-US"/>
              <a:t>Breakout of Errors by Type per Week Rolling 60 Days</a:t>
            </a:r>
          </a:p>
        </c:rich>
      </c:tx>
      <c:layout>
        <c:manualLayout>
          <c:xMode val="edge"/>
          <c:yMode val="edge"/>
          <c:x val="0.22429917204154995"/>
          <c:y val="2.364071651687287E-2"/>
        </c:manualLayout>
      </c:layout>
      <c:overlay val="0"/>
      <c:spPr>
        <a:noFill/>
        <a:ln w="25400">
          <a:noFill/>
        </a:ln>
      </c:spPr>
    </c:title>
    <c:autoTitleDeleted val="0"/>
    <c:plotArea>
      <c:layout>
        <c:manualLayout>
          <c:layoutTarget val="inner"/>
          <c:xMode val="edge"/>
          <c:yMode val="edge"/>
          <c:x val="4.4392544466556765E-2"/>
          <c:y val="0.1442083707529245"/>
          <c:w val="0.75233680622269883"/>
          <c:h val="0.60283827118025812"/>
        </c:manualLayout>
      </c:layout>
      <c:barChart>
        <c:barDir val="col"/>
        <c:grouping val="stacked"/>
        <c:varyColors val="0"/>
        <c:ser>
          <c:idx val="0"/>
          <c:order val="0"/>
          <c:tx>
            <c:strRef>
              <c:f>'Graph Data Oct 08'!$A$2</c:f>
              <c:strCache>
                <c:ptCount val="1"/>
                <c:pt idx="0">
                  <c:v>Deal Capture</c:v>
                </c:pt>
              </c:strCache>
            </c:strRef>
          </c:tx>
          <c:spPr>
            <a:solidFill>
              <a:srgbClr val="FF99CC"/>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0000FF"/>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08'!$V$2:$AG$2</c:f>
              <c:numCache>
                <c:formatCode>General</c:formatCode>
                <c:ptCount val="12"/>
                <c:pt idx="7">
                  <c:v>1</c:v>
                </c:pt>
                <c:pt idx="8">
                  <c:v>2</c:v>
                </c:pt>
                <c:pt idx="9">
                  <c:v>2</c:v>
                </c:pt>
                <c:pt idx="10">
                  <c:v>2</c:v>
                </c:pt>
                <c:pt idx="11">
                  <c:v>2</c:v>
                </c:pt>
              </c:numCache>
            </c:numRef>
          </c:val>
          <c:extLst>
            <c:ext xmlns:c16="http://schemas.microsoft.com/office/drawing/2014/chart" uri="{C3380CC4-5D6E-409C-BE32-E72D297353CC}">
              <c16:uniqueId val="{00000000-4084-4559-829F-91802E93A827}"/>
            </c:ext>
          </c:extLst>
        </c:ser>
        <c:ser>
          <c:idx val="1"/>
          <c:order val="1"/>
          <c:tx>
            <c:strRef>
              <c:f>'Graph Data Oct 08'!$A$3</c:f>
              <c:strCache>
                <c:ptCount val="1"/>
                <c:pt idx="0">
                  <c:v>Deal Valuation</c:v>
                </c:pt>
              </c:strCache>
            </c:strRef>
          </c:tx>
          <c:spPr>
            <a:solidFill>
              <a:srgbClr val="FFCC00"/>
            </a:solidFill>
            <a:ln w="12700">
              <a:solidFill>
                <a:srgbClr val="000000"/>
              </a:solidFill>
              <a:prstDash val="solid"/>
            </a:ln>
          </c:spPr>
          <c:invertIfNegative val="0"/>
          <c:dLbls>
            <c:dLbl>
              <c:idx val="7"/>
              <c:layout>
                <c:manualLayout>
                  <c:xMode val="edge"/>
                  <c:yMode val="edge"/>
                  <c:x val="0.49143325541047927"/>
                  <c:y val="0.6903089222926877"/>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84-4559-829F-91802E93A827}"/>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08'!$V$3:$AG$3</c:f>
              <c:numCache>
                <c:formatCode>General</c:formatCode>
                <c:ptCount val="12"/>
                <c:pt idx="9">
                  <c:v>1</c:v>
                </c:pt>
              </c:numCache>
            </c:numRef>
          </c:val>
          <c:extLst>
            <c:ext xmlns:c16="http://schemas.microsoft.com/office/drawing/2014/chart" uri="{C3380CC4-5D6E-409C-BE32-E72D297353CC}">
              <c16:uniqueId val="{00000002-4084-4559-829F-91802E93A827}"/>
            </c:ext>
          </c:extLst>
        </c:ser>
        <c:ser>
          <c:idx val="2"/>
          <c:order val="2"/>
          <c:tx>
            <c:strRef>
              <c:f>'Graph Data Oct 08'!$A$4</c:f>
              <c:strCache>
                <c:ptCount val="1"/>
                <c:pt idx="0">
                  <c:v>Breakdown in Officializing Process- Human</c:v>
                </c:pt>
              </c:strCache>
            </c:strRef>
          </c:tx>
          <c:spPr>
            <a:solidFill>
              <a:srgbClr val="FFFFCC"/>
            </a:solidFill>
            <a:ln w="12700">
              <a:solidFill>
                <a:srgbClr val="000000"/>
              </a:solidFill>
              <a:prstDash val="solid"/>
            </a:ln>
          </c:spPr>
          <c:invertIfNegative val="0"/>
          <c:dLbls>
            <c:dLbl>
              <c:idx val="18"/>
              <c:layout>
                <c:manualLayout>
                  <c:xMode val="edge"/>
                  <c:yMode val="edge"/>
                  <c:x val="0.33644875806232488"/>
                  <c:y val="0.4964550468543302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84-4559-829F-91802E93A827}"/>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08'!$V$4:$AG$4</c:f>
              <c:numCache>
                <c:formatCode>General</c:formatCode>
                <c:ptCount val="12"/>
                <c:pt idx="1">
                  <c:v>17</c:v>
                </c:pt>
                <c:pt idx="2">
                  <c:v>12</c:v>
                </c:pt>
                <c:pt idx="3">
                  <c:v>5</c:v>
                </c:pt>
                <c:pt idx="4">
                  <c:v>4</c:v>
                </c:pt>
                <c:pt idx="5">
                  <c:v>8</c:v>
                </c:pt>
                <c:pt idx="6">
                  <c:v>11</c:v>
                </c:pt>
                <c:pt idx="7">
                  <c:v>4</c:v>
                </c:pt>
                <c:pt idx="8">
                  <c:v>6</c:v>
                </c:pt>
                <c:pt idx="9">
                  <c:v>4</c:v>
                </c:pt>
                <c:pt idx="10">
                  <c:v>10</c:v>
                </c:pt>
                <c:pt idx="11">
                  <c:v>6</c:v>
                </c:pt>
              </c:numCache>
            </c:numRef>
          </c:val>
          <c:extLst>
            <c:ext xmlns:c16="http://schemas.microsoft.com/office/drawing/2014/chart" uri="{C3380CC4-5D6E-409C-BE32-E72D297353CC}">
              <c16:uniqueId val="{00000004-4084-4559-829F-91802E93A827}"/>
            </c:ext>
          </c:extLst>
        </c:ser>
        <c:ser>
          <c:idx val="3"/>
          <c:order val="3"/>
          <c:tx>
            <c:strRef>
              <c:f>'Graph Data Oct 08'!$A$5</c:f>
              <c:strCache>
                <c:ptCount val="1"/>
                <c:pt idx="0">
                  <c:v>Breakdown in Officializing Process- IT(UK)</c:v>
                </c:pt>
              </c:strCache>
            </c:strRef>
          </c:tx>
          <c:spPr>
            <a:solidFill>
              <a:srgbClr val="CCFFFF"/>
            </a:solidFill>
            <a:ln w="12700">
              <a:solidFill>
                <a:srgbClr val="000000"/>
              </a:solidFill>
              <a:prstDash val="solid"/>
            </a:ln>
          </c:spPr>
          <c:invertIfNegative val="0"/>
          <c:dLbls>
            <c:dLbl>
              <c:idx val="18"/>
              <c:layout>
                <c:manualLayout>
                  <c:xMode val="edge"/>
                  <c:yMode val="edge"/>
                  <c:x val="0.33956402434067984"/>
                  <c:y val="0.46099397207902093"/>
                </c:manualLayout>
              </c:layout>
              <c:spPr>
                <a:noFill/>
                <a:ln w="25400">
                  <a:noFill/>
                </a:ln>
              </c:spPr>
              <c:txPr>
                <a:bodyPr/>
                <a:lstStyle/>
                <a:p>
                  <a:pPr>
                    <a:defRPr sz="1050"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84-4559-829F-91802E93A827}"/>
                </c:ext>
              </c:extLst>
            </c:dLbl>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08'!$V$5:$AG$5</c:f>
              <c:numCache>
                <c:formatCode>General</c:formatCode>
                <c:ptCount val="12"/>
                <c:pt idx="0">
                  <c:v>9</c:v>
                </c:pt>
                <c:pt idx="1">
                  <c:v>4</c:v>
                </c:pt>
                <c:pt idx="2">
                  <c:v>5</c:v>
                </c:pt>
                <c:pt idx="3">
                  <c:v>5</c:v>
                </c:pt>
                <c:pt idx="4">
                  <c:v>3</c:v>
                </c:pt>
                <c:pt idx="5">
                  <c:v>6</c:v>
                </c:pt>
                <c:pt idx="6">
                  <c:v>4</c:v>
                </c:pt>
                <c:pt idx="7">
                  <c:v>3</c:v>
                </c:pt>
                <c:pt idx="8">
                  <c:v>6</c:v>
                </c:pt>
                <c:pt idx="9">
                  <c:v>4</c:v>
                </c:pt>
                <c:pt idx="10">
                  <c:v>6</c:v>
                </c:pt>
                <c:pt idx="11">
                  <c:v>4</c:v>
                </c:pt>
              </c:numCache>
            </c:numRef>
          </c:val>
          <c:extLst>
            <c:ext xmlns:c16="http://schemas.microsoft.com/office/drawing/2014/chart" uri="{C3380CC4-5D6E-409C-BE32-E72D297353CC}">
              <c16:uniqueId val="{00000006-4084-4559-829F-91802E93A827}"/>
            </c:ext>
          </c:extLst>
        </c:ser>
        <c:ser>
          <c:idx val="4"/>
          <c:order val="4"/>
          <c:tx>
            <c:strRef>
              <c:f>'Graph Data Oct 08'!$A$6</c:f>
              <c:strCache>
                <c:ptCount val="1"/>
                <c:pt idx="0">
                  <c:v>Breakdown in Officializing Process- IT (US)</c:v>
                </c:pt>
              </c:strCache>
            </c:strRef>
          </c:tx>
          <c:spPr>
            <a:solidFill>
              <a:srgbClr val="CCFFCC"/>
            </a:solidFill>
            <a:ln w="12700">
              <a:solidFill>
                <a:srgbClr val="000000"/>
              </a:solidFill>
              <a:prstDash val="solid"/>
            </a:ln>
          </c:spPr>
          <c:invertIfNegative val="0"/>
          <c:dLbls>
            <c:dLbl>
              <c:idx val="6"/>
              <c:layout>
                <c:manualLayout>
                  <c:xMode val="edge"/>
                  <c:yMode val="edge"/>
                  <c:x val="0.44626189437433378"/>
                  <c:y val="0.4539017571239590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84-4559-829F-91802E93A827}"/>
                </c:ext>
              </c:extLst>
            </c:dLbl>
            <c:dLbl>
              <c:idx val="8"/>
              <c:layout>
                <c:manualLayout>
                  <c:xMode val="edge"/>
                  <c:yMode val="edge"/>
                  <c:x val="0.5669784626605846"/>
                  <c:y val="0.47517840198914468"/>
                </c:manualLayout>
              </c:layout>
              <c:spPr>
                <a:noFill/>
                <a:ln w="25400">
                  <a:noFill/>
                </a:ln>
              </c:spPr>
              <c:txPr>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84-4559-829F-91802E93A827}"/>
                </c:ext>
              </c:extLst>
            </c:dLbl>
            <c:spPr>
              <a:noFill/>
              <a:ln w="25400">
                <a:noFill/>
              </a:ln>
            </c:spPr>
            <c:txPr>
              <a:bodyPr wrap="square" lIns="38100" tIns="19050" rIns="38100" bIns="19050" anchor="ctr">
                <a:spAutoFit/>
              </a:bodyPr>
              <a:lstStyle/>
              <a:p>
                <a:pPr algn="l">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08'!$V$6:$AG$6</c:f>
              <c:numCache>
                <c:formatCode>General</c:formatCode>
                <c:ptCount val="12"/>
                <c:pt idx="0">
                  <c:v>5</c:v>
                </c:pt>
                <c:pt idx="1">
                  <c:v>1</c:v>
                </c:pt>
                <c:pt idx="2">
                  <c:v>1</c:v>
                </c:pt>
                <c:pt idx="3">
                  <c:v>2</c:v>
                </c:pt>
                <c:pt idx="5">
                  <c:v>1</c:v>
                </c:pt>
                <c:pt idx="7">
                  <c:v>2</c:v>
                </c:pt>
                <c:pt idx="11">
                  <c:v>2</c:v>
                </c:pt>
              </c:numCache>
            </c:numRef>
          </c:val>
          <c:extLst>
            <c:ext xmlns:c16="http://schemas.microsoft.com/office/drawing/2014/chart" uri="{C3380CC4-5D6E-409C-BE32-E72D297353CC}">
              <c16:uniqueId val="{00000009-4084-4559-829F-91802E93A827}"/>
            </c:ext>
          </c:extLst>
        </c:ser>
        <c:ser>
          <c:idx val="5"/>
          <c:order val="5"/>
          <c:tx>
            <c:strRef>
              <c:f>'Graph Data Oct 08'!$A$7</c:f>
              <c:strCache>
                <c:ptCount val="1"/>
                <c:pt idx="0">
                  <c:v>Curve Issues</c:v>
                </c:pt>
              </c:strCache>
            </c:strRef>
          </c:tx>
          <c:spPr>
            <a:solidFill>
              <a:srgbClr val="FFCC99"/>
            </a:solidFill>
            <a:ln w="12700">
              <a:solidFill>
                <a:srgbClr val="000000"/>
              </a:solidFill>
              <a:prstDash val="solid"/>
            </a:ln>
          </c:spPr>
          <c:invertIfNegative val="0"/>
          <c:dLbls>
            <c:dLbl>
              <c:idx val="7"/>
              <c:layout>
                <c:manualLayout>
                  <c:xMode val="edge"/>
                  <c:yMode val="edge"/>
                  <c:x val="0.50934603651101962"/>
                  <c:y val="0.51773169171951572"/>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84-4559-829F-91802E93A827}"/>
                </c:ext>
              </c:extLst>
            </c:dLbl>
            <c:dLbl>
              <c:idx val="8"/>
              <c:layout>
                <c:manualLayout>
                  <c:xMode val="edge"/>
                  <c:yMode val="edge"/>
                  <c:x val="0.58177597748277021"/>
                  <c:y val="0.47990654529251919"/>
                </c:manualLayout>
              </c:layout>
              <c:spPr>
                <a:noFill/>
                <a:ln w="25400">
                  <a:noFill/>
                </a:ln>
              </c:spPr>
              <c:txPr>
                <a:bodyPr/>
                <a:lstStyle/>
                <a:p>
                  <a:pPr>
                    <a:defRPr sz="92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84-4559-829F-91802E93A827}"/>
                </c:ext>
              </c:extLst>
            </c:dLbl>
            <c:spPr>
              <a:noFill/>
              <a:ln w="25400">
                <a:noFill/>
              </a:ln>
            </c:spPr>
            <c:txPr>
              <a:bodyPr wrap="square" lIns="38100" tIns="19050" rIns="38100" bIns="19050" anchor="ctr">
                <a:spAutoFit/>
              </a:bodyPr>
              <a:lstStyle/>
              <a:p>
                <a:pPr>
                  <a:defRPr sz="92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08'!$V$7:$AG$7</c:f>
              <c:numCache>
                <c:formatCode>General</c:formatCode>
                <c:ptCount val="12"/>
                <c:pt idx="1">
                  <c:v>2</c:v>
                </c:pt>
                <c:pt idx="2">
                  <c:v>1</c:v>
                </c:pt>
                <c:pt idx="3">
                  <c:v>2</c:v>
                </c:pt>
                <c:pt idx="5">
                  <c:v>3</c:v>
                </c:pt>
                <c:pt idx="6">
                  <c:v>1</c:v>
                </c:pt>
                <c:pt idx="7">
                  <c:v>1</c:v>
                </c:pt>
                <c:pt idx="10">
                  <c:v>1</c:v>
                </c:pt>
              </c:numCache>
            </c:numRef>
          </c:val>
          <c:extLst>
            <c:ext xmlns:c16="http://schemas.microsoft.com/office/drawing/2014/chart" uri="{C3380CC4-5D6E-409C-BE32-E72D297353CC}">
              <c16:uniqueId val="{0000000C-4084-4559-829F-91802E93A827}"/>
            </c:ext>
          </c:extLst>
        </c:ser>
        <c:ser>
          <c:idx val="6"/>
          <c:order val="6"/>
          <c:tx>
            <c:strRef>
              <c:f>'Graph Data Oct 08'!$A$8</c:f>
              <c:strCache>
                <c:ptCount val="1"/>
                <c:pt idx="0">
                  <c:v>Uncontrollable-System Needs to Change</c:v>
                </c:pt>
              </c:strCache>
            </c:strRef>
          </c:tx>
          <c:spPr>
            <a:solidFill>
              <a:srgbClr val="99CCFF"/>
            </a:solidFill>
            <a:ln w="12700">
              <a:solidFill>
                <a:srgbClr val="000000"/>
              </a:solidFill>
              <a:prstDash val="solid"/>
            </a:ln>
          </c:spPr>
          <c:invertIfNegative val="0"/>
          <c:dLbls>
            <c:spPr>
              <a:noFill/>
              <a:ln w="25400">
                <a:noFill/>
              </a:ln>
            </c:spPr>
            <c:txPr>
              <a:bodyPr wrap="square" lIns="38100" tIns="19050" rIns="38100" bIns="19050" anchor="ctr">
                <a:spAutoFit/>
              </a:bodyPr>
              <a:lstStyle/>
              <a:p>
                <a:pPr>
                  <a:defRPr sz="1050"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08'!$V$8:$AG$8</c:f>
              <c:numCache>
                <c:formatCode>General</c:formatCode>
                <c:ptCount val="12"/>
                <c:pt idx="0">
                  <c:v>2</c:v>
                </c:pt>
                <c:pt idx="2">
                  <c:v>1</c:v>
                </c:pt>
                <c:pt idx="3">
                  <c:v>1</c:v>
                </c:pt>
                <c:pt idx="4">
                  <c:v>3</c:v>
                </c:pt>
                <c:pt idx="5">
                  <c:v>2</c:v>
                </c:pt>
                <c:pt idx="11">
                  <c:v>1</c:v>
                </c:pt>
              </c:numCache>
            </c:numRef>
          </c:val>
          <c:extLst>
            <c:ext xmlns:c16="http://schemas.microsoft.com/office/drawing/2014/chart" uri="{C3380CC4-5D6E-409C-BE32-E72D297353CC}">
              <c16:uniqueId val="{0000000D-4084-4559-829F-91802E93A827}"/>
            </c:ext>
          </c:extLst>
        </c:ser>
        <c:ser>
          <c:idx val="7"/>
          <c:order val="7"/>
          <c:tx>
            <c:strRef>
              <c:f>'Graph Data Oct 08'!$A$9</c:f>
              <c:strCache>
                <c:ptCount val="1"/>
                <c:pt idx="0">
                  <c:v>Miscellaneous</c:v>
                </c:pt>
              </c:strCache>
            </c:strRef>
          </c:tx>
          <c:spPr>
            <a:solidFill>
              <a:srgbClr val="CCCCFF"/>
            </a:solidFill>
            <a:ln w="12700">
              <a:solidFill>
                <a:srgbClr val="000000"/>
              </a:solidFill>
              <a:prstDash val="solid"/>
            </a:ln>
          </c:spPr>
          <c:invertIfNegative val="0"/>
          <c:dLbls>
            <c:dLbl>
              <c:idx val="18"/>
              <c:layout>
                <c:manualLayout>
                  <c:xMode val="edge"/>
                  <c:yMode val="edge"/>
                  <c:x val="0.35358272259327661"/>
                  <c:y val="0.37825146426996592"/>
                </c:manualLayout>
              </c:layout>
              <c:spPr>
                <a:noFill/>
                <a:ln w="25400">
                  <a:noFill/>
                </a:ln>
              </c:spPr>
              <c:txPr>
                <a:bodyPr/>
                <a:lstStyle/>
                <a:p>
                  <a:pPr>
                    <a:defRPr sz="975" b="0" i="0" u="none" strike="noStrike" baseline="30000">
                      <a:solidFill>
                        <a:srgbClr val="FF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84-4559-829F-91802E93A827}"/>
                </c:ext>
              </c:extLst>
            </c:dLbl>
            <c:spPr>
              <a:noFill/>
              <a:ln w="25400">
                <a:noFill/>
              </a:ln>
            </c:spPr>
            <c:txPr>
              <a:bodyPr wrap="square" lIns="38100" tIns="19050" rIns="38100" bIns="19050" anchor="ctr">
                <a:spAutoFit/>
              </a:bodyPr>
              <a:lstStyle/>
              <a:p>
                <a:pPr>
                  <a:defRPr sz="975" b="0" i="0" u="none" strike="noStrike" baseline="30000">
                    <a:solidFill>
                      <a:srgbClr val="FF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08'!$V$9:$AG$9</c:f>
              <c:numCache>
                <c:formatCode>General</c:formatCode>
                <c:ptCount val="12"/>
                <c:pt idx="0">
                  <c:v>2</c:v>
                </c:pt>
                <c:pt idx="1">
                  <c:v>3</c:v>
                </c:pt>
                <c:pt idx="2">
                  <c:v>3</c:v>
                </c:pt>
                <c:pt idx="3">
                  <c:v>2</c:v>
                </c:pt>
                <c:pt idx="4">
                  <c:v>3</c:v>
                </c:pt>
                <c:pt idx="5">
                  <c:v>2</c:v>
                </c:pt>
                <c:pt idx="6">
                  <c:v>1</c:v>
                </c:pt>
                <c:pt idx="8">
                  <c:v>1</c:v>
                </c:pt>
                <c:pt idx="9">
                  <c:v>3</c:v>
                </c:pt>
                <c:pt idx="10">
                  <c:v>1</c:v>
                </c:pt>
              </c:numCache>
            </c:numRef>
          </c:val>
          <c:extLst>
            <c:ext xmlns:c16="http://schemas.microsoft.com/office/drawing/2014/chart" uri="{C3380CC4-5D6E-409C-BE32-E72D297353CC}">
              <c16:uniqueId val="{0000000F-4084-4559-829F-91802E93A827}"/>
            </c:ext>
          </c:extLst>
        </c:ser>
        <c:ser>
          <c:idx val="8"/>
          <c:order val="8"/>
          <c:tx>
            <c:strRef>
              <c:f>'Graph Data Oct 08'!$A$10</c:f>
              <c:strCache>
                <c:ptCount val="1"/>
                <c:pt idx="0">
                  <c:v>Not identified</c:v>
                </c:pt>
              </c:strCache>
            </c:strRef>
          </c:tx>
          <c:spPr>
            <a:solidFill>
              <a:srgbClr val="99CC00"/>
            </a:solidFill>
            <a:ln w="12700">
              <a:solidFill>
                <a:srgbClr val="000000"/>
              </a:solidFill>
              <a:prstDash val="solid"/>
            </a:ln>
          </c:spPr>
          <c:invertIfNegative val="0"/>
          <c:dLbls>
            <c:dLbl>
              <c:idx val="7"/>
              <c:layout>
                <c:manualLayout>
                  <c:xMode val="edge"/>
                  <c:yMode val="edge"/>
                  <c:x val="0.53271053359868115"/>
                  <c:y val="0.5082754051127667"/>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84-4559-829F-91802E93A827}"/>
                </c:ext>
              </c:extLst>
            </c:dLbl>
            <c:dLbl>
              <c:idx val="8"/>
              <c:layout>
                <c:manualLayout>
                  <c:xMode val="edge"/>
                  <c:yMode val="edge"/>
                  <c:x val="0.59190059288742347"/>
                  <c:y val="0.42553289730371163"/>
                </c:manualLayout>
              </c:layout>
              <c:spPr>
                <a:noFill/>
                <a:ln w="25400">
                  <a:noFill/>
                </a:ln>
              </c:spPr>
              <c:txPr>
                <a:bodyPr/>
                <a:lstStyle/>
                <a:p>
                  <a:pPr>
                    <a:defRPr sz="1175" b="0" i="0" u="none" strike="noStrike" baseline="0">
                      <a:solidFill>
                        <a:srgbClr val="00008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084-4559-829F-91802E93A827}"/>
                </c:ext>
              </c:extLst>
            </c:dLbl>
            <c:dLbl>
              <c:idx val="9"/>
              <c:layout>
                <c:manualLayout>
                  <c:xMode val="edge"/>
                  <c:yMode val="edge"/>
                  <c:x val="0.65654236816328682"/>
                  <c:y val="0.44917361382058452"/>
                </c:manualLayout>
              </c:layout>
              <c:spPr>
                <a:noFill/>
                <a:ln w="25400">
                  <a:noFill/>
                </a:ln>
              </c:spPr>
              <c:txPr>
                <a:bodyPr/>
                <a:lstStyle/>
                <a:p>
                  <a:pPr>
                    <a:defRPr sz="1175" b="0" i="0" u="none" strike="noStrike" baseline="0">
                      <a:solidFill>
                        <a:srgbClr val="000000"/>
                      </a:solidFill>
                      <a:latin typeface="Arial"/>
                      <a:ea typeface="Arial"/>
                      <a:cs typeface="Arial"/>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084-4559-829F-91802E93A827}"/>
                </c:ext>
              </c:extLst>
            </c:dLbl>
            <c:spPr>
              <a:noFill/>
              <a:ln w="25400">
                <a:noFill/>
              </a:ln>
            </c:spPr>
            <c:txPr>
              <a:bodyPr wrap="square" lIns="38100" tIns="19050" rIns="38100" bIns="19050" anchor="ctr">
                <a:spAutoFit/>
              </a:bodyPr>
              <a:lstStyle/>
              <a:p>
                <a:pPr>
                  <a:defRPr sz="1175" b="0" i="0" u="none" strike="noStrike" baseline="0">
                    <a:solidFill>
                      <a:srgbClr val="00008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'Graph Data Oct 08'!$V$1:$AG$1</c:f>
              <c:strCache>
                <c:ptCount val="12"/>
                <c:pt idx="0">
                  <c:v>07/23-07/27</c:v>
                </c:pt>
                <c:pt idx="1">
                  <c:v>07/30-08/03</c:v>
                </c:pt>
                <c:pt idx="2">
                  <c:v>08/06-08/10</c:v>
                </c:pt>
                <c:pt idx="3">
                  <c:v>08/13-08/17</c:v>
                </c:pt>
                <c:pt idx="4">
                  <c:v>8/20-8/24</c:v>
                </c:pt>
                <c:pt idx="5">
                  <c:v>08/27-8/31</c:v>
                </c:pt>
                <c:pt idx="6">
                  <c:v>09/04/-09/07</c:v>
                </c:pt>
                <c:pt idx="7">
                  <c:v>09/10-09/14</c:v>
                </c:pt>
                <c:pt idx="8">
                  <c:v>09/17-09/21</c:v>
                </c:pt>
                <c:pt idx="9">
                  <c:v>09/24-09/28</c:v>
                </c:pt>
                <c:pt idx="10">
                  <c:v>10/01-10/05</c:v>
                </c:pt>
                <c:pt idx="11">
                  <c:v>10/8-10/12</c:v>
                </c:pt>
              </c:strCache>
            </c:strRef>
          </c:cat>
          <c:val>
            <c:numRef>
              <c:f>'Graph Data Oct 08'!$V$10:$AG$10</c:f>
              <c:numCache>
                <c:formatCode>General</c:formatCode>
                <c:ptCount val="12"/>
                <c:pt idx="0">
                  <c:v>1</c:v>
                </c:pt>
                <c:pt idx="1">
                  <c:v>2</c:v>
                </c:pt>
                <c:pt idx="2">
                  <c:v>1</c:v>
                </c:pt>
                <c:pt idx="4">
                  <c:v>1</c:v>
                </c:pt>
                <c:pt idx="5">
                  <c:v>1</c:v>
                </c:pt>
                <c:pt idx="6">
                  <c:v>1</c:v>
                </c:pt>
                <c:pt idx="8">
                  <c:v>1</c:v>
                </c:pt>
                <c:pt idx="10">
                  <c:v>3</c:v>
                </c:pt>
                <c:pt idx="11">
                  <c:v>3</c:v>
                </c:pt>
              </c:numCache>
            </c:numRef>
          </c:val>
          <c:extLst>
            <c:ext xmlns:c16="http://schemas.microsoft.com/office/drawing/2014/chart" uri="{C3380CC4-5D6E-409C-BE32-E72D297353CC}">
              <c16:uniqueId val="{00000013-4084-4559-829F-91802E93A827}"/>
            </c:ext>
          </c:extLst>
        </c:ser>
        <c:dLbls>
          <c:showLegendKey val="0"/>
          <c:showVal val="1"/>
          <c:showCatName val="0"/>
          <c:showSerName val="0"/>
          <c:showPercent val="0"/>
          <c:showBubbleSize val="0"/>
        </c:dLbls>
        <c:gapWidth val="110"/>
        <c:overlap val="50"/>
        <c:axId val="203637624"/>
        <c:axId val="1"/>
      </c:barChart>
      <c:catAx>
        <c:axId val="203637624"/>
        <c:scaling>
          <c:orientation val="minMax"/>
        </c:scaling>
        <c:delete val="0"/>
        <c:axPos val="b"/>
        <c:numFmt formatCode="m/d/yyyy"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3637624"/>
        <c:crosses val="autoZero"/>
        <c:crossBetween val="between"/>
      </c:valAx>
      <c:spPr>
        <a:solidFill>
          <a:srgbClr val="FFFFFF"/>
        </a:solidFill>
        <a:ln w="12700">
          <a:solidFill>
            <a:srgbClr val="C0C0C0"/>
          </a:solidFill>
          <a:prstDash val="solid"/>
        </a:ln>
      </c:spPr>
    </c:plotArea>
    <c:legend>
      <c:legendPos val="r"/>
      <c:layout>
        <c:manualLayout>
          <c:xMode val="edge"/>
          <c:yMode val="edge"/>
          <c:x val="0.81152686551144115"/>
          <c:y val="8.7470651112429604E-2"/>
          <c:w val="0.18302189385334805"/>
          <c:h val="0.82506100643886304"/>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11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en-US"/>
              <a:t>Trend of Weekly Errors Rolling 60 Days</a:t>
            </a:r>
          </a:p>
        </c:rich>
      </c:tx>
      <c:layout>
        <c:manualLayout>
          <c:xMode val="edge"/>
          <c:yMode val="edge"/>
          <c:x val="0.23743505889735156"/>
          <c:y val="3.5087850799536774E-2"/>
        </c:manualLayout>
      </c:layout>
      <c:overlay val="0"/>
      <c:spPr>
        <a:noFill/>
        <a:ln w="25400">
          <a:noFill/>
        </a:ln>
      </c:spPr>
    </c:title>
    <c:autoTitleDeleted val="0"/>
    <c:plotArea>
      <c:layout>
        <c:manualLayout>
          <c:layoutTarget val="inner"/>
          <c:xMode val="edge"/>
          <c:yMode val="edge"/>
          <c:x val="0.13518200433571842"/>
          <c:y val="0.12500046847334978"/>
          <c:w val="0.78856169195835735"/>
          <c:h val="0.55263365009270426"/>
        </c:manualLayout>
      </c:layout>
      <c:lineChart>
        <c:grouping val="standard"/>
        <c:varyColors val="0"/>
        <c:ser>
          <c:idx val="0"/>
          <c:order val="0"/>
          <c:tx>
            <c:v>Total Errors for the Week</c:v>
          </c:tx>
          <c:spPr>
            <a:ln w="12700">
              <a:solidFill>
                <a:srgbClr val="000080"/>
              </a:solidFill>
              <a:prstDash val="solid"/>
            </a:ln>
          </c:spPr>
          <c:marker>
            <c:symbol val="diamond"/>
            <c:size val="5"/>
            <c:spPr>
              <a:solidFill>
                <a:srgbClr val="000080"/>
              </a:solidFill>
              <a:ln>
                <a:solidFill>
                  <a:srgbClr val="000080"/>
                </a:solidFill>
                <a:prstDash val="solid"/>
              </a:ln>
            </c:spPr>
          </c:marker>
          <c:dLbls>
            <c:spPr>
              <a:noFill/>
              <a:ln w="25400">
                <a:noFill/>
              </a:ln>
            </c:spPr>
            <c:txPr>
              <a:bodyPr wrap="square" lIns="38100" tIns="19050" rIns="38100" bIns="19050" anchor="ctr">
                <a:spAutoFit/>
              </a:bodyPr>
              <a:lstStyle/>
              <a:p>
                <a:pPr>
                  <a:defRPr sz="9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spPr>
              <a:ln w="25400">
                <a:solidFill>
                  <a:srgbClr val="000000"/>
                </a:solidFill>
                <a:prstDash val="solid"/>
              </a:ln>
            </c:spPr>
            <c:trendlineType val="linear"/>
            <c:dispRSqr val="0"/>
            <c:dispEq val="0"/>
          </c:trendline>
          <c:cat>
            <c:numRef>
              <c:f>'Graph Data Oct 08'!$X$12:$AG$12</c:f>
              <c:numCache>
                <c:formatCode>m/d/yyyy</c:formatCode>
                <c:ptCount val="10"/>
                <c:pt idx="0">
                  <c:v>37109</c:v>
                </c:pt>
                <c:pt idx="1">
                  <c:v>37116</c:v>
                </c:pt>
                <c:pt idx="2">
                  <c:v>37123</c:v>
                </c:pt>
                <c:pt idx="3">
                  <c:v>37130</c:v>
                </c:pt>
                <c:pt idx="4">
                  <c:v>37138</c:v>
                </c:pt>
                <c:pt idx="5">
                  <c:v>37144</c:v>
                </c:pt>
                <c:pt idx="6">
                  <c:v>37151</c:v>
                </c:pt>
                <c:pt idx="7">
                  <c:v>37158</c:v>
                </c:pt>
                <c:pt idx="8">
                  <c:v>37165</c:v>
                </c:pt>
                <c:pt idx="9">
                  <c:v>37172</c:v>
                </c:pt>
              </c:numCache>
            </c:numRef>
          </c:cat>
          <c:val>
            <c:numRef>
              <c:f>'Graph Data Oct 08'!$X$11:$AG$11</c:f>
              <c:numCache>
                <c:formatCode>General</c:formatCode>
                <c:ptCount val="10"/>
                <c:pt idx="0">
                  <c:v>24</c:v>
                </c:pt>
                <c:pt idx="1">
                  <c:v>17</c:v>
                </c:pt>
                <c:pt idx="2">
                  <c:v>14</c:v>
                </c:pt>
                <c:pt idx="3">
                  <c:v>23</c:v>
                </c:pt>
                <c:pt idx="4">
                  <c:v>18</c:v>
                </c:pt>
                <c:pt idx="5">
                  <c:v>11</c:v>
                </c:pt>
                <c:pt idx="6">
                  <c:v>16</c:v>
                </c:pt>
                <c:pt idx="7">
                  <c:v>14</c:v>
                </c:pt>
                <c:pt idx="8">
                  <c:v>23</c:v>
                </c:pt>
                <c:pt idx="9">
                  <c:v>18</c:v>
                </c:pt>
              </c:numCache>
            </c:numRef>
          </c:val>
          <c:smooth val="0"/>
          <c:extLst>
            <c:ext xmlns:c16="http://schemas.microsoft.com/office/drawing/2014/chart" uri="{C3380CC4-5D6E-409C-BE32-E72D297353CC}">
              <c16:uniqueId val="{00000000-BF06-406E-AFEC-BF30054F67F9}"/>
            </c:ext>
          </c:extLst>
        </c:ser>
        <c:dLbls>
          <c:showLegendKey val="0"/>
          <c:showVal val="0"/>
          <c:showCatName val="0"/>
          <c:showSerName val="0"/>
          <c:showPercent val="0"/>
          <c:showBubbleSize val="0"/>
        </c:dLbls>
        <c:marker val="1"/>
        <c:smooth val="0"/>
        <c:axId val="160071800"/>
        <c:axId val="1"/>
      </c:lineChart>
      <c:catAx>
        <c:axId val="160071800"/>
        <c:scaling>
          <c:orientation val="minMax"/>
        </c:scaling>
        <c:delete val="0"/>
        <c:axPos val="b"/>
        <c:numFmt formatCode="m/d/yyyy"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tickLblSkip val="1"/>
        <c:tickMarkSkip val="1"/>
        <c:noMultiLvlLbl val="0"/>
      </c:catAx>
      <c:valAx>
        <c:axId val="1"/>
        <c:scaling>
          <c:orientation val="minMax"/>
          <c:max val="5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160071800"/>
        <c:crossesAt val="1"/>
        <c:crossBetween val="midCat"/>
        <c:majorUnit val="10"/>
        <c:minorUnit val="10"/>
      </c:valAx>
      <c:spPr>
        <a:solidFill>
          <a:srgbClr val="FFFFFF"/>
        </a:solidFill>
        <a:ln w="12700">
          <a:solidFill>
            <a:srgbClr val="808080"/>
          </a:solidFill>
          <a:prstDash val="solid"/>
        </a:ln>
      </c:spPr>
    </c:plotArea>
    <c:legend>
      <c:legendPos val="r"/>
      <c:layout>
        <c:manualLayout>
          <c:xMode val="edge"/>
          <c:yMode val="edge"/>
          <c:x val="2.4263436675641764E-2"/>
          <c:y val="0.89693318606315886"/>
          <c:w val="0.81975753911275395"/>
          <c:h val="5.7017757549247268E-2"/>
        </c:manualLayout>
      </c:layout>
      <c:overlay val="0"/>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25400">
      <a:solidFill>
        <a:srgbClr val="00008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s>
</file>

<file path=xl/drawings/_rels/drawing13.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46.xml"/><Relationship Id="rId7" Type="http://schemas.openxmlformats.org/officeDocument/2006/relationships/chart" Target="../charts/chart50.xml"/><Relationship Id="rId2" Type="http://schemas.openxmlformats.org/officeDocument/2006/relationships/chart" Target="../charts/chart45.xml"/><Relationship Id="rId1" Type="http://schemas.openxmlformats.org/officeDocument/2006/relationships/chart" Target="../charts/chart44.xml"/><Relationship Id="rId6" Type="http://schemas.openxmlformats.org/officeDocument/2006/relationships/chart" Target="../charts/chart49.xml"/><Relationship Id="rId5" Type="http://schemas.openxmlformats.org/officeDocument/2006/relationships/chart" Target="../charts/chart48.xml"/><Relationship Id="rId4" Type="http://schemas.openxmlformats.org/officeDocument/2006/relationships/chart" Target="../charts/chart47.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6.xml"/><Relationship Id="rId5" Type="http://schemas.openxmlformats.org/officeDocument/2006/relationships/chart" Target="../charts/chart55.xml"/><Relationship Id="rId4" Type="http://schemas.openxmlformats.org/officeDocument/2006/relationships/chart" Target="../charts/chart5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 Id="rId6" Type="http://schemas.openxmlformats.org/officeDocument/2006/relationships/chart" Target="../charts/chart62.xml"/><Relationship Id="rId5" Type="http://schemas.openxmlformats.org/officeDocument/2006/relationships/chart" Target="../charts/chart61.xml"/><Relationship Id="rId4" Type="http://schemas.openxmlformats.org/officeDocument/2006/relationships/chart" Target="../charts/chart6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5" Type="http://schemas.openxmlformats.org/officeDocument/2006/relationships/chart" Target="../charts/chart19.xml"/><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768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7680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7680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7680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76805" name="AutoShape 5"/>
        <xdr:cNvSpPr>
          <a:spLocks noChangeArrowheads="1"/>
        </xdr:cNvSpPr>
      </xdr:nvSpPr>
      <xdr:spPr bwMode="auto">
        <a:xfrm>
          <a:off x="422148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7680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7680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7680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54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5427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54275"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5427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54278"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102</xdr:row>
      <xdr:rowOff>45720</xdr:rowOff>
    </xdr:to>
    <xdr:graphicFrame macro="">
      <xdr:nvGraphicFramePr>
        <xdr:cNvPr id="54279"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54280"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102</xdr:row>
      <xdr:rowOff>60960</xdr:rowOff>
    </xdr:to>
    <xdr:graphicFrame macro="">
      <xdr:nvGraphicFramePr>
        <xdr:cNvPr id="5428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55297"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2.xml><?xml version="1.0" encoding="utf-8"?>
<c:userShapes xmlns:c="http://schemas.openxmlformats.org/drawingml/2006/chart">
  <cdr:relSizeAnchor xmlns:cdr="http://schemas.openxmlformats.org/drawingml/2006/chartDrawing">
    <cdr:from>
      <cdr:x>0.16666</cdr:x>
      <cdr:y>0.35623</cdr:y>
    </cdr:from>
    <cdr:to>
      <cdr:x>0.85003</cdr:x>
      <cdr:y>0.35623</cdr:y>
    </cdr:to>
    <cdr:sp macro="" textlink="">
      <cdr:nvSpPr>
        <cdr:cNvPr id="58369" name="Line 1"/>
        <cdr:cNvSpPr>
          <a:spLocks xmlns:a="http://schemas.openxmlformats.org/drawingml/2006/main" noChangeShapeType="1"/>
        </cdr:cNvSpPr>
      </cdr:nvSpPr>
      <cdr:spPr bwMode="auto">
        <a:xfrm xmlns:a="http://schemas.openxmlformats.org/drawingml/2006/main" flipH="1">
          <a:off x="977842" y="1607126"/>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0.16666</cdr:x>
      <cdr:y>0.35427</cdr:y>
    </cdr:from>
    <cdr:to>
      <cdr:x>0.85003</cdr:x>
      <cdr:y>0.35427</cdr:y>
    </cdr:to>
    <cdr:sp macro="" textlink="">
      <cdr:nvSpPr>
        <cdr:cNvPr id="58370" name="Line 2"/>
        <cdr:cNvSpPr>
          <a:spLocks xmlns:a="http://schemas.openxmlformats.org/drawingml/2006/main" noChangeShapeType="1"/>
        </cdr:cNvSpPr>
      </cdr:nvSpPr>
      <cdr:spPr bwMode="auto">
        <a:xfrm xmlns:a="http://schemas.openxmlformats.org/drawingml/2006/main" flipH="1">
          <a:off x="977842" y="1598302"/>
          <a:ext cx="402006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3.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6</xdr:col>
      <xdr:colOff>1356360</xdr:colOff>
      <xdr:row>75</xdr:row>
      <xdr:rowOff>0</xdr:rowOff>
    </xdr:to>
    <xdr:graphicFrame macro="">
      <xdr:nvGraphicFramePr>
        <xdr:cNvPr id="4710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4710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471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75</xdr:row>
      <xdr:rowOff>76200</xdr:rowOff>
    </xdr:from>
    <xdr:to>
      <xdr:col>9</xdr:col>
      <xdr:colOff>792480</xdr:colOff>
      <xdr:row>95</xdr:row>
      <xdr:rowOff>129540</xdr:rowOff>
    </xdr:to>
    <xdr:graphicFrame macro="">
      <xdr:nvGraphicFramePr>
        <xdr:cNvPr id="4710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4710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47110" name="AutoShape 6"/>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96</xdr:row>
      <xdr:rowOff>0</xdr:rowOff>
    </xdr:to>
    <xdr:graphicFrame macro="">
      <xdr:nvGraphicFramePr>
        <xdr:cNvPr id="4711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55</xdr:row>
      <xdr:rowOff>144780</xdr:rowOff>
    </xdr:from>
    <xdr:to>
      <xdr:col>9</xdr:col>
      <xdr:colOff>617220</xdr:colOff>
      <xdr:row>74</xdr:row>
      <xdr:rowOff>137160</xdr:rowOff>
    </xdr:to>
    <xdr:graphicFrame macro="">
      <xdr:nvGraphicFramePr>
        <xdr:cNvPr id="4711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2682240</xdr:colOff>
      <xdr:row>33</xdr:row>
      <xdr:rowOff>137160</xdr:rowOff>
    </xdr:from>
    <xdr:to>
      <xdr:col>9</xdr:col>
      <xdr:colOff>769620</xdr:colOff>
      <xdr:row>55</xdr:row>
      <xdr:rowOff>60960</xdr:rowOff>
    </xdr:to>
    <xdr:graphicFrame macro="">
      <xdr:nvGraphicFramePr>
        <xdr:cNvPr id="47113"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0.2924</cdr:x>
      <cdr:y>0.9077</cdr:y>
    </cdr:from>
    <cdr:to>
      <cdr:x>0.58294</cdr:x>
      <cdr:y>0.95085</cdr:y>
    </cdr:to>
    <cdr:sp macro="" textlink="">
      <cdr:nvSpPr>
        <cdr:cNvPr id="48129" name="Text Box 1"/>
        <cdr:cNvSpPr txBox="1">
          <a:spLocks xmlns:a="http://schemas.openxmlformats.org/drawingml/2006/main" noChangeArrowheads="1"/>
        </cdr:cNvSpPr>
      </cdr:nvSpPr>
      <cdr:spPr bwMode="auto">
        <a:xfrm xmlns:a="http://schemas.openxmlformats.org/drawingml/2006/main">
          <a:off x="1285309" y="3179138"/>
          <a:ext cx="1279634"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15.xml><?xml version="1.0" encoding="utf-8"?>
<c:userShapes xmlns:c="http://schemas.openxmlformats.org/drawingml/2006/chart">
  <cdr:relSizeAnchor xmlns:cdr="http://schemas.openxmlformats.org/drawingml/2006/chartDrawing">
    <cdr:from>
      <cdr:x>0.17844</cdr:x>
      <cdr:y>0.35752</cdr:y>
    </cdr:from>
    <cdr:to>
      <cdr:x>0.86648</cdr:x>
      <cdr:y>0.35752</cdr:y>
    </cdr:to>
    <cdr:sp macro="" textlink="">
      <cdr:nvSpPr>
        <cdr:cNvPr id="51201" name="Line 1"/>
        <cdr:cNvSpPr>
          <a:spLocks xmlns:a="http://schemas.openxmlformats.org/drawingml/2006/main" noChangeShapeType="1"/>
        </cdr:cNvSpPr>
      </cdr:nvSpPr>
      <cdr:spPr bwMode="auto">
        <a:xfrm xmlns:a="http://schemas.openxmlformats.org/drawingml/2006/main" flipH="1">
          <a:off x="1047153" y="1237028"/>
          <a:ext cx="404750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6.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4096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4096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4096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4096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4096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40966"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4096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4096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0.29519</cdr:x>
      <cdr:y>0.91801</cdr:y>
    </cdr:from>
    <cdr:to>
      <cdr:x>0.5708</cdr:x>
      <cdr:y>0.95313</cdr:y>
    </cdr:to>
    <cdr:sp macro="" textlink="">
      <cdr:nvSpPr>
        <cdr:cNvPr id="41985" name="Text Box 1"/>
        <cdr:cNvSpPr txBox="1">
          <a:spLocks xmlns:a="http://schemas.openxmlformats.org/drawingml/2006/main" noChangeArrowheads="1"/>
        </cdr:cNvSpPr>
      </cdr:nvSpPr>
      <cdr:spPr bwMode="auto">
        <a:xfrm xmlns:a="http://schemas.openxmlformats.org/drawingml/2006/main">
          <a:off x="1567515" y="2578716"/>
          <a:ext cx="1465898" cy="9873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18.xml><?xml version="1.0" encoding="utf-8"?>
<c:userShapes xmlns:c="http://schemas.openxmlformats.org/drawingml/2006/chart">
  <cdr:relSizeAnchor xmlns:cdr="http://schemas.openxmlformats.org/drawingml/2006/chartDrawing">
    <cdr:from>
      <cdr:x>0.15757</cdr:x>
      <cdr:y>0.35655</cdr:y>
    </cdr:from>
    <cdr:to>
      <cdr:x>0.85053</cdr:x>
      <cdr:y>0.35655</cdr:y>
    </cdr:to>
    <cdr:sp macro="" textlink="">
      <cdr:nvSpPr>
        <cdr:cNvPr id="45057" name="Line 1"/>
        <cdr:cNvSpPr>
          <a:spLocks xmlns:a="http://schemas.openxmlformats.org/drawingml/2006/main" noChangeShapeType="1"/>
        </cdr:cNvSpPr>
      </cdr:nvSpPr>
      <cdr:spPr bwMode="auto">
        <a:xfrm xmlns:a="http://schemas.openxmlformats.org/drawingml/2006/main" flipH="1">
          <a:off x="924414" y="1233668"/>
          <a:ext cx="4076384"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19.xml><?xml version="1.0" encoding="utf-8"?>
<xdr:wsDr xmlns:xdr="http://schemas.openxmlformats.org/drawingml/2006/spreadsheetDrawing" xmlns:a="http://schemas.openxmlformats.org/drawingml/2006/main">
  <xdr:twoCellAnchor>
    <xdr:from>
      <xdr:col>0</xdr:col>
      <xdr:colOff>76200</xdr:colOff>
      <xdr:row>42</xdr:row>
      <xdr:rowOff>129540</xdr:rowOff>
    </xdr:from>
    <xdr:to>
      <xdr:col>6</xdr:col>
      <xdr:colOff>1356360</xdr:colOff>
      <xdr:row>62</xdr:row>
      <xdr:rowOff>0</xdr:rowOff>
    </xdr:to>
    <xdr:graphicFrame macro="">
      <xdr:nvGraphicFramePr>
        <xdr:cNvPr id="29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25</xdr:row>
      <xdr:rowOff>91440</xdr:rowOff>
    </xdr:from>
    <xdr:to>
      <xdr:col>4</xdr:col>
      <xdr:colOff>419100</xdr:colOff>
      <xdr:row>42</xdr:row>
      <xdr:rowOff>0</xdr:rowOff>
    </xdr:to>
    <xdr:graphicFrame macro="">
      <xdr:nvGraphicFramePr>
        <xdr:cNvPr id="29698"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1851660</xdr:colOff>
      <xdr:row>25</xdr:row>
      <xdr:rowOff>45720</xdr:rowOff>
    </xdr:from>
    <xdr:to>
      <xdr:col>9</xdr:col>
      <xdr:colOff>510540</xdr:colOff>
      <xdr:row>42</xdr:row>
      <xdr:rowOff>0</xdr:rowOff>
    </xdr:to>
    <xdr:graphicFrame macro="">
      <xdr:nvGraphicFramePr>
        <xdr:cNvPr id="2969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62</xdr:row>
      <xdr:rowOff>76200</xdr:rowOff>
    </xdr:from>
    <xdr:to>
      <xdr:col>9</xdr:col>
      <xdr:colOff>792480</xdr:colOff>
      <xdr:row>82</xdr:row>
      <xdr:rowOff>129540</xdr:rowOff>
    </xdr:to>
    <xdr:graphicFrame macro="">
      <xdr:nvGraphicFramePr>
        <xdr:cNvPr id="29700"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62</xdr:row>
      <xdr:rowOff>129540</xdr:rowOff>
    </xdr:from>
    <xdr:to>
      <xdr:col>4</xdr:col>
      <xdr:colOff>891540</xdr:colOff>
      <xdr:row>82</xdr:row>
      <xdr:rowOff>129540</xdr:rowOff>
    </xdr:to>
    <xdr:graphicFrame macro="">
      <xdr:nvGraphicFramePr>
        <xdr:cNvPr id="29701"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62</xdr:row>
      <xdr:rowOff>137160</xdr:rowOff>
    </xdr:from>
    <xdr:to>
      <xdr:col>4</xdr:col>
      <xdr:colOff>236220</xdr:colOff>
      <xdr:row>65</xdr:row>
      <xdr:rowOff>7620</xdr:rowOff>
    </xdr:to>
    <xdr:sp macro="" textlink="">
      <xdr:nvSpPr>
        <xdr:cNvPr id="29702" name="AutoShape 6"/>
        <xdr:cNvSpPr>
          <a:spLocks noChangeArrowheads="1"/>
        </xdr:cNvSpPr>
      </xdr:nvSpPr>
      <xdr:spPr bwMode="auto">
        <a:xfrm>
          <a:off x="4076700" y="1053084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62</xdr:row>
      <xdr:rowOff>60960</xdr:rowOff>
    </xdr:from>
    <xdr:to>
      <xdr:col>4</xdr:col>
      <xdr:colOff>967740</xdr:colOff>
      <xdr:row>83</xdr:row>
      <xdr:rowOff>0</xdr:rowOff>
    </xdr:to>
    <xdr:graphicFrame macro="">
      <xdr:nvGraphicFramePr>
        <xdr:cNvPr id="29703"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1501140</xdr:colOff>
      <xdr:row>42</xdr:row>
      <xdr:rowOff>144780</xdr:rowOff>
    </xdr:from>
    <xdr:to>
      <xdr:col>9</xdr:col>
      <xdr:colOff>617220</xdr:colOff>
      <xdr:row>61</xdr:row>
      <xdr:rowOff>137160</xdr:rowOff>
    </xdr:to>
    <xdr:graphicFrame macro="">
      <xdr:nvGraphicFramePr>
        <xdr:cNvPr id="29704"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77825"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20.xml><?xml version="1.0" encoding="utf-8"?>
<c:userShapes xmlns:c="http://schemas.openxmlformats.org/drawingml/2006/chart">
  <cdr:relSizeAnchor xmlns:cdr="http://schemas.openxmlformats.org/drawingml/2006/chartDrawing">
    <cdr:from>
      <cdr:x>0.30891</cdr:x>
      <cdr:y>0.85356</cdr:y>
    </cdr:from>
    <cdr:to>
      <cdr:x>0.57693</cdr:x>
      <cdr:y>0.92595</cdr:y>
    </cdr:to>
    <cdr:sp macro="" textlink="">
      <cdr:nvSpPr>
        <cdr:cNvPr id="30721" name="Text Box 1"/>
        <cdr:cNvSpPr txBox="1">
          <a:spLocks xmlns:a="http://schemas.openxmlformats.org/drawingml/2006/main" noChangeArrowheads="1"/>
        </cdr:cNvSpPr>
      </cdr:nvSpPr>
      <cdr:spPr bwMode="auto">
        <a:xfrm xmlns:a="http://schemas.openxmlformats.org/drawingml/2006/main">
          <a:off x="1640484" y="2397474"/>
          <a:ext cx="1425504" cy="2035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7432" rIns="0" bIns="0" anchor="t" upright="1"/>
        <a:lstStyle xmlns:a="http://schemas.openxmlformats.org/drawingml/2006/main"/>
        <a:p xmlns:a="http://schemas.openxmlformats.org/drawingml/2006/main">
          <a:pPr algn="l" rtl="0">
            <a:defRPr sz="1000"/>
          </a:pPr>
          <a:r>
            <a:rPr lang="en-US" sz="925" b="1" i="0" u="none" strike="noStrike" baseline="0">
              <a:solidFill>
                <a:srgbClr val="000000"/>
              </a:solidFill>
              <a:latin typeface="Arial"/>
              <a:cs typeface="Arial"/>
            </a:rPr>
            <a:t>Ratios expressed in %</a:t>
          </a: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61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614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614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614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61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615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615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0.30186</cdr:x>
      <cdr:y>0.96174</cdr:y>
    </cdr:from>
    <cdr:to>
      <cdr:x>0.58299</cdr:x>
      <cdr:y>0.97304</cdr:y>
    </cdr:to>
    <cdr:sp macro="" textlink="">
      <cdr:nvSpPr>
        <cdr:cNvPr id="7169" name="Text Box 1"/>
        <cdr:cNvSpPr txBox="1">
          <a:spLocks xmlns:a="http://schemas.openxmlformats.org/drawingml/2006/main" noChangeArrowheads="1"/>
        </cdr:cNvSpPr>
      </cdr:nvSpPr>
      <cdr:spPr bwMode="auto">
        <a:xfrm xmlns:a="http://schemas.openxmlformats.org/drawingml/2006/main">
          <a:off x="1798479" y="2694330"/>
          <a:ext cx="1677362" cy="3169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3.xml><?xml version="1.0" encoding="utf-8"?>
<xdr:wsDr xmlns:xdr="http://schemas.openxmlformats.org/drawingml/2006/spreadsheetDrawing" xmlns:a="http://schemas.openxmlformats.org/drawingml/2006/main">
  <xdr:twoCellAnchor>
    <xdr:from>
      <xdr:col>0</xdr:col>
      <xdr:colOff>76200</xdr:colOff>
      <xdr:row>33</xdr:row>
      <xdr:rowOff>129540</xdr:rowOff>
    </xdr:from>
    <xdr:to>
      <xdr:col>9</xdr:col>
      <xdr:colOff>777240</xdr:colOff>
      <xdr:row>52</xdr:row>
      <xdr:rowOff>60960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16</xdr:row>
      <xdr:rowOff>30480</xdr:rowOff>
    </xdr:from>
    <xdr:to>
      <xdr:col>6</xdr:col>
      <xdr:colOff>1165860</xdr:colOff>
      <xdr:row>33</xdr:row>
      <xdr:rowOff>0</xdr:rowOff>
    </xdr:to>
    <xdr:graphicFrame macro="">
      <xdr:nvGraphicFramePr>
        <xdr:cNvPr id="102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1371600</xdr:colOff>
      <xdr:row>16</xdr:row>
      <xdr:rowOff>30480</xdr:rowOff>
    </xdr:from>
    <xdr:to>
      <xdr:col>9</xdr:col>
      <xdr:colOff>678180</xdr:colOff>
      <xdr:row>32</xdr:row>
      <xdr:rowOff>144780</xdr:rowOff>
    </xdr:to>
    <xdr:graphicFrame macro="">
      <xdr:nvGraphicFramePr>
        <xdr:cNvPr id="102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411480</xdr:colOff>
      <xdr:row>16</xdr:row>
      <xdr:rowOff>68580</xdr:rowOff>
    </xdr:from>
    <xdr:to>
      <xdr:col>1</xdr:col>
      <xdr:colOff>1478280</xdr:colOff>
      <xdr:row>18</xdr:row>
      <xdr:rowOff>99060</xdr:rowOff>
    </xdr:to>
    <xdr:sp macro="" textlink="">
      <xdr:nvSpPr>
        <xdr:cNvPr id="1028" name="AutoShape 4"/>
        <xdr:cNvSpPr>
          <a:spLocks noChangeArrowheads="1"/>
        </xdr:cNvSpPr>
      </xdr:nvSpPr>
      <xdr:spPr bwMode="auto">
        <a:xfrm>
          <a:off x="1089660" y="2750820"/>
          <a:ext cx="1066800" cy="365760"/>
        </a:xfrm>
        <a:prstGeom prst="wedgeRectCallout">
          <a:avLst>
            <a:gd name="adj1" fmla="val -31653"/>
            <a:gd name="adj2" fmla="val 352704"/>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Active/Inactive Website go Live</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7620</xdr:colOff>
      <xdr:row>53</xdr:row>
      <xdr:rowOff>76200</xdr:rowOff>
    </xdr:from>
    <xdr:to>
      <xdr:col>9</xdr:col>
      <xdr:colOff>792480</xdr:colOff>
      <xdr:row>73</xdr:row>
      <xdr:rowOff>129540</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xdr:colOff>
      <xdr:row>53</xdr:row>
      <xdr:rowOff>129540</xdr:rowOff>
    </xdr:from>
    <xdr:to>
      <xdr:col>4</xdr:col>
      <xdr:colOff>891540</xdr:colOff>
      <xdr:row>73</xdr:row>
      <xdr:rowOff>129540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548640</xdr:colOff>
      <xdr:row>53</xdr:row>
      <xdr:rowOff>137160</xdr:rowOff>
    </xdr:from>
    <xdr:to>
      <xdr:col>4</xdr:col>
      <xdr:colOff>236220</xdr:colOff>
      <xdr:row>56</xdr:row>
      <xdr:rowOff>7620</xdr:rowOff>
    </xdr:to>
    <xdr:sp macro="" textlink="">
      <xdr:nvSpPr>
        <xdr:cNvPr id="1031" name="AutoShape 7"/>
        <xdr:cNvSpPr>
          <a:spLocks noChangeArrowheads="1"/>
        </xdr:cNvSpPr>
      </xdr:nvSpPr>
      <xdr:spPr bwMode="auto">
        <a:xfrm>
          <a:off x="4076700" y="902208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53</xdr:row>
      <xdr:rowOff>60960</xdr:rowOff>
    </xdr:from>
    <xdr:to>
      <xdr:col>4</xdr:col>
      <xdr:colOff>967740</xdr:colOff>
      <xdr:row>74</xdr:row>
      <xdr:rowOff>0</xdr:rowOff>
    </xdr:to>
    <xdr:graphicFrame macro="">
      <xdr:nvGraphicFramePr>
        <xdr:cNvPr id="103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0.31757</cdr:x>
      <cdr:y>0.89993</cdr:y>
    </cdr:from>
    <cdr:to>
      <cdr:x>0.59011</cdr:x>
      <cdr:y>0.94779</cdr:y>
    </cdr:to>
    <cdr:sp macro="" textlink="">
      <cdr:nvSpPr>
        <cdr:cNvPr id="2049" name="Text Box 1"/>
        <cdr:cNvSpPr txBox="1">
          <a:spLocks xmlns:a="http://schemas.openxmlformats.org/drawingml/2006/main" noChangeArrowheads="1"/>
        </cdr:cNvSpPr>
      </cdr:nvSpPr>
      <cdr:spPr bwMode="auto">
        <a:xfrm xmlns:a="http://schemas.openxmlformats.org/drawingml/2006/main">
          <a:off x="1892236" y="2521017"/>
          <a:ext cx="1626089" cy="134200"/>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1" i="0" u="none" strike="noStrike" baseline="0">
              <a:solidFill>
                <a:srgbClr val="000000"/>
              </a:solidFill>
              <a:latin typeface="Arial"/>
              <a:cs typeface="Arial"/>
            </a:rPr>
            <a:t>Ratios expressed in %</a:t>
          </a:r>
        </a:p>
      </cdr:txBody>
    </cdr:sp>
  </cdr:relSizeAnchor>
</c:userShapes>
</file>

<file path=xl/drawings/drawing25.xml><?xml version="1.0" encoding="utf-8"?>
<c:userShapes xmlns:c="http://schemas.openxmlformats.org/drawingml/2006/chart">
  <cdr:relSizeAnchor xmlns:cdr="http://schemas.openxmlformats.org/drawingml/2006/chartDrawing">
    <cdr:from>
      <cdr:x>0.17795</cdr:x>
      <cdr:y>0.3929</cdr:y>
    </cdr:from>
    <cdr:to>
      <cdr:x>0.87851</cdr:x>
      <cdr:y>0.3929</cdr:y>
    </cdr:to>
    <cdr:sp macro="" textlink="">
      <cdr:nvSpPr>
        <cdr:cNvPr id="5121" name="Line 1"/>
        <cdr:cNvSpPr>
          <a:spLocks xmlns:a="http://schemas.openxmlformats.org/drawingml/2006/main" noChangeShapeType="1"/>
        </cdr:cNvSpPr>
      </cdr:nvSpPr>
      <cdr:spPr bwMode="auto">
        <a:xfrm xmlns:a="http://schemas.openxmlformats.org/drawingml/2006/main" flipH="1">
          <a:off x="1044265" y="1359684"/>
          <a:ext cx="412114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3.xml><?xml version="1.0" encoding="utf-8"?>
<c:userShapes xmlns:c="http://schemas.openxmlformats.org/drawingml/2006/chart">
  <cdr:relSizeAnchor xmlns:cdr="http://schemas.openxmlformats.org/drawingml/2006/chartDrawing">
    <cdr:from>
      <cdr:x>0.1751</cdr:x>
      <cdr:y>0.37073</cdr:y>
    </cdr:from>
    <cdr:to>
      <cdr:x>0.83742</cdr:x>
      <cdr:y>0.37073</cdr:y>
    </cdr:to>
    <cdr:sp macro="" textlink="">
      <cdr:nvSpPr>
        <cdr:cNvPr id="79873" name="Line 1"/>
        <cdr:cNvSpPr>
          <a:spLocks xmlns:a="http://schemas.openxmlformats.org/drawingml/2006/main" noChangeShapeType="1"/>
        </cdr:cNvSpPr>
      </cdr:nvSpPr>
      <cdr:spPr bwMode="auto">
        <a:xfrm xmlns:a="http://schemas.openxmlformats.org/drawingml/2006/main" flipH="1">
          <a:off x="1052885" y="1751769"/>
          <a:ext cx="3992059"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4.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716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7168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7168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7168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71685"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7168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71687"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71688"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72705"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6.xml><?xml version="1.0" encoding="utf-8"?>
<c:userShapes xmlns:c="http://schemas.openxmlformats.org/drawingml/2006/chart">
  <cdr:relSizeAnchor xmlns:cdr="http://schemas.openxmlformats.org/drawingml/2006/chartDrawing">
    <cdr:from>
      <cdr:x>0.17746</cdr:x>
      <cdr:y>0.37733</cdr:y>
    </cdr:from>
    <cdr:to>
      <cdr:x>0.81714</cdr:x>
      <cdr:y>0.37733</cdr:y>
    </cdr:to>
    <cdr:sp macro="" textlink="">
      <cdr:nvSpPr>
        <cdr:cNvPr id="74753" name="Line 1"/>
        <cdr:cNvSpPr>
          <a:spLocks xmlns:a="http://schemas.openxmlformats.org/drawingml/2006/main" noChangeShapeType="1"/>
        </cdr:cNvSpPr>
      </cdr:nvSpPr>
      <cdr:spPr bwMode="auto">
        <a:xfrm xmlns:a="http://schemas.openxmlformats.org/drawingml/2006/main" flipH="1">
          <a:off x="1041377" y="1782990"/>
          <a:ext cx="3763038"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drawings/drawing7.xml><?xml version="1.0" encoding="utf-8"?>
<xdr:wsDr xmlns:xdr="http://schemas.openxmlformats.org/drawingml/2006/spreadsheetDrawing" xmlns:a="http://schemas.openxmlformats.org/drawingml/2006/main">
  <xdr:twoCellAnchor>
    <xdr:from>
      <xdr:col>0</xdr:col>
      <xdr:colOff>76200</xdr:colOff>
      <xdr:row>55</xdr:row>
      <xdr:rowOff>129540</xdr:rowOff>
    </xdr:from>
    <xdr:to>
      <xdr:col>7</xdr:col>
      <xdr:colOff>533400</xdr:colOff>
      <xdr:row>75</xdr:row>
      <xdr:rowOff>0</xdr:rowOff>
    </xdr:to>
    <xdr:graphicFrame macro="">
      <xdr:nvGraphicFramePr>
        <xdr:cNvPr id="6246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34</xdr:row>
      <xdr:rowOff>45720</xdr:rowOff>
    </xdr:from>
    <xdr:to>
      <xdr:col>3</xdr:col>
      <xdr:colOff>967740</xdr:colOff>
      <xdr:row>55</xdr:row>
      <xdr:rowOff>0</xdr:rowOff>
    </xdr:to>
    <xdr:graphicFrame macro="">
      <xdr:nvGraphicFramePr>
        <xdr:cNvPr id="62466"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1059180</xdr:colOff>
      <xdr:row>34</xdr:row>
      <xdr:rowOff>30480</xdr:rowOff>
    </xdr:from>
    <xdr:to>
      <xdr:col>6</xdr:col>
      <xdr:colOff>2537460</xdr:colOff>
      <xdr:row>55</xdr:row>
      <xdr:rowOff>7620</xdr:rowOff>
    </xdr:to>
    <xdr:graphicFrame macro="">
      <xdr:nvGraphicFramePr>
        <xdr:cNvPr id="6246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30480</xdr:colOff>
      <xdr:row>75</xdr:row>
      <xdr:rowOff>129540</xdr:rowOff>
    </xdr:from>
    <xdr:to>
      <xdr:col>4</xdr:col>
      <xdr:colOff>891540</xdr:colOff>
      <xdr:row>95</xdr:row>
      <xdr:rowOff>129540</xdr:rowOff>
    </xdr:to>
    <xdr:graphicFrame macro="">
      <xdr:nvGraphicFramePr>
        <xdr:cNvPr id="6246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548640</xdr:colOff>
      <xdr:row>75</xdr:row>
      <xdr:rowOff>137160</xdr:rowOff>
    </xdr:from>
    <xdr:to>
      <xdr:col>4</xdr:col>
      <xdr:colOff>236220</xdr:colOff>
      <xdr:row>78</xdr:row>
      <xdr:rowOff>7620</xdr:rowOff>
    </xdr:to>
    <xdr:sp macro="" textlink="">
      <xdr:nvSpPr>
        <xdr:cNvPr id="62469" name="AutoShape 5"/>
        <xdr:cNvSpPr>
          <a:spLocks noChangeArrowheads="1"/>
        </xdr:cNvSpPr>
      </xdr:nvSpPr>
      <xdr:spPr bwMode="auto">
        <a:xfrm>
          <a:off x="4076700" y="12710160"/>
          <a:ext cx="1066800" cy="373380"/>
        </a:xfrm>
        <a:prstGeom prst="wedgeRectCallout">
          <a:avLst>
            <a:gd name="adj1" fmla="val -38991"/>
            <a:gd name="adj2" fmla="val 76315"/>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Qtr end reporting </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0</xdr:col>
      <xdr:colOff>0</xdr:colOff>
      <xdr:row>75</xdr:row>
      <xdr:rowOff>60960</xdr:rowOff>
    </xdr:from>
    <xdr:to>
      <xdr:col>4</xdr:col>
      <xdr:colOff>967740</xdr:colOff>
      <xdr:row>103</xdr:row>
      <xdr:rowOff>91440</xdr:rowOff>
    </xdr:to>
    <xdr:graphicFrame macro="">
      <xdr:nvGraphicFramePr>
        <xdr:cNvPr id="6247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2606040</xdr:colOff>
      <xdr:row>34</xdr:row>
      <xdr:rowOff>38100</xdr:rowOff>
    </xdr:from>
    <xdr:to>
      <xdr:col>10</xdr:col>
      <xdr:colOff>906780</xdr:colOff>
      <xdr:row>55</xdr:row>
      <xdr:rowOff>7620</xdr:rowOff>
    </xdr:to>
    <xdr:graphicFrame macro="">
      <xdr:nvGraphicFramePr>
        <xdr:cNvPr id="6247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30480</xdr:colOff>
      <xdr:row>75</xdr:row>
      <xdr:rowOff>60960</xdr:rowOff>
    </xdr:from>
    <xdr:to>
      <xdr:col>9</xdr:col>
      <xdr:colOff>777240</xdr:colOff>
      <xdr:row>103</xdr:row>
      <xdr:rowOff>68580</xdr:rowOff>
    </xdr:to>
    <xdr:graphicFrame macro="">
      <xdr:nvGraphicFramePr>
        <xdr:cNvPr id="6247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0.29313</cdr:x>
      <cdr:y>0.90746</cdr:y>
    </cdr:from>
    <cdr:to>
      <cdr:x>0.58294</cdr:x>
      <cdr:y>0.95061</cdr:y>
    </cdr:to>
    <cdr:sp macro="" textlink="">
      <cdr:nvSpPr>
        <cdr:cNvPr id="63489" name="Text Box 1"/>
        <cdr:cNvSpPr txBox="1">
          <a:spLocks xmlns:a="http://schemas.openxmlformats.org/drawingml/2006/main" noChangeArrowheads="1"/>
        </cdr:cNvSpPr>
      </cdr:nvSpPr>
      <cdr:spPr bwMode="auto">
        <a:xfrm xmlns:a="http://schemas.openxmlformats.org/drawingml/2006/main">
          <a:off x="1288532" y="3178288"/>
          <a:ext cx="1276411" cy="15123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800" b="1" i="0" u="none" strike="noStrike" baseline="0">
              <a:solidFill>
                <a:srgbClr val="000000"/>
              </a:solidFill>
              <a:latin typeface="Arial"/>
              <a:cs typeface="Arial"/>
            </a:rPr>
            <a:t>Ratios expressed in %</a:t>
          </a:r>
        </a:p>
      </cdr:txBody>
    </cdr:sp>
  </cdr:relSizeAnchor>
</c:userShapes>
</file>

<file path=xl/drawings/drawing9.xml><?xml version="1.0" encoding="utf-8"?>
<c:userShapes xmlns:c="http://schemas.openxmlformats.org/drawingml/2006/chart">
  <cdr:relSizeAnchor xmlns:cdr="http://schemas.openxmlformats.org/drawingml/2006/chartDrawing">
    <cdr:from>
      <cdr:x>0.18777</cdr:x>
      <cdr:y>0.38564</cdr:y>
    </cdr:from>
    <cdr:to>
      <cdr:x>0.83408</cdr:x>
      <cdr:y>0.38564</cdr:y>
    </cdr:to>
    <cdr:sp macro="" textlink="">
      <cdr:nvSpPr>
        <cdr:cNvPr id="65537" name="Line 1"/>
        <cdr:cNvSpPr>
          <a:spLocks xmlns:a="http://schemas.openxmlformats.org/drawingml/2006/main" noChangeShapeType="1"/>
        </cdr:cNvSpPr>
      </cdr:nvSpPr>
      <cdr:spPr bwMode="auto">
        <a:xfrm xmlns:a="http://schemas.openxmlformats.org/drawingml/2006/main" flipH="1">
          <a:off x="1102025" y="1822305"/>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0.38393</cdr:y>
    </cdr:from>
    <cdr:to>
      <cdr:x>0.83408</cdr:x>
      <cdr:y>0.38393</cdr:y>
    </cdr:to>
    <cdr:sp macro="" textlink="">
      <cdr:nvSpPr>
        <cdr:cNvPr id="65538" name="Line 2"/>
        <cdr:cNvSpPr>
          <a:spLocks xmlns:a="http://schemas.openxmlformats.org/drawingml/2006/main" noChangeShapeType="1"/>
        </cdr:cNvSpPr>
      </cdr:nvSpPr>
      <cdr:spPr bwMode="auto">
        <a:xfrm xmlns:a="http://schemas.openxmlformats.org/drawingml/2006/main" flipH="1">
          <a:off x="1102025" y="1814211"/>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dr:relSizeAnchor xmlns:cdr="http://schemas.openxmlformats.org/drawingml/2006/chartDrawing">
    <cdr:from>
      <cdr:x>0.18777</cdr:x>
      <cdr:y>0.39224</cdr:y>
    </cdr:from>
    <cdr:to>
      <cdr:x>0.83408</cdr:x>
      <cdr:y>0.39224</cdr:y>
    </cdr:to>
    <cdr:sp macro="" textlink="">
      <cdr:nvSpPr>
        <cdr:cNvPr id="65539" name="Line 3"/>
        <cdr:cNvSpPr>
          <a:spLocks xmlns:a="http://schemas.openxmlformats.org/drawingml/2006/main" noChangeShapeType="1"/>
        </cdr:cNvSpPr>
      </cdr:nvSpPr>
      <cdr:spPr bwMode="auto">
        <a:xfrm xmlns:a="http://schemas.openxmlformats.org/drawingml/2006/main" flipH="1">
          <a:off x="1102025" y="1853526"/>
          <a:ext cx="3802025" cy="0"/>
        </a:xfrm>
        <a:prstGeom xmlns:a="http://schemas.openxmlformats.org/drawingml/2006/main" prst="line">
          <a:avLst/>
        </a:prstGeom>
        <a:noFill xmlns:a="http://schemas.openxmlformats.org/drawingml/2006/main"/>
        <a:ln xmlns:a="http://schemas.openxmlformats.org/drawingml/2006/main" w="28575">
          <a:solidFill>
            <a:srgbClr xmlns:mc="http://schemas.openxmlformats.org/markup-compatibility/2006" xmlns:a14="http://schemas.microsoft.com/office/drawing/2010/main" val="000000" mc:Ignorable="a14" a14:legacySpreadsheetColorIndex="64"/>
          </a:solidFill>
          <a:round/>
          <a:headEnd/>
          <a:tailEnd/>
        </a:ln>
        <a:extLst xmlns:a="http://schemas.openxmlformats.org/drawingml/2006/main">
          <a:ext uri="{909E8E84-426E-40DD-AFC4-6F175D3DCCD1}">
            <a14:hiddenFill xmlns:a14="http://schemas.microsoft.com/office/drawing/2010/main">
              <a:noFill/>
            </a14:hiddenFill>
          </a:ext>
        </a:extLst>
      </cdr:spPr>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ERMS/erms_adm/D_POS/2001/Oct/Non-Affil/DPR%20Log/DPR%20Log.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aily%20Log\Prelim-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RMS/erms_adm/D_POS/2001/Jul/Non-Affil/DPR%20Log/DPR%20Lo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RMS/erms_adm/D_POS/2001/Sep/Non-Affil/DPR%20Log/DPR%20Lo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RMS/erms_adm/D_POS/DPR%20Database/Rolling%20Late%20Lo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RMS/erms_adm/D_POS/2001/Aug/Non-Affil/DPR%20Log/DPR%20Log.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Global%20Standards/Daily%20Exception%20Reports/Aug/0820%20summary%20of%20issue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ERMS/erms_adm/D_POS/2001/Books_Data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Oct"/>
      <sheetName val="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1">
          <cell r="AB1" t="str">
            <v>Prelim</v>
          </cell>
          <cell r="AC1"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row r="111">
          <cell r="AA111">
            <v>37162</v>
          </cell>
        </row>
        <row r="112">
          <cell r="AA112">
            <v>37165</v>
          </cell>
        </row>
        <row r="113">
          <cell r="AA113">
            <v>37166</v>
          </cell>
        </row>
        <row r="114">
          <cell r="AA114">
            <v>37167</v>
          </cell>
        </row>
        <row r="115">
          <cell r="AA115">
            <v>37168</v>
          </cell>
          <cell r="AB115">
            <v>0.31944444444444448</v>
          </cell>
          <cell r="AC115">
            <v>0.69861111111111107</v>
          </cell>
        </row>
        <row r="116">
          <cell r="AA116">
            <v>37169</v>
          </cell>
          <cell r="AB116">
            <v>0.31805555555555554</v>
          </cell>
          <cell r="AC116">
            <v>0.72291666666666676</v>
          </cell>
        </row>
        <row r="117">
          <cell r="AA117">
            <v>37172</v>
          </cell>
          <cell r="AB117">
            <v>0.31944444444444448</v>
          </cell>
          <cell r="AC117">
            <v>0.68472222222222223</v>
          </cell>
        </row>
        <row r="118">
          <cell r="AA118">
            <v>37173</v>
          </cell>
          <cell r="AB118">
            <v>0.32222222222222224</v>
          </cell>
          <cell r="AC118">
            <v>0.67013888888888884</v>
          </cell>
        </row>
        <row r="119">
          <cell r="AA119">
            <v>37174</v>
          </cell>
          <cell r="AB119">
            <v>0.32013888888888892</v>
          </cell>
          <cell r="AC119">
            <v>0.65</v>
          </cell>
        </row>
        <row r="120">
          <cell r="AA120">
            <v>37175</v>
          </cell>
          <cell r="AB120">
            <v>0.32013888888888892</v>
          </cell>
        </row>
        <row r="121">
          <cell r="AA121">
            <v>37176</v>
          </cell>
          <cell r="AB121">
            <v>0.32013888888888892</v>
          </cell>
          <cell r="AC121">
            <v>0.75694444444444453</v>
          </cell>
        </row>
        <row r="122">
          <cell r="AA122">
            <v>37179</v>
          </cell>
          <cell r="AB122">
            <v>0.31666666666666665</v>
          </cell>
          <cell r="AC122">
            <v>0.71319444444444446</v>
          </cell>
        </row>
        <row r="123">
          <cell r="AA123">
            <v>37180</v>
          </cell>
          <cell r="AB123">
            <v>0.32083333333333336</v>
          </cell>
          <cell r="AC123">
            <v>0.76388888888888884</v>
          </cell>
        </row>
        <row r="124">
          <cell r="AA124">
            <v>37181</v>
          </cell>
          <cell r="AB124">
            <v>0.82013888888888886</v>
          </cell>
        </row>
        <row r="125">
          <cell r="AA125">
            <v>37182</v>
          </cell>
        </row>
        <row r="126">
          <cell r="AA126">
            <v>37183</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heet1"/>
      <sheetName val="Sep 6"/>
      <sheetName val="Sep 07"/>
      <sheetName val="Sep 10"/>
      <sheetName val="Sep 12"/>
      <sheetName val="Sep 13"/>
      <sheetName val="Sep 14"/>
      <sheetName val="Sep 17"/>
      <sheetName val="Sep 18"/>
      <sheetName val="Sep 19"/>
      <sheetName val="Sep 20"/>
      <sheetName val="Sep 21"/>
      <sheetName val="Sep 24"/>
      <sheetName val="Sep 25"/>
      <sheetName val="Sep 26"/>
      <sheetName val="Sep 27"/>
      <sheetName val="Sep 28"/>
      <sheetName val="Oct 03"/>
      <sheetName val="Oct 04"/>
      <sheetName val="Oct 05"/>
      <sheetName val="Oct 08"/>
      <sheetName val="Oct 09"/>
      <sheetName val="Oct 10"/>
      <sheetName val="Oct 11"/>
      <sheetName val="Oct12"/>
      <sheetName val="Oct15"/>
      <sheetName val="Oct16"/>
      <sheetName val="Oct17"/>
      <sheetName val="Oct18"/>
      <sheetName val="Oct19"/>
    </sheetNames>
    <sheetDataSet>
      <sheetData sheetId="0">
        <row r="7">
          <cell r="F7">
            <v>37134</v>
          </cell>
          <cell r="G7">
            <v>37137</v>
          </cell>
          <cell r="H7">
            <v>37138</v>
          </cell>
          <cell r="I7">
            <v>37139</v>
          </cell>
          <cell r="J7">
            <v>37140</v>
          </cell>
          <cell r="K7">
            <v>37141</v>
          </cell>
          <cell r="L7">
            <v>37144</v>
          </cell>
          <cell r="M7">
            <v>37146</v>
          </cell>
          <cell r="N7">
            <v>37147</v>
          </cell>
          <cell r="O7">
            <v>37148</v>
          </cell>
          <cell r="P7">
            <v>37151</v>
          </cell>
          <cell r="Q7">
            <v>37152</v>
          </cell>
          <cell r="R7">
            <v>37153</v>
          </cell>
          <cell r="S7">
            <v>37154</v>
          </cell>
          <cell r="T7">
            <v>37155</v>
          </cell>
          <cell r="U7">
            <v>37158</v>
          </cell>
          <cell r="V7">
            <v>37159</v>
          </cell>
          <cell r="W7">
            <v>37160</v>
          </cell>
          <cell r="X7">
            <v>37161</v>
          </cell>
          <cell r="Y7">
            <v>37162</v>
          </cell>
          <cell r="Z7">
            <v>37167</v>
          </cell>
          <cell r="AA7">
            <v>37168</v>
          </cell>
          <cell r="AB7">
            <v>37169</v>
          </cell>
          <cell r="AC7">
            <v>37172</v>
          </cell>
          <cell r="AD7">
            <v>37173</v>
          </cell>
          <cell r="AE7">
            <v>37174</v>
          </cell>
          <cell r="AF7">
            <v>37175</v>
          </cell>
          <cell r="AG7">
            <v>37176</v>
          </cell>
          <cell r="AH7">
            <v>37179</v>
          </cell>
          <cell r="AI7">
            <v>37180</v>
          </cell>
          <cell r="AJ7">
            <v>37181</v>
          </cell>
          <cell r="AK7">
            <v>37182</v>
          </cell>
          <cell r="AL7">
            <v>37183</v>
          </cell>
        </row>
        <row r="8">
          <cell r="A8" t="str">
            <v>Broadband</v>
          </cell>
          <cell r="F8" t="str">
            <v xml:space="preserve"> </v>
          </cell>
          <cell r="G8" t="str">
            <v xml:space="preserve"> </v>
          </cell>
          <cell r="H8" t="str">
            <v xml:space="preserve"> </v>
          </cell>
          <cell r="I8" t="str">
            <v xml:space="preserve"> </v>
          </cell>
          <cell r="J8" t="str">
            <v xml:space="preserve"> </v>
          </cell>
        </row>
        <row r="9">
          <cell r="A9" t="str">
            <v>Capital Portfolio</v>
          </cell>
          <cell r="F9" t="str">
            <v xml:space="preserve"> </v>
          </cell>
          <cell r="G9" t="str">
            <v xml:space="preserve"> </v>
          </cell>
          <cell r="H9" t="str">
            <v xml:space="preserve"> </v>
          </cell>
          <cell r="I9" t="str">
            <v xml:space="preserve"> </v>
          </cell>
          <cell r="J9" t="str">
            <v xml:space="preserve"> </v>
          </cell>
        </row>
        <row r="10">
          <cell r="A10" t="str">
            <v>Coal</v>
          </cell>
          <cell r="F10" t="str">
            <v xml:space="preserve"> </v>
          </cell>
          <cell r="G10" t="str">
            <v xml:space="preserve"> </v>
          </cell>
          <cell r="H10" t="str">
            <v xml:space="preserve"> </v>
          </cell>
          <cell r="I10" t="str">
            <v xml:space="preserve"> </v>
          </cell>
          <cell r="J10" t="str">
            <v xml:space="preserve"> </v>
          </cell>
        </row>
        <row r="11">
          <cell r="A11" t="str">
            <v>Cross Commodity</v>
          </cell>
        </row>
        <row r="12">
          <cell r="A12" t="str">
            <v>Advertising</v>
          </cell>
          <cell r="F12" t="str">
            <v xml:space="preserve"> </v>
          </cell>
          <cell r="G12" t="str">
            <v xml:space="preserve"> </v>
          </cell>
          <cell r="H12" t="str">
            <v xml:space="preserve"> </v>
          </cell>
          <cell r="I12" t="str">
            <v xml:space="preserve"> </v>
          </cell>
          <cell r="J12" t="str">
            <v xml:space="preserve"> </v>
          </cell>
        </row>
        <row r="13">
          <cell r="A13" t="str">
            <v>EES/EWS</v>
          </cell>
          <cell r="F13">
            <v>0</v>
          </cell>
          <cell r="G13">
            <v>0</v>
          </cell>
          <cell r="H13">
            <v>0</v>
          </cell>
          <cell r="I13">
            <v>0</v>
          </cell>
          <cell r="J13">
            <v>0</v>
          </cell>
          <cell r="K13">
            <v>-32303.822</v>
          </cell>
          <cell r="L13">
            <v>4327.2713099999983</v>
          </cell>
          <cell r="M13">
            <v>-5180.558</v>
          </cell>
          <cell r="N13">
            <v>0</v>
          </cell>
          <cell r="O13">
            <v>0</v>
          </cell>
          <cell r="P13">
            <v>-2878.2560000000008</v>
          </cell>
          <cell r="Q13">
            <v>-2878.265159999999</v>
          </cell>
          <cell r="R13">
            <v>-1702.6640000000007</v>
          </cell>
          <cell r="S13">
            <v>0</v>
          </cell>
          <cell r="T13">
            <v>-3042.1180000000013</v>
          </cell>
          <cell r="U13">
            <v>0</v>
          </cell>
          <cell r="V13">
            <v>-3449.9170000000004</v>
          </cell>
          <cell r="W13">
            <v>2202.3159999999998</v>
          </cell>
          <cell r="X13">
            <v>0</v>
          </cell>
          <cell r="Y13">
            <v>0</v>
          </cell>
          <cell r="Z13">
            <v>0</v>
          </cell>
          <cell r="AA13">
            <v>0</v>
          </cell>
          <cell r="AB13">
            <v>0</v>
          </cell>
          <cell r="AC13">
            <v>2072.424</v>
          </cell>
          <cell r="AD13">
            <v>0</v>
          </cell>
          <cell r="AE13">
            <v>1148.0819999999992</v>
          </cell>
          <cell r="AF13">
            <v>-3854.5340000000001</v>
          </cell>
          <cell r="AG13">
            <v>2646.8300000000004</v>
          </cell>
          <cell r="AH13">
            <v>1370.6740000000002</v>
          </cell>
          <cell r="AI13">
            <v>1326.4459600000018</v>
          </cell>
          <cell r="AJ13">
            <v>0</v>
          </cell>
          <cell r="AK13">
            <v>0</v>
          </cell>
          <cell r="AL13">
            <v>2219.62</v>
          </cell>
        </row>
        <row r="14">
          <cell r="A14" t="str">
            <v>Freight</v>
          </cell>
          <cell r="F14" t="str">
            <v xml:space="preserve"> </v>
          </cell>
          <cell r="G14" t="str">
            <v xml:space="preserve"> </v>
          </cell>
          <cell r="H14" t="str">
            <v xml:space="preserve"> </v>
          </cell>
          <cell r="I14" t="str">
            <v xml:space="preserve"> </v>
          </cell>
          <cell r="J14" t="str">
            <v xml:space="preserve"> </v>
          </cell>
        </row>
        <row r="15">
          <cell r="A15" t="str">
            <v>Global Products</v>
          </cell>
          <cell r="F15" t="str">
            <v xml:space="preserve"> </v>
          </cell>
          <cell r="G15" t="str">
            <v xml:space="preserve"> </v>
          </cell>
          <cell r="H15" t="str">
            <v xml:space="preserve"> </v>
          </cell>
          <cell r="I15" t="str">
            <v xml:space="preserve"> </v>
          </cell>
          <cell r="J15" t="str">
            <v xml:space="preserve"> </v>
          </cell>
          <cell r="K15" t="str">
            <v xml:space="preserve"> </v>
          </cell>
        </row>
        <row r="16">
          <cell r="A16" t="str">
            <v>Interest Rate</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AE16">
            <v>-454.01399999999995</v>
          </cell>
        </row>
        <row r="17">
          <cell r="A17" t="str">
            <v>LNG</v>
          </cell>
          <cell r="F17" t="str">
            <v xml:space="preserve"> </v>
          </cell>
          <cell r="G17" t="str">
            <v xml:space="preserve"> </v>
          </cell>
          <cell r="H17" t="str">
            <v xml:space="preserve"> </v>
          </cell>
          <cell r="I17" t="str">
            <v xml:space="preserve"> </v>
          </cell>
          <cell r="J17" t="str">
            <v xml:space="preserve"> </v>
          </cell>
        </row>
        <row r="18">
          <cell r="A18" t="str">
            <v>Lumber</v>
          </cell>
          <cell r="F18" t="str">
            <v xml:space="preserve"> </v>
          </cell>
          <cell r="G18" t="str">
            <v xml:space="preserve"> </v>
          </cell>
          <cell r="H18" t="str">
            <v xml:space="preserve"> </v>
          </cell>
          <cell r="I18" t="str">
            <v xml:space="preserve"> </v>
          </cell>
          <cell r="J18" t="str">
            <v xml:space="preserve"> </v>
          </cell>
        </row>
        <row r="19">
          <cell r="A19" t="str">
            <v>Merchant Portfolio</v>
          </cell>
          <cell r="F19" t="str">
            <v xml:space="preserve"> </v>
          </cell>
          <cell r="G19" t="str">
            <v xml:space="preserve"> </v>
          </cell>
          <cell r="H19" t="str">
            <v xml:space="preserve"> </v>
          </cell>
          <cell r="I19" t="str">
            <v xml:space="preserve"> </v>
          </cell>
          <cell r="J19" t="str">
            <v xml:space="preserve"> </v>
          </cell>
        </row>
        <row r="20">
          <cell r="A20" t="str">
            <v>Natural Gas</v>
          </cell>
          <cell r="F20" t="str">
            <v xml:space="preserve"> </v>
          </cell>
          <cell r="G20" t="str">
            <v xml:space="preserve"> </v>
          </cell>
          <cell r="H20" t="str">
            <v xml:space="preserve"> </v>
          </cell>
          <cell r="I20" t="str">
            <v xml:space="preserve"> </v>
          </cell>
          <cell r="J20" t="str">
            <v xml:space="preserve"> </v>
          </cell>
          <cell r="K20">
            <v>-4715.0296499999986</v>
          </cell>
          <cell r="L20" t="str">
            <v xml:space="preserve"> </v>
          </cell>
          <cell r="M20" t="str">
            <v xml:space="preserve"> </v>
          </cell>
          <cell r="N20" t="str">
            <v xml:space="preserve"> </v>
          </cell>
          <cell r="O20" t="str">
            <v xml:space="preserve"> </v>
          </cell>
          <cell r="P20" t="str">
            <v xml:space="preserve"> </v>
          </cell>
          <cell r="Q20" t="str">
            <v xml:space="preserve"> </v>
          </cell>
          <cell r="R20" t="str">
            <v xml:space="preserve"> </v>
          </cell>
          <cell r="S20" t="str">
            <v xml:space="preserve"> </v>
          </cell>
          <cell r="T20" t="str">
            <v xml:space="preserve"> </v>
          </cell>
          <cell r="U20" t="str">
            <v xml:space="preserve"> </v>
          </cell>
          <cell r="V20" t="str">
            <v xml:space="preserve"> </v>
          </cell>
          <cell r="W20" t="str">
            <v xml:space="preserve"> </v>
          </cell>
          <cell r="X20" t="str">
            <v xml:space="preserve"> </v>
          </cell>
          <cell r="Y20" t="str">
            <v xml:space="preserve"> </v>
          </cell>
          <cell r="Z20" t="str">
            <v xml:space="preserve"> </v>
          </cell>
          <cell r="AA20" t="str">
            <v xml:space="preserve"> </v>
          </cell>
          <cell r="AB20">
            <v>37188.545819999999</v>
          </cell>
          <cell r="AC20" t="str">
            <v xml:space="preserve"> </v>
          </cell>
          <cell r="AD20" t="str">
            <v xml:space="preserve"> </v>
          </cell>
          <cell r="AE20" t="str">
            <v xml:space="preserve"> </v>
          </cell>
          <cell r="AF20" t="str">
            <v xml:space="preserve"> </v>
          </cell>
        </row>
        <row r="21">
          <cell r="A21" t="str">
            <v>Paper</v>
          </cell>
          <cell r="F21" t="str">
            <v xml:space="preserve"> </v>
          </cell>
          <cell r="G21" t="str">
            <v xml:space="preserve"> </v>
          </cell>
          <cell r="H21" t="str">
            <v xml:space="preserve"> </v>
          </cell>
          <cell r="I21" t="str">
            <v xml:space="preserve"> </v>
          </cell>
          <cell r="J21" t="str">
            <v xml:space="preserve"> </v>
          </cell>
        </row>
        <row r="22">
          <cell r="A22" t="str">
            <v>Power Canada</v>
          </cell>
          <cell r="F22" t="str">
            <v xml:space="preserve"> </v>
          </cell>
          <cell r="G22" t="str">
            <v xml:space="preserve"> </v>
          </cell>
          <cell r="H22" t="str">
            <v xml:space="preserve"> </v>
          </cell>
          <cell r="I22" t="str">
            <v xml:space="preserve"> </v>
          </cell>
          <cell r="J22" t="str">
            <v xml:space="preserve"> </v>
          </cell>
          <cell r="V22">
            <v>521.73043999999993</v>
          </cell>
          <cell r="AH22">
            <v>-292.6185200000001</v>
          </cell>
        </row>
        <row r="23">
          <cell r="A23" t="str">
            <v>Power East</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v>344.28054999999949</v>
          </cell>
          <cell r="Q23" t="str">
            <v xml:space="preserve"> </v>
          </cell>
          <cell r="R23" t="str">
            <v xml:space="preserve"> </v>
          </cell>
          <cell r="S23" t="str">
            <v xml:space="preserve"> </v>
          </cell>
          <cell r="T23">
            <v>-353.28329000000031</v>
          </cell>
          <cell r="U23" t="str">
            <v xml:space="preserve"> </v>
          </cell>
          <cell r="V23">
            <v>-312.5136</v>
          </cell>
          <cell r="W23" t="str">
            <v xml:space="preserve"> </v>
          </cell>
          <cell r="X23" t="str">
            <v xml:space="preserve"> </v>
          </cell>
          <cell r="AD23">
            <v>931.93002000000001</v>
          </cell>
          <cell r="AE23">
            <v>111.1180600000007</v>
          </cell>
          <cell r="AI23">
            <v>-2381.1965900000005</v>
          </cell>
        </row>
        <row r="24">
          <cell r="A24" t="str">
            <v>Power West</v>
          </cell>
          <cell r="F24" t="str">
            <v xml:space="preserve"> </v>
          </cell>
          <cell r="G24" t="str">
            <v xml:space="preserve"> </v>
          </cell>
          <cell r="H24" t="str">
            <v xml:space="preserve"> </v>
          </cell>
          <cell r="I24" t="str">
            <v xml:space="preserve"> </v>
          </cell>
          <cell r="J24" t="str">
            <v xml:space="preserve"> </v>
          </cell>
          <cell r="V24">
            <v>223.70521000000008</v>
          </cell>
          <cell r="W24" t="str">
            <v xml:space="preserve"> </v>
          </cell>
          <cell r="X24" t="str">
            <v xml:space="preserve"> </v>
          </cell>
          <cell r="AD24" t="str">
            <v xml:space="preserve"> </v>
          </cell>
          <cell r="AI24">
            <v>-188.92194000000018</v>
          </cell>
        </row>
        <row r="25">
          <cell r="A25" t="str">
            <v>Soft Commodities</v>
          </cell>
          <cell r="F25" t="str">
            <v xml:space="preserve"> </v>
          </cell>
          <cell r="G25" t="str">
            <v xml:space="preserve"> </v>
          </cell>
          <cell r="H25" t="str">
            <v xml:space="preserve"> </v>
          </cell>
          <cell r="I25" t="str">
            <v xml:space="preserve"> </v>
          </cell>
          <cell r="J25" t="str">
            <v xml:space="preserve"> </v>
          </cell>
        </row>
        <row r="26">
          <cell r="A26" t="str">
            <v>Steel</v>
          </cell>
          <cell r="F26" t="str">
            <v xml:space="preserve"> </v>
          </cell>
          <cell r="G26" t="str">
            <v xml:space="preserve"> </v>
          </cell>
          <cell r="H26" t="str">
            <v xml:space="preserve"> </v>
          </cell>
          <cell r="I26" t="str">
            <v xml:space="preserve"> </v>
          </cell>
          <cell r="J26" t="str">
            <v xml:space="preserve"> </v>
          </cell>
        </row>
        <row r="27">
          <cell r="A27" t="str">
            <v>Weather</v>
          </cell>
          <cell r="F27" t="str">
            <v xml:space="preserve"> </v>
          </cell>
          <cell r="G27" t="str">
            <v xml:space="preserve"> </v>
          </cell>
          <cell r="H27" t="str">
            <v xml:space="preserve"> </v>
          </cell>
          <cell r="I27" t="str">
            <v xml:space="preserve"> </v>
          </cell>
          <cell r="J27" t="str">
            <v xml:space="preserve"> </v>
          </cell>
        </row>
        <row r="28">
          <cell r="A28" t="str">
            <v>EEL</v>
          </cell>
          <cell r="F28" t="str">
            <v xml:space="preserve"> </v>
          </cell>
          <cell r="G28" t="str">
            <v xml:space="preserve"> </v>
          </cell>
          <cell r="H28" t="str">
            <v xml:space="preserve"> </v>
          </cell>
          <cell r="I28" t="str">
            <v xml:space="preserve"> </v>
          </cell>
          <cell r="J28" t="str">
            <v xml:space="preserve"> </v>
          </cell>
          <cell r="K28" t="str">
            <v xml:space="preserve"> </v>
          </cell>
          <cell r="L28">
            <v>418.55201999999917</v>
          </cell>
          <cell r="M28" t="str">
            <v xml:space="preserve"> </v>
          </cell>
          <cell r="N28" t="str">
            <v xml:space="preserve"> </v>
          </cell>
          <cell r="O28" t="str">
            <v xml:space="preserve"> </v>
          </cell>
          <cell r="P28">
            <v>-844.91970000000038</v>
          </cell>
          <cell r="Q28" t="str">
            <v xml:space="preserve"> </v>
          </cell>
          <cell r="R28">
            <v>-9243.2155400000029</v>
          </cell>
          <cell r="S28" t="str">
            <v xml:space="preserve"> </v>
          </cell>
          <cell r="T28" t="str">
            <v xml:space="preserve"> </v>
          </cell>
          <cell r="U28">
            <v>0</v>
          </cell>
          <cell r="V28">
            <v>780</v>
          </cell>
          <cell r="W28">
            <v>263.54219000000376</v>
          </cell>
          <cell r="AE28" t="str">
            <v xml:space="preserve"> </v>
          </cell>
          <cell r="AF28" t="str">
            <v xml:space="preserve"> </v>
          </cell>
          <cell r="AG28" t="str">
            <v xml:space="preserve"> </v>
          </cell>
          <cell r="AH28">
            <v>286.3192499999999</v>
          </cell>
        </row>
        <row r="29">
          <cell r="A29" t="str">
            <v>DRAM</v>
          </cell>
          <cell r="F29" t="str">
            <v xml:space="preserve"> </v>
          </cell>
          <cell r="G29" t="str">
            <v xml:space="preserve"> </v>
          </cell>
          <cell r="H29" t="str">
            <v xml:space="preserve"> </v>
          </cell>
          <cell r="I29" t="str">
            <v xml:space="preserve"> </v>
          </cell>
          <cell r="J29" t="str">
            <v xml:space="preserve"> </v>
          </cell>
          <cell r="O29" t="str">
            <v xml:space="preserve"> </v>
          </cell>
          <cell r="P29">
            <v>0</v>
          </cell>
          <cell r="Q29" t="str">
            <v xml:space="preserve"> </v>
          </cell>
          <cell r="R29" t="str">
            <v xml:space="preserve"> </v>
          </cell>
          <cell r="S29" t="str">
            <v xml:space="preserve"> </v>
          </cell>
          <cell r="T29" t="str">
            <v xml:space="preserve"> </v>
          </cell>
          <cell r="U29" t="str">
            <v xml:space="preserve"> </v>
          </cell>
          <cell r="V29" t="str">
            <v xml:space="preserve"> </v>
          </cell>
          <cell r="W29" t="str">
            <v xml:space="preserve"> </v>
          </cell>
          <cell r="X29" t="str">
            <v xml:space="preserve"> </v>
          </cell>
          <cell r="Y29" t="str">
            <v xml:space="preserve"> </v>
          </cell>
          <cell r="Z29" t="str">
            <v xml:space="preserve"> </v>
          </cell>
          <cell r="AA29" t="str">
            <v xml:space="preserve"> </v>
          </cell>
          <cell r="AB29" t="str">
            <v xml:space="preserve"> </v>
          </cell>
          <cell r="AC29" t="str">
            <v xml:space="preserve"> </v>
          </cell>
          <cell r="AD29" t="str">
            <v xml:space="preserve"> </v>
          </cell>
          <cell r="AE29" t="str">
            <v xml:space="preserve"> </v>
          </cell>
          <cell r="AF29" t="str">
            <v xml:space="preserve"> </v>
          </cell>
          <cell r="AG29" t="str">
            <v xml:space="preserve"> </v>
          </cell>
          <cell r="AH29" t="str">
            <v xml:space="preserve"> </v>
          </cell>
          <cell r="AI29" t="str">
            <v xml:space="preserve"> </v>
          </cell>
          <cell r="AJ29" t="str">
            <v xml:space="preserve"> </v>
          </cell>
          <cell r="AK29" t="str">
            <v xml:space="preserve"> </v>
          </cell>
          <cell r="AL29" t="str">
            <v xml:space="preserve"> </v>
          </cell>
        </row>
        <row r="30">
          <cell r="A30" t="str">
            <v>Other (including Drift)</v>
          </cell>
          <cell r="K30">
            <v>1756.6984800000064</v>
          </cell>
          <cell r="L30">
            <v>-993.20510000000468</v>
          </cell>
          <cell r="M30">
            <v>153.06785000000218</v>
          </cell>
          <cell r="N30">
            <v>0</v>
          </cell>
          <cell r="O30">
            <v>0</v>
          </cell>
          <cell r="P30">
            <v>1655.5178199999987</v>
          </cell>
          <cell r="Q30">
            <v>368.17946999996275</v>
          </cell>
          <cell r="R30">
            <v>207.29042000001391</v>
          </cell>
          <cell r="S30">
            <v>0</v>
          </cell>
          <cell r="T30">
            <v>2041.2994499999968</v>
          </cell>
          <cell r="U30" t="e">
            <v>#VALUE!</v>
          </cell>
          <cell r="V30">
            <v>408.69374000000244</v>
          </cell>
          <cell r="W30">
            <v>52.123350000004393</v>
          </cell>
          <cell r="X30">
            <v>0</v>
          </cell>
          <cell r="Y30">
            <v>0</v>
          </cell>
          <cell r="Z30">
            <v>1177.2462899999991</v>
          </cell>
          <cell r="AA30">
            <v>0</v>
          </cell>
          <cell r="AB30">
            <v>5963.9907799999928</v>
          </cell>
          <cell r="AC30">
            <v>3573.7982999999995</v>
          </cell>
          <cell r="AD30">
            <v>-4693.9400599999935</v>
          </cell>
          <cell r="AE30">
            <v>305.20200999999452</v>
          </cell>
          <cell r="AF30">
            <v>158.88641000000689</v>
          </cell>
          <cell r="AG30">
            <v>616.16316000000506</v>
          </cell>
          <cell r="AH30">
            <v>193.94696000000431</v>
          </cell>
          <cell r="AI30">
            <v>-150.92940999999337</v>
          </cell>
          <cell r="AJ30">
            <v>0</v>
          </cell>
          <cell r="AK30">
            <v>0</v>
          </cell>
          <cell r="AL30">
            <v>-58.775980000024902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Chart"/>
    </sheetNames>
    <sheetDataSet>
      <sheetData sheetId="0" refreshError="1"/>
      <sheetData sheetId="1" refreshError="1"/>
      <sheetData sheetId="2" refreshError="1"/>
      <sheetData sheetId="3" refreshError="1"/>
      <sheetData sheetId="4" refreshError="1"/>
      <sheetData sheetId="5">
        <row r="1">
          <cell r="AB1" t="str">
            <v>Prelim</v>
          </cell>
          <cell r="AC1" t="str">
            <v>Final</v>
          </cell>
        </row>
        <row r="2">
          <cell r="AA2">
            <v>37012</v>
          </cell>
        </row>
        <row r="3">
          <cell r="AA3">
            <v>37013</v>
          </cell>
          <cell r="AB3">
            <v>0.31666666666666665</v>
          </cell>
          <cell r="AC3">
            <v>0.71875</v>
          </cell>
        </row>
        <row r="4">
          <cell r="AA4">
            <v>37014</v>
          </cell>
          <cell r="AB4">
            <v>0.31805555555555554</v>
          </cell>
          <cell r="AC4">
            <v>0.73750000000000004</v>
          </cell>
        </row>
        <row r="5">
          <cell r="AA5">
            <v>37015</v>
          </cell>
          <cell r="AB5">
            <v>0.31944444444444448</v>
          </cell>
          <cell r="AC5">
            <v>0.73472222222222217</v>
          </cell>
        </row>
        <row r="6">
          <cell r="AA6">
            <v>37018</v>
          </cell>
          <cell r="AB6">
            <v>0.31666666666666665</v>
          </cell>
          <cell r="AC6">
            <v>0.76041666666666663</v>
          </cell>
        </row>
        <row r="7">
          <cell r="AA7">
            <v>37019</v>
          </cell>
          <cell r="AB7">
            <v>0.31805555555555554</v>
          </cell>
          <cell r="AC7">
            <v>0.73472222222222217</v>
          </cell>
        </row>
        <row r="8">
          <cell r="AA8">
            <v>37020</v>
          </cell>
          <cell r="AB8">
            <v>0.31805555555555598</v>
          </cell>
          <cell r="AC8">
            <v>0.76875000000000004</v>
          </cell>
        </row>
        <row r="9">
          <cell r="AA9">
            <v>37021</v>
          </cell>
          <cell r="AB9">
            <v>0.31874999999999998</v>
          </cell>
          <cell r="AC9">
            <v>0.76388888888888884</v>
          </cell>
        </row>
        <row r="10">
          <cell r="AA10">
            <v>37022</v>
          </cell>
          <cell r="AB10">
            <v>0.31944444444444448</v>
          </cell>
          <cell r="AC10">
            <v>0.69791666666666663</v>
          </cell>
        </row>
        <row r="11">
          <cell r="AA11">
            <v>37025</v>
          </cell>
          <cell r="AB11">
            <v>0.31805555555555554</v>
          </cell>
          <cell r="AC11">
            <v>0.69374999999999998</v>
          </cell>
        </row>
        <row r="12">
          <cell r="AA12">
            <v>37026</v>
          </cell>
          <cell r="AB12">
            <v>0.31597222222222221</v>
          </cell>
          <cell r="AC12">
            <v>0.64097222222222217</v>
          </cell>
        </row>
        <row r="13">
          <cell r="AA13">
            <v>37027</v>
          </cell>
          <cell r="AB13">
            <v>0.31805555555555554</v>
          </cell>
          <cell r="AC13">
            <v>0.63402777777777775</v>
          </cell>
        </row>
        <row r="14">
          <cell r="AA14">
            <v>37028</v>
          </cell>
          <cell r="AB14">
            <v>0.31666666666666665</v>
          </cell>
          <cell r="AC14">
            <v>0.6645833333333333</v>
          </cell>
        </row>
        <row r="15">
          <cell r="AA15">
            <v>37029</v>
          </cell>
          <cell r="AB15">
            <v>0.31319444444444444</v>
          </cell>
          <cell r="AC15">
            <v>0.71458333333333324</v>
          </cell>
        </row>
        <row r="16">
          <cell r="AA16">
            <v>37032</v>
          </cell>
          <cell r="AB16">
            <v>0.31458333333333333</v>
          </cell>
          <cell r="AC16">
            <v>0.66319444444444442</v>
          </cell>
        </row>
        <row r="17">
          <cell r="AA17">
            <v>37033</v>
          </cell>
          <cell r="AB17">
            <v>0.31180555555555556</v>
          </cell>
          <cell r="AC17">
            <v>0.64722222222222225</v>
          </cell>
        </row>
        <row r="18">
          <cell r="AA18">
            <v>37034</v>
          </cell>
          <cell r="AB18">
            <v>0.31388888888888888</v>
          </cell>
          <cell r="AC18">
            <v>0.62013888888888891</v>
          </cell>
        </row>
        <row r="19">
          <cell r="AA19">
            <v>37035</v>
          </cell>
          <cell r="AB19">
            <v>0.31666666666666665</v>
          </cell>
          <cell r="AC19">
            <v>0.66597222222222219</v>
          </cell>
        </row>
        <row r="20">
          <cell r="AA20">
            <v>37036</v>
          </cell>
          <cell r="AB20">
            <v>0.31944444444444448</v>
          </cell>
          <cell r="AC20">
            <v>0.7270833333333333</v>
          </cell>
        </row>
        <row r="22">
          <cell r="AA22">
            <v>37040</v>
          </cell>
          <cell r="AB22">
            <v>0.31944444444444448</v>
          </cell>
          <cell r="AC22">
            <v>0.70972222222222225</v>
          </cell>
        </row>
        <row r="23">
          <cell r="AA23">
            <v>37041</v>
          </cell>
          <cell r="AB23">
            <v>0.31944444444444398</v>
          </cell>
          <cell r="AC23">
            <v>0.75347222222222221</v>
          </cell>
        </row>
        <row r="24">
          <cell r="AA24">
            <v>37042</v>
          </cell>
          <cell r="AB24">
            <v>0.32291666666666669</v>
          </cell>
          <cell r="AC24">
            <v>0.55069444444444449</v>
          </cell>
        </row>
        <row r="25">
          <cell r="AB25" t="str">
            <v>Prelim</v>
          </cell>
          <cell r="AC25" t="str">
            <v>Final</v>
          </cell>
        </row>
        <row r="26">
          <cell r="AA26">
            <v>37043</v>
          </cell>
          <cell r="AB26">
            <v>0.31944444444444448</v>
          </cell>
          <cell r="AC26">
            <v>0.6694444444444444</v>
          </cell>
        </row>
        <row r="27">
          <cell r="AA27">
            <v>37046</v>
          </cell>
          <cell r="AB27">
            <v>0.31736111111111115</v>
          </cell>
          <cell r="AC27">
            <v>0.66041666666666665</v>
          </cell>
        </row>
        <row r="28">
          <cell r="AA28">
            <v>37047</v>
          </cell>
          <cell r="AB28">
            <v>0.31805555555555554</v>
          </cell>
          <cell r="AC28">
            <v>0.67638888888888893</v>
          </cell>
        </row>
        <row r="29">
          <cell r="AA29">
            <v>37048</v>
          </cell>
          <cell r="AB29">
            <v>0.31805555555555554</v>
          </cell>
          <cell r="AC29">
            <v>0.62013888888888891</v>
          </cell>
        </row>
        <row r="30">
          <cell r="AA30">
            <v>37049</v>
          </cell>
          <cell r="AB30">
            <v>0.33333333333333331</v>
          </cell>
          <cell r="AC30">
            <v>0.68611111111111101</v>
          </cell>
        </row>
        <row r="31">
          <cell r="AA31">
            <v>37050</v>
          </cell>
          <cell r="AB31">
            <v>0.30902777777777779</v>
          </cell>
          <cell r="AC31">
            <v>0.63749999999999996</v>
          </cell>
        </row>
        <row r="32">
          <cell r="AA32">
            <v>37053</v>
          </cell>
          <cell r="AB32">
            <v>0.32013888888888892</v>
          </cell>
          <cell r="AC32">
            <v>0.66666666666666663</v>
          </cell>
        </row>
        <row r="33">
          <cell r="AA33">
            <v>37054</v>
          </cell>
          <cell r="AB33">
            <v>0.31388888888888888</v>
          </cell>
          <cell r="AC33">
            <v>0.72916666666666663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Sep"/>
      <sheetName val="Chart"/>
    </sheetNames>
    <sheetDataSet>
      <sheetData sheetId="0"/>
      <sheetData sheetId="1"/>
      <sheetData sheetId="2"/>
      <sheetData sheetId="3"/>
      <sheetData sheetId="4"/>
      <sheetData sheetId="5"/>
      <sheetData sheetId="6"/>
      <sheetData sheetId="7">
        <row r="1">
          <cell r="AB1" t="str">
            <v>Prelim</v>
          </cell>
          <cell r="AC1"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row r="93">
          <cell r="AA93">
            <v>37138</v>
          </cell>
          <cell r="AB93">
            <v>0.32291666666666669</v>
          </cell>
          <cell r="AC93">
            <v>0.61736111111111114</v>
          </cell>
        </row>
        <row r="94">
          <cell r="AA94">
            <v>37139</v>
          </cell>
          <cell r="AB94">
            <v>0.31944444444444448</v>
          </cell>
          <cell r="AC94">
            <v>0.72499999999999998</v>
          </cell>
        </row>
        <row r="95">
          <cell r="AA95">
            <v>37140</v>
          </cell>
          <cell r="AB95">
            <v>0.31805555555555554</v>
          </cell>
          <cell r="AC95">
            <v>0.72569444444444453</v>
          </cell>
        </row>
        <row r="96">
          <cell r="AA96">
            <v>37141</v>
          </cell>
          <cell r="AB96">
            <v>0.32291666666666669</v>
          </cell>
          <cell r="AC96">
            <v>0.6694444444444444</v>
          </cell>
        </row>
        <row r="97">
          <cell r="AA97">
            <v>37144</v>
          </cell>
          <cell r="AB97">
            <v>0.31944444444444448</v>
          </cell>
          <cell r="AC97">
            <v>0.68472222222222223</v>
          </cell>
        </row>
        <row r="98">
          <cell r="AA98">
            <v>37145</v>
          </cell>
          <cell r="AB98">
            <v>0.31944444444444448</v>
          </cell>
        </row>
        <row r="99">
          <cell r="AA99">
            <v>37146</v>
          </cell>
          <cell r="AB99">
            <v>0.31944444444444448</v>
          </cell>
          <cell r="AC99">
            <v>0.75208333333333333</v>
          </cell>
        </row>
        <row r="100">
          <cell r="AA100">
            <v>37147</v>
          </cell>
          <cell r="AB100">
            <v>0.31944444444444448</v>
          </cell>
          <cell r="AC100">
            <v>0.70208333333333339</v>
          </cell>
        </row>
        <row r="101">
          <cell r="AA101">
            <v>37148</v>
          </cell>
          <cell r="AB101">
            <v>0.31736111111111115</v>
          </cell>
          <cell r="AC101">
            <v>0.74791666666666667</v>
          </cell>
        </row>
        <row r="102">
          <cell r="AA102">
            <v>37151</v>
          </cell>
          <cell r="AB102">
            <v>0.31944444444444448</v>
          </cell>
          <cell r="AC102">
            <v>0.73958333333333337</v>
          </cell>
        </row>
        <row r="103">
          <cell r="AA103">
            <v>37152</v>
          </cell>
          <cell r="AB103">
            <v>0.31944444444444448</v>
          </cell>
          <cell r="AC103">
            <v>0.64583333333333337</v>
          </cell>
        </row>
        <row r="104">
          <cell r="AA104">
            <v>37153</v>
          </cell>
          <cell r="AB104">
            <v>0.31736111111111115</v>
          </cell>
          <cell r="AC104">
            <v>0.71527777777777779</v>
          </cell>
        </row>
        <row r="105">
          <cell r="AA105">
            <v>37154</v>
          </cell>
          <cell r="AB105">
            <v>0.31805555555555554</v>
          </cell>
          <cell r="AC105">
            <v>0.71527777777777779</v>
          </cell>
        </row>
        <row r="106">
          <cell r="AA106">
            <v>37155</v>
          </cell>
          <cell r="AB106">
            <v>0.31944444444444448</v>
          </cell>
          <cell r="AC106">
            <v>0.72499999999999998</v>
          </cell>
        </row>
        <row r="107">
          <cell r="AA107">
            <v>37158</v>
          </cell>
          <cell r="AB107">
            <v>0.32083333333333336</v>
          </cell>
          <cell r="AC107">
            <v>0.7284722222222223</v>
          </cell>
        </row>
        <row r="108">
          <cell r="AA108">
            <v>37159</v>
          </cell>
          <cell r="AB108">
            <v>0.31666666666666665</v>
          </cell>
          <cell r="AC108">
            <v>0.67291666666666661</v>
          </cell>
        </row>
        <row r="109">
          <cell r="AA109">
            <v>37160</v>
          </cell>
          <cell r="AB109">
            <v>0.31874999999999998</v>
          </cell>
          <cell r="AC109">
            <v>0.71736111111111101</v>
          </cell>
        </row>
        <row r="110">
          <cell r="AA110">
            <v>37161</v>
          </cell>
          <cell r="AB110">
            <v>0.32083333333333336</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sheetName val="Pivot"/>
      <sheetName val="Pivot2"/>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row r="1">
          <cell r="B1">
            <v>0</v>
          </cell>
        </row>
        <row r="2">
          <cell r="B2">
            <v>0</v>
          </cell>
        </row>
        <row r="3">
          <cell r="B3">
            <v>0</v>
          </cell>
        </row>
        <row r="4">
          <cell r="A4" t="str">
            <v>Broadband</v>
          </cell>
          <cell r="B4">
            <v>0</v>
          </cell>
        </row>
        <row r="5">
          <cell r="A5" t="str">
            <v>Capital Portfolio</v>
          </cell>
          <cell r="B5">
            <v>3</v>
          </cell>
        </row>
        <row r="6">
          <cell r="A6" t="str">
            <v>Coal</v>
          </cell>
          <cell r="B6">
            <v>0</v>
          </cell>
        </row>
        <row r="7">
          <cell r="A7" t="str">
            <v>Coal Bench</v>
          </cell>
          <cell r="B7">
            <v>4</v>
          </cell>
        </row>
        <row r="8">
          <cell r="A8" t="str">
            <v>Convertible Arbitrage</v>
          </cell>
          <cell r="B8">
            <v>0</v>
          </cell>
        </row>
        <row r="9">
          <cell r="A9" t="str">
            <v>Cross Commodity</v>
          </cell>
          <cell r="B9">
            <v>0</v>
          </cell>
        </row>
        <row r="10">
          <cell r="A10" t="str">
            <v>Advertising</v>
          </cell>
          <cell r="B10">
            <v>0</v>
          </cell>
        </row>
        <row r="11">
          <cell r="A11" t="str">
            <v>EES/EWS Gas</v>
          </cell>
          <cell r="B11">
            <v>5</v>
          </cell>
        </row>
        <row r="12">
          <cell r="A12" t="str">
            <v>EES/EWS Power</v>
          </cell>
          <cell r="B12">
            <v>10</v>
          </cell>
        </row>
        <row r="13">
          <cell r="A13" t="str">
            <v>EIM Bench</v>
          </cell>
          <cell r="B13">
            <v>3</v>
          </cell>
        </row>
        <row r="14">
          <cell r="A14" t="str">
            <v>Emerging Bench</v>
          </cell>
          <cell r="B14">
            <v>0</v>
          </cell>
        </row>
        <row r="15">
          <cell r="A15" t="str">
            <v>Emissions</v>
          </cell>
          <cell r="B15">
            <v>0</v>
          </cell>
        </row>
        <row r="16">
          <cell r="A16" t="str">
            <v>Equities</v>
          </cell>
          <cell r="B16">
            <v>0</v>
          </cell>
        </row>
        <row r="17">
          <cell r="A17" t="str">
            <v>Freight Trading</v>
          </cell>
          <cell r="B17">
            <v>2</v>
          </cell>
        </row>
        <row r="18">
          <cell r="A18" t="str">
            <v>Gas Bench</v>
          </cell>
          <cell r="B18">
            <v>6</v>
          </cell>
        </row>
        <row r="19">
          <cell r="A19" t="str">
            <v>Global Products</v>
          </cell>
          <cell r="B19">
            <v>1</v>
          </cell>
        </row>
        <row r="20">
          <cell r="A20" t="str">
            <v>Interest Rate</v>
          </cell>
          <cell r="B20">
            <v>0</v>
          </cell>
        </row>
        <row r="21">
          <cell r="A21" t="str">
            <v>Liquids Bench</v>
          </cell>
          <cell r="B21">
            <v>2</v>
          </cell>
        </row>
        <row r="22">
          <cell r="A22" t="str">
            <v>LNG</v>
          </cell>
          <cell r="B22">
            <v>0</v>
          </cell>
        </row>
        <row r="23">
          <cell r="A23" t="str">
            <v>LNG Bench</v>
          </cell>
          <cell r="B23">
            <v>1</v>
          </cell>
        </row>
        <row r="24">
          <cell r="A24" t="str">
            <v>Lumber</v>
          </cell>
          <cell r="B24">
            <v>0</v>
          </cell>
        </row>
        <row r="25">
          <cell r="A25" t="str">
            <v>Cocoa Bench</v>
          </cell>
          <cell r="B25">
            <v>0</v>
          </cell>
        </row>
        <row r="26">
          <cell r="A26" t="str">
            <v>Merchant Portfolio</v>
          </cell>
          <cell r="B26">
            <v>0</v>
          </cell>
        </row>
        <row r="27">
          <cell r="A27" t="str">
            <v>Natural Gas P&amp;L</v>
          </cell>
          <cell r="B27">
            <v>5</v>
          </cell>
        </row>
        <row r="28">
          <cell r="A28" t="str">
            <v>Outage Options</v>
          </cell>
          <cell r="B28">
            <v>0</v>
          </cell>
        </row>
        <row r="29">
          <cell r="A29" t="str">
            <v>Paper</v>
          </cell>
          <cell r="B29">
            <v>1</v>
          </cell>
        </row>
        <row r="30">
          <cell r="A30" t="str">
            <v>Power Canada</v>
          </cell>
          <cell r="B30">
            <v>5</v>
          </cell>
        </row>
        <row r="31">
          <cell r="A31" t="str">
            <v>Power East</v>
          </cell>
          <cell r="B31">
            <v>6</v>
          </cell>
        </row>
        <row r="32">
          <cell r="A32" t="str">
            <v>Power West</v>
          </cell>
          <cell r="B32">
            <v>7</v>
          </cell>
        </row>
        <row r="33">
          <cell r="A33" t="str">
            <v>Power Bench</v>
          </cell>
          <cell r="B33">
            <v>9</v>
          </cell>
        </row>
        <row r="34">
          <cell r="A34" t="str">
            <v>S-Cone Power Bench</v>
          </cell>
          <cell r="B34">
            <v>0</v>
          </cell>
        </row>
        <row r="35">
          <cell r="A35" t="str">
            <v>S-Cone Bench</v>
          </cell>
          <cell r="B35">
            <v>1</v>
          </cell>
        </row>
        <row r="36">
          <cell r="A36" t="str">
            <v>Soft Commodities</v>
          </cell>
          <cell r="B36">
            <v>1</v>
          </cell>
        </row>
        <row r="37">
          <cell r="A37" t="str">
            <v>Steel</v>
          </cell>
          <cell r="B37">
            <v>0</v>
          </cell>
        </row>
        <row r="38">
          <cell r="A38" t="str">
            <v>Synfuel</v>
          </cell>
          <cell r="B38">
            <v>0</v>
          </cell>
        </row>
        <row r="39">
          <cell r="A39" t="str">
            <v>Weather</v>
          </cell>
          <cell r="B39">
            <v>0</v>
          </cell>
        </row>
        <row r="40">
          <cell r="A40" t="str">
            <v>U.K. Summary</v>
          </cell>
          <cell r="B40">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
      <sheetName val="Feb"/>
      <sheetName val="Mar"/>
      <sheetName val="May"/>
      <sheetName val="July"/>
      <sheetName val="August"/>
      <sheetName val="Chart"/>
    </sheetNames>
    <sheetDataSet>
      <sheetData sheetId="0"/>
      <sheetData sheetId="1"/>
      <sheetData sheetId="2"/>
      <sheetData sheetId="3"/>
      <sheetData sheetId="4"/>
      <sheetData sheetId="5"/>
      <sheetData sheetId="6">
        <row r="1">
          <cell r="AB1" t="str">
            <v>Prelim</v>
          </cell>
          <cell r="AC1" t="str">
            <v>Final</v>
          </cell>
        </row>
        <row r="39">
          <cell r="AA39">
            <v>37062</v>
          </cell>
          <cell r="AB39">
            <v>0.31527777777777777</v>
          </cell>
          <cell r="AC39">
            <v>0.6479166666666667</v>
          </cell>
        </row>
        <row r="40">
          <cell r="AA40">
            <v>37063</v>
          </cell>
          <cell r="AB40">
            <v>0.31874999999999998</v>
          </cell>
          <cell r="AC40">
            <v>0.66041666666666665</v>
          </cell>
        </row>
        <row r="41">
          <cell r="AA41">
            <v>37064</v>
          </cell>
          <cell r="AB41">
            <v>0.32083333333333336</v>
          </cell>
          <cell r="AC41">
            <v>0.68541666666666667</v>
          </cell>
        </row>
        <row r="42">
          <cell r="AA42">
            <v>37067</v>
          </cell>
          <cell r="AB42">
            <v>0.31944444444444448</v>
          </cell>
          <cell r="AC42">
            <v>0.67291666666666661</v>
          </cell>
        </row>
        <row r="43">
          <cell r="AA43">
            <v>37068</v>
          </cell>
          <cell r="AB43">
            <v>0.31805555555555554</v>
          </cell>
          <cell r="AC43">
            <v>0.60833333333333328</v>
          </cell>
        </row>
        <row r="44">
          <cell r="AA44">
            <v>37069</v>
          </cell>
          <cell r="AB44">
            <v>0.31319444444444444</v>
          </cell>
          <cell r="AC44">
            <v>0.68263888888888891</v>
          </cell>
        </row>
        <row r="45">
          <cell r="AA45">
            <v>37070</v>
          </cell>
          <cell r="AB45">
            <v>0.31944444444444448</v>
          </cell>
          <cell r="AC45">
            <v>0.83333333333333337</v>
          </cell>
        </row>
        <row r="46">
          <cell r="AA46">
            <v>37071</v>
          </cell>
          <cell r="AB46">
            <v>0.32083333333333336</v>
          </cell>
        </row>
        <row r="47">
          <cell r="AB47" t="str">
            <v>Prelim</v>
          </cell>
          <cell r="AC47" t="str">
            <v>Final</v>
          </cell>
        </row>
        <row r="48">
          <cell r="AA48">
            <v>37074</v>
          </cell>
          <cell r="AB48">
            <v>0.31944444444444448</v>
          </cell>
          <cell r="AC48">
            <v>0.875</v>
          </cell>
        </row>
        <row r="49">
          <cell r="AA49">
            <v>37075</v>
          </cell>
          <cell r="AB49">
            <v>0.31944444444444398</v>
          </cell>
          <cell r="AC49">
            <v>0.875</v>
          </cell>
        </row>
        <row r="50">
          <cell r="AA50">
            <v>37077</v>
          </cell>
          <cell r="AB50">
            <v>0.31944444444444398</v>
          </cell>
          <cell r="AC50">
            <v>0.875</v>
          </cell>
        </row>
        <row r="51">
          <cell r="AA51">
            <v>37078</v>
          </cell>
          <cell r="AB51">
            <v>0.31736111111111115</v>
          </cell>
          <cell r="AC51">
            <v>0.78125</v>
          </cell>
        </row>
        <row r="52">
          <cell r="AA52">
            <v>37081</v>
          </cell>
          <cell r="AB52">
            <v>0.31944444444444448</v>
          </cell>
          <cell r="AC52">
            <v>0.72361111111111109</v>
          </cell>
        </row>
        <row r="53">
          <cell r="AA53">
            <v>37082</v>
          </cell>
          <cell r="AB53">
            <v>0.31944444444444448</v>
          </cell>
          <cell r="AC53">
            <v>0.66111111111111109</v>
          </cell>
        </row>
        <row r="54">
          <cell r="AA54">
            <v>37083</v>
          </cell>
          <cell r="AB54">
            <v>0.31944444444444398</v>
          </cell>
          <cell r="AC54">
            <v>0.69374999999999998</v>
          </cell>
        </row>
        <row r="55">
          <cell r="AA55">
            <v>37084</v>
          </cell>
          <cell r="AB55">
            <v>0.31736111111111115</v>
          </cell>
          <cell r="AC55">
            <v>0.63541666666666663</v>
          </cell>
        </row>
        <row r="56">
          <cell r="AA56">
            <v>37085</v>
          </cell>
          <cell r="AB56">
            <v>0.32013888888888892</v>
          </cell>
          <cell r="AC56">
            <v>0.69513888888888886</v>
          </cell>
        </row>
        <row r="57">
          <cell r="AA57">
            <v>37088</v>
          </cell>
          <cell r="AB57">
            <v>0.3215277777777778</v>
          </cell>
          <cell r="AC57">
            <v>0.6958333333333333</v>
          </cell>
        </row>
        <row r="58">
          <cell r="AA58">
            <v>37089</v>
          </cell>
          <cell r="AB58">
            <v>0.31805555555555554</v>
          </cell>
          <cell r="AC58">
            <v>0.68888888888888899</v>
          </cell>
        </row>
        <row r="59">
          <cell r="AA59">
            <v>37090</v>
          </cell>
          <cell r="AB59">
            <v>0.32013888888888892</v>
          </cell>
          <cell r="AC59">
            <v>0.60833333333333328</v>
          </cell>
        </row>
        <row r="60">
          <cell r="AA60">
            <v>37091</v>
          </cell>
          <cell r="AB60">
            <v>0.32013888888888892</v>
          </cell>
          <cell r="AC60">
            <v>0.68888888888888899</v>
          </cell>
        </row>
        <row r="61">
          <cell r="AA61">
            <v>37092</v>
          </cell>
          <cell r="AB61">
            <v>0.31527777777777777</v>
          </cell>
          <cell r="AC61">
            <v>0.70972222222222225</v>
          </cell>
        </row>
        <row r="62">
          <cell r="AA62">
            <v>37095</v>
          </cell>
          <cell r="AB62">
            <v>0.31388888888888888</v>
          </cell>
          <cell r="AC62">
            <v>0.68888888888888899</v>
          </cell>
        </row>
        <row r="63">
          <cell r="AA63">
            <v>37096</v>
          </cell>
          <cell r="AB63">
            <v>0.31805555555555554</v>
          </cell>
          <cell r="AC63">
            <v>0.65416666666666667</v>
          </cell>
        </row>
        <row r="64">
          <cell r="AA64">
            <v>37097</v>
          </cell>
          <cell r="AB64">
            <v>0.31666666666666665</v>
          </cell>
          <cell r="AC64">
            <v>0.72013888888888899</v>
          </cell>
        </row>
        <row r="65">
          <cell r="AA65">
            <v>37098</v>
          </cell>
          <cell r="AB65">
            <v>0.31944444444444448</v>
          </cell>
          <cell r="AC65">
            <v>0.85486111111111107</v>
          </cell>
        </row>
        <row r="66">
          <cell r="AA66">
            <v>37099</v>
          </cell>
          <cell r="AB66">
            <v>0.31944444444444448</v>
          </cell>
        </row>
        <row r="67">
          <cell r="AA67">
            <v>37102</v>
          </cell>
          <cell r="AB67">
            <v>0.31944444444444448</v>
          </cell>
          <cell r="AC67">
            <v>0.77986111111111101</v>
          </cell>
        </row>
        <row r="68">
          <cell r="AA68">
            <v>37103</v>
          </cell>
          <cell r="AB68">
            <v>0.32291666666666669</v>
          </cell>
        </row>
        <row r="69">
          <cell r="AB69" t="str">
            <v>Prelim</v>
          </cell>
          <cell r="AC69" t="str">
            <v>Final</v>
          </cell>
        </row>
        <row r="70">
          <cell r="AA70">
            <v>37104</v>
          </cell>
          <cell r="AB70">
            <v>0.31874999999999998</v>
          </cell>
        </row>
        <row r="71">
          <cell r="AA71">
            <v>37105</v>
          </cell>
          <cell r="AB71">
            <v>0.31805555555555554</v>
          </cell>
          <cell r="AC71">
            <v>0.71736111111111101</v>
          </cell>
        </row>
        <row r="72">
          <cell r="AA72">
            <v>37106</v>
          </cell>
          <cell r="AB72">
            <v>0.32013888888888892</v>
          </cell>
          <cell r="AC72">
            <v>0.78819444444444453</v>
          </cell>
        </row>
        <row r="73">
          <cell r="AA73">
            <v>37109</v>
          </cell>
          <cell r="AB73">
            <v>0.31944444444444448</v>
          </cell>
          <cell r="AC73">
            <v>0.78125</v>
          </cell>
        </row>
        <row r="74">
          <cell r="AA74">
            <v>37110</v>
          </cell>
          <cell r="AB74">
            <v>0.31388888888888888</v>
          </cell>
          <cell r="AC74">
            <v>0.6</v>
          </cell>
        </row>
        <row r="75">
          <cell r="AA75">
            <v>37111</v>
          </cell>
          <cell r="AB75">
            <v>0.31527777777777777</v>
          </cell>
          <cell r="AC75">
            <v>0.70833333333333337</v>
          </cell>
        </row>
        <row r="76">
          <cell r="AA76">
            <v>37112</v>
          </cell>
          <cell r="AB76">
            <v>0.31944444444444448</v>
          </cell>
          <cell r="AC76">
            <v>0.6645833333333333</v>
          </cell>
        </row>
        <row r="77">
          <cell r="AA77">
            <v>37113</v>
          </cell>
          <cell r="AB77">
            <v>0.31944444444444448</v>
          </cell>
          <cell r="AC77">
            <v>0.71666666666666667</v>
          </cell>
        </row>
        <row r="78">
          <cell r="AA78">
            <v>37116</v>
          </cell>
          <cell r="AB78">
            <v>0.32916666666666666</v>
          </cell>
          <cell r="AC78">
            <v>0.67847222222222225</v>
          </cell>
        </row>
        <row r="79">
          <cell r="AA79">
            <v>37117</v>
          </cell>
          <cell r="AB79">
            <v>0.31736111111111115</v>
          </cell>
          <cell r="AC79">
            <v>0.72291666666666676</v>
          </cell>
        </row>
        <row r="80">
          <cell r="AA80">
            <v>37118</v>
          </cell>
          <cell r="AB80">
            <v>0.30902777777777779</v>
          </cell>
          <cell r="AC80">
            <v>0.7270833333333333</v>
          </cell>
        </row>
        <row r="81">
          <cell r="AA81">
            <v>37119</v>
          </cell>
          <cell r="AB81">
            <v>0.32430555555555557</v>
          </cell>
          <cell r="AC81">
            <v>0.67013888888888884</v>
          </cell>
        </row>
        <row r="82">
          <cell r="AA82">
            <v>37120</v>
          </cell>
          <cell r="AB82">
            <v>0.33333333333333331</v>
          </cell>
          <cell r="AC82">
            <v>0.72152777777777777</v>
          </cell>
        </row>
        <row r="83">
          <cell r="AA83">
            <v>37123</v>
          </cell>
          <cell r="AB83">
            <v>0.31944444444444448</v>
          </cell>
          <cell r="AC83">
            <v>0.69097222222222221</v>
          </cell>
        </row>
        <row r="84">
          <cell r="AA84">
            <v>37124</v>
          </cell>
          <cell r="AB84">
            <v>0.31944444444444448</v>
          </cell>
          <cell r="AC84">
            <v>0.66666666666666663</v>
          </cell>
        </row>
        <row r="85">
          <cell r="AA85">
            <v>37125</v>
          </cell>
          <cell r="AB85">
            <v>0.32430555555555557</v>
          </cell>
          <cell r="AC85">
            <v>0.7597222222222223</v>
          </cell>
        </row>
        <row r="86">
          <cell r="AA86">
            <v>37126</v>
          </cell>
          <cell r="AB86">
            <v>0.31944444444444448</v>
          </cell>
          <cell r="AC86">
            <v>0.70833333333333337</v>
          </cell>
        </row>
        <row r="87">
          <cell r="AA87">
            <v>37127</v>
          </cell>
          <cell r="AB87">
            <v>0.31944444444444448</v>
          </cell>
          <cell r="AC87">
            <v>0.7</v>
          </cell>
        </row>
        <row r="88">
          <cell r="AA88">
            <v>37130</v>
          </cell>
          <cell r="AB88">
            <v>0.31944444444444448</v>
          </cell>
          <cell r="AC88">
            <v>0.7284722222222223</v>
          </cell>
        </row>
        <row r="89">
          <cell r="AA89">
            <v>37131</v>
          </cell>
          <cell r="AB89">
            <v>0.31666666666666665</v>
          </cell>
          <cell r="AC89">
            <v>0.73958333333333337</v>
          </cell>
        </row>
        <row r="90">
          <cell r="AA90">
            <v>37132</v>
          </cell>
          <cell r="AB90">
            <v>0.31944444444444448</v>
          </cell>
          <cell r="AC90">
            <v>0.73958333333333337</v>
          </cell>
        </row>
        <row r="91">
          <cell r="AA91">
            <v>37133</v>
          </cell>
          <cell r="AB91">
            <v>0.31736111111111115</v>
          </cell>
          <cell r="AC91">
            <v>0.70416666666666661</v>
          </cell>
        </row>
        <row r="92">
          <cell r="AA92">
            <v>37134</v>
          </cell>
          <cell r="AB92">
            <v>0.31944444444444448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Data Aug 13 (2)"/>
      <sheetName val="summary 0813 (2)"/>
      <sheetName val="Graph Data Aug 13"/>
      <sheetName val="summary 0813"/>
      <sheetName val="Graph Data Aug 06"/>
      <sheetName val="summary 0806"/>
      <sheetName val="Graph Data July30"/>
      <sheetName val="summary 0730"/>
      <sheetName val="Graph Data July23"/>
      <sheetName val="summary 0723"/>
      <sheetName val="Graph Data July16"/>
      <sheetName val="summary 0716"/>
      <sheetName val="Graph Data July9"/>
      <sheetName val="summary 0709"/>
      <sheetName val="Graph Data July 2"/>
      <sheetName val="summary 0702"/>
      <sheetName val="Graph Data June 25"/>
      <sheetName val="summary 0625"/>
      <sheetName val="Graph Data June 18"/>
      <sheetName val="summary 0618"/>
      <sheetName val="Graph Data June 11"/>
    </sheetNames>
    <sheetDataSet>
      <sheetData sheetId="0"/>
      <sheetData sheetId="1"/>
      <sheetData sheetId="2"/>
      <sheetData sheetId="3">
        <row r="12">
          <cell r="K12">
            <v>5</v>
          </cell>
        </row>
        <row r="13">
          <cell r="K13">
            <v>5</v>
          </cell>
        </row>
        <row r="14">
          <cell r="K14">
            <v>2</v>
          </cell>
        </row>
        <row r="15">
          <cell r="K15">
            <v>2</v>
          </cell>
        </row>
        <row r="16">
          <cell r="K16">
            <v>1</v>
          </cell>
        </row>
        <row r="17">
          <cell r="K17">
            <v>2</v>
          </cell>
        </row>
      </sheetData>
      <sheetData sheetId="4"/>
      <sheetData sheetId="5">
        <row r="12">
          <cell r="K12">
            <v>12</v>
          </cell>
        </row>
        <row r="13">
          <cell r="K13">
            <v>5</v>
          </cell>
        </row>
        <row r="14">
          <cell r="K14">
            <v>1</v>
          </cell>
        </row>
        <row r="15">
          <cell r="K15">
            <v>1</v>
          </cell>
        </row>
        <row r="16">
          <cell r="K16">
            <v>1</v>
          </cell>
        </row>
        <row r="17">
          <cell r="K17">
            <v>3</v>
          </cell>
        </row>
        <row r="18">
          <cell r="K18">
            <v>1</v>
          </cell>
        </row>
      </sheetData>
      <sheetData sheetId="6"/>
      <sheetData sheetId="7">
        <row r="12">
          <cell r="K12">
            <v>17</v>
          </cell>
        </row>
        <row r="13">
          <cell r="K13">
            <v>4</v>
          </cell>
        </row>
        <row r="14">
          <cell r="K14">
            <v>1</v>
          </cell>
        </row>
        <row r="15">
          <cell r="K15">
            <v>2</v>
          </cell>
        </row>
        <row r="17">
          <cell r="K17">
            <v>3</v>
          </cell>
        </row>
        <row r="18">
          <cell r="K18">
            <v>2</v>
          </cell>
        </row>
      </sheetData>
      <sheetData sheetId="8"/>
      <sheetData sheetId="9">
        <row r="12">
          <cell r="K12">
            <v>9</v>
          </cell>
        </row>
        <row r="13">
          <cell r="K13">
            <v>5</v>
          </cell>
        </row>
        <row r="16">
          <cell r="K16">
            <v>2</v>
          </cell>
        </row>
        <row r="17">
          <cell r="K17">
            <v>1</v>
          </cell>
        </row>
      </sheetData>
      <sheetData sheetId="10"/>
      <sheetData sheetId="11">
        <row r="12">
          <cell r="K12">
            <v>9</v>
          </cell>
        </row>
        <row r="13">
          <cell r="K13">
            <v>5</v>
          </cell>
        </row>
        <row r="17">
          <cell r="K17">
            <v>1</v>
          </cell>
        </row>
      </sheetData>
      <sheetData sheetId="12"/>
      <sheetData sheetId="13">
        <row r="10">
          <cell r="K10">
            <v>1</v>
          </cell>
        </row>
        <row r="12">
          <cell r="K12">
            <v>12</v>
          </cell>
        </row>
        <row r="13">
          <cell r="K13">
            <v>5</v>
          </cell>
        </row>
        <row r="14">
          <cell r="K14">
            <v>3</v>
          </cell>
        </row>
        <row r="15">
          <cell r="K15">
            <v>2</v>
          </cell>
        </row>
      </sheetData>
      <sheetData sheetId="14"/>
      <sheetData sheetId="15">
        <row r="12">
          <cell r="K12">
            <v>5</v>
          </cell>
        </row>
        <row r="13">
          <cell r="K13">
            <v>1</v>
          </cell>
        </row>
        <row r="15">
          <cell r="K15">
            <v>1</v>
          </cell>
        </row>
        <row r="18">
          <cell r="K18">
            <v>1</v>
          </cell>
        </row>
      </sheetData>
      <sheetData sheetId="16"/>
      <sheetData sheetId="17">
        <row r="11">
          <cell r="K11">
            <v>2</v>
          </cell>
        </row>
        <row r="12">
          <cell r="K12">
            <v>9</v>
          </cell>
        </row>
        <row r="13">
          <cell r="K13">
            <v>3</v>
          </cell>
        </row>
        <row r="15">
          <cell r="K15">
            <v>5</v>
          </cell>
        </row>
        <row r="17">
          <cell r="K17">
            <v>7</v>
          </cell>
        </row>
      </sheetData>
      <sheetData sheetId="18"/>
      <sheetData sheetId="19">
        <row r="12">
          <cell r="K12">
            <v>6</v>
          </cell>
        </row>
        <row r="13">
          <cell r="K13">
            <v>4</v>
          </cell>
        </row>
        <row r="15">
          <cell r="K15">
            <v>1</v>
          </cell>
        </row>
        <row r="16">
          <cell r="K16">
            <v>1</v>
          </cell>
        </row>
        <row r="17">
          <cell r="K17">
            <v>4</v>
          </cell>
        </row>
      </sheetData>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s-Database"/>
      <sheetName val="Oct"/>
      <sheetName val="Sept."/>
      <sheetName val="Jul"/>
      <sheetName val="Aug"/>
      <sheetName val="Jun"/>
    </sheetNames>
    <sheetDataSet>
      <sheetData sheetId="0" refreshError="1"/>
      <sheetData sheetId="1" refreshError="1"/>
      <sheetData sheetId="2" refreshError="1"/>
      <sheetData sheetId="3" refreshError="1"/>
      <sheetData sheetId="4">
        <row r="7">
          <cell r="N7">
            <v>5</v>
          </cell>
          <cell r="AB7">
            <v>2</v>
          </cell>
        </row>
        <row r="8">
          <cell r="N8">
            <v>2</v>
          </cell>
          <cell r="AB8">
            <v>2</v>
          </cell>
        </row>
        <row r="9">
          <cell r="U9">
            <v>2</v>
          </cell>
        </row>
        <row r="15">
          <cell r="N15">
            <v>1</v>
          </cell>
        </row>
        <row r="16">
          <cell r="U16">
            <v>1</v>
          </cell>
          <cell r="AI16">
            <v>1</v>
          </cell>
        </row>
        <row r="20">
          <cell r="N20">
            <v>1</v>
          </cell>
          <cell r="U20">
            <v>1</v>
          </cell>
        </row>
        <row r="21">
          <cell r="N21">
            <v>5</v>
          </cell>
          <cell r="U21">
            <v>3</v>
          </cell>
          <cell r="AB21">
            <v>1</v>
          </cell>
          <cell r="AI21">
            <v>4</v>
          </cell>
        </row>
        <row r="22">
          <cell r="N22">
            <v>6</v>
          </cell>
          <cell r="U22">
            <v>1</v>
          </cell>
          <cell r="AB22">
            <v>4</v>
          </cell>
        </row>
        <row r="24">
          <cell r="U24">
            <v>1</v>
          </cell>
        </row>
        <row r="26">
          <cell r="U26">
            <v>4</v>
          </cell>
          <cell r="AB26">
            <v>2</v>
          </cell>
          <cell r="AI26">
            <v>7</v>
          </cell>
        </row>
        <row r="27">
          <cell r="AB27">
            <v>1</v>
          </cell>
        </row>
      </sheetData>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8"/>
  <sheetViews>
    <sheetView tabSelected="1" topLeftCell="D123" zoomScaleNormal="100" workbookViewId="0">
      <selection activeCell="D127" sqref="D127"/>
    </sheetView>
  </sheetViews>
  <sheetFormatPr defaultColWidth="9.109375" defaultRowHeight="13.2" x14ac:dyDescent="0.25"/>
  <cols>
    <col min="1" max="1" width="9.88671875" style="4" bestFit="1" customWidth="1"/>
    <col min="2" max="2" width="30.6640625" style="4" customWidth="1"/>
    <col min="3" max="3" width="13"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33" width="9.109375" style="4"/>
    <col min="34" max="34" width="10.109375" style="4" bestFit="1" customWidth="1"/>
    <col min="35" max="16384" width="9.109375" style="4"/>
  </cols>
  <sheetData>
    <row r="1" spans="1:35"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c r="AG1" s="1" t="s">
        <v>518</v>
      </c>
      <c r="AH1" s="1" t="s">
        <v>261</v>
      </c>
    </row>
    <row r="2" spans="1:35" x14ac:dyDescent="0.25">
      <c r="A2" s="2" t="s">
        <v>48</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5" x14ac:dyDescent="0.25">
      <c r="A3" s="2" t="s">
        <v>49</v>
      </c>
      <c r="B3" s="5"/>
      <c r="K3" s="5"/>
      <c r="L3" s="5"/>
      <c r="M3" s="5"/>
      <c r="N3" s="6">
        <v>1</v>
      </c>
      <c r="P3" s="4">
        <v>1</v>
      </c>
      <c r="R3" s="4">
        <f>'[7]summary 0625'!K11</f>
        <v>2</v>
      </c>
      <c r="T3" s="4">
        <f>'[7]summary 0709'!K10</f>
        <v>1</v>
      </c>
      <c r="AE3" s="4">
        <f>'summary 0924'!K11</f>
        <v>1</v>
      </c>
    </row>
    <row r="4" spans="1:35"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c r="AH4" s="4">
        <f>'summary 1015'!K12</f>
        <v>9</v>
      </c>
    </row>
    <row r="5" spans="1:35"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c r="AH5" s="4">
        <f>'summary 1015'!K13</f>
        <v>4</v>
      </c>
    </row>
    <row r="6" spans="1:35"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c r="AH6" s="4">
        <f>'summary 1015'!K14</f>
        <v>2</v>
      </c>
    </row>
    <row r="7" spans="1:35"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5"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c r="AH8" s="4">
        <f>'summary 1015'!K16</f>
        <v>3</v>
      </c>
    </row>
    <row r="9" spans="1:35"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c r="AH9" s="4">
        <f>'summary 1015'!K17</f>
        <v>3</v>
      </c>
    </row>
    <row r="10" spans="1:35"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5"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 t="shared" ref="AC11:AH11" si="2">SUM(AC2:AC10)</f>
        <v>11</v>
      </c>
      <c r="AD11" s="4">
        <f t="shared" si="2"/>
        <v>16</v>
      </c>
      <c r="AE11" s="4">
        <f t="shared" si="2"/>
        <v>14</v>
      </c>
      <c r="AF11" s="4">
        <f t="shared" si="2"/>
        <v>23</v>
      </c>
      <c r="AG11" s="4">
        <f t="shared" si="2"/>
        <v>18</v>
      </c>
      <c r="AH11" s="4">
        <f t="shared" si="2"/>
        <v>21</v>
      </c>
    </row>
    <row r="12" spans="1:35"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c r="AH12" s="9">
        <v>37179</v>
      </c>
    </row>
    <row r="15" spans="1:35" x14ac:dyDescent="0.25">
      <c r="A15" s="4" t="s">
        <v>323</v>
      </c>
      <c r="Y15" s="4">
        <f>[8]Aug!$U$24+[8]Aug!$U$9</f>
        <v>3</v>
      </c>
      <c r="Z15" s="4">
        <f>[8]Aug!$AB$27</f>
        <v>1</v>
      </c>
      <c r="AB15" s="4">
        <f>3</f>
        <v>3</v>
      </c>
      <c r="AC15" s="4">
        <f>2</f>
        <v>2</v>
      </c>
      <c r="AD15" s="4">
        <v>3</v>
      </c>
      <c r="AE15" s="4">
        <f>7+1</f>
        <v>8</v>
      </c>
      <c r="AF15" s="4">
        <f>2</f>
        <v>2</v>
      </c>
      <c r="AG15" s="4">
        <f>1</f>
        <v>1</v>
      </c>
      <c r="AH15" s="4">
        <v>3</v>
      </c>
      <c r="AI15" s="4" t="s">
        <v>323</v>
      </c>
    </row>
    <row r="16" spans="1:35" x14ac:dyDescent="0.25">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v>16</v>
      </c>
      <c r="AI16" s="4" t="s">
        <v>96</v>
      </c>
    </row>
    <row r="17" spans="1:35" x14ac:dyDescent="0.25">
      <c r="A17" s="4" t="s">
        <v>288</v>
      </c>
      <c r="AI17" s="4" t="s">
        <v>288</v>
      </c>
    </row>
    <row r="18" spans="1:35" x14ac:dyDescent="0.25">
      <c r="A18" s="4" t="s">
        <v>77</v>
      </c>
      <c r="AG18" s="4">
        <f>5</f>
        <v>5</v>
      </c>
      <c r="AI18" s="4" t="s">
        <v>77</v>
      </c>
    </row>
    <row r="19" spans="1:35" x14ac:dyDescent="0.25">
      <c r="A19" s="4" t="s">
        <v>140</v>
      </c>
      <c r="AI19" s="4" t="s">
        <v>140</v>
      </c>
    </row>
    <row r="20" spans="1:35" x14ac:dyDescent="0.25">
      <c r="A20" s="4" t="s">
        <v>405</v>
      </c>
      <c r="X20" s="4">
        <f>[8]Aug!$N$21+[8]Aug!$N$15</f>
        <v>6</v>
      </c>
      <c r="Y20" s="4">
        <f>[8]Aug!$U$26+[8]Aug!$U$21</f>
        <v>7</v>
      </c>
      <c r="Z20" s="4">
        <f>[8]Aug!$AB$26+[8]Aug!$AB$21</f>
        <v>3</v>
      </c>
      <c r="AA20" s="4">
        <f>[8]Aug!$AI$26+[8]Aug!$AI$21</f>
        <v>11</v>
      </c>
      <c r="AB20" s="4">
        <f>1</f>
        <v>1</v>
      </c>
      <c r="AC20" s="4">
        <f>14+3</f>
        <v>17</v>
      </c>
      <c r="AD20" s="4">
        <v>6</v>
      </c>
      <c r="AE20" s="4">
        <v>5</v>
      </c>
      <c r="AF20" s="4">
        <f>1+1+7</f>
        <v>9</v>
      </c>
      <c r="AG20" s="4">
        <f>5+2+2</f>
        <v>9</v>
      </c>
      <c r="AH20" s="4">
        <f>4+4</f>
        <v>8</v>
      </c>
      <c r="AI20" s="4" t="s">
        <v>405</v>
      </c>
    </row>
    <row r="22" spans="1:35" x14ac:dyDescent="0.25">
      <c r="A22" s="4" t="s">
        <v>402</v>
      </c>
      <c r="X22" s="4">
        <f t="shared" ref="X22:AH22" si="3">SUM(X15:X20)</f>
        <v>20</v>
      </c>
      <c r="Y22" s="4">
        <f t="shared" si="3"/>
        <v>13</v>
      </c>
      <c r="Z22" s="4">
        <f t="shared" si="3"/>
        <v>12</v>
      </c>
      <c r="AA22" s="4">
        <f t="shared" si="3"/>
        <v>13</v>
      </c>
      <c r="AB22" s="4">
        <f t="shared" si="3"/>
        <v>13</v>
      </c>
      <c r="AC22" s="4">
        <f t="shared" si="3"/>
        <v>36</v>
      </c>
      <c r="AD22" s="4">
        <f t="shared" si="3"/>
        <v>66</v>
      </c>
      <c r="AE22" s="4">
        <f t="shared" si="3"/>
        <v>29</v>
      </c>
      <c r="AF22" s="4">
        <f t="shared" si="3"/>
        <v>13</v>
      </c>
      <c r="AG22" s="4">
        <f t="shared" si="3"/>
        <v>20</v>
      </c>
      <c r="AH22" s="4">
        <f t="shared" si="3"/>
        <v>27</v>
      </c>
      <c r="AI22" s="4" t="s">
        <v>406</v>
      </c>
    </row>
    <row r="24" spans="1:35" x14ac:dyDescent="0.25">
      <c r="A24" s="4" t="s">
        <v>403</v>
      </c>
      <c r="AI24" s="4" t="s">
        <v>403</v>
      </c>
    </row>
    <row r="111" spans="1:12" x14ac:dyDescent="0.25">
      <c r="A111" s="10" t="s">
        <v>193</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59</v>
      </c>
      <c r="B113" s="11"/>
      <c r="C113" s="11"/>
      <c r="D113" s="11"/>
      <c r="E113" s="11"/>
      <c r="F113" s="12"/>
      <c r="G113" s="11"/>
      <c r="H113" s="11"/>
      <c r="I113" s="12"/>
      <c r="J113" s="12"/>
      <c r="K113" s="12"/>
      <c r="L113" s="11"/>
    </row>
    <row r="114" spans="1:12" x14ac:dyDescent="0.25">
      <c r="A114" s="11" t="s">
        <v>340</v>
      </c>
      <c r="B114" s="11"/>
      <c r="C114" s="11"/>
      <c r="D114" s="11"/>
      <c r="E114" s="11"/>
      <c r="F114" s="12"/>
      <c r="G114" s="11"/>
      <c r="H114" s="11"/>
      <c r="I114" s="12"/>
      <c r="J114" s="12"/>
      <c r="K114" s="12"/>
      <c r="L114" s="11"/>
    </row>
    <row r="115" spans="1:12" x14ac:dyDescent="0.25">
      <c r="A115" s="11" t="s">
        <v>341</v>
      </c>
      <c r="B115" s="11"/>
      <c r="C115" s="11"/>
      <c r="D115" s="11"/>
      <c r="E115" s="11"/>
      <c r="F115" s="12"/>
      <c r="G115" s="11"/>
      <c r="H115" s="11"/>
      <c r="I115" s="12"/>
      <c r="J115" s="12"/>
      <c r="K115" s="12"/>
      <c r="L115" s="11"/>
    </row>
    <row r="116" spans="1:12" x14ac:dyDescent="0.25">
      <c r="A116" s="11" t="s">
        <v>342</v>
      </c>
      <c r="B116" s="11"/>
      <c r="C116" s="11"/>
      <c r="D116" s="11"/>
      <c r="E116" s="11"/>
      <c r="F116" s="12"/>
      <c r="G116" s="11"/>
      <c r="H116" s="11"/>
      <c r="I116" s="12"/>
      <c r="J116" s="12"/>
      <c r="K116" s="12"/>
      <c r="L116" s="11"/>
    </row>
    <row r="117" spans="1:12" x14ac:dyDescent="0.25">
      <c r="A117" s="11" t="s">
        <v>343</v>
      </c>
      <c r="B117" s="11"/>
      <c r="C117" s="11"/>
      <c r="D117" s="11"/>
      <c r="E117" s="11"/>
      <c r="F117" s="12"/>
      <c r="G117" s="11"/>
      <c r="H117" s="11"/>
      <c r="I117" s="12"/>
      <c r="J117" s="12"/>
      <c r="K117" s="12"/>
      <c r="L117" s="11"/>
    </row>
    <row r="118" spans="1:12" x14ac:dyDescent="0.25">
      <c r="A118" s="11" t="s">
        <v>344</v>
      </c>
      <c r="B118" s="11"/>
      <c r="C118" s="11"/>
      <c r="D118" s="11"/>
      <c r="E118" s="11"/>
      <c r="F118" s="12"/>
      <c r="G118" s="11"/>
      <c r="H118" s="11"/>
      <c r="I118" s="12"/>
      <c r="J118" s="12"/>
      <c r="K118" s="12"/>
      <c r="L118" s="11"/>
    </row>
    <row r="119" spans="1:12" x14ac:dyDescent="0.25">
      <c r="A119" s="11" t="s">
        <v>345</v>
      </c>
      <c r="B119" s="11"/>
      <c r="C119" s="11"/>
      <c r="D119" s="11"/>
      <c r="E119" s="11"/>
      <c r="F119" s="12"/>
      <c r="G119" s="11"/>
      <c r="H119" s="11"/>
      <c r="I119" s="12"/>
      <c r="J119" s="12"/>
      <c r="K119" s="12"/>
      <c r="L119" s="11"/>
    </row>
    <row r="120" spans="1:12" x14ac:dyDescent="0.25">
      <c r="A120" s="11" t="s">
        <v>346</v>
      </c>
      <c r="B120" s="11"/>
      <c r="C120" s="11"/>
      <c r="D120" s="11"/>
      <c r="E120" s="11"/>
      <c r="F120" s="12"/>
      <c r="G120" s="11"/>
      <c r="H120" s="11"/>
      <c r="I120" s="12"/>
      <c r="J120" s="12"/>
      <c r="K120" s="12"/>
      <c r="L120" s="11"/>
    </row>
    <row r="121" spans="1:12" x14ac:dyDescent="0.25">
      <c r="A121" s="11" t="s">
        <v>347</v>
      </c>
      <c r="B121" s="11"/>
      <c r="C121" s="11"/>
      <c r="D121" s="11"/>
      <c r="E121" s="11"/>
      <c r="F121" s="12"/>
      <c r="G121" s="11"/>
      <c r="H121" s="11"/>
      <c r="I121" s="12"/>
      <c r="J121" s="12"/>
      <c r="K121" s="12"/>
      <c r="L121" s="11"/>
    </row>
    <row r="122" spans="1:12" x14ac:dyDescent="0.25">
      <c r="A122" s="11" t="s">
        <v>348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60</v>
      </c>
      <c r="F124" s="14"/>
      <c r="G124" s="14"/>
      <c r="H124" s="14"/>
      <c r="I124" s="14" t="s">
        <v>61</v>
      </c>
      <c r="J124" s="14" t="s">
        <v>62</v>
      </c>
      <c r="K124" s="14" t="s">
        <v>63</v>
      </c>
      <c r="L124" s="14" t="s">
        <v>64</v>
      </c>
    </row>
    <row r="125" spans="1:12" x14ac:dyDescent="0.25">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5">
      <c r="A126" s="14"/>
      <c r="B126" s="14"/>
      <c r="C126" s="14"/>
      <c r="D126" s="14"/>
      <c r="E126" s="14"/>
      <c r="F126" s="14"/>
      <c r="G126" s="14"/>
      <c r="H126" s="14"/>
      <c r="I126" s="14"/>
      <c r="J126" s="14"/>
      <c r="K126" s="14"/>
      <c r="L126" s="14"/>
    </row>
    <row r="127" spans="1:12" ht="87.75" customHeight="1" x14ac:dyDescent="0.25">
      <c r="A127" s="15">
        <v>37183</v>
      </c>
      <c r="B127" s="31" t="s">
        <v>149</v>
      </c>
      <c r="C127" s="16" t="s">
        <v>150</v>
      </c>
      <c r="D127" s="16" t="s">
        <v>151</v>
      </c>
      <c r="E127" s="16" t="s">
        <v>520</v>
      </c>
      <c r="F127" s="16" t="s">
        <v>335</v>
      </c>
      <c r="G127" s="62" t="s">
        <v>152</v>
      </c>
      <c r="H127" s="16"/>
      <c r="I127" s="16" t="s">
        <v>84</v>
      </c>
      <c r="J127" s="16" t="s">
        <v>83</v>
      </c>
      <c r="K127" s="16" t="s">
        <v>83</v>
      </c>
      <c r="L127" s="16" t="s">
        <v>351</v>
      </c>
    </row>
    <row r="128" spans="1:12" ht="39.6" x14ac:dyDescent="0.25">
      <c r="A128" s="15">
        <v>37183</v>
      </c>
      <c r="B128" s="31" t="s">
        <v>1</v>
      </c>
      <c r="C128" s="16" t="s">
        <v>77</v>
      </c>
      <c r="D128" s="16" t="s">
        <v>387</v>
      </c>
      <c r="E128" s="16" t="s">
        <v>79</v>
      </c>
      <c r="F128" s="16" t="s">
        <v>80</v>
      </c>
      <c r="G128" s="62" t="s">
        <v>153</v>
      </c>
      <c r="H128" s="16"/>
      <c r="I128" s="16" t="s">
        <v>83</v>
      </c>
      <c r="J128" s="16" t="s">
        <v>83</v>
      </c>
      <c r="K128" s="16" t="s">
        <v>84</v>
      </c>
      <c r="L128" s="16" t="s">
        <v>351</v>
      </c>
    </row>
    <row r="129" spans="1:25" ht="39.6" x14ac:dyDescent="0.25">
      <c r="A129" s="15">
        <v>37183</v>
      </c>
      <c r="B129" s="31" t="s">
        <v>313</v>
      </c>
      <c r="C129" s="16" t="s">
        <v>77</v>
      </c>
      <c r="D129" s="16" t="s">
        <v>154</v>
      </c>
      <c r="E129" s="16" t="s">
        <v>79</v>
      </c>
      <c r="F129" s="16" t="s">
        <v>80</v>
      </c>
      <c r="G129" s="62" t="s">
        <v>155</v>
      </c>
      <c r="H129" s="16"/>
      <c r="I129" s="16" t="s">
        <v>84</v>
      </c>
      <c r="J129" s="16" t="s">
        <v>83</v>
      </c>
      <c r="K129" s="16" t="s">
        <v>84</v>
      </c>
      <c r="L129" s="16" t="s">
        <v>351</v>
      </c>
    </row>
    <row r="130" spans="1:25" ht="23.25" customHeight="1" x14ac:dyDescent="0.25">
      <c r="A130" s="15">
        <v>37183</v>
      </c>
      <c r="B130" s="31" t="s">
        <v>156</v>
      </c>
      <c r="C130" s="16" t="s">
        <v>87</v>
      </c>
      <c r="D130" s="16" t="s">
        <v>211</v>
      </c>
      <c r="E130" s="16" t="s">
        <v>212</v>
      </c>
      <c r="F130" s="16" t="s">
        <v>104</v>
      </c>
      <c r="G130" s="62" t="s">
        <v>157</v>
      </c>
      <c r="H130" s="16"/>
      <c r="I130" s="16" t="s">
        <v>83</v>
      </c>
      <c r="J130" s="16" t="s">
        <v>84</v>
      </c>
      <c r="K130" s="16" t="s">
        <v>84</v>
      </c>
      <c r="L130" s="16" t="s">
        <v>351</v>
      </c>
    </row>
    <row r="131" spans="1:25" ht="24.75" customHeight="1" x14ac:dyDescent="0.25">
      <c r="A131" s="15">
        <v>37183</v>
      </c>
      <c r="B131" s="31" t="s">
        <v>158</v>
      </c>
      <c r="C131" s="16" t="s">
        <v>323</v>
      </c>
      <c r="D131" s="16" t="s">
        <v>159</v>
      </c>
      <c r="E131" s="16" t="s">
        <v>365</v>
      </c>
      <c r="F131" s="16" t="s">
        <v>255</v>
      </c>
      <c r="G131" s="62" t="s">
        <v>160</v>
      </c>
      <c r="H131" s="16"/>
      <c r="I131" s="16" t="s">
        <v>83</v>
      </c>
      <c r="J131" s="16" t="s">
        <v>83</v>
      </c>
      <c r="K131" s="16" t="s">
        <v>83</v>
      </c>
      <c r="L131" s="16" t="s">
        <v>351</v>
      </c>
    </row>
    <row r="132" spans="1:25" x14ac:dyDescent="0.25">
      <c r="A132" s="15">
        <v>37183</v>
      </c>
      <c r="B132" s="31" t="s">
        <v>161</v>
      </c>
      <c r="C132" s="16" t="s">
        <v>140</v>
      </c>
      <c r="D132" s="16"/>
      <c r="E132" s="16" t="s">
        <v>142</v>
      </c>
      <c r="F132" s="16" t="s">
        <v>109</v>
      </c>
      <c r="G132" s="62" t="s">
        <v>162</v>
      </c>
      <c r="H132" s="16"/>
      <c r="I132" s="16" t="s">
        <v>84</v>
      </c>
      <c r="J132" s="16" t="s">
        <v>83</v>
      </c>
      <c r="K132" s="16" t="s">
        <v>84</v>
      </c>
      <c r="L132" s="16" t="s">
        <v>351</v>
      </c>
      <c r="M132" s="22"/>
      <c r="N132" s="22"/>
      <c r="O132" s="22"/>
      <c r="P132" s="22"/>
      <c r="Q132" s="22"/>
      <c r="R132" s="22"/>
      <c r="S132" s="22"/>
      <c r="T132" s="22"/>
      <c r="U132" s="22"/>
      <c r="V132" s="22"/>
      <c r="W132" s="22"/>
      <c r="X132" s="22"/>
      <c r="Y132" s="22"/>
    </row>
    <row r="133" spans="1:25" ht="79.2" x14ac:dyDescent="0.25">
      <c r="A133" s="15">
        <v>37183</v>
      </c>
      <c r="B133" s="31" t="s">
        <v>163</v>
      </c>
      <c r="C133" s="16" t="s">
        <v>150</v>
      </c>
      <c r="D133" s="16" t="s">
        <v>164</v>
      </c>
      <c r="E133" s="16" t="s">
        <v>520</v>
      </c>
      <c r="F133" s="16" t="s">
        <v>335</v>
      </c>
      <c r="G133" s="62" t="s">
        <v>165</v>
      </c>
      <c r="H133" s="16"/>
      <c r="I133" s="16"/>
      <c r="J133" s="16"/>
      <c r="K133" s="16"/>
      <c r="L133" s="16"/>
      <c r="M133" s="22"/>
      <c r="N133" s="22"/>
      <c r="O133" s="22"/>
      <c r="P133" s="22"/>
      <c r="Q133" s="22"/>
      <c r="R133" s="22"/>
      <c r="S133" s="22"/>
      <c r="T133" s="22"/>
      <c r="U133" s="22"/>
      <c r="V133" s="22"/>
      <c r="W133" s="22"/>
      <c r="X133" s="22"/>
      <c r="Y133" s="22"/>
    </row>
    <row r="134" spans="1:25" ht="79.2" x14ac:dyDescent="0.25">
      <c r="A134" s="15">
        <v>37182</v>
      </c>
      <c r="B134" s="31" t="s">
        <v>149</v>
      </c>
      <c r="C134" s="16" t="s">
        <v>150</v>
      </c>
      <c r="D134" s="16" t="s">
        <v>151</v>
      </c>
      <c r="E134" s="16" t="s">
        <v>520</v>
      </c>
      <c r="F134" s="16" t="s">
        <v>335</v>
      </c>
      <c r="G134" s="62" t="s">
        <v>152</v>
      </c>
      <c r="H134" s="16"/>
      <c r="I134" s="16" t="s">
        <v>84</v>
      </c>
      <c r="J134" s="16" t="s">
        <v>83</v>
      </c>
      <c r="K134" s="16" t="s">
        <v>83</v>
      </c>
      <c r="L134" s="16" t="s">
        <v>351</v>
      </c>
      <c r="M134" s="22"/>
      <c r="N134" s="22"/>
      <c r="O134" s="22"/>
      <c r="P134" s="22"/>
      <c r="Q134" s="22"/>
      <c r="R134" s="22"/>
      <c r="S134" s="22"/>
      <c r="T134" s="22"/>
      <c r="U134" s="22"/>
      <c r="V134" s="22"/>
      <c r="W134" s="22"/>
      <c r="X134" s="22"/>
      <c r="Y134" s="22"/>
    </row>
    <row r="135" spans="1:25" ht="55.5" customHeight="1" x14ac:dyDescent="0.25">
      <c r="A135" s="15">
        <v>37182</v>
      </c>
      <c r="B135" s="31" t="s">
        <v>158</v>
      </c>
      <c r="C135" s="16" t="s">
        <v>323</v>
      </c>
      <c r="D135" s="16" t="s">
        <v>159</v>
      </c>
      <c r="E135" s="16" t="s">
        <v>365</v>
      </c>
      <c r="F135" s="16" t="s">
        <v>255</v>
      </c>
      <c r="G135" s="62" t="s">
        <v>160</v>
      </c>
      <c r="H135" s="16"/>
      <c r="I135" s="16" t="s">
        <v>83</v>
      </c>
      <c r="J135" s="16" t="s">
        <v>83</v>
      </c>
      <c r="K135" s="16" t="s">
        <v>83</v>
      </c>
      <c r="L135" s="16" t="s">
        <v>351</v>
      </c>
      <c r="M135" s="22"/>
      <c r="N135" s="22"/>
      <c r="O135" s="22"/>
      <c r="P135" s="22"/>
      <c r="Q135" s="22"/>
      <c r="R135" s="22"/>
      <c r="S135" s="22"/>
      <c r="T135" s="22"/>
      <c r="U135" s="22"/>
      <c r="V135" s="22"/>
      <c r="W135" s="22"/>
      <c r="X135" s="22"/>
      <c r="Y135" s="22"/>
    </row>
    <row r="136" spans="1:25" x14ac:dyDescent="0.25">
      <c r="A136" s="15">
        <v>37182</v>
      </c>
      <c r="B136" s="31" t="s">
        <v>436</v>
      </c>
      <c r="C136" s="16" t="s">
        <v>323</v>
      </c>
      <c r="D136" s="16" t="s">
        <v>434</v>
      </c>
      <c r="E136" s="16" t="s">
        <v>438</v>
      </c>
      <c r="F136" s="16" t="s">
        <v>104</v>
      </c>
      <c r="G136" s="62" t="s">
        <v>166</v>
      </c>
      <c r="H136" s="16"/>
      <c r="I136" s="16" t="s">
        <v>84</v>
      </c>
      <c r="J136" s="16" t="s">
        <v>83</v>
      </c>
      <c r="K136" s="16" t="s">
        <v>83</v>
      </c>
      <c r="L136" s="16" t="s">
        <v>351</v>
      </c>
      <c r="M136" s="22"/>
      <c r="N136" s="22"/>
      <c r="O136" s="22"/>
      <c r="P136" s="22"/>
      <c r="Q136" s="22"/>
      <c r="R136" s="22"/>
      <c r="S136" s="22"/>
      <c r="T136" s="22"/>
      <c r="U136" s="22"/>
      <c r="V136" s="22"/>
      <c r="W136" s="22"/>
      <c r="X136" s="22"/>
      <c r="Y136" s="22"/>
    </row>
    <row r="137" spans="1:25" x14ac:dyDescent="0.25">
      <c r="A137" s="15">
        <v>37182</v>
      </c>
      <c r="B137" s="31" t="s">
        <v>76</v>
      </c>
      <c r="C137" s="16" t="s">
        <v>77</v>
      </c>
      <c r="D137" s="16" t="s">
        <v>387</v>
      </c>
      <c r="E137" s="16" t="s">
        <v>79</v>
      </c>
      <c r="F137" s="16" t="s">
        <v>80</v>
      </c>
      <c r="G137" s="62" t="s">
        <v>167</v>
      </c>
      <c r="H137" s="16"/>
      <c r="I137" s="16" t="s">
        <v>83</v>
      </c>
      <c r="J137" s="16" t="s">
        <v>83</v>
      </c>
      <c r="K137" s="16" t="s">
        <v>84</v>
      </c>
      <c r="L137" s="16" t="s">
        <v>351</v>
      </c>
      <c r="M137" s="22"/>
      <c r="N137" s="22"/>
      <c r="O137" s="22"/>
      <c r="P137" s="22"/>
      <c r="Q137" s="22"/>
      <c r="R137" s="22"/>
      <c r="S137" s="22"/>
      <c r="T137" s="22"/>
      <c r="U137" s="22"/>
      <c r="V137" s="22"/>
      <c r="W137" s="22"/>
      <c r="X137" s="22"/>
      <c r="Y137" s="22"/>
    </row>
    <row r="138" spans="1:25" ht="26.4" x14ac:dyDescent="0.25">
      <c r="A138" s="15">
        <v>37181</v>
      </c>
      <c r="B138" s="31" t="s">
        <v>168</v>
      </c>
      <c r="C138" s="16" t="s">
        <v>87</v>
      </c>
      <c r="D138" s="16" t="s">
        <v>169</v>
      </c>
      <c r="E138" s="16" t="s">
        <v>170</v>
      </c>
      <c r="F138" s="16" t="s">
        <v>109</v>
      </c>
      <c r="G138" s="62" t="s">
        <v>171</v>
      </c>
      <c r="H138" s="16"/>
      <c r="I138" s="16" t="s">
        <v>84</v>
      </c>
      <c r="J138" s="16" t="s">
        <v>83</v>
      </c>
      <c r="K138" s="16" t="s">
        <v>84</v>
      </c>
      <c r="L138" s="16" t="s">
        <v>351</v>
      </c>
      <c r="M138" s="22"/>
      <c r="N138" s="22"/>
      <c r="O138" s="22"/>
      <c r="P138" s="22"/>
      <c r="Q138" s="22"/>
      <c r="R138" s="22"/>
      <c r="S138" s="22"/>
      <c r="T138" s="22"/>
      <c r="U138" s="22"/>
      <c r="V138" s="22"/>
      <c r="W138" s="22"/>
      <c r="X138" s="22"/>
      <c r="Y138" s="22"/>
    </row>
    <row r="139" spans="1:25" ht="26.4" x14ac:dyDescent="0.25">
      <c r="A139" s="15">
        <v>37181</v>
      </c>
      <c r="B139" s="31" t="s">
        <v>156</v>
      </c>
      <c r="C139" s="16" t="s">
        <v>87</v>
      </c>
      <c r="D139" s="16" t="s">
        <v>211</v>
      </c>
      <c r="E139" s="16" t="s">
        <v>212</v>
      </c>
      <c r="F139" s="16" t="s">
        <v>104</v>
      </c>
      <c r="G139" s="62" t="s">
        <v>172</v>
      </c>
      <c r="H139" s="16"/>
      <c r="I139" s="16" t="s">
        <v>84</v>
      </c>
      <c r="J139" s="16" t="s">
        <v>83</v>
      </c>
      <c r="K139" s="16" t="s">
        <v>84</v>
      </c>
      <c r="L139" s="16" t="s">
        <v>351</v>
      </c>
      <c r="M139" s="22"/>
      <c r="N139" s="22"/>
      <c r="O139" s="22"/>
      <c r="P139" s="22"/>
      <c r="Q139" s="22"/>
      <c r="R139" s="22"/>
      <c r="S139" s="22"/>
      <c r="T139" s="22"/>
      <c r="U139" s="22"/>
      <c r="V139" s="22"/>
      <c r="W139" s="22"/>
      <c r="X139" s="22"/>
      <c r="Y139" s="22"/>
    </row>
    <row r="140" spans="1:25" x14ac:dyDescent="0.25">
      <c r="A140" s="15">
        <v>37181</v>
      </c>
      <c r="B140" s="31" t="s">
        <v>173</v>
      </c>
      <c r="C140" s="16" t="s">
        <v>174</v>
      </c>
      <c r="D140" s="16" t="s">
        <v>175</v>
      </c>
      <c r="E140" s="16" t="s">
        <v>142</v>
      </c>
      <c r="F140" s="16" t="s">
        <v>104</v>
      </c>
      <c r="G140" s="62" t="s">
        <v>176</v>
      </c>
      <c r="H140" s="16"/>
      <c r="I140" s="16" t="s">
        <v>83</v>
      </c>
      <c r="J140" s="16" t="s">
        <v>83</v>
      </c>
      <c r="K140" s="16" t="s">
        <v>83</v>
      </c>
      <c r="L140" s="16" t="s">
        <v>351</v>
      </c>
      <c r="M140" s="22"/>
      <c r="N140" s="22"/>
      <c r="O140" s="22"/>
      <c r="P140" s="22"/>
      <c r="Q140" s="22"/>
      <c r="R140" s="22"/>
      <c r="S140" s="22"/>
      <c r="T140" s="22"/>
      <c r="U140" s="22"/>
      <c r="V140" s="22"/>
      <c r="W140" s="22"/>
      <c r="X140" s="22"/>
      <c r="Y140" s="22"/>
    </row>
    <row r="141" spans="1:25" ht="26.4" x14ac:dyDescent="0.25">
      <c r="A141" s="15">
        <v>37181</v>
      </c>
      <c r="B141" s="31" t="s">
        <v>387</v>
      </c>
      <c r="C141" s="16" t="s">
        <v>77</v>
      </c>
      <c r="D141" s="16" t="s">
        <v>387</v>
      </c>
      <c r="E141" s="16" t="s">
        <v>79</v>
      </c>
      <c r="F141" s="16" t="s">
        <v>80</v>
      </c>
      <c r="G141" s="62" t="s">
        <v>177</v>
      </c>
      <c r="H141" s="16"/>
      <c r="I141" s="16" t="s">
        <v>83</v>
      </c>
      <c r="J141" s="16" t="s">
        <v>83</v>
      </c>
      <c r="K141" s="16" t="s">
        <v>84</v>
      </c>
      <c r="L141" s="16" t="s">
        <v>351</v>
      </c>
      <c r="M141" s="22"/>
      <c r="N141" s="22"/>
      <c r="O141" s="22"/>
      <c r="P141" s="22"/>
      <c r="Q141" s="22"/>
      <c r="R141" s="22"/>
      <c r="S141" s="22"/>
      <c r="T141" s="22"/>
      <c r="U141" s="22"/>
      <c r="V141" s="22"/>
      <c r="W141" s="22"/>
      <c r="X141" s="22"/>
      <c r="Y141" s="22"/>
    </row>
    <row r="142" spans="1:25" ht="39.6" x14ac:dyDescent="0.25">
      <c r="A142" s="15">
        <v>37180</v>
      </c>
      <c r="B142" s="31" t="s">
        <v>178</v>
      </c>
      <c r="C142" s="16" t="s">
        <v>96</v>
      </c>
      <c r="D142" s="16" t="s">
        <v>493</v>
      </c>
      <c r="E142" s="16" t="s">
        <v>98</v>
      </c>
      <c r="F142" s="16" t="s">
        <v>104</v>
      </c>
      <c r="G142" s="62" t="s">
        <v>179</v>
      </c>
      <c r="H142" s="16"/>
      <c r="I142" s="16" t="s">
        <v>84</v>
      </c>
      <c r="J142" s="16" t="s">
        <v>84</v>
      </c>
      <c r="K142" s="16" t="s">
        <v>84</v>
      </c>
      <c r="L142" s="16" t="s">
        <v>351</v>
      </c>
      <c r="M142" s="22"/>
      <c r="N142" s="22"/>
      <c r="O142" s="22"/>
      <c r="P142" s="22"/>
      <c r="Q142" s="22"/>
      <c r="R142" s="22"/>
      <c r="S142" s="22"/>
      <c r="T142" s="22"/>
      <c r="U142" s="22"/>
      <c r="V142" s="22"/>
      <c r="W142" s="22"/>
      <c r="X142" s="22"/>
      <c r="Y142" s="22"/>
    </row>
    <row r="143" spans="1:25" ht="42.75" customHeight="1" x14ac:dyDescent="0.25">
      <c r="A143" s="15">
        <v>37180</v>
      </c>
      <c r="B143" s="31" t="s">
        <v>425</v>
      </c>
      <c r="C143" s="16" t="s">
        <v>323</v>
      </c>
      <c r="D143" s="16" t="s">
        <v>486</v>
      </c>
      <c r="E143" s="16" t="s">
        <v>365</v>
      </c>
      <c r="F143" s="16" t="s">
        <v>104</v>
      </c>
      <c r="G143" s="62" t="s">
        <v>180</v>
      </c>
      <c r="H143" s="16"/>
      <c r="I143" s="16" t="s">
        <v>83</v>
      </c>
      <c r="J143" s="16" t="s">
        <v>83</v>
      </c>
      <c r="K143" s="16" t="s">
        <v>83</v>
      </c>
      <c r="L143" s="16" t="s">
        <v>351</v>
      </c>
      <c r="M143" s="22"/>
      <c r="N143" s="22"/>
      <c r="O143" s="22"/>
      <c r="P143" s="22"/>
      <c r="Q143" s="22"/>
      <c r="R143" s="22"/>
      <c r="S143" s="22"/>
      <c r="T143" s="22"/>
      <c r="U143" s="22"/>
      <c r="V143" s="22"/>
      <c r="W143" s="22"/>
      <c r="X143" s="22"/>
      <c r="Y143" s="22"/>
    </row>
    <row r="144" spans="1:25" ht="14.1" customHeight="1" x14ac:dyDescent="0.25">
      <c r="A144" s="15">
        <v>37180</v>
      </c>
      <c r="B144" s="31" t="s">
        <v>181</v>
      </c>
      <c r="C144" s="16" t="s">
        <v>182</v>
      </c>
      <c r="D144" s="16" t="s">
        <v>490</v>
      </c>
      <c r="E144" s="16" t="s">
        <v>183</v>
      </c>
      <c r="F144" s="16" t="s">
        <v>104</v>
      </c>
      <c r="G144" s="62" t="s">
        <v>184</v>
      </c>
      <c r="H144" s="16"/>
      <c r="I144" s="16" t="s">
        <v>84</v>
      </c>
      <c r="J144" s="16" t="s">
        <v>83</v>
      </c>
      <c r="K144" s="16" t="s">
        <v>84</v>
      </c>
      <c r="L144" s="16" t="s">
        <v>351</v>
      </c>
      <c r="M144" s="22"/>
      <c r="N144" s="22"/>
      <c r="O144" s="22"/>
      <c r="P144" s="22"/>
      <c r="Q144" s="22"/>
      <c r="R144" s="22"/>
      <c r="S144" s="22"/>
      <c r="T144" s="22"/>
      <c r="U144" s="22"/>
      <c r="V144" s="22"/>
      <c r="W144" s="22"/>
      <c r="X144" s="22"/>
      <c r="Y144" s="22"/>
    </row>
    <row r="145" spans="1:25" ht="14.1" customHeight="1" x14ac:dyDescent="0.25">
      <c r="A145" s="15">
        <v>37180</v>
      </c>
      <c r="B145" s="31" t="s">
        <v>185</v>
      </c>
      <c r="C145" s="16" t="s">
        <v>77</v>
      </c>
      <c r="D145" s="16" t="s">
        <v>186</v>
      </c>
      <c r="E145" s="16" t="s">
        <v>130</v>
      </c>
      <c r="F145" s="16" t="s">
        <v>104</v>
      </c>
      <c r="G145" s="62" t="s">
        <v>176</v>
      </c>
      <c r="H145" s="16"/>
      <c r="I145" s="16" t="s">
        <v>83</v>
      </c>
      <c r="J145" s="16" t="s">
        <v>83</v>
      </c>
      <c r="K145" s="16" t="s">
        <v>83</v>
      </c>
      <c r="L145" s="16" t="s">
        <v>351</v>
      </c>
      <c r="M145" s="22"/>
      <c r="N145" s="22"/>
      <c r="O145" s="22"/>
      <c r="P145" s="22"/>
      <c r="Q145" s="22"/>
      <c r="R145" s="22"/>
      <c r="S145" s="22"/>
      <c r="T145" s="22"/>
      <c r="U145" s="22"/>
      <c r="V145" s="22"/>
      <c r="W145" s="22"/>
      <c r="X145" s="22"/>
      <c r="Y145" s="22"/>
    </row>
    <row r="146" spans="1:25" ht="14.1" customHeight="1" x14ac:dyDescent="0.25">
      <c r="A146" s="15">
        <v>37180</v>
      </c>
      <c r="B146" s="31" t="s">
        <v>76</v>
      </c>
      <c r="C146" s="16" t="s">
        <v>77</v>
      </c>
      <c r="D146" s="16" t="s">
        <v>187</v>
      </c>
      <c r="E146" s="16" t="s">
        <v>79</v>
      </c>
      <c r="F146" s="16" t="s">
        <v>104</v>
      </c>
      <c r="G146" s="62" t="s">
        <v>188</v>
      </c>
      <c r="H146" s="16"/>
      <c r="I146" s="16" t="s">
        <v>83</v>
      </c>
      <c r="J146" s="16" t="s">
        <v>83</v>
      </c>
      <c r="K146" s="16" t="s">
        <v>84</v>
      </c>
      <c r="L146" s="16" t="s">
        <v>351</v>
      </c>
      <c r="M146" s="22"/>
      <c r="N146" s="22"/>
      <c r="O146" s="22"/>
      <c r="P146" s="22"/>
      <c r="Q146" s="22"/>
      <c r="R146" s="22"/>
      <c r="S146" s="22"/>
      <c r="T146" s="22"/>
      <c r="U146" s="22"/>
      <c r="V146" s="22"/>
      <c r="W146" s="22"/>
      <c r="X146" s="22"/>
      <c r="Y146" s="22"/>
    </row>
    <row r="147" spans="1:25" ht="14.1" customHeight="1" x14ac:dyDescent="0.25">
      <c r="A147" s="15">
        <v>37179</v>
      </c>
      <c r="B147" s="31" t="s">
        <v>189</v>
      </c>
      <c r="C147" s="16" t="s">
        <v>190</v>
      </c>
      <c r="D147" s="16" t="s">
        <v>191</v>
      </c>
      <c r="E147" s="16" t="s">
        <v>79</v>
      </c>
      <c r="F147" s="16" t="s">
        <v>109</v>
      </c>
      <c r="G147" s="62" t="s">
        <v>192</v>
      </c>
      <c r="H147" s="16"/>
      <c r="I147" s="16" t="s">
        <v>83</v>
      </c>
      <c r="J147" s="16" t="s">
        <v>83</v>
      </c>
      <c r="K147" s="16" t="s">
        <v>84</v>
      </c>
      <c r="L147" s="16" t="s">
        <v>351</v>
      </c>
      <c r="M147" s="22"/>
      <c r="N147" s="22"/>
      <c r="O147" s="22"/>
      <c r="P147" s="22"/>
      <c r="Q147" s="22"/>
      <c r="R147" s="22"/>
      <c r="S147" s="22"/>
      <c r="T147" s="22"/>
      <c r="U147" s="22"/>
      <c r="V147" s="22"/>
      <c r="W147" s="22"/>
      <c r="X147" s="22"/>
      <c r="Y147" s="22"/>
    </row>
    <row r="148" spans="1:25" ht="14.1" customHeight="1" x14ac:dyDescent="0.25">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5">
      <c r="A149" s="24"/>
      <c r="B149" s="18"/>
      <c r="C149" s="18"/>
      <c r="D149" s="18"/>
      <c r="E149" s="18"/>
      <c r="F149" s="18"/>
      <c r="G149" s="17"/>
      <c r="H149" s="18"/>
      <c r="I149" s="18"/>
      <c r="J149" s="18"/>
      <c r="K149" s="18"/>
      <c r="L149" s="18"/>
    </row>
    <row r="150" spans="1:25" ht="14.1" customHeight="1" x14ac:dyDescent="0.25">
      <c r="A150" s="24"/>
      <c r="B150" s="18"/>
      <c r="C150" s="18"/>
      <c r="D150" s="18"/>
      <c r="E150" s="18"/>
      <c r="F150" s="18"/>
      <c r="G150" s="17"/>
      <c r="H150" s="18"/>
      <c r="I150" s="18"/>
      <c r="J150" s="18"/>
      <c r="K150" s="18"/>
      <c r="L150" s="18"/>
    </row>
    <row r="151" spans="1:25" ht="14.1" customHeight="1" x14ac:dyDescent="0.25">
      <c r="A151" s="24"/>
      <c r="B151" s="18"/>
      <c r="C151" s="18"/>
      <c r="D151" s="18"/>
      <c r="E151" s="18"/>
      <c r="F151" s="18"/>
      <c r="G151" s="17"/>
      <c r="H151" s="17"/>
      <c r="I151" s="18"/>
      <c r="J151" s="18"/>
      <c r="K151" s="18"/>
      <c r="L151" s="18"/>
    </row>
    <row r="152" spans="1:25" ht="14.1" customHeight="1" x14ac:dyDescent="0.25">
      <c r="A152" s="24"/>
      <c r="B152" s="18"/>
      <c r="C152" s="18"/>
      <c r="D152" s="18"/>
      <c r="E152" s="18"/>
      <c r="F152" s="18"/>
      <c r="G152" s="17"/>
      <c r="H152" s="17"/>
      <c r="I152" s="18"/>
      <c r="J152" s="18"/>
      <c r="K152" s="18"/>
      <c r="L152" s="18"/>
    </row>
    <row r="153" spans="1:25" ht="14.1" customHeight="1" x14ac:dyDescent="0.25">
      <c r="A153" s="24"/>
      <c r="B153" s="18"/>
      <c r="C153" s="18"/>
      <c r="D153" s="18"/>
      <c r="E153" s="18"/>
      <c r="F153" s="18"/>
      <c r="G153" s="17"/>
      <c r="H153" s="17"/>
      <c r="I153" s="18"/>
      <c r="J153" s="18"/>
      <c r="K153" s="18"/>
      <c r="L153" s="18"/>
    </row>
    <row r="154" spans="1:25" ht="14.1" customHeight="1" x14ac:dyDescent="0.25">
      <c r="A154" s="24"/>
      <c r="B154" s="18"/>
      <c r="C154" s="18"/>
      <c r="D154" s="18"/>
      <c r="E154" s="18"/>
      <c r="F154" s="18"/>
      <c r="G154" s="25"/>
      <c r="H154" s="18"/>
      <c r="I154" s="18"/>
      <c r="J154" s="18"/>
      <c r="K154" s="18"/>
      <c r="L154" s="18"/>
    </row>
    <row r="155" spans="1:25" ht="14.1" customHeight="1" x14ac:dyDescent="0.25">
      <c r="A155" s="24"/>
      <c r="B155" s="18"/>
      <c r="C155" s="18"/>
      <c r="D155" s="18"/>
      <c r="E155" s="18"/>
      <c r="F155" s="18"/>
      <c r="G155" s="25"/>
      <c r="H155" s="25"/>
      <c r="I155" s="18"/>
      <c r="J155" s="18"/>
      <c r="K155" s="18"/>
      <c r="L155" s="18"/>
    </row>
    <row r="156" spans="1:25" ht="14.1" customHeight="1" x14ac:dyDescent="0.25">
      <c r="A156" s="24"/>
      <c r="B156" s="25"/>
      <c r="C156" s="18"/>
      <c r="D156" s="18"/>
      <c r="E156" s="18"/>
      <c r="F156" s="18"/>
      <c r="G156" s="25"/>
      <c r="H156" s="18"/>
      <c r="I156" s="18"/>
      <c r="J156" s="18"/>
      <c r="K156" s="18"/>
      <c r="L156" s="18"/>
    </row>
    <row r="157" spans="1:25" ht="14.1" customHeight="1" x14ac:dyDescent="0.25">
      <c r="A157" s="24"/>
      <c r="B157" s="18"/>
      <c r="C157" s="18"/>
      <c r="D157" s="18"/>
      <c r="E157" s="18"/>
      <c r="F157" s="18"/>
      <c r="G157" s="25"/>
      <c r="H157" s="25"/>
      <c r="I157" s="18"/>
      <c r="J157" s="18"/>
      <c r="K157" s="18"/>
      <c r="L157" s="18"/>
    </row>
    <row r="158" spans="1:25" ht="14.1" customHeight="1" x14ac:dyDescent="0.25">
      <c r="A158" s="24"/>
      <c r="B158" s="18"/>
      <c r="C158" s="18"/>
      <c r="D158" s="18"/>
      <c r="E158" s="18"/>
      <c r="F158" s="18"/>
      <c r="G158" s="25"/>
      <c r="H158" s="25"/>
      <c r="I158" s="18"/>
      <c r="J158" s="18"/>
      <c r="K158" s="18"/>
      <c r="L158" s="18"/>
    </row>
    <row r="159" spans="1:25" ht="14.1" customHeight="1" x14ac:dyDescent="0.25">
      <c r="A159" s="24"/>
      <c r="B159" s="18"/>
      <c r="C159" s="18"/>
      <c r="D159" s="18"/>
      <c r="E159" s="18"/>
      <c r="F159" s="18"/>
      <c r="G159" s="25"/>
      <c r="H159" s="25"/>
      <c r="I159" s="18"/>
      <c r="J159" s="18"/>
      <c r="K159" s="18"/>
      <c r="L159" s="18"/>
    </row>
    <row r="160" spans="1:25" ht="14.1" customHeight="1" x14ac:dyDescent="0.25">
      <c r="A160" s="24"/>
      <c r="B160" s="18"/>
      <c r="C160" s="18"/>
      <c r="D160" s="18"/>
      <c r="E160" s="18"/>
      <c r="F160" s="18"/>
      <c r="G160" s="25"/>
      <c r="H160" s="25"/>
      <c r="I160" s="18"/>
      <c r="J160" s="18"/>
      <c r="K160" s="18"/>
      <c r="L160" s="18"/>
    </row>
    <row r="161" spans="1:12" ht="14.1" customHeight="1" x14ac:dyDescent="0.25">
      <c r="A161" s="24"/>
      <c r="B161" s="18"/>
      <c r="C161" s="18"/>
      <c r="D161" s="18"/>
      <c r="E161" s="18"/>
      <c r="F161" s="18"/>
      <c r="G161" s="25"/>
      <c r="H161" s="25"/>
      <c r="I161" s="18"/>
      <c r="J161" s="18"/>
      <c r="K161" s="18"/>
      <c r="L161" s="18"/>
    </row>
    <row r="162" spans="1:12" ht="14.1" customHeight="1" x14ac:dyDescent="0.25">
      <c r="A162" s="24"/>
      <c r="B162" s="18"/>
      <c r="C162" s="18"/>
      <c r="D162" s="18"/>
      <c r="E162" s="18"/>
      <c r="F162" s="18"/>
      <c r="G162" s="25"/>
      <c r="H162" s="25"/>
      <c r="I162" s="18"/>
      <c r="J162" s="18"/>
      <c r="K162" s="18"/>
      <c r="L162" s="18"/>
    </row>
    <row r="163" spans="1:12" ht="14.1" customHeight="1" x14ac:dyDescent="0.25">
      <c r="A163" s="24"/>
      <c r="B163" s="18"/>
      <c r="C163" s="18"/>
      <c r="D163" s="18"/>
      <c r="E163" s="18"/>
      <c r="F163" s="18"/>
      <c r="G163" s="25"/>
      <c r="H163" s="25"/>
      <c r="I163" s="18"/>
      <c r="J163" s="18"/>
      <c r="K163" s="18"/>
      <c r="L163" s="18"/>
    </row>
    <row r="164" spans="1:12" ht="14.1" customHeight="1" x14ac:dyDescent="0.25">
      <c r="A164" s="24"/>
      <c r="B164" s="18"/>
      <c r="C164" s="18"/>
      <c r="D164" s="18"/>
      <c r="E164" s="18"/>
      <c r="F164" s="18"/>
      <c r="G164" s="25"/>
      <c r="H164" s="25"/>
      <c r="I164" s="18"/>
      <c r="J164" s="18"/>
      <c r="K164" s="18"/>
      <c r="L164" s="18"/>
    </row>
    <row r="165" spans="1:12" ht="14.1" customHeight="1" x14ac:dyDescent="0.25">
      <c r="A165" s="24"/>
      <c r="B165" s="18"/>
      <c r="C165" s="18"/>
      <c r="D165" s="18"/>
      <c r="E165" s="18"/>
      <c r="F165" s="18"/>
      <c r="G165" s="25"/>
      <c r="H165" s="25"/>
      <c r="I165" s="18"/>
      <c r="J165" s="18"/>
      <c r="K165" s="18"/>
      <c r="L165" s="18"/>
    </row>
    <row r="166" spans="1:12" ht="14.1" customHeight="1" x14ac:dyDescent="0.25">
      <c r="A166" s="24"/>
      <c r="B166" s="18"/>
      <c r="C166" s="18"/>
      <c r="D166" s="18"/>
      <c r="E166" s="18"/>
      <c r="F166" s="18"/>
      <c r="G166" s="25"/>
      <c r="H166" s="25"/>
      <c r="I166" s="18"/>
      <c r="J166" s="18"/>
      <c r="K166" s="18"/>
      <c r="L166" s="18"/>
    </row>
    <row r="167" spans="1:12" ht="14.1" customHeight="1" x14ac:dyDescent="0.25">
      <c r="A167" s="24"/>
      <c r="B167" s="18"/>
      <c r="C167" s="18"/>
      <c r="D167" s="18"/>
      <c r="E167" s="18"/>
      <c r="F167" s="18"/>
      <c r="G167" s="25"/>
      <c r="H167" s="25"/>
      <c r="I167" s="18"/>
      <c r="J167" s="18"/>
      <c r="K167" s="18"/>
      <c r="L167" s="18"/>
    </row>
    <row r="168" spans="1:12" ht="14.1" customHeight="1" x14ac:dyDescent="0.25">
      <c r="A168" s="26"/>
      <c r="B168" s="18"/>
      <c r="C168" s="18"/>
      <c r="D168" s="18"/>
      <c r="E168" s="18"/>
      <c r="F168" s="18"/>
      <c r="G168" s="25"/>
      <c r="H168" s="25"/>
      <c r="I168" s="18"/>
      <c r="J168" s="18"/>
      <c r="K168" s="18"/>
      <c r="L168" s="18"/>
    </row>
    <row r="169" spans="1:12" ht="14.1" customHeight="1" x14ac:dyDescent="0.25">
      <c r="A169" s="26"/>
      <c r="B169" s="18"/>
      <c r="C169" s="18"/>
      <c r="D169" s="18"/>
      <c r="E169" s="18"/>
      <c r="F169" s="18"/>
      <c r="G169" s="25"/>
      <c r="H169" s="25"/>
      <c r="I169" s="18"/>
      <c r="J169" s="18"/>
      <c r="K169" s="18"/>
      <c r="L169" s="18"/>
    </row>
    <row r="170" spans="1:12" ht="14.1" customHeight="1" x14ac:dyDescent="0.25">
      <c r="A170" s="26"/>
      <c r="B170" s="18"/>
      <c r="C170" s="18"/>
      <c r="D170" s="18"/>
      <c r="E170" s="18"/>
      <c r="F170" s="18"/>
      <c r="G170" s="25"/>
      <c r="H170" s="25"/>
      <c r="I170" s="18"/>
      <c r="J170" s="18"/>
      <c r="K170" s="18"/>
      <c r="L170" s="18"/>
    </row>
    <row r="171" spans="1:12" ht="14.1" customHeight="1" x14ac:dyDescent="0.25">
      <c r="A171" s="26"/>
      <c r="B171" s="18"/>
      <c r="C171" s="18"/>
      <c r="D171" s="18"/>
      <c r="E171" s="18"/>
      <c r="F171" s="18"/>
      <c r="G171" s="25"/>
      <c r="H171" s="25"/>
      <c r="I171" s="18"/>
      <c r="J171" s="18"/>
      <c r="K171" s="18"/>
      <c r="L171" s="18"/>
    </row>
    <row r="172" spans="1:12" ht="14.1" customHeight="1" x14ac:dyDescent="0.25">
      <c r="A172" s="26"/>
      <c r="B172" s="18"/>
      <c r="C172" s="18"/>
      <c r="D172" s="18"/>
      <c r="E172" s="18"/>
      <c r="F172" s="18"/>
      <c r="G172" s="25"/>
      <c r="H172" s="25"/>
      <c r="I172" s="18"/>
      <c r="J172" s="18"/>
      <c r="K172" s="18"/>
      <c r="L172" s="18"/>
    </row>
    <row r="173" spans="1:12" ht="14.1" customHeight="1" x14ac:dyDescent="0.25">
      <c r="A173" s="26"/>
      <c r="B173" s="25"/>
      <c r="C173" s="27"/>
      <c r="D173" s="25"/>
      <c r="E173" s="28"/>
      <c r="F173" s="27"/>
      <c r="G173" s="25"/>
      <c r="H173" s="25"/>
      <c r="I173" s="18"/>
      <c r="J173" s="18"/>
      <c r="K173" s="18"/>
      <c r="L173" s="18"/>
    </row>
    <row r="174" spans="1:12" ht="14.1" customHeight="1" x14ac:dyDescent="0.25">
      <c r="A174" s="26"/>
      <c r="B174" s="25"/>
      <c r="C174" s="27"/>
      <c r="D174" s="25"/>
      <c r="E174" s="28"/>
      <c r="F174" s="27"/>
      <c r="G174" s="18"/>
      <c r="H174" s="18"/>
      <c r="I174" s="18"/>
      <c r="J174" s="18"/>
      <c r="K174" s="18"/>
      <c r="L174" s="18"/>
    </row>
    <row r="175" spans="1:12" ht="14.1" customHeight="1" x14ac:dyDescent="0.25">
      <c r="A175" s="29"/>
      <c r="B175" s="25"/>
      <c r="C175" s="27"/>
      <c r="D175" s="25"/>
      <c r="E175" s="28"/>
      <c r="F175" s="27"/>
      <c r="G175" s="25"/>
      <c r="H175" s="28"/>
      <c r="I175" s="18"/>
      <c r="J175" s="18"/>
      <c r="K175" s="18"/>
      <c r="L175" s="18"/>
    </row>
    <row r="176" spans="1:12" ht="14.1" customHeight="1" x14ac:dyDescent="0.25">
      <c r="A176" s="29"/>
      <c r="B176" s="25"/>
      <c r="C176" s="27"/>
      <c r="D176" s="25"/>
      <c r="E176" s="28"/>
      <c r="F176" s="27"/>
      <c r="G176" s="25"/>
      <c r="H176" s="28"/>
      <c r="I176" s="18"/>
      <c r="J176" s="18"/>
      <c r="K176" s="18"/>
      <c r="L176" s="18"/>
    </row>
    <row r="177" spans="1:12" ht="14.1" customHeight="1" x14ac:dyDescent="0.25">
      <c r="A177" s="30"/>
      <c r="B177" s="25"/>
      <c r="C177" s="27"/>
      <c r="D177" s="25"/>
      <c r="E177" s="28"/>
      <c r="F177" s="27"/>
      <c r="G177" s="28"/>
      <c r="H177" s="28"/>
      <c r="I177" s="27"/>
      <c r="J177" s="27"/>
      <c r="K177" s="27"/>
      <c r="L177" s="27"/>
    </row>
    <row r="178" spans="1:12" ht="14.1" customHeight="1" x14ac:dyDescent="0.25">
      <c r="A178" s="30"/>
      <c r="B178" s="25"/>
      <c r="C178" s="27"/>
      <c r="D178" s="28"/>
      <c r="E178" s="28"/>
      <c r="F178" s="27"/>
      <c r="G178" s="28"/>
      <c r="H178" s="28"/>
      <c r="I178" s="27"/>
      <c r="J178" s="27"/>
      <c r="K178" s="27"/>
      <c r="L178" s="27"/>
    </row>
    <row r="179" spans="1:12" ht="14.1" customHeight="1" x14ac:dyDescent="0.25">
      <c r="A179" s="30"/>
      <c r="B179" s="25"/>
      <c r="C179" s="27"/>
      <c r="D179" s="25"/>
      <c r="E179" s="28"/>
      <c r="F179" s="27"/>
      <c r="G179" s="28"/>
      <c r="H179" s="28"/>
      <c r="I179" s="27"/>
      <c r="J179" s="27"/>
      <c r="K179" s="27"/>
      <c r="L179" s="27"/>
    </row>
    <row r="180" spans="1:12" ht="14.1" customHeight="1" x14ac:dyDescent="0.25">
      <c r="A180" s="30"/>
      <c r="B180" s="25"/>
      <c r="C180" s="27"/>
      <c r="D180" s="25"/>
      <c r="E180" s="28"/>
      <c r="F180" s="27"/>
      <c r="G180" s="28"/>
      <c r="H180" s="28"/>
      <c r="I180" s="27"/>
      <c r="J180" s="27"/>
      <c r="K180" s="27"/>
      <c r="L180" s="27"/>
    </row>
    <row r="181" spans="1:12" ht="14.1" customHeight="1" x14ac:dyDescent="0.25">
      <c r="A181" s="30"/>
      <c r="B181" s="25"/>
      <c r="C181" s="27"/>
      <c r="D181" s="25"/>
      <c r="E181" s="28"/>
      <c r="F181" s="27"/>
      <c r="G181" s="28"/>
      <c r="H181" s="28"/>
      <c r="I181" s="27"/>
      <c r="J181" s="27"/>
      <c r="K181" s="27"/>
      <c r="L181" s="27"/>
    </row>
    <row r="182" spans="1:12" ht="14.1" customHeight="1" x14ac:dyDescent="0.25">
      <c r="A182" s="30"/>
      <c r="B182" s="25"/>
      <c r="C182" s="18"/>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30"/>
      <c r="B184" s="25"/>
      <c r="C184" s="27"/>
      <c r="D184" s="25"/>
      <c r="E184" s="28"/>
      <c r="F184" s="27"/>
      <c r="G184" s="28"/>
      <c r="H184" s="28"/>
      <c r="I184" s="27"/>
      <c r="J184" s="27"/>
      <c r="K184" s="27"/>
      <c r="L184" s="27"/>
    </row>
    <row r="185" spans="1:12" x14ac:dyDescent="0.25">
      <c r="A185" s="29"/>
      <c r="B185" s="17"/>
      <c r="C185" s="31"/>
      <c r="D185" s="17"/>
      <c r="E185" s="32"/>
      <c r="F185" s="31"/>
      <c r="G185" s="17"/>
      <c r="H185" s="17"/>
      <c r="I185" s="31"/>
      <c r="J185" s="31"/>
      <c r="K185" s="31"/>
      <c r="L185" s="31"/>
    </row>
    <row r="186" spans="1:12" x14ac:dyDescent="0.25">
      <c r="A186" s="29"/>
      <c r="B186" s="17"/>
      <c r="C186" s="31"/>
      <c r="D186" s="17"/>
      <c r="E186" s="32"/>
      <c r="F186" s="31"/>
      <c r="G186" s="17"/>
      <c r="H186" s="17"/>
      <c r="I186" s="31"/>
      <c r="J186" s="31"/>
      <c r="K186" s="31"/>
      <c r="L186" s="31"/>
    </row>
    <row r="188" spans="1:12" x14ac:dyDescent="0.25">
      <c r="A188" s="1" t="s">
        <v>318</v>
      </c>
      <c r="B188" s="1" t="s">
        <v>319</v>
      </c>
      <c r="C188" s="4" t="s">
        <v>320</v>
      </c>
      <c r="D188" s="33" t="s">
        <v>321</v>
      </c>
      <c r="E188" s="33" t="s">
        <v>322</v>
      </c>
    </row>
    <row r="189" spans="1:12" x14ac:dyDescent="0.25">
      <c r="A189" s="34" t="s">
        <v>323</v>
      </c>
      <c r="B189" s="35">
        <f t="shared" ref="B189:B197" si="4">C189/$C$198</f>
        <v>0.19047619047619047</v>
      </c>
      <c r="C189" s="5">
        <f>'summary 1015'!I24</f>
        <v>4</v>
      </c>
      <c r="D189" s="4">
        <f>33+1+1+1+1+1+8+1+1+1+2+1+2+1+1+1+2+3+8+2+1+3</f>
        <v>76</v>
      </c>
      <c r="E189" s="36"/>
    </row>
    <row r="190" spans="1:12" x14ac:dyDescent="0.25">
      <c r="A190" s="34" t="s">
        <v>96</v>
      </c>
      <c r="B190" s="35">
        <f t="shared" si="4"/>
        <v>4.7619047619047616E-2</v>
      </c>
      <c r="C190" s="5">
        <f>'summary 1015'!I25</f>
        <v>1</v>
      </c>
      <c r="D190" s="4">
        <f>540+17+1+1+6+10+1+2+12+2+1+1+1+3+4+3+1+1+1+8+2+1+1+6+1+1+2+1+2+1+4+1+1+1+12+4+57+16+1+1+5+16</f>
        <v>753</v>
      </c>
      <c r="E190" s="36"/>
    </row>
    <row r="191" spans="1:12" x14ac:dyDescent="0.25">
      <c r="A191" s="34" t="s">
        <v>77</v>
      </c>
      <c r="B191" s="35">
        <f t="shared" si="4"/>
        <v>0.33333333333333331</v>
      </c>
      <c r="C191" s="5">
        <f>'summary 1015'!I26</f>
        <v>7</v>
      </c>
      <c r="D191" s="4">
        <f>13+1+1+1+16+10+5</f>
        <v>47</v>
      </c>
      <c r="E191" s="36">
        <f>(C191/D191)*100</f>
        <v>14.893617021276595</v>
      </c>
    </row>
    <row r="192" spans="1:12" x14ac:dyDescent="0.25">
      <c r="A192" s="34" t="s">
        <v>324</v>
      </c>
      <c r="B192" s="35">
        <f t="shared" si="4"/>
        <v>9.5238095238095233E-2</v>
      </c>
      <c r="C192" s="5">
        <f>'summary 1015'!I27</f>
        <v>2</v>
      </c>
      <c r="D192" s="4">
        <f>36+1+1+2+1+2+4</f>
        <v>47</v>
      </c>
      <c r="E192" s="36">
        <f>(C192/D192)*100</f>
        <v>4.2553191489361701</v>
      </c>
    </row>
    <row r="193" spans="1:5" x14ac:dyDescent="0.25">
      <c r="A193" s="34" t="s">
        <v>325</v>
      </c>
      <c r="B193" s="35">
        <f t="shared" si="4"/>
        <v>0</v>
      </c>
      <c r="C193" s="5"/>
      <c r="D193" s="4">
        <f>288+2+13+2+5+56+59+14+2+3+3+1+4+14+1+2+4</f>
        <v>473</v>
      </c>
      <c r="E193" s="36">
        <f>(C193/D193)*100</f>
        <v>0</v>
      </c>
    </row>
    <row r="194" spans="1:5" x14ac:dyDescent="0.25">
      <c r="A194" s="34" t="s">
        <v>326</v>
      </c>
      <c r="B194" s="35">
        <f t="shared" si="4"/>
        <v>4.7619047619047616E-2</v>
      </c>
      <c r="C194" s="5">
        <f>'summary 1015'!I29</f>
        <v>1</v>
      </c>
      <c r="D194" s="4">
        <f>132+2+1+2+7+3+4+2+7+1+3+4+5+7+5</f>
        <v>185</v>
      </c>
      <c r="E194" s="36"/>
    </row>
    <row r="195" spans="1:5" x14ac:dyDescent="0.25">
      <c r="A195" s="34" t="s">
        <v>140</v>
      </c>
      <c r="B195" s="35">
        <f t="shared" si="4"/>
        <v>9.5238095238095233E-2</v>
      </c>
      <c r="C195" s="5">
        <f>'summary 1015'!I30</f>
        <v>2</v>
      </c>
      <c r="D195" s="4">
        <v>9</v>
      </c>
      <c r="E195" s="36">
        <f>(C195/D195)*100</f>
        <v>22.222222222222221</v>
      </c>
    </row>
    <row r="196" spans="1:5" x14ac:dyDescent="0.25">
      <c r="A196" s="34" t="s">
        <v>288</v>
      </c>
      <c r="B196" s="35">
        <f t="shared" si="4"/>
        <v>0</v>
      </c>
      <c r="C196" s="5"/>
      <c r="D196" s="4">
        <f>10+5+2</f>
        <v>17</v>
      </c>
      <c r="E196" s="36">
        <f>(C196/D196)*100</f>
        <v>0</v>
      </c>
    </row>
    <row r="197" spans="1:5" x14ac:dyDescent="0.25">
      <c r="A197" s="37" t="s">
        <v>327</v>
      </c>
      <c r="B197" s="35">
        <f t="shared" si="4"/>
        <v>0.19047619047619047</v>
      </c>
      <c r="C197" s="5">
        <f>'summary 1015'!I32</f>
        <v>4</v>
      </c>
    </row>
    <row r="198" spans="1:5" x14ac:dyDescent="0.25">
      <c r="A198" s="37" t="s">
        <v>328</v>
      </c>
      <c r="B198" s="38">
        <f>SUM(B189:B197)</f>
        <v>0.99999999999999989</v>
      </c>
      <c r="C198" s="4">
        <f>SUM(C189:C197)</f>
        <v>21</v>
      </c>
      <c r="D198" s="4">
        <f>SUM(D189:D197)</f>
        <v>1607</v>
      </c>
    </row>
  </sheetData>
  <phoneticPr fontId="0" type="noConversion"/>
  <printOptions horizontalCentered="1"/>
  <pageMargins left="0.25" right="0.25" top="1" bottom="0.5" header="0.5" footer="0.25"/>
  <pageSetup paperSize="5" scale="76" fitToHeight="2" orientation="landscape" r:id="rId1"/>
  <headerFooter alignWithMargins="0">
    <oddHeader>&amp;C&amp;"Arial,Bold"EWS-Global Risk Operations
Weekly Summary of Market Risk Aggregation Issues
Week Beginning October 15</oddHeader>
    <oddFooter>&amp;L&amp;"Arial,Bold"Questions Call Nancy ext 54751</oddFooter>
  </headerFooter>
  <rowBreaks count="1" manualBreakCount="1">
    <brk id="110" max="11"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0" sqref="I30"/>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16</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f>2</f>
        <v>2</v>
      </c>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6</f>
        <v>6</v>
      </c>
    </row>
    <row r="13" spans="1:11" x14ac:dyDescent="0.25">
      <c r="A13" s="6" t="s">
        <v>80</v>
      </c>
      <c r="B13" s="7"/>
      <c r="C13" s="7" t="s">
        <v>334</v>
      </c>
      <c r="D13" s="7"/>
      <c r="E13" s="7"/>
      <c r="F13" s="7"/>
      <c r="G13" s="7"/>
      <c r="H13" s="7"/>
      <c r="I13" s="7"/>
      <c r="J13" s="7"/>
      <c r="K13" s="7">
        <f>6</f>
        <v>6</v>
      </c>
    </row>
    <row r="14" spans="1:11" x14ac:dyDescent="0.25">
      <c r="A14" s="6" t="s">
        <v>255</v>
      </c>
      <c r="B14" s="7"/>
      <c r="C14" s="7" t="s">
        <v>52</v>
      </c>
      <c r="D14" s="7"/>
      <c r="E14" s="7"/>
      <c r="F14" s="7"/>
      <c r="G14" s="7"/>
      <c r="H14" s="7"/>
      <c r="I14" s="7"/>
      <c r="J14" s="7"/>
      <c r="K14" s="7"/>
    </row>
    <row r="15" spans="1:11" x14ac:dyDescent="0.25">
      <c r="A15" s="6" t="s">
        <v>90</v>
      </c>
      <c r="B15" s="7"/>
      <c r="C15" s="7" t="s">
        <v>53</v>
      </c>
      <c r="D15" s="7"/>
      <c r="E15" s="7"/>
      <c r="F15" s="7"/>
      <c r="G15" s="7"/>
      <c r="H15" s="7"/>
      <c r="I15" s="7"/>
      <c r="J15" s="7"/>
      <c r="K15" s="7"/>
    </row>
    <row r="16" spans="1:11" x14ac:dyDescent="0.25">
      <c r="A16" s="6" t="s">
        <v>335</v>
      </c>
      <c r="B16" s="7"/>
      <c r="C16" s="7" t="s">
        <v>54</v>
      </c>
      <c r="D16" s="7"/>
      <c r="E16" s="7"/>
      <c r="F16" s="7"/>
      <c r="G16" s="7"/>
      <c r="H16" s="7"/>
      <c r="I16" s="7"/>
      <c r="J16" s="7"/>
      <c r="K16" s="7"/>
    </row>
    <row r="17" spans="1:11" x14ac:dyDescent="0.25">
      <c r="A17" s="6" t="s">
        <v>109</v>
      </c>
      <c r="B17" s="7"/>
      <c r="C17" s="7" t="s">
        <v>55</v>
      </c>
      <c r="D17" s="7"/>
      <c r="E17" s="7"/>
      <c r="F17" s="7"/>
      <c r="G17" s="7"/>
      <c r="H17" s="7"/>
      <c r="I17" s="7"/>
      <c r="J17" s="7"/>
      <c r="K17" s="7">
        <f>1</f>
        <v>1</v>
      </c>
    </row>
    <row r="18" spans="1:11" x14ac:dyDescent="0.25">
      <c r="A18" s="6" t="s">
        <v>115</v>
      </c>
      <c r="B18" s="7"/>
      <c r="C18" s="7" t="s">
        <v>56</v>
      </c>
      <c r="D18" s="7"/>
      <c r="E18" s="7"/>
      <c r="F18" s="7"/>
      <c r="G18" s="7"/>
      <c r="H18" s="7"/>
      <c r="I18" s="7"/>
      <c r="J18" s="7"/>
      <c r="K18" s="47">
        <f>1</f>
        <v>1</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c r="J24" s="31"/>
      <c r="K24" s="31"/>
    </row>
    <row r="25" spans="1:11" x14ac:dyDescent="0.25">
      <c r="A25" s="29" t="s">
        <v>96</v>
      </c>
      <c r="B25" s="17"/>
      <c r="C25" s="17"/>
      <c r="D25" s="32"/>
      <c r="E25" s="31"/>
      <c r="F25" s="32"/>
      <c r="G25" s="32"/>
      <c r="H25" s="31"/>
      <c r="I25" s="6">
        <f>1+1+1+1+1</f>
        <v>5</v>
      </c>
      <c r="J25" s="31"/>
      <c r="K25" s="49"/>
    </row>
    <row r="26" spans="1:11" x14ac:dyDescent="0.25">
      <c r="A26" s="29" t="s">
        <v>77</v>
      </c>
      <c r="B26" s="17"/>
      <c r="C26" s="17"/>
      <c r="D26" s="32"/>
      <c r="E26" s="31"/>
      <c r="F26" s="32"/>
      <c r="G26" s="32"/>
      <c r="H26" s="31"/>
      <c r="I26" s="6">
        <f>1+1+1+1+1+1+1+1+1+1</f>
        <v>10</v>
      </c>
      <c r="J26" s="31"/>
      <c r="K26" s="32"/>
    </row>
    <row r="27" spans="1:11" x14ac:dyDescent="0.25">
      <c r="A27" s="29" t="s">
        <v>324</v>
      </c>
      <c r="B27" s="17"/>
      <c r="C27" s="17"/>
      <c r="D27" s="32"/>
      <c r="E27" s="31"/>
      <c r="F27" s="32"/>
      <c r="G27" s="32"/>
      <c r="H27" s="31"/>
      <c r="I27" s="6"/>
      <c r="J27" s="31"/>
      <c r="K27" s="31"/>
    </row>
    <row r="28" spans="1:11" x14ac:dyDescent="0.25">
      <c r="A28" s="29" t="s">
        <v>325</v>
      </c>
      <c r="B28" s="17"/>
      <c r="C28" s="17"/>
      <c r="D28" s="32"/>
      <c r="E28" s="31"/>
      <c r="F28" s="32"/>
      <c r="G28" s="32"/>
      <c r="H28" s="31"/>
      <c r="I28" s="6"/>
      <c r="J28" s="31"/>
      <c r="K28" s="31"/>
    </row>
    <row r="29" spans="1:11" x14ac:dyDescent="0.25">
      <c r="A29" s="29" t="s">
        <v>326</v>
      </c>
      <c r="B29" s="17"/>
      <c r="C29" s="17"/>
      <c r="D29" s="32"/>
      <c r="E29" s="31"/>
      <c r="F29" s="32"/>
      <c r="G29" s="32"/>
      <c r="H29" s="31"/>
      <c r="I29" s="6">
        <f>1</f>
        <v>1</v>
      </c>
      <c r="J29" s="31"/>
      <c r="K29" s="32"/>
    </row>
    <row r="30" spans="1:11" x14ac:dyDescent="0.25">
      <c r="A30" s="29" t="s">
        <v>140</v>
      </c>
      <c r="B30" s="17"/>
      <c r="C30" s="17"/>
      <c r="D30" s="32"/>
      <c r="E30" s="31"/>
      <c r="F30" s="32"/>
      <c r="G30" s="32"/>
      <c r="H30" s="31"/>
      <c r="I30" s="6"/>
      <c r="J30" s="31"/>
      <c r="K30" s="31"/>
    </row>
    <row r="31" spans="1:11" x14ac:dyDescent="0.25">
      <c r="A31" s="29" t="s">
        <v>288</v>
      </c>
      <c r="B31" s="17"/>
      <c r="C31" s="17"/>
      <c r="D31" s="32"/>
      <c r="E31" s="31"/>
      <c r="F31" s="32"/>
      <c r="G31" s="32"/>
      <c r="H31" s="31"/>
      <c r="I31" s="6"/>
      <c r="J31" s="31"/>
      <c r="K31" s="31"/>
    </row>
    <row r="32" spans="1:11" ht="13.8" thickBot="1" x14ac:dyDescent="0.3">
      <c r="A32" s="50" t="s">
        <v>339</v>
      </c>
      <c r="I32" s="5"/>
      <c r="K32" s="51"/>
    </row>
    <row r="33" spans="1:11" ht="13.8" thickTop="1" x14ac:dyDescent="0.25">
      <c r="A33" s="52" t="s">
        <v>330</v>
      </c>
      <c r="B33" s="53"/>
      <c r="C33" s="53"/>
      <c r="D33" s="53"/>
      <c r="E33" s="53"/>
      <c r="F33" s="53"/>
      <c r="G33" s="53"/>
      <c r="H33" s="53"/>
      <c r="I33" s="54">
        <f>SUM(I24:I32)</f>
        <v>16</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184"/>
  <sheetViews>
    <sheetView topLeftCell="A64" zoomScale="80" zoomScaleNormal="100" workbookViewId="0">
      <selection activeCell="G90" sqref="G90"/>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30"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row>
    <row r="2" spans="1:30" x14ac:dyDescent="0.25">
      <c r="A2" s="2" t="s">
        <v>48</v>
      </c>
      <c r="B2" s="3"/>
      <c r="H2" s="4">
        <f>1+1</f>
        <v>2</v>
      </c>
      <c r="J2" s="4">
        <f>1</f>
        <v>1</v>
      </c>
      <c r="K2" s="3"/>
      <c r="L2" s="5"/>
      <c r="M2" s="3"/>
      <c r="N2" s="3"/>
      <c r="P2" s="4">
        <v>1</v>
      </c>
      <c r="AC2" s="4">
        <f>'summary 0910'!K10</f>
        <v>1</v>
      </c>
    </row>
    <row r="3" spans="1:30" x14ac:dyDescent="0.25">
      <c r="A3" s="2" t="s">
        <v>49</v>
      </c>
      <c r="B3" s="5"/>
      <c r="K3" s="5"/>
      <c r="L3" s="5"/>
      <c r="M3" s="5"/>
      <c r="N3" s="6">
        <v>1</v>
      </c>
      <c r="P3" s="4">
        <v>1</v>
      </c>
      <c r="R3" s="4">
        <f>'[7]summary 0625'!K11</f>
        <v>2</v>
      </c>
      <c r="T3" s="4">
        <f>'[7]summary 0709'!K10</f>
        <v>1</v>
      </c>
    </row>
    <row r="4" spans="1:30"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row>
    <row r="5" spans="1:30"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row>
    <row r="6" spans="1:30"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0"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0"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0"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30"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30"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row>
    <row r="12" spans="1:30"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row>
    <row r="15" spans="1:30" x14ac:dyDescent="0.25">
      <c r="A15" s="4" t="s">
        <v>323</v>
      </c>
      <c r="Y15" s="4">
        <f>[8]Aug!$U$24+[8]Aug!$U$9</f>
        <v>3</v>
      </c>
      <c r="Z15" s="4">
        <f>[8]Aug!$AB$27</f>
        <v>1</v>
      </c>
      <c r="AB15" s="4">
        <f>3</f>
        <v>3</v>
      </c>
      <c r="AC15" s="4">
        <f>2</f>
        <v>2</v>
      </c>
      <c r="AD15" s="4" t="s">
        <v>323</v>
      </c>
    </row>
    <row r="16" spans="1:30" x14ac:dyDescent="0.25">
      <c r="A16" s="4" t="s">
        <v>96</v>
      </c>
      <c r="X16" s="4">
        <f>[8]Aug!$N$22+[8]Aug!$N$20+[8]Aug!$N$7+[8]Aug!$N$8</f>
        <v>14</v>
      </c>
      <c r="Y16" s="4">
        <f>[8]Aug!$U$20+[8]Aug!$U$22+[8]Aug!$U$16</f>
        <v>3</v>
      </c>
      <c r="Z16" s="4">
        <f>[8]Aug!$AB$22+[8]Aug!$AB$7+[8]Aug!$AB$8</f>
        <v>8</v>
      </c>
      <c r="AA16" s="4">
        <f>[8]Aug!$AI$16+1</f>
        <v>2</v>
      </c>
      <c r="AB16" s="4">
        <f>1+1+5+2</f>
        <v>9</v>
      </c>
      <c r="AC16" s="4">
        <f>1+4+12</f>
        <v>17</v>
      </c>
      <c r="AD16" s="4" t="s">
        <v>96</v>
      </c>
    </row>
    <row r="17" spans="1:30" x14ac:dyDescent="0.25">
      <c r="A17" s="4" t="s">
        <v>288</v>
      </c>
      <c r="AD17" s="4" t="s">
        <v>288</v>
      </c>
    </row>
    <row r="18" spans="1:30" x14ac:dyDescent="0.25">
      <c r="A18" s="4" t="s">
        <v>77</v>
      </c>
      <c r="AD18" s="4" t="s">
        <v>77</v>
      </c>
    </row>
    <row r="19" spans="1:30" x14ac:dyDescent="0.25">
      <c r="A19" s="4" t="s">
        <v>140</v>
      </c>
      <c r="AD19" s="4" t="s">
        <v>140</v>
      </c>
    </row>
    <row r="20" spans="1:30" x14ac:dyDescent="0.25">
      <c r="A20" s="4" t="s">
        <v>405</v>
      </c>
      <c r="X20" s="4">
        <f>[8]Aug!$N$21+[8]Aug!$N$15</f>
        <v>6</v>
      </c>
      <c r="Y20" s="4">
        <f>[8]Aug!$U$26+[8]Aug!$U$21</f>
        <v>7</v>
      </c>
      <c r="Z20" s="4">
        <f>[8]Aug!$AB$26+[8]Aug!$AB$21</f>
        <v>3</v>
      </c>
      <c r="AA20" s="4">
        <f>[8]Aug!$AI$26+[8]Aug!$AI$21</f>
        <v>11</v>
      </c>
      <c r="AB20" s="4">
        <f>1</f>
        <v>1</v>
      </c>
      <c r="AC20" s="4">
        <f>14+3</f>
        <v>17</v>
      </c>
      <c r="AD20" s="4" t="s">
        <v>405</v>
      </c>
    </row>
    <row r="22" spans="1:30" x14ac:dyDescent="0.25">
      <c r="A22" s="4" t="s">
        <v>402</v>
      </c>
      <c r="X22" s="4">
        <f t="shared" ref="X22:AC22" si="2">SUM(X15:X20)</f>
        <v>20</v>
      </c>
      <c r="Y22" s="4">
        <f t="shared" si="2"/>
        <v>13</v>
      </c>
      <c r="Z22" s="4">
        <f t="shared" si="2"/>
        <v>12</v>
      </c>
      <c r="AA22" s="4">
        <f t="shared" si="2"/>
        <v>13</v>
      </c>
      <c r="AB22" s="4">
        <f t="shared" si="2"/>
        <v>13</v>
      </c>
      <c r="AC22" s="4">
        <f t="shared" si="2"/>
        <v>36</v>
      </c>
      <c r="AD22" s="4" t="s">
        <v>406</v>
      </c>
    </row>
    <row r="24" spans="1:30" x14ac:dyDescent="0.25">
      <c r="A24" s="4" t="s">
        <v>403</v>
      </c>
      <c r="AD24" s="4" t="s">
        <v>403</v>
      </c>
    </row>
    <row r="98" spans="1:12" x14ac:dyDescent="0.25">
      <c r="A98" s="10" t="s">
        <v>400</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59</v>
      </c>
      <c r="B100" s="11"/>
      <c r="C100" s="11"/>
      <c r="D100" s="11"/>
      <c r="E100" s="11"/>
      <c r="F100" s="12"/>
      <c r="G100" s="11"/>
      <c r="H100" s="11"/>
      <c r="I100" s="12"/>
      <c r="J100" s="12"/>
      <c r="K100" s="12"/>
      <c r="L100" s="11"/>
    </row>
    <row r="101" spans="1:12" x14ac:dyDescent="0.25">
      <c r="A101" s="11" t="s">
        <v>340</v>
      </c>
      <c r="B101" s="11"/>
      <c r="C101" s="11"/>
      <c r="D101" s="11"/>
      <c r="E101" s="11"/>
      <c r="F101" s="12"/>
      <c r="G101" s="11"/>
      <c r="H101" s="11"/>
      <c r="I101" s="12"/>
      <c r="J101" s="12"/>
      <c r="K101" s="12"/>
      <c r="L101" s="11"/>
    </row>
    <row r="102" spans="1:12" x14ac:dyDescent="0.25">
      <c r="A102" s="11" t="s">
        <v>341</v>
      </c>
      <c r="B102" s="11"/>
      <c r="C102" s="11"/>
      <c r="D102" s="11"/>
      <c r="E102" s="11"/>
      <c r="F102" s="12"/>
      <c r="G102" s="11"/>
      <c r="H102" s="11"/>
      <c r="I102" s="12"/>
      <c r="J102" s="12"/>
      <c r="K102" s="12"/>
      <c r="L102" s="11"/>
    </row>
    <row r="103" spans="1:12" x14ac:dyDescent="0.25">
      <c r="A103" s="11" t="s">
        <v>342</v>
      </c>
      <c r="B103" s="11"/>
      <c r="C103" s="11"/>
      <c r="D103" s="11"/>
      <c r="E103" s="11"/>
      <c r="F103" s="12"/>
      <c r="G103" s="11"/>
      <c r="H103" s="11"/>
      <c r="I103" s="12"/>
      <c r="J103" s="12"/>
      <c r="K103" s="12"/>
      <c r="L103" s="11"/>
    </row>
    <row r="104" spans="1:12" x14ac:dyDescent="0.25">
      <c r="A104" s="11" t="s">
        <v>343</v>
      </c>
      <c r="B104" s="11"/>
      <c r="C104" s="11"/>
      <c r="D104" s="11"/>
      <c r="E104" s="11"/>
      <c r="F104" s="12"/>
      <c r="G104" s="11"/>
      <c r="H104" s="11"/>
      <c r="I104" s="12"/>
      <c r="J104" s="12"/>
      <c r="K104" s="12"/>
      <c r="L104" s="11"/>
    </row>
    <row r="105" spans="1:12" x14ac:dyDescent="0.25">
      <c r="A105" s="11" t="s">
        <v>344</v>
      </c>
      <c r="B105" s="11"/>
      <c r="C105" s="11"/>
      <c r="D105" s="11"/>
      <c r="E105" s="11"/>
      <c r="F105" s="12"/>
      <c r="G105" s="11"/>
      <c r="H105" s="11"/>
      <c r="I105" s="12"/>
      <c r="J105" s="12"/>
      <c r="K105" s="12"/>
      <c r="L105" s="11"/>
    </row>
    <row r="106" spans="1:12" x14ac:dyDescent="0.25">
      <c r="A106" s="11" t="s">
        <v>345</v>
      </c>
      <c r="B106" s="11"/>
      <c r="C106" s="11"/>
      <c r="D106" s="11"/>
      <c r="E106" s="11"/>
      <c r="F106" s="12"/>
      <c r="G106" s="11"/>
      <c r="H106" s="11"/>
      <c r="I106" s="12"/>
      <c r="J106" s="12"/>
      <c r="K106" s="12"/>
      <c r="L106" s="11"/>
    </row>
    <row r="107" spans="1:12" x14ac:dyDescent="0.25">
      <c r="A107" s="11" t="s">
        <v>346</v>
      </c>
      <c r="B107" s="11"/>
      <c r="C107" s="11"/>
      <c r="D107" s="11"/>
      <c r="E107" s="11"/>
      <c r="F107" s="12"/>
      <c r="G107" s="11"/>
      <c r="H107" s="11"/>
      <c r="I107" s="12"/>
      <c r="J107" s="12"/>
      <c r="K107" s="12"/>
      <c r="L107" s="11"/>
    </row>
    <row r="108" spans="1:12" x14ac:dyDescent="0.25">
      <c r="A108" s="11" t="s">
        <v>347</v>
      </c>
      <c r="B108" s="11"/>
      <c r="C108" s="11"/>
      <c r="D108" s="11"/>
      <c r="E108" s="11"/>
      <c r="F108" s="12"/>
      <c r="G108" s="11"/>
      <c r="H108" s="11"/>
      <c r="I108" s="12"/>
      <c r="J108" s="12"/>
      <c r="K108" s="12"/>
      <c r="L108" s="11"/>
    </row>
    <row r="109" spans="1:12" x14ac:dyDescent="0.25">
      <c r="A109" s="11" t="s">
        <v>348</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60</v>
      </c>
      <c r="F111" s="14"/>
      <c r="G111" s="14"/>
      <c r="H111" s="14"/>
      <c r="I111" s="14" t="s">
        <v>61</v>
      </c>
      <c r="J111" s="14" t="s">
        <v>62</v>
      </c>
      <c r="K111" s="14" t="s">
        <v>63</v>
      </c>
      <c r="L111" s="14" t="s">
        <v>64</v>
      </c>
    </row>
    <row r="112" spans="1:12" x14ac:dyDescent="0.25">
      <c r="A112" s="14" t="s">
        <v>65</v>
      </c>
      <c r="B112" s="14" t="s">
        <v>66</v>
      </c>
      <c r="C112" s="14" t="s">
        <v>67</v>
      </c>
      <c r="D112" s="14" t="s">
        <v>68</v>
      </c>
      <c r="E112" s="14" t="s">
        <v>69</v>
      </c>
      <c r="F112" s="14" t="s">
        <v>59</v>
      </c>
      <c r="G112" s="14" t="s">
        <v>70</v>
      </c>
      <c r="H112" s="14" t="s">
        <v>71</v>
      </c>
      <c r="I112" s="14" t="s">
        <v>72</v>
      </c>
      <c r="J112" s="14" t="s">
        <v>73</v>
      </c>
      <c r="K112" s="14" t="s">
        <v>74</v>
      </c>
      <c r="L112" s="14" t="s">
        <v>75</v>
      </c>
    </row>
    <row r="113" spans="1:25" x14ac:dyDescent="0.25">
      <c r="A113" s="14"/>
      <c r="B113" s="14"/>
      <c r="C113" s="14"/>
      <c r="D113" s="14"/>
      <c r="E113" s="14"/>
      <c r="F113" s="14"/>
      <c r="G113" s="14"/>
      <c r="H113" s="14"/>
      <c r="I113" s="14"/>
      <c r="J113" s="14"/>
      <c r="K113" s="14"/>
      <c r="L113" s="14"/>
    </row>
    <row r="114" spans="1:25" ht="118.8" x14ac:dyDescent="0.25">
      <c r="A114" s="24">
        <v>37148</v>
      </c>
      <c r="B114" s="17" t="s">
        <v>447</v>
      </c>
      <c r="C114" s="18" t="s">
        <v>96</v>
      </c>
      <c r="D114" s="18" t="s">
        <v>355</v>
      </c>
      <c r="E114" s="18" t="s">
        <v>98</v>
      </c>
      <c r="F114" s="18" t="s">
        <v>90</v>
      </c>
      <c r="G114" s="17" t="s">
        <v>448</v>
      </c>
      <c r="H114" s="18"/>
      <c r="I114" s="18" t="s">
        <v>84</v>
      </c>
      <c r="J114" s="18" t="s">
        <v>83</v>
      </c>
      <c r="K114" s="18" t="s">
        <v>83</v>
      </c>
      <c r="L114" s="16" t="s">
        <v>351</v>
      </c>
    </row>
    <row r="115" spans="1:25" ht="39.6" x14ac:dyDescent="0.25">
      <c r="A115" s="24">
        <v>37148</v>
      </c>
      <c r="B115" s="18" t="s">
        <v>449</v>
      </c>
      <c r="C115" s="18" t="s">
        <v>323</v>
      </c>
      <c r="D115" s="18" t="s">
        <v>450</v>
      </c>
      <c r="E115" s="18" t="s">
        <v>451</v>
      </c>
      <c r="F115" s="18" t="s">
        <v>104</v>
      </c>
      <c r="G115" s="17" t="s">
        <v>452</v>
      </c>
      <c r="H115" s="18"/>
      <c r="I115" s="18" t="s">
        <v>84</v>
      </c>
      <c r="J115" s="18" t="s">
        <v>83</v>
      </c>
      <c r="K115" s="18" t="s">
        <v>84</v>
      </c>
      <c r="L115" s="16" t="s">
        <v>351</v>
      </c>
    </row>
    <row r="116" spans="1:25" ht="26.4" x14ac:dyDescent="0.25">
      <c r="A116" s="24">
        <v>37148</v>
      </c>
      <c r="B116" s="18" t="s">
        <v>363</v>
      </c>
      <c r="C116" s="18" t="s">
        <v>323</v>
      </c>
      <c r="D116" s="18" t="s">
        <v>364</v>
      </c>
      <c r="E116" s="18" t="s">
        <v>365</v>
      </c>
      <c r="F116" s="18" t="s">
        <v>270</v>
      </c>
      <c r="G116" s="17" t="s">
        <v>453</v>
      </c>
      <c r="H116" s="18"/>
      <c r="I116" s="18" t="s">
        <v>83</v>
      </c>
      <c r="J116" s="18" t="s">
        <v>83</v>
      </c>
      <c r="K116" s="18" t="s">
        <v>83</v>
      </c>
      <c r="L116" s="16" t="s">
        <v>351</v>
      </c>
    </row>
    <row r="117" spans="1:25" ht="66" x14ac:dyDescent="0.25">
      <c r="A117" s="24">
        <v>37148</v>
      </c>
      <c r="B117" s="17" t="s">
        <v>454</v>
      </c>
      <c r="C117" s="18" t="s">
        <v>140</v>
      </c>
      <c r="D117" s="18" t="s">
        <v>393</v>
      </c>
      <c r="E117" s="18" t="s">
        <v>142</v>
      </c>
      <c r="F117" s="18" t="s">
        <v>104</v>
      </c>
      <c r="G117" s="17" t="s">
        <v>455</v>
      </c>
      <c r="H117" s="18"/>
      <c r="I117" s="18" t="s">
        <v>83</v>
      </c>
      <c r="J117" s="18" t="s">
        <v>84</v>
      </c>
      <c r="K117" s="18" t="s">
        <v>84</v>
      </c>
      <c r="L117" s="16" t="s">
        <v>351</v>
      </c>
    </row>
    <row r="118" spans="1:25" ht="24.75" customHeight="1" x14ac:dyDescent="0.25">
      <c r="A118" s="24">
        <v>37148</v>
      </c>
      <c r="B118" s="18" t="s">
        <v>456</v>
      </c>
      <c r="C118" s="18"/>
      <c r="D118" s="18"/>
      <c r="E118" s="18" t="s">
        <v>457</v>
      </c>
      <c r="F118" s="18" t="s">
        <v>255</v>
      </c>
      <c r="G118" s="17" t="s">
        <v>458</v>
      </c>
      <c r="H118" s="18"/>
      <c r="I118" s="18" t="s">
        <v>83</v>
      </c>
      <c r="J118" s="18" t="s">
        <v>84</v>
      </c>
      <c r="K118" s="18" t="s">
        <v>84</v>
      </c>
      <c r="L118" s="16" t="s">
        <v>351</v>
      </c>
    </row>
    <row r="119" spans="1:25" ht="26.4" x14ac:dyDescent="0.25">
      <c r="A119" s="24">
        <v>37148</v>
      </c>
      <c r="B119" s="17" t="s">
        <v>459</v>
      </c>
      <c r="C119" s="18" t="s">
        <v>96</v>
      </c>
      <c r="D119" s="18" t="s">
        <v>460</v>
      </c>
      <c r="E119" s="18" t="s">
        <v>461</v>
      </c>
      <c r="F119" s="18" t="s">
        <v>104</v>
      </c>
      <c r="G119" s="17" t="s">
        <v>462</v>
      </c>
      <c r="H119" s="17"/>
      <c r="I119" s="18" t="s">
        <v>83</v>
      </c>
      <c r="J119" s="18" t="s">
        <v>83</v>
      </c>
      <c r="K119" s="18" t="s">
        <v>83</v>
      </c>
      <c r="L119" s="18" t="s">
        <v>351</v>
      </c>
      <c r="M119" s="22"/>
      <c r="N119" s="22"/>
      <c r="O119" s="22"/>
      <c r="P119" s="22"/>
      <c r="Q119" s="22"/>
      <c r="R119" s="22"/>
      <c r="S119" s="22"/>
      <c r="T119" s="22"/>
      <c r="U119" s="22"/>
      <c r="V119" s="22"/>
      <c r="W119" s="22"/>
      <c r="X119" s="22"/>
      <c r="Y119" s="22"/>
    </row>
    <row r="120" spans="1:25" ht="26.4" x14ac:dyDescent="0.25">
      <c r="A120" s="24">
        <v>37147</v>
      </c>
      <c r="B120" s="17" t="s">
        <v>463</v>
      </c>
      <c r="C120" s="18" t="s">
        <v>87</v>
      </c>
      <c r="D120" s="18" t="s">
        <v>464</v>
      </c>
      <c r="E120" s="18" t="s">
        <v>465</v>
      </c>
      <c r="F120" s="18" t="s">
        <v>104</v>
      </c>
      <c r="G120" s="17" t="s">
        <v>466</v>
      </c>
      <c r="H120" s="17"/>
      <c r="I120" s="18" t="s">
        <v>83</v>
      </c>
      <c r="J120" s="18" t="s">
        <v>84</v>
      </c>
      <c r="K120" s="18" t="s">
        <v>84</v>
      </c>
      <c r="L120" s="18" t="s">
        <v>351</v>
      </c>
      <c r="M120" s="22"/>
      <c r="N120" s="22"/>
      <c r="O120" s="22"/>
      <c r="P120" s="22"/>
      <c r="Q120" s="22"/>
      <c r="R120" s="22"/>
      <c r="S120" s="22"/>
      <c r="T120" s="22"/>
      <c r="U120" s="22"/>
      <c r="V120" s="22"/>
      <c r="W120" s="22"/>
      <c r="X120" s="22"/>
      <c r="Y120" s="22"/>
    </row>
    <row r="121" spans="1:25" ht="66" x14ac:dyDescent="0.25">
      <c r="A121" s="24">
        <v>37147</v>
      </c>
      <c r="B121" s="18" t="s">
        <v>361</v>
      </c>
      <c r="C121" s="18" t="s">
        <v>77</v>
      </c>
      <c r="D121" s="18" t="s">
        <v>467</v>
      </c>
      <c r="E121" s="18" t="s">
        <v>468</v>
      </c>
      <c r="F121" s="18" t="s">
        <v>80</v>
      </c>
      <c r="G121" s="17" t="s">
        <v>469</v>
      </c>
      <c r="H121" s="17"/>
      <c r="I121" s="18" t="s">
        <v>84</v>
      </c>
      <c r="J121" s="18" t="s">
        <v>84</v>
      </c>
      <c r="K121" s="18" t="s">
        <v>84</v>
      </c>
      <c r="L121" s="18" t="s">
        <v>351</v>
      </c>
      <c r="M121" s="22"/>
      <c r="N121" s="22"/>
      <c r="O121" s="22"/>
      <c r="P121" s="22"/>
      <c r="Q121" s="22"/>
      <c r="R121" s="22"/>
      <c r="S121" s="22"/>
      <c r="T121" s="22"/>
      <c r="U121" s="22"/>
      <c r="V121" s="22"/>
      <c r="W121" s="22"/>
      <c r="X121" s="22"/>
      <c r="Y121" s="22"/>
    </row>
    <row r="122" spans="1:25" ht="55.5" customHeight="1" x14ac:dyDescent="0.25">
      <c r="A122" s="24">
        <v>37147</v>
      </c>
      <c r="B122" s="18" t="s">
        <v>313</v>
      </c>
      <c r="C122" s="18" t="s">
        <v>77</v>
      </c>
      <c r="D122" s="18" t="s">
        <v>313</v>
      </c>
      <c r="E122" s="18" t="s">
        <v>79</v>
      </c>
      <c r="F122" s="18" t="s">
        <v>270</v>
      </c>
      <c r="G122" s="17" t="s">
        <v>470</v>
      </c>
      <c r="H122" s="17"/>
      <c r="I122" s="18" t="s">
        <v>83</v>
      </c>
      <c r="J122" s="18" t="s">
        <v>83</v>
      </c>
      <c r="K122" s="18" t="s">
        <v>84</v>
      </c>
      <c r="L122" s="18" t="s">
        <v>351</v>
      </c>
      <c r="M122" s="22"/>
      <c r="N122" s="22"/>
      <c r="O122" s="22"/>
      <c r="P122" s="22"/>
      <c r="Q122" s="22"/>
      <c r="R122" s="22"/>
      <c r="S122" s="22"/>
      <c r="T122" s="22"/>
      <c r="U122" s="22"/>
      <c r="V122" s="22"/>
      <c r="W122" s="22"/>
      <c r="X122" s="22"/>
      <c r="Y122" s="22"/>
    </row>
    <row r="123" spans="1:25" ht="79.2" x14ac:dyDescent="0.25">
      <c r="A123" s="24">
        <v>37146</v>
      </c>
      <c r="B123" s="18" t="s">
        <v>313</v>
      </c>
      <c r="C123" s="18" t="s">
        <v>77</v>
      </c>
      <c r="D123" s="18" t="s">
        <v>313</v>
      </c>
      <c r="E123" s="18" t="s">
        <v>79</v>
      </c>
      <c r="F123" s="18" t="s">
        <v>80</v>
      </c>
      <c r="G123" s="17" t="s">
        <v>471</v>
      </c>
      <c r="H123" s="17"/>
      <c r="I123" s="18" t="s">
        <v>84</v>
      </c>
      <c r="J123" s="18" t="s">
        <v>84</v>
      </c>
      <c r="K123" s="18" t="s">
        <v>84</v>
      </c>
      <c r="L123" s="18" t="s">
        <v>351</v>
      </c>
      <c r="M123" s="22"/>
      <c r="N123" s="22"/>
      <c r="O123" s="22"/>
      <c r="P123" s="22"/>
      <c r="Q123" s="22"/>
      <c r="R123" s="22"/>
      <c r="S123" s="22"/>
      <c r="T123" s="22"/>
      <c r="U123" s="22"/>
      <c r="V123" s="22"/>
      <c r="W123" s="22"/>
      <c r="X123" s="22"/>
      <c r="Y123" s="22"/>
    </row>
    <row r="124" spans="1:25" ht="39.6" x14ac:dyDescent="0.25">
      <c r="A124" s="24">
        <v>37144</v>
      </c>
      <c r="B124" s="60" t="s">
        <v>472</v>
      </c>
      <c r="C124" s="18" t="s">
        <v>77</v>
      </c>
      <c r="D124" s="18" t="s">
        <v>78</v>
      </c>
      <c r="E124" s="18" t="s">
        <v>79</v>
      </c>
      <c r="F124" s="18" t="s">
        <v>80</v>
      </c>
      <c r="G124" s="60" t="s">
        <v>473</v>
      </c>
      <c r="H124" s="60"/>
      <c r="I124" s="18" t="s">
        <v>83</v>
      </c>
      <c r="J124" s="18" t="s">
        <v>83</v>
      </c>
      <c r="K124" s="18" t="s">
        <v>83</v>
      </c>
      <c r="L124" s="18" t="s">
        <v>351</v>
      </c>
      <c r="M124" s="22"/>
      <c r="N124" s="22"/>
      <c r="O124" s="22"/>
      <c r="P124" s="22"/>
      <c r="Q124" s="22"/>
      <c r="R124" s="22"/>
      <c r="S124" s="22"/>
      <c r="T124" s="22"/>
      <c r="U124" s="22"/>
      <c r="V124" s="22"/>
      <c r="W124" s="22"/>
      <c r="X124" s="22"/>
      <c r="Y124" s="22"/>
    </row>
    <row r="125" spans="1:25" x14ac:dyDescent="0.25">
      <c r="A125" s="24"/>
      <c r="B125" s="18"/>
      <c r="C125" s="18"/>
      <c r="D125" s="18"/>
      <c r="E125" s="18"/>
      <c r="F125" s="18"/>
      <c r="G125" s="17"/>
      <c r="H125" s="17"/>
      <c r="I125" s="18"/>
      <c r="J125" s="18"/>
      <c r="K125" s="18"/>
      <c r="L125" s="16"/>
      <c r="M125" s="22"/>
      <c r="N125" s="22"/>
      <c r="O125" s="22"/>
      <c r="P125" s="22"/>
      <c r="Q125" s="22"/>
      <c r="R125" s="22"/>
      <c r="S125" s="22"/>
      <c r="T125" s="22"/>
      <c r="U125" s="22"/>
      <c r="V125" s="22"/>
      <c r="W125" s="22"/>
      <c r="X125" s="22"/>
      <c r="Y125" s="22"/>
    </row>
    <row r="126" spans="1:25" x14ac:dyDescent="0.25">
      <c r="A126" s="24"/>
      <c r="B126" s="17"/>
      <c r="C126" s="18"/>
      <c r="D126" s="18"/>
      <c r="E126" s="18"/>
      <c r="F126" s="18"/>
      <c r="G126" s="17"/>
      <c r="H126" s="17"/>
      <c r="I126" s="18"/>
      <c r="J126" s="18"/>
      <c r="K126" s="18"/>
      <c r="L126" s="16"/>
      <c r="M126" s="22"/>
      <c r="N126" s="22"/>
      <c r="O126" s="22"/>
      <c r="P126" s="22"/>
      <c r="Q126" s="22"/>
      <c r="R126" s="22"/>
      <c r="S126" s="22"/>
      <c r="T126" s="22"/>
      <c r="U126" s="22"/>
      <c r="V126" s="22"/>
      <c r="W126" s="22"/>
      <c r="X126" s="22"/>
      <c r="Y126" s="22"/>
    </row>
    <row r="127" spans="1:25" x14ac:dyDescent="0.25">
      <c r="A127" s="24"/>
      <c r="B127" s="59"/>
      <c r="C127" s="18"/>
      <c r="D127" s="18"/>
      <c r="E127" s="18"/>
      <c r="F127" s="18"/>
      <c r="G127" s="17"/>
      <c r="H127" s="17"/>
      <c r="I127" s="18"/>
      <c r="J127" s="18"/>
      <c r="K127" s="18"/>
      <c r="L127" s="16"/>
      <c r="M127" s="22"/>
      <c r="N127" s="22"/>
      <c r="O127" s="22"/>
      <c r="P127" s="22"/>
      <c r="Q127" s="22"/>
      <c r="R127" s="22"/>
      <c r="S127" s="22"/>
      <c r="T127" s="22"/>
      <c r="U127" s="22"/>
      <c r="V127" s="22"/>
      <c r="W127" s="22"/>
      <c r="X127" s="22"/>
      <c r="Y127" s="22"/>
    </row>
    <row r="128" spans="1:25" x14ac:dyDescent="0.25">
      <c r="A128" s="24"/>
      <c r="B128" s="17"/>
      <c r="C128" s="18"/>
      <c r="D128" s="18"/>
      <c r="E128" s="18"/>
      <c r="F128" s="18"/>
      <c r="G128" s="17"/>
      <c r="H128" s="17"/>
      <c r="I128" s="18"/>
      <c r="J128" s="18"/>
      <c r="K128" s="18"/>
      <c r="L128" s="16"/>
      <c r="M128" s="22"/>
      <c r="N128" s="22"/>
      <c r="O128" s="22"/>
      <c r="P128" s="22"/>
      <c r="Q128" s="22"/>
      <c r="R128" s="22"/>
      <c r="S128" s="22"/>
      <c r="T128" s="22"/>
      <c r="U128" s="22"/>
      <c r="V128" s="22"/>
      <c r="W128" s="22"/>
      <c r="X128" s="22"/>
      <c r="Y128" s="22"/>
    </row>
    <row r="129" spans="1:25" x14ac:dyDescent="0.25">
      <c r="A129" s="24"/>
      <c r="B129" s="18"/>
      <c r="C129" s="18"/>
      <c r="D129" s="18"/>
      <c r="E129" s="18"/>
      <c r="F129" s="18"/>
      <c r="G129" s="17"/>
      <c r="H129" s="17"/>
      <c r="I129" s="18"/>
      <c r="J129" s="18"/>
      <c r="K129" s="18"/>
      <c r="L129" s="16"/>
      <c r="M129" s="22"/>
      <c r="N129" s="22"/>
      <c r="O129" s="22"/>
      <c r="P129" s="22"/>
      <c r="Q129" s="22"/>
      <c r="R129" s="22"/>
      <c r="S129" s="22"/>
      <c r="T129" s="22"/>
      <c r="U129" s="22"/>
      <c r="V129" s="22"/>
      <c r="W129" s="22"/>
      <c r="X129" s="22"/>
      <c r="Y129" s="22"/>
    </row>
    <row r="130" spans="1:25" x14ac:dyDescent="0.25">
      <c r="A130" s="24"/>
      <c r="B130" s="18"/>
      <c r="C130" s="18"/>
      <c r="D130" s="18"/>
      <c r="E130" s="18"/>
      <c r="F130" s="18"/>
      <c r="G130" s="17"/>
      <c r="H130" s="17"/>
      <c r="I130" s="18"/>
      <c r="J130" s="18"/>
      <c r="K130" s="18"/>
      <c r="L130" s="16"/>
      <c r="M130" s="22"/>
      <c r="N130" s="22"/>
      <c r="O130" s="22"/>
      <c r="P130" s="22"/>
      <c r="Q130" s="22"/>
      <c r="R130" s="22"/>
      <c r="S130" s="22"/>
      <c r="T130" s="22"/>
      <c r="U130" s="22"/>
      <c r="V130" s="22"/>
      <c r="W130" s="22"/>
      <c r="X130" s="22"/>
      <c r="Y130" s="22"/>
    </row>
    <row r="131" spans="1:25" x14ac:dyDescent="0.25">
      <c r="A131" s="24"/>
      <c r="B131" s="18"/>
      <c r="C131" s="18"/>
      <c r="D131" s="18"/>
      <c r="E131" s="18"/>
      <c r="F131" s="18"/>
      <c r="G131" s="17"/>
      <c r="H131" s="17"/>
      <c r="I131" s="18"/>
      <c r="J131" s="18"/>
      <c r="K131" s="18"/>
      <c r="L131" s="16"/>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318</v>
      </c>
      <c r="B174" s="1" t="s">
        <v>319</v>
      </c>
      <c r="C174" s="4" t="s">
        <v>320</v>
      </c>
      <c r="D174" s="33" t="s">
        <v>321</v>
      </c>
      <c r="E174" s="33" t="s">
        <v>322</v>
      </c>
    </row>
    <row r="175" spans="1:12" x14ac:dyDescent="0.25">
      <c r="A175" s="34" t="s">
        <v>323</v>
      </c>
      <c r="B175" s="35">
        <f t="shared" ref="B175:B183" si="3">C175/$C$184</f>
        <v>0.18181818181818182</v>
      </c>
      <c r="C175" s="5">
        <f>'summary 0910'!I24</f>
        <v>2</v>
      </c>
      <c r="D175" s="4">
        <f>33+1+1+1+1+1+8+1+1+1+2+1+2+1+1+1+2</f>
        <v>59</v>
      </c>
      <c r="E175" s="36">
        <f t="shared" ref="E175:E182" si="4">(C175/D175)*100</f>
        <v>3.3898305084745761</v>
      </c>
    </row>
    <row r="176" spans="1:12" x14ac:dyDescent="0.25">
      <c r="A176" s="34" t="s">
        <v>96</v>
      </c>
      <c r="B176" s="35">
        <f t="shared" si="3"/>
        <v>0.18181818181818182</v>
      </c>
      <c r="C176" s="5">
        <f>'summary 0910'!I25</f>
        <v>2</v>
      </c>
      <c r="D176" s="4">
        <f>540+17+1+1+6+10+1+2+12+2+1+1+1+3+4+3+1+1+1+8+2+1+1+6+1+1+2+1+2+1+4+1+1+1+12+4</f>
        <v>657</v>
      </c>
      <c r="E176" s="36">
        <f t="shared" si="4"/>
        <v>0.30441400304414001</v>
      </c>
    </row>
    <row r="177" spans="1:5" x14ac:dyDescent="0.25">
      <c r="A177" s="34" t="s">
        <v>77</v>
      </c>
      <c r="B177" s="35">
        <f t="shared" si="3"/>
        <v>0.36363636363636365</v>
      </c>
      <c r="C177" s="5">
        <f>'summary 0910'!I26</f>
        <v>4</v>
      </c>
      <c r="D177" s="4">
        <f>13+1+1+1+16+10</f>
        <v>42</v>
      </c>
      <c r="E177" s="36">
        <f t="shared" si="4"/>
        <v>9.5238095238095237</v>
      </c>
    </row>
    <row r="178" spans="1:5" x14ac:dyDescent="0.25">
      <c r="A178" s="34" t="s">
        <v>324</v>
      </c>
      <c r="B178" s="35">
        <f t="shared" si="3"/>
        <v>0</v>
      </c>
      <c r="C178" s="5">
        <f>'summary 0910'!I27</f>
        <v>0</v>
      </c>
      <c r="D178" s="4">
        <f>36+1+1</f>
        <v>38</v>
      </c>
      <c r="E178" s="36">
        <f t="shared" si="4"/>
        <v>0</v>
      </c>
    </row>
    <row r="179" spans="1:5" x14ac:dyDescent="0.25">
      <c r="A179" s="34" t="s">
        <v>325</v>
      </c>
      <c r="B179" s="35">
        <f t="shared" si="3"/>
        <v>9.0909090909090912E-2</v>
      </c>
      <c r="C179" s="5">
        <f>'summary 0910'!I28</f>
        <v>1</v>
      </c>
      <c r="D179" s="4">
        <f>288+2+13+2+5+56+59+14+2+3+3+1+4+14</f>
        <v>466</v>
      </c>
      <c r="E179" s="36">
        <f t="shared" si="4"/>
        <v>0.21459227467811159</v>
      </c>
    </row>
    <row r="180" spans="1:5" x14ac:dyDescent="0.25">
      <c r="A180" s="34" t="s">
        <v>326</v>
      </c>
      <c r="B180" s="35">
        <f t="shared" si="3"/>
        <v>0</v>
      </c>
      <c r="C180" s="5">
        <f>'summary 0910'!I29</f>
        <v>0</v>
      </c>
      <c r="D180" s="4">
        <f>132+2+1+2+7+3+4+2+7+1+3</f>
        <v>164</v>
      </c>
      <c r="E180" s="36">
        <f t="shared" si="4"/>
        <v>0</v>
      </c>
    </row>
    <row r="181" spans="1:5" x14ac:dyDescent="0.25">
      <c r="A181" s="34" t="s">
        <v>140</v>
      </c>
      <c r="B181" s="35">
        <f t="shared" si="3"/>
        <v>9.0909090909090912E-2</v>
      </c>
      <c r="C181" s="5">
        <f>'summary 0910'!I30</f>
        <v>1</v>
      </c>
      <c r="D181" s="4">
        <v>9</v>
      </c>
      <c r="E181" s="36">
        <f t="shared" si="4"/>
        <v>11.111111111111111</v>
      </c>
    </row>
    <row r="182" spans="1:5" x14ac:dyDescent="0.25">
      <c r="A182" s="34" t="s">
        <v>288</v>
      </c>
      <c r="B182" s="35">
        <f t="shared" si="3"/>
        <v>0</v>
      </c>
      <c r="C182" s="5">
        <f>'summary 0910'!I31</f>
        <v>0</v>
      </c>
      <c r="D182" s="4">
        <f>10+5+2</f>
        <v>17</v>
      </c>
      <c r="E182" s="36">
        <f t="shared" si="4"/>
        <v>0</v>
      </c>
    </row>
    <row r="183" spans="1:5" x14ac:dyDescent="0.25">
      <c r="A183" s="37" t="s">
        <v>327</v>
      </c>
      <c r="B183" s="35">
        <f t="shared" si="3"/>
        <v>9.0909090909090912E-2</v>
      </c>
      <c r="C183" s="5">
        <f>'summary 0910'!I32</f>
        <v>1</v>
      </c>
    </row>
    <row r="184" spans="1:5" x14ac:dyDescent="0.25">
      <c r="A184" s="37" t="s">
        <v>328</v>
      </c>
      <c r="B184" s="38">
        <f>SUM(B175:B183)</f>
        <v>1</v>
      </c>
      <c r="C184" s="4">
        <f>SUM(C175:C183)</f>
        <v>11</v>
      </c>
      <c r="D184" s="4">
        <f>SUM(D175:D183)</f>
        <v>1452</v>
      </c>
    </row>
  </sheetData>
  <phoneticPr fontId="0" type="noConversion"/>
  <printOptions horizontalCentered="1"/>
  <pageMargins left="0.25" right="0.25" top="1" bottom="0.5" header="0.5" footer="0.25"/>
  <pageSetup paperSize="5" scale="68" orientation="landscape" r:id="rId1"/>
  <headerFooter alignWithMargins="0">
    <oddHeader>&amp;C&amp;"Arial,Bold"EWS-Global Risk Operations
Weekly Summary of Market Risk Aggregation Issues
Week Beginning September 10</oddHeader>
    <oddFooter>&amp;L&amp;"Arial,Bold"Questions Call Nancy ext 54751</oddFooter>
  </headerFooter>
  <rowBreaks count="1" manualBreakCount="1">
    <brk id="97" max="11"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11</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f>1</f>
        <v>1</v>
      </c>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1+1+1+1</f>
        <v>4</v>
      </c>
    </row>
    <row r="13" spans="1:11" x14ac:dyDescent="0.25">
      <c r="A13" s="6" t="s">
        <v>80</v>
      </c>
      <c r="B13" s="7"/>
      <c r="C13" s="7" t="s">
        <v>334</v>
      </c>
      <c r="D13" s="7"/>
      <c r="E13" s="7"/>
      <c r="F13" s="7"/>
      <c r="G13" s="7"/>
      <c r="H13" s="7"/>
      <c r="I13" s="7"/>
      <c r="J13" s="7"/>
      <c r="K13" s="7">
        <f>1+1+1</f>
        <v>3</v>
      </c>
    </row>
    <row r="14" spans="1:11" x14ac:dyDescent="0.25">
      <c r="A14" s="6" t="s">
        <v>255</v>
      </c>
      <c r="B14" s="7"/>
      <c r="C14" s="7" t="s">
        <v>52</v>
      </c>
      <c r="D14" s="7"/>
      <c r="E14" s="7"/>
      <c r="F14" s="7"/>
      <c r="G14" s="7"/>
      <c r="H14" s="7"/>
      <c r="I14" s="7"/>
      <c r="J14" s="7"/>
      <c r="K14" s="7">
        <f>2</f>
        <v>2</v>
      </c>
    </row>
    <row r="15" spans="1:11" x14ac:dyDescent="0.25">
      <c r="A15" s="6" t="s">
        <v>90</v>
      </c>
      <c r="B15" s="7"/>
      <c r="C15" s="7" t="s">
        <v>53</v>
      </c>
      <c r="D15" s="7"/>
      <c r="E15" s="7"/>
      <c r="F15" s="7"/>
      <c r="G15" s="7"/>
      <c r="H15" s="7"/>
      <c r="I15" s="7"/>
      <c r="J15" s="7"/>
      <c r="K15" s="7">
        <f>1</f>
        <v>1</v>
      </c>
    </row>
    <row r="16" spans="1:11" x14ac:dyDescent="0.25">
      <c r="A16" s="6" t="s">
        <v>335</v>
      </c>
      <c r="B16" s="7"/>
      <c r="C16" s="7" t="s">
        <v>54</v>
      </c>
      <c r="D16" s="7"/>
      <c r="E16" s="7"/>
      <c r="F16" s="7"/>
      <c r="G16" s="7"/>
      <c r="H16" s="7"/>
      <c r="I16" s="7"/>
      <c r="J16" s="7"/>
      <c r="K16" s="7"/>
    </row>
    <row r="17" spans="1:11" x14ac:dyDescent="0.25">
      <c r="A17" s="6" t="s">
        <v>109</v>
      </c>
      <c r="B17" s="7"/>
      <c r="C17" s="7" t="s">
        <v>55</v>
      </c>
      <c r="D17" s="7"/>
      <c r="E17" s="7"/>
      <c r="F17" s="7"/>
      <c r="G17" s="7"/>
      <c r="H17" s="7"/>
      <c r="I17" s="7"/>
      <c r="J17" s="7"/>
      <c r="K17" s="7"/>
    </row>
    <row r="18" spans="1:11" x14ac:dyDescent="0.25">
      <c r="A18" s="6" t="s">
        <v>115</v>
      </c>
      <c r="B18" s="7"/>
      <c r="C18" s="7" t="s">
        <v>56</v>
      </c>
      <c r="D18" s="7"/>
      <c r="E18" s="7"/>
      <c r="F18" s="7"/>
      <c r="G18" s="7"/>
      <c r="H18" s="7"/>
      <c r="I18" s="7"/>
      <c r="J18" s="7"/>
      <c r="K18" s="47"/>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f>1+1</f>
        <v>2</v>
      </c>
      <c r="J24" s="31"/>
      <c r="K24" s="31"/>
    </row>
    <row r="25" spans="1:11" x14ac:dyDescent="0.25">
      <c r="A25" s="29" t="s">
        <v>96</v>
      </c>
      <c r="B25" s="17"/>
      <c r="C25" s="17"/>
      <c r="D25" s="32"/>
      <c r="E25" s="31"/>
      <c r="F25" s="32"/>
      <c r="G25" s="32"/>
      <c r="H25" s="31"/>
      <c r="I25" s="6">
        <f>1+1</f>
        <v>2</v>
      </c>
      <c r="J25" s="31"/>
      <c r="K25" s="49"/>
    </row>
    <row r="26" spans="1:11" x14ac:dyDescent="0.25">
      <c r="A26" s="29" t="s">
        <v>77</v>
      </c>
      <c r="B26" s="17"/>
      <c r="C26" s="17"/>
      <c r="D26" s="32"/>
      <c r="E26" s="31"/>
      <c r="F26" s="32"/>
      <c r="G26" s="32"/>
      <c r="H26" s="31"/>
      <c r="I26" s="6">
        <f>4</f>
        <v>4</v>
      </c>
      <c r="J26" s="31"/>
      <c r="K26" s="32"/>
    </row>
    <row r="27" spans="1:11" x14ac:dyDescent="0.25">
      <c r="A27" s="29" t="s">
        <v>324</v>
      </c>
      <c r="B27" s="17"/>
      <c r="C27" s="17"/>
      <c r="D27" s="32"/>
      <c r="E27" s="31"/>
      <c r="F27" s="32"/>
      <c r="G27" s="32"/>
      <c r="H27" s="31"/>
      <c r="I27" s="6"/>
      <c r="J27" s="31"/>
      <c r="K27" s="31"/>
    </row>
    <row r="28" spans="1:11" x14ac:dyDescent="0.25">
      <c r="A28" s="29" t="s">
        <v>325</v>
      </c>
      <c r="B28" s="17"/>
      <c r="C28" s="17"/>
      <c r="D28" s="32"/>
      <c r="E28" s="31"/>
      <c r="F28" s="32"/>
      <c r="G28" s="32"/>
      <c r="H28" s="31"/>
      <c r="I28" s="6">
        <f>1</f>
        <v>1</v>
      </c>
      <c r="J28" s="31"/>
      <c r="K28" s="31"/>
    </row>
    <row r="29" spans="1:11" x14ac:dyDescent="0.25">
      <c r="A29" s="29" t="s">
        <v>326</v>
      </c>
      <c r="B29" s="17"/>
      <c r="C29" s="17"/>
      <c r="D29" s="32"/>
      <c r="E29" s="31"/>
      <c r="F29" s="32"/>
      <c r="G29" s="32"/>
      <c r="H29" s="31"/>
      <c r="I29" s="6"/>
      <c r="J29" s="31"/>
      <c r="K29" s="32"/>
    </row>
    <row r="30" spans="1:11" x14ac:dyDescent="0.25">
      <c r="A30" s="29" t="s">
        <v>140</v>
      </c>
      <c r="B30" s="17"/>
      <c r="C30" s="17"/>
      <c r="D30" s="32"/>
      <c r="E30" s="31"/>
      <c r="F30" s="32"/>
      <c r="G30" s="32"/>
      <c r="H30" s="31"/>
      <c r="I30" s="6">
        <f>1</f>
        <v>1</v>
      </c>
      <c r="J30" s="31"/>
      <c r="K30" s="31"/>
    </row>
    <row r="31" spans="1:11" x14ac:dyDescent="0.25">
      <c r="A31" s="29" t="s">
        <v>288</v>
      </c>
      <c r="B31" s="17"/>
      <c r="C31" s="17"/>
      <c r="D31" s="32"/>
      <c r="E31" s="31"/>
      <c r="F31" s="32"/>
      <c r="G31" s="32"/>
      <c r="H31" s="31"/>
      <c r="I31" s="6"/>
      <c r="J31" s="31"/>
      <c r="K31" s="31"/>
    </row>
    <row r="32" spans="1:11" ht="13.8" thickBot="1" x14ac:dyDescent="0.3">
      <c r="A32" s="50" t="s">
        <v>339</v>
      </c>
      <c r="I32" s="5">
        <f>1</f>
        <v>1</v>
      </c>
      <c r="K32" s="51"/>
    </row>
    <row r="33" spans="1:11" ht="13.8" thickTop="1" x14ac:dyDescent="0.25">
      <c r="A33" s="52" t="s">
        <v>330</v>
      </c>
      <c r="B33" s="53"/>
      <c r="C33" s="53"/>
      <c r="D33" s="53"/>
      <c r="E33" s="53"/>
      <c r="F33" s="53"/>
      <c r="G33" s="53"/>
      <c r="H33" s="53"/>
      <c r="I33" s="54">
        <f>SUM(I24:I32)</f>
        <v>11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84"/>
  <sheetViews>
    <sheetView topLeftCell="B55" zoomScale="80" zoomScaleNormal="100" workbookViewId="0">
      <selection activeCell="G22" sqref="G2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9"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row>
    <row r="2" spans="1:29" x14ac:dyDescent="0.25">
      <c r="A2" s="2" t="s">
        <v>48</v>
      </c>
      <c r="B2" s="3"/>
      <c r="H2" s="4">
        <f>1+1</f>
        <v>2</v>
      </c>
      <c r="J2" s="4">
        <f>1</f>
        <v>1</v>
      </c>
      <c r="K2" s="3"/>
      <c r="L2" s="5"/>
      <c r="M2" s="3"/>
      <c r="N2" s="3"/>
      <c r="P2" s="4">
        <v>1</v>
      </c>
    </row>
    <row r="3" spans="1:29" x14ac:dyDescent="0.25">
      <c r="A3" s="2" t="s">
        <v>49</v>
      </c>
      <c r="B3" s="5"/>
      <c r="K3" s="5"/>
      <c r="L3" s="5"/>
      <c r="M3" s="5"/>
      <c r="N3" s="6">
        <v>1</v>
      </c>
      <c r="P3" s="4">
        <v>1</v>
      </c>
      <c r="R3" s="4">
        <f>'[7]summary 0625'!K11</f>
        <v>2</v>
      </c>
      <c r="T3" s="4">
        <f>'[7]summary 0709'!K10</f>
        <v>1</v>
      </c>
    </row>
    <row r="4" spans="1:29"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row>
    <row r="5" spans="1:29"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row>
    <row r="6" spans="1:29"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9"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row>
    <row r="8" spans="1:29"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9"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row>
    <row r="10" spans="1:29"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row>
    <row r="11" spans="1:29"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row>
    <row r="12" spans="1:29"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row>
    <row r="15" spans="1:29" x14ac:dyDescent="0.25">
      <c r="A15" s="4" t="s">
        <v>323</v>
      </c>
      <c r="Y15" s="4">
        <f>[8]Aug!$U$24+[8]Aug!$U$9</f>
        <v>3</v>
      </c>
      <c r="Z15" s="4">
        <f>[8]Aug!$AB$27</f>
        <v>1</v>
      </c>
      <c r="AB15" s="4">
        <f>3</f>
        <v>3</v>
      </c>
      <c r="AC15" s="4" t="s">
        <v>323</v>
      </c>
    </row>
    <row r="16" spans="1:29" x14ac:dyDescent="0.25">
      <c r="A16" s="4" t="s">
        <v>96</v>
      </c>
      <c r="X16" s="4">
        <f>[8]Aug!$N$22+[8]Aug!$N$20+[8]Aug!$N$7+[8]Aug!$N$8</f>
        <v>14</v>
      </c>
      <c r="Y16" s="4">
        <f>[8]Aug!$U$20+[8]Aug!$U$22+[8]Aug!$U$16</f>
        <v>3</v>
      </c>
      <c r="Z16" s="4">
        <f>[8]Aug!$AB$22+[8]Aug!$AB$7+[8]Aug!$AB$8</f>
        <v>8</v>
      </c>
      <c r="AA16" s="4">
        <f>[8]Aug!$AI$16+1</f>
        <v>2</v>
      </c>
      <c r="AB16" s="4">
        <f>1+1+5+2</f>
        <v>9</v>
      </c>
      <c r="AC16" s="4" t="s">
        <v>96</v>
      </c>
    </row>
    <row r="17" spans="1:29" x14ac:dyDescent="0.25">
      <c r="A17" s="4" t="s">
        <v>288</v>
      </c>
      <c r="AC17" s="4" t="s">
        <v>288</v>
      </c>
    </row>
    <row r="18" spans="1:29" x14ac:dyDescent="0.25">
      <c r="A18" s="4" t="s">
        <v>77</v>
      </c>
      <c r="AC18" s="4" t="s">
        <v>77</v>
      </c>
    </row>
    <row r="19" spans="1:29" x14ac:dyDescent="0.25">
      <c r="A19" s="4" t="s">
        <v>140</v>
      </c>
      <c r="AC19" s="4" t="s">
        <v>140</v>
      </c>
    </row>
    <row r="20" spans="1:29" x14ac:dyDescent="0.25">
      <c r="A20" s="4" t="s">
        <v>405</v>
      </c>
      <c r="X20" s="4">
        <f>[8]Aug!$N$21+[8]Aug!$N$15</f>
        <v>6</v>
      </c>
      <c r="Y20" s="4">
        <f>[8]Aug!$U$26+[8]Aug!$U$21</f>
        <v>7</v>
      </c>
      <c r="Z20" s="4">
        <f>[8]Aug!$AB$26+[8]Aug!$AB$21</f>
        <v>3</v>
      </c>
      <c r="AA20" s="4">
        <f>[8]Aug!$AI$26+[8]Aug!$AI$21</f>
        <v>11</v>
      </c>
      <c r="AB20" s="4">
        <f>1</f>
        <v>1</v>
      </c>
      <c r="AC20" s="4" t="s">
        <v>405</v>
      </c>
    </row>
    <row r="22" spans="1:29" x14ac:dyDescent="0.25">
      <c r="A22" s="4" t="s">
        <v>402</v>
      </c>
      <c r="X22" s="4">
        <f>SUM(X15:X20)</f>
        <v>20</v>
      </c>
      <c r="Y22" s="4">
        <f>SUM(Y15:Y20)</f>
        <v>13</v>
      </c>
      <c r="Z22" s="4">
        <f>SUM(Z15:Z20)</f>
        <v>12</v>
      </c>
      <c r="AA22" s="4">
        <f>SUM(AA15:AA20)</f>
        <v>13</v>
      </c>
      <c r="AB22" s="4">
        <f>SUM(AB15:AB20)</f>
        <v>13</v>
      </c>
      <c r="AC22" s="4" t="s">
        <v>406</v>
      </c>
    </row>
    <row r="24" spans="1:29" x14ac:dyDescent="0.25">
      <c r="A24" s="4" t="s">
        <v>403</v>
      </c>
      <c r="AC24" s="4" t="s">
        <v>403</v>
      </c>
    </row>
    <row r="98" spans="1:12" x14ac:dyDescent="0.25">
      <c r="A98" s="10" t="s">
        <v>400</v>
      </c>
      <c r="B98" s="11"/>
      <c r="C98" s="11"/>
      <c r="D98" s="11"/>
      <c r="E98" s="11"/>
      <c r="F98" s="12"/>
      <c r="G98" s="11"/>
      <c r="H98" s="11"/>
      <c r="I98" s="12"/>
      <c r="J98" s="12"/>
      <c r="K98" s="12"/>
      <c r="L98" s="11"/>
    </row>
    <row r="99" spans="1:12" x14ac:dyDescent="0.25">
      <c r="A99" s="11"/>
      <c r="B99" s="11"/>
      <c r="C99" s="11"/>
      <c r="D99" s="11"/>
      <c r="E99" s="11"/>
      <c r="F99" s="12"/>
      <c r="G99" s="11"/>
      <c r="H99" s="11"/>
      <c r="I99" s="12"/>
      <c r="J99" s="12"/>
      <c r="K99" s="12"/>
      <c r="L99" s="11"/>
    </row>
    <row r="100" spans="1:12" x14ac:dyDescent="0.25">
      <c r="A100" s="13" t="s">
        <v>59</v>
      </c>
      <c r="B100" s="11"/>
      <c r="C100" s="11"/>
      <c r="D100" s="11"/>
      <c r="E100" s="11"/>
      <c r="F100" s="12"/>
      <c r="G100" s="11"/>
      <c r="H100" s="11"/>
      <c r="I100" s="12"/>
      <c r="J100" s="12"/>
      <c r="K100" s="12"/>
      <c r="L100" s="11"/>
    </row>
    <row r="101" spans="1:12" x14ac:dyDescent="0.25">
      <c r="A101" s="11" t="s">
        <v>340</v>
      </c>
      <c r="B101" s="11"/>
      <c r="C101" s="11"/>
      <c r="D101" s="11"/>
      <c r="E101" s="11"/>
      <c r="F101" s="12"/>
      <c r="G101" s="11"/>
      <c r="H101" s="11"/>
      <c r="I101" s="12"/>
      <c r="J101" s="12"/>
      <c r="K101" s="12"/>
      <c r="L101" s="11"/>
    </row>
    <row r="102" spans="1:12" x14ac:dyDescent="0.25">
      <c r="A102" s="11" t="s">
        <v>341</v>
      </c>
      <c r="B102" s="11"/>
      <c r="C102" s="11"/>
      <c r="D102" s="11"/>
      <c r="E102" s="11"/>
      <c r="F102" s="12"/>
      <c r="G102" s="11"/>
      <c r="H102" s="11"/>
      <c r="I102" s="12"/>
      <c r="J102" s="12"/>
      <c r="K102" s="12"/>
      <c r="L102" s="11"/>
    </row>
    <row r="103" spans="1:12" x14ac:dyDescent="0.25">
      <c r="A103" s="11" t="s">
        <v>342</v>
      </c>
      <c r="B103" s="11"/>
      <c r="C103" s="11"/>
      <c r="D103" s="11"/>
      <c r="E103" s="11"/>
      <c r="F103" s="12"/>
      <c r="G103" s="11"/>
      <c r="H103" s="11"/>
      <c r="I103" s="12"/>
      <c r="J103" s="12"/>
      <c r="K103" s="12"/>
      <c r="L103" s="11"/>
    </row>
    <row r="104" spans="1:12" x14ac:dyDescent="0.25">
      <c r="A104" s="11" t="s">
        <v>343</v>
      </c>
      <c r="B104" s="11"/>
      <c r="C104" s="11"/>
      <c r="D104" s="11"/>
      <c r="E104" s="11"/>
      <c r="F104" s="12"/>
      <c r="G104" s="11"/>
      <c r="H104" s="11"/>
      <c r="I104" s="12"/>
      <c r="J104" s="12"/>
      <c r="K104" s="12"/>
      <c r="L104" s="11"/>
    </row>
    <row r="105" spans="1:12" x14ac:dyDescent="0.25">
      <c r="A105" s="11" t="s">
        <v>344</v>
      </c>
      <c r="B105" s="11"/>
      <c r="C105" s="11"/>
      <c r="D105" s="11"/>
      <c r="E105" s="11"/>
      <c r="F105" s="12"/>
      <c r="G105" s="11"/>
      <c r="H105" s="11"/>
      <c r="I105" s="12"/>
      <c r="J105" s="12"/>
      <c r="K105" s="12"/>
      <c r="L105" s="11"/>
    </row>
    <row r="106" spans="1:12" x14ac:dyDescent="0.25">
      <c r="A106" s="11" t="s">
        <v>345</v>
      </c>
      <c r="B106" s="11"/>
      <c r="C106" s="11"/>
      <c r="D106" s="11"/>
      <c r="E106" s="11"/>
      <c r="F106" s="12"/>
      <c r="G106" s="11"/>
      <c r="H106" s="11"/>
      <c r="I106" s="12"/>
      <c r="J106" s="12"/>
      <c r="K106" s="12"/>
      <c r="L106" s="11"/>
    </row>
    <row r="107" spans="1:12" x14ac:dyDescent="0.25">
      <c r="A107" s="11" t="s">
        <v>346</v>
      </c>
      <c r="B107" s="11"/>
      <c r="C107" s="11"/>
      <c r="D107" s="11"/>
      <c r="E107" s="11"/>
      <c r="F107" s="12"/>
      <c r="G107" s="11"/>
      <c r="H107" s="11"/>
      <c r="I107" s="12"/>
      <c r="J107" s="12"/>
      <c r="K107" s="12"/>
      <c r="L107" s="11"/>
    </row>
    <row r="108" spans="1:12" x14ac:dyDescent="0.25">
      <c r="A108" s="11" t="s">
        <v>347</v>
      </c>
      <c r="B108" s="11"/>
      <c r="C108" s="11"/>
      <c r="D108" s="11"/>
      <c r="E108" s="11"/>
      <c r="F108" s="12"/>
      <c r="G108" s="11"/>
      <c r="H108" s="11"/>
      <c r="I108" s="12"/>
      <c r="J108" s="12"/>
      <c r="K108" s="12"/>
      <c r="L108" s="11"/>
    </row>
    <row r="109" spans="1:12" x14ac:dyDescent="0.25">
      <c r="A109" s="11" t="s">
        <v>348</v>
      </c>
      <c r="B109" s="11"/>
      <c r="C109" s="11"/>
      <c r="D109" s="11"/>
      <c r="E109" s="11"/>
      <c r="F109" s="12"/>
      <c r="G109" s="11"/>
      <c r="H109" s="11"/>
      <c r="I109" s="12"/>
      <c r="J109" s="12"/>
      <c r="K109" s="12"/>
      <c r="L109" s="11"/>
    </row>
    <row r="110" spans="1:12" x14ac:dyDescent="0.25">
      <c r="A110" s="11"/>
      <c r="B110" s="11"/>
      <c r="C110" s="11"/>
      <c r="D110" s="11"/>
      <c r="E110" s="11"/>
      <c r="F110" s="12"/>
      <c r="G110" s="11"/>
      <c r="H110" s="11"/>
      <c r="I110" s="12"/>
      <c r="J110" s="12"/>
      <c r="K110" s="12"/>
      <c r="L110" s="11"/>
    </row>
    <row r="111" spans="1:12" x14ac:dyDescent="0.25">
      <c r="A111" s="14"/>
      <c r="B111" s="14"/>
      <c r="C111" s="14"/>
      <c r="D111" s="14"/>
      <c r="E111" s="14" t="s">
        <v>60</v>
      </c>
      <c r="F111" s="14"/>
      <c r="G111" s="14"/>
      <c r="H111" s="14"/>
      <c r="I111" s="14" t="s">
        <v>61</v>
      </c>
      <c r="J111" s="14" t="s">
        <v>62</v>
      </c>
      <c r="K111" s="14" t="s">
        <v>63</v>
      </c>
      <c r="L111" s="14" t="s">
        <v>64</v>
      </c>
    </row>
    <row r="112" spans="1:12" x14ac:dyDescent="0.25">
      <c r="A112" s="14" t="s">
        <v>65</v>
      </c>
      <c r="B112" s="14" t="s">
        <v>66</v>
      </c>
      <c r="C112" s="14" t="s">
        <v>67</v>
      </c>
      <c r="D112" s="14" t="s">
        <v>68</v>
      </c>
      <c r="E112" s="14" t="s">
        <v>69</v>
      </c>
      <c r="F112" s="14" t="s">
        <v>59</v>
      </c>
      <c r="G112" s="14" t="s">
        <v>70</v>
      </c>
      <c r="H112" s="14" t="s">
        <v>71</v>
      </c>
      <c r="I112" s="14" t="s">
        <v>72</v>
      </c>
      <c r="J112" s="14" t="s">
        <v>73</v>
      </c>
      <c r="K112" s="14" t="s">
        <v>74</v>
      </c>
      <c r="L112" s="14" t="s">
        <v>75</v>
      </c>
    </row>
    <row r="113" spans="1:25" x14ac:dyDescent="0.25">
      <c r="A113" s="14"/>
      <c r="B113" s="14"/>
      <c r="C113" s="14"/>
      <c r="D113" s="14"/>
      <c r="E113" s="14"/>
      <c r="F113" s="14"/>
      <c r="G113" s="14"/>
      <c r="H113" s="14"/>
      <c r="I113" s="14"/>
      <c r="J113" s="14"/>
      <c r="K113" s="14"/>
      <c r="L113" s="14"/>
    </row>
    <row r="114" spans="1:25" ht="26.4" x14ac:dyDescent="0.25">
      <c r="A114" s="24">
        <v>37141</v>
      </c>
      <c r="B114" s="18" t="s">
        <v>407</v>
      </c>
      <c r="C114" s="18" t="s">
        <v>288</v>
      </c>
      <c r="D114" s="18" t="s">
        <v>408</v>
      </c>
      <c r="E114" s="18" t="s">
        <v>409</v>
      </c>
      <c r="F114" s="18" t="s">
        <v>104</v>
      </c>
      <c r="G114" s="17" t="s">
        <v>410</v>
      </c>
      <c r="H114" s="17"/>
      <c r="I114" s="18" t="s">
        <v>83</v>
      </c>
      <c r="J114" s="18" t="s">
        <v>83</v>
      </c>
      <c r="K114" s="18" t="s">
        <v>84</v>
      </c>
      <c r="L114" s="18" t="s">
        <v>351</v>
      </c>
    </row>
    <row r="115" spans="1:25" ht="26.4" x14ac:dyDescent="0.25">
      <c r="A115" s="24">
        <v>37141</v>
      </c>
      <c r="B115" s="18" t="s">
        <v>411</v>
      </c>
      <c r="C115" s="18" t="s">
        <v>96</v>
      </c>
      <c r="D115" s="18" t="s">
        <v>355</v>
      </c>
      <c r="E115" s="18" t="s">
        <v>98</v>
      </c>
      <c r="F115" s="18" t="s">
        <v>104</v>
      </c>
      <c r="G115" s="17" t="s">
        <v>412</v>
      </c>
      <c r="H115" s="17"/>
      <c r="I115" s="18" t="s">
        <v>83</v>
      </c>
      <c r="J115" s="18" t="s">
        <v>83</v>
      </c>
      <c r="K115" s="18" t="s">
        <v>83</v>
      </c>
      <c r="L115" s="18" t="s">
        <v>351</v>
      </c>
    </row>
    <row r="116" spans="1:25" ht="26.4" x14ac:dyDescent="0.25">
      <c r="A116" s="24">
        <v>37141</v>
      </c>
      <c r="B116" s="18" t="s">
        <v>413</v>
      </c>
      <c r="C116" s="18" t="s">
        <v>96</v>
      </c>
      <c r="D116" s="18" t="s">
        <v>97</v>
      </c>
      <c r="E116" s="18" t="s">
        <v>98</v>
      </c>
      <c r="F116" s="18" t="s">
        <v>104</v>
      </c>
      <c r="G116" s="17" t="s">
        <v>414</v>
      </c>
      <c r="H116" s="17"/>
      <c r="I116" s="18" t="s">
        <v>83</v>
      </c>
      <c r="J116" s="18" t="s">
        <v>83</v>
      </c>
      <c r="K116" s="18" t="s">
        <v>83</v>
      </c>
      <c r="L116" s="18" t="s">
        <v>351</v>
      </c>
    </row>
    <row r="117" spans="1:25" ht="66" x14ac:dyDescent="0.25">
      <c r="A117" s="24">
        <v>37141</v>
      </c>
      <c r="B117" s="18" t="s">
        <v>313</v>
      </c>
      <c r="C117" s="18" t="s">
        <v>77</v>
      </c>
      <c r="D117" s="18" t="s">
        <v>313</v>
      </c>
      <c r="E117" s="18" t="s">
        <v>79</v>
      </c>
      <c r="F117" s="18" t="s">
        <v>80</v>
      </c>
      <c r="G117" s="17" t="s">
        <v>415</v>
      </c>
      <c r="H117" s="17"/>
      <c r="I117" s="18" t="s">
        <v>83</v>
      </c>
      <c r="J117" s="18" t="s">
        <v>83</v>
      </c>
      <c r="K117" s="18" t="s">
        <v>84</v>
      </c>
      <c r="L117" s="18" t="s">
        <v>351</v>
      </c>
    </row>
    <row r="118" spans="1:25" ht="24.75" customHeight="1" x14ac:dyDescent="0.25">
      <c r="A118" s="24">
        <v>37141</v>
      </c>
      <c r="B118" s="18" t="s">
        <v>361</v>
      </c>
      <c r="C118" s="18" t="s">
        <v>77</v>
      </c>
      <c r="D118" s="18" t="s">
        <v>202</v>
      </c>
      <c r="E118" s="18" t="s">
        <v>416</v>
      </c>
      <c r="F118" s="18" t="s">
        <v>80</v>
      </c>
      <c r="G118" s="17" t="s">
        <v>417</v>
      </c>
      <c r="H118" s="17"/>
      <c r="I118" s="18" t="s">
        <v>84</v>
      </c>
      <c r="J118" s="18" t="s">
        <v>84</v>
      </c>
      <c r="K118" s="18" t="s">
        <v>84</v>
      </c>
      <c r="L118" s="18" t="s">
        <v>351</v>
      </c>
    </row>
    <row r="119" spans="1:25" ht="39.6" x14ac:dyDescent="0.25">
      <c r="A119" s="56">
        <v>37140</v>
      </c>
      <c r="B119" s="57" t="s">
        <v>418</v>
      </c>
      <c r="C119" s="57" t="s">
        <v>77</v>
      </c>
      <c r="D119" s="57" t="s">
        <v>205</v>
      </c>
      <c r="E119" s="57" t="s">
        <v>79</v>
      </c>
      <c r="F119" s="57" t="s">
        <v>80</v>
      </c>
      <c r="G119" s="58" t="s">
        <v>419</v>
      </c>
      <c r="H119" s="58"/>
      <c r="I119" s="57" t="s">
        <v>83</v>
      </c>
      <c r="J119" s="57" t="s">
        <v>83</v>
      </c>
      <c r="K119" s="57" t="s">
        <v>84</v>
      </c>
      <c r="L119" s="16" t="s">
        <v>351</v>
      </c>
      <c r="M119" s="22"/>
      <c r="N119" s="22"/>
      <c r="O119" s="22"/>
      <c r="P119" s="22"/>
      <c r="Q119" s="22"/>
      <c r="R119" s="22"/>
      <c r="S119" s="22"/>
      <c r="T119" s="22"/>
      <c r="U119" s="22"/>
      <c r="V119" s="22"/>
      <c r="W119" s="22"/>
      <c r="X119" s="22"/>
      <c r="Y119" s="22"/>
    </row>
    <row r="120" spans="1:25" ht="39.6" x14ac:dyDescent="0.25">
      <c r="A120" s="24">
        <v>37140</v>
      </c>
      <c r="B120" s="18" t="s">
        <v>420</v>
      </c>
      <c r="C120" s="18" t="s">
        <v>87</v>
      </c>
      <c r="D120" s="18" t="s">
        <v>421</v>
      </c>
      <c r="E120" s="18" t="s">
        <v>148</v>
      </c>
      <c r="F120" s="18" t="s">
        <v>104</v>
      </c>
      <c r="G120" s="17" t="s">
        <v>422</v>
      </c>
      <c r="H120" s="17"/>
      <c r="I120" s="18" t="s">
        <v>83</v>
      </c>
      <c r="J120" s="18" t="s">
        <v>84</v>
      </c>
      <c r="K120" s="18" t="s">
        <v>83</v>
      </c>
      <c r="L120" s="16" t="s">
        <v>351</v>
      </c>
      <c r="M120" s="22"/>
      <c r="N120" s="22"/>
      <c r="O120" s="22"/>
      <c r="P120" s="22"/>
      <c r="Q120" s="22"/>
      <c r="R120" s="22"/>
      <c r="S120" s="22"/>
      <c r="T120" s="22"/>
      <c r="U120" s="22"/>
      <c r="V120" s="22"/>
      <c r="W120" s="22"/>
      <c r="X120" s="22"/>
      <c r="Y120" s="22"/>
    </row>
    <row r="121" spans="1:25" x14ac:dyDescent="0.25">
      <c r="A121" s="24">
        <v>37140</v>
      </c>
      <c r="B121" s="18" t="s">
        <v>423</v>
      </c>
      <c r="C121" s="18" t="s">
        <v>87</v>
      </c>
      <c r="D121" s="18" t="s">
        <v>134</v>
      </c>
      <c r="E121" s="18"/>
      <c r="F121" s="18" t="s">
        <v>104</v>
      </c>
      <c r="G121" s="17" t="s">
        <v>424</v>
      </c>
      <c r="H121" s="17"/>
      <c r="I121" s="18" t="s">
        <v>83</v>
      </c>
      <c r="J121" s="18" t="s">
        <v>83</v>
      </c>
      <c r="K121" s="18" t="s">
        <v>83</v>
      </c>
      <c r="L121" s="16" t="s">
        <v>351</v>
      </c>
      <c r="M121" s="22"/>
      <c r="N121" s="22"/>
      <c r="O121" s="22"/>
      <c r="P121" s="22"/>
      <c r="Q121" s="22"/>
      <c r="R121" s="22"/>
      <c r="S121" s="22"/>
      <c r="T121" s="22"/>
      <c r="U121" s="22"/>
      <c r="V121" s="22"/>
      <c r="W121" s="22"/>
      <c r="X121" s="22"/>
      <c r="Y121" s="22"/>
    </row>
    <row r="122" spans="1:25" ht="55.5" customHeight="1" x14ac:dyDescent="0.25">
      <c r="A122" s="24">
        <v>37140</v>
      </c>
      <c r="B122" s="18" t="s">
        <v>425</v>
      </c>
      <c r="C122" s="18" t="s">
        <v>323</v>
      </c>
      <c r="D122" s="18" t="s">
        <v>426</v>
      </c>
      <c r="E122" s="18" t="s">
        <v>365</v>
      </c>
      <c r="F122" s="18" t="s">
        <v>104</v>
      </c>
      <c r="G122" s="17" t="s">
        <v>427</v>
      </c>
      <c r="H122" s="17"/>
      <c r="I122" s="18" t="s">
        <v>83</v>
      </c>
      <c r="J122" s="18" t="s">
        <v>83</v>
      </c>
      <c r="K122" s="18" t="s">
        <v>83</v>
      </c>
      <c r="L122" s="16" t="s">
        <v>351</v>
      </c>
      <c r="M122" s="22"/>
      <c r="N122" s="22"/>
      <c r="O122" s="22"/>
      <c r="P122" s="22"/>
      <c r="Q122" s="22"/>
      <c r="R122" s="22"/>
      <c r="S122" s="22"/>
      <c r="T122" s="22"/>
      <c r="U122" s="22"/>
      <c r="V122" s="22"/>
      <c r="W122" s="22"/>
      <c r="X122" s="22"/>
      <c r="Y122" s="22"/>
    </row>
    <row r="123" spans="1:25" ht="66" x14ac:dyDescent="0.25">
      <c r="A123" s="24">
        <v>37140</v>
      </c>
      <c r="B123" s="18" t="s">
        <v>361</v>
      </c>
      <c r="C123" s="18" t="s">
        <v>77</v>
      </c>
      <c r="D123" s="18" t="s">
        <v>202</v>
      </c>
      <c r="E123" s="18" t="s">
        <v>79</v>
      </c>
      <c r="F123" s="18" t="s">
        <v>115</v>
      </c>
      <c r="G123" s="17" t="s">
        <v>428</v>
      </c>
      <c r="H123" s="17"/>
      <c r="I123" s="18" t="s">
        <v>84</v>
      </c>
      <c r="J123" s="18" t="s">
        <v>84</v>
      </c>
      <c r="K123" s="18" t="s">
        <v>84</v>
      </c>
      <c r="L123" s="16" t="s">
        <v>351</v>
      </c>
      <c r="M123" s="22"/>
      <c r="N123" s="22"/>
      <c r="O123" s="22"/>
      <c r="P123" s="22"/>
      <c r="Q123" s="22"/>
      <c r="R123" s="22"/>
      <c r="S123" s="22"/>
      <c r="T123" s="22"/>
      <c r="U123" s="22"/>
      <c r="V123" s="22"/>
      <c r="W123" s="22"/>
      <c r="X123" s="22"/>
      <c r="Y123" s="22"/>
    </row>
    <row r="124" spans="1:25" x14ac:dyDescent="0.25">
      <c r="A124" s="24">
        <v>37139</v>
      </c>
      <c r="B124" s="18" t="s">
        <v>429</v>
      </c>
      <c r="C124" s="18" t="s">
        <v>140</v>
      </c>
      <c r="D124" s="18" t="s">
        <v>141</v>
      </c>
      <c r="E124" s="18" t="s">
        <v>142</v>
      </c>
      <c r="F124" s="18" t="s">
        <v>104</v>
      </c>
      <c r="G124" s="17" t="s">
        <v>430</v>
      </c>
      <c r="H124" s="17"/>
      <c r="I124" s="18" t="s">
        <v>84</v>
      </c>
      <c r="J124" s="18" t="s">
        <v>83</v>
      </c>
      <c r="K124" s="18" t="s">
        <v>84</v>
      </c>
      <c r="L124" s="16" t="s">
        <v>351</v>
      </c>
      <c r="M124" s="22"/>
      <c r="N124" s="22"/>
      <c r="O124" s="22"/>
      <c r="P124" s="22"/>
      <c r="Q124" s="22"/>
      <c r="R124" s="22"/>
      <c r="S124" s="22"/>
      <c r="T124" s="22"/>
      <c r="U124" s="22"/>
      <c r="V124" s="22"/>
      <c r="W124" s="22"/>
      <c r="X124" s="22"/>
      <c r="Y124" s="22"/>
    </row>
    <row r="125" spans="1:25" ht="26.4" x14ac:dyDescent="0.25">
      <c r="A125" s="24">
        <v>37139</v>
      </c>
      <c r="B125" s="18" t="s">
        <v>431</v>
      </c>
      <c r="C125" s="18" t="s">
        <v>77</v>
      </c>
      <c r="D125" s="18" t="s">
        <v>78</v>
      </c>
      <c r="E125" s="18" t="s">
        <v>79</v>
      </c>
      <c r="F125" s="18" t="s">
        <v>80</v>
      </c>
      <c r="G125" s="17" t="s">
        <v>432</v>
      </c>
      <c r="H125" s="17"/>
      <c r="I125" s="18" t="s">
        <v>83</v>
      </c>
      <c r="J125" s="18" t="s">
        <v>83</v>
      </c>
      <c r="K125" s="18" t="s">
        <v>84</v>
      </c>
      <c r="L125" s="16" t="s">
        <v>351</v>
      </c>
      <c r="M125" s="22"/>
      <c r="N125" s="22"/>
      <c r="O125" s="22"/>
      <c r="P125" s="22"/>
      <c r="Q125" s="22"/>
      <c r="R125" s="22"/>
      <c r="S125" s="22"/>
      <c r="T125" s="22"/>
      <c r="U125" s="22"/>
      <c r="V125" s="22"/>
      <c r="W125" s="22"/>
      <c r="X125" s="22"/>
      <c r="Y125" s="22"/>
    </row>
    <row r="126" spans="1:25" ht="39.6" x14ac:dyDescent="0.25">
      <c r="A126" s="24">
        <v>37138</v>
      </c>
      <c r="B126" s="17" t="s">
        <v>433</v>
      </c>
      <c r="C126" s="18" t="s">
        <v>323</v>
      </c>
      <c r="D126" s="18" t="s">
        <v>434</v>
      </c>
      <c r="E126" s="18" t="s">
        <v>435</v>
      </c>
      <c r="F126" s="18" t="s">
        <v>104</v>
      </c>
      <c r="G126" s="17" t="s">
        <v>372</v>
      </c>
      <c r="H126" s="17"/>
      <c r="I126" s="18" t="s">
        <v>83</v>
      </c>
      <c r="J126" s="18" t="s">
        <v>83</v>
      </c>
      <c r="K126" s="18" t="s">
        <v>83</v>
      </c>
      <c r="L126" s="16" t="s">
        <v>351</v>
      </c>
      <c r="M126" s="22"/>
      <c r="N126" s="22"/>
      <c r="O126" s="22"/>
      <c r="P126" s="22"/>
      <c r="Q126" s="22"/>
      <c r="R126" s="22"/>
      <c r="S126" s="22"/>
      <c r="T126" s="22"/>
      <c r="U126" s="22"/>
      <c r="V126" s="22"/>
      <c r="W126" s="22"/>
      <c r="X126" s="22"/>
      <c r="Y126" s="22"/>
    </row>
    <row r="127" spans="1:25" ht="26.4" x14ac:dyDescent="0.25">
      <c r="A127" s="24">
        <v>37138</v>
      </c>
      <c r="B127" s="59" t="s">
        <v>436</v>
      </c>
      <c r="C127" s="18" t="s">
        <v>323</v>
      </c>
      <c r="D127" s="18" t="s">
        <v>434</v>
      </c>
      <c r="E127" s="18" t="s">
        <v>435</v>
      </c>
      <c r="F127" s="18" t="s">
        <v>104</v>
      </c>
      <c r="G127" s="17" t="s">
        <v>372</v>
      </c>
      <c r="H127" s="17"/>
      <c r="I127" s="18" t="s">
        <v>83</v>
      </c>
      <c r="J127" s="18" t="s">
        <v>83</v>
      </c>
      <c r="K127" s="18" t="s">
        <v>83</v>
      </c>
      <c r="L127" s="16" t="s">
        <v>351</v>
      </c>
      <c r="M127" s="22"/>
      <c r="N127" s="22"/>
      <c r="O127" s="22"/>
      <c r="P127" s="22"/>
      <c r="Q127" s="22"/>
      <c r="R127" s="22"/>
      <c r="S127" s="22"/>
      <c r="T127" s="22"/>
      <c r="U127" s="22"/>
      <c r="V127" s="22"/>
      <c r="W127" s="22"/>
      <c r="X127" s="22"/>
      <c r="Y127" s="22"/>
    </row>
    <row r="128" spans="1:25" ht="39.6" x14ac:dyDescent="0.25">
      <c r="A128" s="24">
        <v>37138</v>
      </c>
      <c r="B128" s="17" t="s">
        <v>437</v>
      </c>
      <c r="C128" s="18" t="s">
        <v>140</v>
      </c>
      <c r="D128" s="18" t="s">
        <v>393</v>
      </c>
      <c r="E128" s="18" t="s">
        <v>142</v>
      </c>
      <c r="F128" s="18" t="s">
        <v>104</v>
      </c>
      <c r="G128" s="17" t="s">
        <v>372</v>
      </c>
      <c r="H128" s="17"/>
      <c r="I128" s="18" t="s">
        <v>83</v>
      </c>
      <c r="J128" s="18" t="s">
        <v>83</v>
      </c>
      <c r="K128" s="18" t="s">
        <v>84</v>
      </c>
      <c r="L128" s="16" t="s">
        <v>351</v>
      </c>
      <c r="M128" s="22"/>
      <c r="N128" s="22"/>
      <c r="O128" s="22"/>
      <c r="P128" s="22"/>
      <c r="Q128" s="22"/>
      <c r="R128" s="22"/>
      <c r="S128" s="22"/>
      <c r="T128" s="22"/>
      <c r="U128" s="22"/>
      <c r="V128" s="22"/>
      <c r="W128" s="22"/>
      <c r="X128" s="22"/>
      <c r="Y128" s="22"/>
    </row>
    <row r="129" spans="1:25" ht="26.4" x14ac:dyDescent="0.25">
      <c r="A129" s="24">
        <v>37138</v>
      </c>
      <c r="B129" s="18" t="s">
        <v>413</v>
      </c>
      <c r="C129" s="18" t="s">
        <v>96</v>
      </c>
      <c r="D129" s="18" t="s">
        <v>97</v>
      </c>
      <c r="E129" s="18" t="s">
        <v>438</v>
      </c>
      <c r="F129" s="18" t="s">
        <v>104</v>
      </c>
      <c r="G129" s="17" t="s">
        <v>439</v>
      </c>
      <c r="H129" s="17"/>
      <c r="I129" s="18" t="s">
        <v>83</v>
      </c>
      <c r="J129" s="18" t="s">
        <v>83</v>
      </c>
      <c r="K129" s="18" t="s">
        <v>84</v>
      </c>
      <c r="L129" s="16" t="s">
        <v>351</v>
      </c>
      <c r="M129" s="22"/>
      <c r="N129" s="22"/>
      <c r="O129" s="22"/>
      <c r="P129" s="22"/>
      <c r="Q129" s="22"/>
      <c r="R129" s="22"/>
      <c r="S129" s="22"/>
      <c r="T129" s="22"/>
      <c r="U129" s="22"/>
      <c r="V129" s="22"/>
      <c r="W129" s="22"/>
      <c r="X129" s="22"/>
      <c r="Y129" s="22"/>
    </row>
    <row r="130" spans="1:25" ht="92.4" x14ac:dyDescent="0.25">
      <c r="A130" s="24">
        <v>37138</v>
      </c>
      <c r="B130" s="18" t="s">
        <v>440</v>
      </c>
      <c r="C130" s="18" t="s">
        <v>77</v>
      </c>
      <c r="D130" s="18" t="s">
        <v>78</v>
      </c>
      <c r="E130" s="18" t="s">
        <v>79</v>
      </c>
      <c r="F130" s="18" t="s">
        <v>90</v>
      </c>
      <c r="G130" s="17" t="s">
        <v>441</v>
      </c>
      <c r="H130" s="17"/>
      <c r="I130" s="18" t="s">
        <v>83</v>
      </c>
      <c r="J130" s="18" t="s">
        <v>83</v>
      </c>
      <c r="K130" s="18" t="s">
        <v>84</v>
      </c>
      <c r="L130" s="16" t="s">
        <v>351</v>
      </c>
      <c r="M130" s="22"/>
      <c r="N130" s="22"/>
      <c r="O130" s="22"/>
      <c r="P130" s="22"/>
      <c r="Q130" s="22"/>
      <c r="R130" s="22"/>
      <c r="S130" s="22"/>
      <c r="T130" s="22"/>
      <c r="U130" s="22"/>
      <c r="V130" s="22"/>
      <c r="W130" s="22"/>
      <c r="X130" s="22"/>
      <c r="Y130" s="22"/>
    </row>
    <row r="131" spans="1:25" ht="52.8" x14ac:dyDescent="0.25">
      <c r="A131" s="24">
        <v>37138</v>
      </c>
      <c r="B131" s="18" t="s">
        <v>442</v>
      </c>
      <c r="C131" s="18"/>
      <c r="D131" s="18"/>
      <c r="E131" s="18"/>
      <c r="F131" s="18" t="s">
        <v>109</v>
      </c>
      <c r="G131" s="17" t="s">
        <v>445</v>
      </c>
      <c r="H131" s="17"/>
      <c r="I131" s="18" t="s">
        <v>83</v>
      </c>
      <c r="J131" s="18" t="s">
        <v>84</v>
      </c>
      <c r="K131" s="18" t="s">
        <v>84</v>
      </c>
      <c r="L131" s="16" t="s">
        <v>351</v>
      </c>
      <c r="M131" s="22"/>
      <c r="N131" s="22"/>
      <c r="O131" s="22"/>
      <c r="P131" s="22"/>
      <c r="Q131" s="22"/>
      <c r="R131" s="22"/>
      <c r="S131" s="22"/>
      <c r="T131" s="22"/>
      <c r="U131" s="22"/>
      <c r="V131" s="22"/>
      <c r="W131" s="22"/>
      <c r="X131" s="22"/>
      <c r="Y131" s="22"/>
    </row>
    <row r="132" spans="1:25" x14ac:dyDescent="0.25">
      <c r="A132" s="15"/>
      <c r="B132" s="17"/>
      <c r="C132" s="16"/>
      <c r="D132" s="16"/>
      <c r="E132" s="16"/>
      <c r="F132" s="16"/>
      <c r="G132" s="17"/>
      <c r="H132" s="17"/>
      <c r="I132" s="16"/>
      <c r="J132" s="16"/>
      <c r="K132" s="16"/>
      <c r="L132" s="16"/>
      <c r="M132" s="22"/>
      <c r="N132" s="22"/>
      <c r="O132" s="22"/>
      <c r="P132" s="22"/>
      <c r="Q132" s="22"/>
      <c r="R132" s="22"/>
      <c r="S132" s="22"/>
      <c r="T132" s="22"/>
      <c r="U132" s="22"/>
      <c r="V132" s="22"/>
      <c r="W132" s="22"/>
      <c r="X132" s="22"/>
      <c r="Y132" s="22"/>
    </row>
    <row r="133" spans="1:25" x14ac:dyDescent="0.25">
      <c r="A133" s="15"/>
      <c r="B133" s="17"/>
      <c r="C133" s="16"/>
      <c r="D133" s="16"/>
      <c r="E133" s="16"/>
      <c r="F133" s="16"/>
      <c r="G133" s="17"/>
      <c r="H133" s="17"/>
      <c r="I133" s="16"/>
      <c r="J133" s="16"/>
      <c r="K133" s="16"/>
      <c r="L133" s="16"/>
      <c r="M133" s="22"/>
      <c r="N133" s="22"/>
      <c r="O133" s="22"/>
      <c r="P133" s="22"/>
      <c r="Q133" s="22"/>
      <c r="R133" s="22"/>
      <c r="S133" s="22"/>
      <c r="T133" s="22"/>
      <c r="U133" s="22"/>
      <c r="V133" s="22"/>
      <c r="W133" s="22"/>
      <c r="X133" s="22"/>
      <c r="Y133" s="22"/>
    </row>
    <row r="134" spans="1:25" x14ac:dyDescent="0.25">
      <c r="A134" s="15"/>
      <c r="B134" s="17"/>
      <c r="C134" s="16"/>
      <c r="D134" s="16"/>
      <c r="E134" s="16"/>
      <c r="F134" s="16"/>
      <c r="G134" s="17"/>
      <c r="H134" s="17"/>
      <c r="I134" s="16"/>
      <c r="J134" s="16"/>
      <c r="K134" s="16"/>
      <c r="L134" s="16"/>
      <c r="M134" s="22"/>
      <c r="N134" s="22"/>
      <c r="O134" s="22"/>
      <c r="P134" s="22"/>
      <c r="Q134" s="22"/>
      <c r="R134" s="22"/>
      <c r="S134" s="22"/>
      <c r="T134" s="22"/>
      <c r="U134" s="22"/>
      <c r="V134" s="22"/>
      <c r="W134" s="22"/>
      <c r="X134" s="22"/>
      <c r="Y134" s="22"/>
    </row>
    <row r="135" spans="1:25" x14ac:dyDescent="0.25">
      <c r="A135" s="15"/>
      <c r="B135" s="17"/>
      <c r="C135" s="16"/>
      <c r="D135" s="16"/>
      <c r="E135" s="16"/>
      <c r="F135" s="16"/>
      <c r="G135" s="17"/>
      <c r="H135" s="17"/>
      <c r="I135" s="16"/>
      <c r="J135" s="16"/>
      <c r="K135" s="16"/>
      <c r="L135" s="16"/>
      <c r="M135" s="22"/>
      <c r="N135" s="22"/>
      <c r="O135" s="22"/>
      <c r="P135" s="22"/>
      <c r="Q135" s="22"/>
      <c r="R135" s="22"/>
      <c r="S135" s="22"/>
      <c r="T135" s="22"/>
      <c r="U135" s="22"/>
      <c r="V135" s="22"/>
      <c r="W135" s="22"/>
      <c r="X135" s="22"/>
      <c r="Y135" s="22"/>
    </row>
    <row r="136" spans="1:25" ht="105.75" customHeight="1" x14ac:dyDescent="0.25">
      <c r="A136" s="15"/>
      <c r="B136" s="17"/>
      <c r="C136" s="16"/>
      <c r="D136" s="16"/>
      <c r="E136" s="16"/>
      <c r="F136" s="16"/>
      <c r="G136" s="17"/>
      <c r="H136" s="16"/>
      <c r="I136" s="16"/>
      <c r="J136" s="16"/>
      <c r="K136" s="16"/>
      <c r="L136" s="16"/>
    </row>
    <row r="137" spans="1:25" x14ac:dyDescent="0.25">
      <c r="A137" s="24"/>
      <c r="B137" s="18"/>
      <c r="C137" s="18"/>
      <c r="D137" s="18"/>
      <c r="E137" s="18"/>
      <c r="F137" s="18"/>
      <c r="G137" s="17"/>
      <c r="H137" s="17"/>
      <c r="I137" s="18"/>
      <c r="J137" s="18"/>
      <c r="K137" s="18"/>
      <c r="L137" s="18"/>
    </row>
    <row r="138" spans="1:25" x14ac:dyDescent="0.25">
      <c r="A138" s="24"/>
      <c r="B138" s="18"/>
      <c r="C138" s="18"/>
      <c r="D138" s="18"/>
      <c r="E138" s="18"/>
      <c r="F138" s="18"/>
      <c r="G138" s="17"/>
      <c r="H138" s="17"/>
      <c r="I138" s="18"/>
      <c r="J138" s="18"/>
      <c r="K138" s="18"/>
      <c r="L138" s="18"/>
    </row>
    <row r="139" spans="1:25" x14ac:dyDescent="0.25">
      <c r="A139" s="24"/>
      <c r="B139" s="18"/>
      <c r="C139" s="18"/>
      <c r="D139" s="18"/>
      <c r="E139" s="18"/>
      <c r="F139" s="18"/>
      <c r="G139" s="17"/>
      <c r="H139" s="17"/>
      <c r="I139" s="18"/>
      <c r="J139" s="18"/>
      <c r="K139" s="18"/>
      <c r="L139" s="18"/>
    </row>
    <row r="140" spans="1:25" x14ac:dyDescent="0.25">
      <c r="A140" s="24"/>
      <c r="B140" s="18"/>
      <c r="C140" s="18"/>
      <c r="D140" s="18"/>
      <c r="E140" s="18"/>
      <c r="F140" s="18"/>
      <c r="G140" s="25"/>
      <c r="H140" s="18"/>
      <c r="I140" s="18"/>
      <c r="J140" s="18"/>
      <c r="K140" s="18"/>
      <c r="L140" s="18"/>
    </row>
    <row r="141" spans="1:25" x14ac:dyDescent="0.25">
      <c r="A141" s="24"/>
      <c r="B141" s="18"/>
      <c r="C141" s="18"/>
      <c r="D141" s="18"/>
      <c r="E141" s="18"/>
      <c r="F141" s="18"/>
      <c r="G141" s="25"/>
      <c r="H141" s="25"/>
      <c r="I141" s="18"/>
      <c r="J141" s="18"/>
      <c r="K141" s="18"/>
      <c r="L141" s="18"/>
    </row>
    <row r="142" spans="1:25" x14ac:dyDescent="0.25">
      <c r="A142" s="24"/>
      <c r="B142" s="25"/>
      <c r="C142" s="18"/>
      <c r="D142" s="18"/>
      <c r="E142" s="18"/>
      <c r="F142" s="18"/>
      <c r="G142" s="25"/>
      <c r="H142" s="18"/>
      <c r="I142" s="18"/>
      <c r="J142" s="18"/>
      <c r="K142" s="18"/>
      <c r="L142" s="18"/>
    </row>
    <row r="143" spans="1:25" x14ac:dyDescent="0.25">
      <c r="A143" s="24"/>
      <c r="B143" s="18"/>
      <c r="C143" s="18"/>
      <c r="D143" s="18"/>
      <c r="E143" s="18"/>
      <c r="F143" s="18"/>
      <c r="G143" s="25"/>
      <c r="H143" s="25"/>
      <c r="I143" s="18"/>
      <c r="J143" s="18"/>
      <c r="K143" s="18"/>
      <c r="L143" s="18"/>
    </row>
    <row r="144" spans="1:25" x14ac:dyDescent="0.25">
      <c r="A144" s="24"/>
      <c r="B144" s="18"/>
      <c r="C144" s="18"/>
      <c r="D144" s="18"/>
      <c r="E144" s="18"/>
      <c r="F144" s="18"/>
      <c r="G144" s="25"/>
      <c r="H144" s="25"/>
      <c r="I144" s="18"/>
      <c r="J144" s="18"/>
      <c r="K144" s="18"/>
      <c r="L144" s="18"/>
    </row>
    <row r="145" spans="1:12" x14ac:dyDescent="0.25">
      <c r="A145" s="24"/>
      <c r="B145" s="18"/>
      <c r="C145" s="18"/>
      <c r="D145" s="18"/>
      <c r="E145" s="18"/>
      <c r="F145" s="18"/>
      <c r="G145" s="25"/>
      <c r="H145" s="25"/>
      <c r="I145" s="18"/>
      <c r="J145" s="18"/>
      <c r="K145" s="18"/>
      <c r="L145" s="18"/>
    </row>
    <row r="146" spans="1:12" x14ac:dyDescent="0.25">
      <c r="A146" s="24"/>
      <c r="B146" s="18"/>
      <c r="C146" s="18"/>
      <c r="D146" s="18"/>
      <c r="E146" s="18"/>
      <c r="F146" s="18"/>
      <c r="G146" s="25"/>
      <c r="H146" s="25"/>
      <c r="I146" s="18"/>
      <c r="J146" s="18"/>
      <c r="K146" s="18"/>
      <c r="L146" s="18"/>
    </row>
    <row r="147" spans="1:12" x14ac:dyDescent="0.25">
      <c r="A147" s="24"/>
      <c r="B147" s="18"/>
      <c r="C147" s="18"/>
      <c r="D147" s="18"/>
      <c r="E147" s="18"/>
      <c r="F147" s="18"/>
      <c r="G147" s="25"/>
      <c r="H147" s="25"/>
      <c r="I147" s="18"/>
      <c r="J147" s="18"/>
      <c r="K147" s="18"/>
      <c r="L147" s="18"/>
    </row>
    <row r="148" spans="1:12" ht="54.75" customHeight="1" x14ac:dyDescent="0.25">
      <c r="A148" s="24"/>
      <c r="B148" s="18"/>
      <c r="C148" s="18"/>
      <c r="D148" s="18"/>
      <c r="E148" s="18"/>
      <c r="F148" s="18"/>
      <c r="G148" s="25"/>
      <c r="H148" s="25"/>
      <c r="I148" s="18"/>
      <c r="J148" s="18"/>
      <c r="K148" s="18"/>
      <c r="L148" s="18"/>
    </row>
    <row r="149" spans="1:12" x14ac:dyDescent="0.25">
      <c r="A149" s="24"/>
      <c r="B149" s="18"/>
      <c r="C149" s="18"/>
      <c r="D149" s="18"/>
      <c r="E149" s="18"/>
      <c r="F149" s="18"/>
      <c r="G149" s="25"/>
      <c r="H149" s="25"/>
      <c r="I149" s="18"/>
      <c r="J149" s="18"/>
      <c r="K149" s="18"/>
      <c r="L149" s="18"/>
    </row>
    <row r="150" spans="1:12" x14ac:dyDescent="0.25">
      <c r="A150" s="24"/>
      <c r="B150" s="18"/>
      <c r="C150" s="18"/>
      <c r="D150" s="18"/>
      <c r="E150" s="18"/>
      <c r="F150" s="18"/>
      <c r="G150" s="25"/>
      <c r="H150" s="25"/>
      <c r="I150" s="18"/>
      <c r="J150" s="18"/>
      <c r="K150" s="18"/>
      <c r="L150" s="18"/>
    </row>
    <row r="151" spans="1:12" ht="54" customHeight="1" x14ac:dyDescent="0.25">
      <c r="A151" s="24"/>
      <c r="B151" s="18"/>
      <c r="C151" s="18"/>
      <c r="D151" s="18"/>
      <c r="E151" s="18"/>
      <c r="F151" s="18"/>
      <c r="G151" s="25"/>
      <c r="H151" s="25"/>
      <c r="I151" s="18"/>
      <c r="J151" s="18"/>
      <c r="K151" s="18"/>
      <c r="L151" s="18"/>
    </row>
    <row r="152" spans="1:12" ht="42" customHeight="1" x14ac:dyDescent="0.25">
      <c r="A152" s="24"/>
      <c r="B152" s="18"/>
      <c r="C152" s="18"/>
      <c r="D152" s="18"/>
      <c r="E152" s="18"/>
      <c r="F152" s="18"/>
      <c r="G152" s="25"/>
      <c r="H152" s="25"/>
      <c r="I152" s="18"/>
      <c r="J152" s="18"/>
      <c r="K152" s="18"/>
      <c r="L152" s="18"/>
    </row>
    <row r="153" spans="1:12" ht="42" customHeight="1" x14ac:dyDescent="0.25">
      <c r="A153" s="24"/>
      <c r="B153" s="18"/>
      <c r="C153" s="18"/>
      <c r="D153" s="18"/>
      <c r="E153" s="18"/>
      <c r="F153" s="18"/>
      <c r="G153" s="25"/>
      <c r="H153" s="25"/>
      <c r="I153" s="18"/>
      <c r="J153" s="18"/>
      <c r="K153" s="18"/>
      <c r="L153" s="18"/>
    </row>
    <row r="154" spans="1:12" x14ac:dyDescent="0.25">
      <c r="A154" s="26"/>
      <c r="B154" s="18"/>
      <c r="C154" s="18"/>
      <c r="D154" s="18"/>
      <c r="E154" s="18"/>
      <c r="F154" s="18"/>
      <c r="G154" s="25"/>
      <c r="H154" s="25"/>
      <c r="I154" s="18"/>
      <c r="J154" s="18"/>
      <c r="K154" s="18"/>
      <c r="L154" s="18"/>
    </row>
    <row r="155" spans="1:12" x14ac:dyDescent="0.25">
      <c r="A155" s="26"/>
      <c r="B155" s="18"/>
      <c r="C155" s="18"/>
      <c r="D155" s="18"/>
      <c r="E155" s="18"/>
      <c r="F155" s="18"/>
      <c r="G155" s="25"/>
      <c r="H155" s="25"/>
      <c r="I155" s="18"/>
      <c r="J155" s="18"/>
      <c r="K155" s="18"/>
      <c r="L155" s="18"/>
    </row>
    <row r="156" spans="1:12" x14ac:dyDescent="0.25">
      <c r="A156" s="26"/>
      <c r="B156" s="18"/>
      <c r="C156" s="18"/>
      <c r="D156" s="18"/>
      <c r="E156" s="18"/>
      <c r="F156" s="18"/>
      <c r="G156" s="25"/>
      <c r="H156" s="25"/>
      <c r="I156" s="18"/>
      <c r="J156" s="18"/>
      <c r="K156" s="18"/>
      <c r="L156" s="18"/>
    </row>
    <row r="157" spans="1:12" x14ac:dyDescent="0.25">
      <c r="A157" s="26"/>
      <c r="B157" s="18"/>
      <c r="C157" s="18"/>
      <c r="D157" s="18"/>
      <c r="E157" s="18"/>
      <c r="F157" s="18"/>
      <c r="G157" s="25"/>
      <c r="H157" s="25"/>
      <c r="I157" s="18"/>
      <c r="J157" s="18"/>
      <c r="K157" s="18"/>
      <c r="L157" s="18"/>
    </row>
    <row r="158" spans="1:12" x14ac:dyDescent="0.25">
      <c r="A158" s="26"/>
      <c r="B158" s="18"/>
      <c r="C158" s="18"/>
      <c r="D158" s="18"/>
      <c r="E158" s="18"/>
      <c r="F158" s="18"/>
      <c r="G158" s="25"/>
      <c r="H158" s="25"/>
      <c r="I158" s="18"/>
      <c r="J158" s="18"/>
      <c r="K158" s="18"/>
      <c r="L158" s="18"/>
    </row>
    <row r="159" spans="1:12" x14ac:dyDescent="0.25">
      <c r="A159" s="26"/>
      <c r="B159" s="25"/>
      <c r="C159" s="27"/>
      <c r="D159" s="25"/>
      <c r="E159" s="28"/>
      <c r="F159" s="27"/>
      <c r="G159" s="25"/>
      <c r="H159" s="25"/>
      <c r="I159" s="18"/>
      <c r="J159" s="18"/>
      <c r="K159" s="18"/>
      <c r="L159" s="18"/>
    </row>
    <row r="160" spans="1:12" x14ac:dyDescent="0.25">
      <c r="A160" s="26"/>
      <c r="B160" s="25"/>
      <c r="C160" s="27"/>
      <c r="D160" s="25"/>
      <c r="E160" s="28"/>
      <c r="F160" s="27"/>
      <c r="G160" s="18"/>
      <c r="H160" s="18"/>
      <c r="I160" s="18"/>
      <c r="J160" s="18"/>
      <c r="K160" s="18"/>
      <c r="L160" s="18"/>
    </row>
    <row r="161" spans="1:12" x14ac:dyDescent="0.25">
      <c r="A161" s="29"/>
      <c r="B161" s="25"/>
      <c r="C161" s="27"/>
      <c r="D161" s="25"/>
      <c r="E161" s="28"/>
      <c r="F161" s="27"/>
      <c r="G161" s="25"/>
      <c r="H161" s="28"/>
      <c r="I161" s="18"/>
      <c r="J161" s="18"/>
      <c r="K161" s="18"/>
      <c r="L161" s="18"/>
    </row>
    <row r="162" spans="1:12" x14ac:dyDescent="0.25">
      <c r="A162" s="29"/>
      <c r="B162" s="25"/>
      <c r="C162" s="27"/>
      <c r="D162" s="25"/>
      <c r="E162" s="28"/>
      <c r="F162" s="27"/>
      <c r="G162" s="25"/>
      <c r="H162" s="28"/>
      <c r="I162" s="18"/>
      <c r="J162" s="18"/>
      <c r="K162" s="18"/>
      <c r="L162" s="18"/>
    </row>
    <row r="163" spans="1:12" x14ac:dyDescent="0.25">
      <c r="A163" s="30"/>
      <c r="B163" s="25"/>
      <c r="C163" s="27"/>
      <c r="D163" s="25"/>
      <c r="E163" s="28"/>
      <c r="F163" s="27"/>
      <c r="G163" s="28"/>
      <c r="H163" s="28"/>
      <c r="I163" s="27"/>
      <c r="J163" s="27"/>
      <c r="K163" s="27"/>
      <c r="L163" s="27"/>
    </row>
    <row r="164" spans="1:12" x14ac:dyDescent="0.25">
      <c r="A164" s="30"/>
      <c r="B164" s="25"/>
      <c r="C164" s="27"/>
      <c r="D164" s="28"/>
      <c r="E164" s="28"/>
      <c r="F164" s="27"/>
      <c r="G164" s="28"/>
      <c r="H164" s="28"/>
      <c r="I164" s="27"/>
      <c r="J164" s="27"/>
      <c r="K164" s="27"/>
      <c r="L164" s="27"/>
    </row>
    <row r="165" spans="1:12" x14ac:dyDescent="0.25">
      <c r="A165" s="30"/>
      <c r="B165" s="25"/>
      <c r="C165" s="27"/>
      <c r="D165" s="25"/>
      <c r="E165" s="28"/>
      <c r="F165" s="27"/>
      <c r="G165" s="28"/>
      <c r="H165" s="28"/>
      <c r="I165" s="27"/>
      <c r="J165" s="27"/>
      <c r="K165" s="27"/>
      <c r="L165" s="27"/>
    </row>
    <row r="166" spans="1:12" x14ac:dyDescent="0.25">
      <c r="A166" s="30"/>
      <c r="B166" s="25"/>
      <c r="C166" s="27"/>
      <c r="D166" s="25"/>
      <c r="E166" s="28"/>
      <c r="F166" s="27"/>
      <c r="G166" s="28"/>
      <c r="H166" s="28"/>
      <c r="I166" s="27"/>
      <c r="J166" s="27"/>
      <c r="K166" s="27"/>
      <c r="L166" s="27"/>
    </row>
    <row r="167" spans="1:12" ht="19.5" customHeight="1" x14ac:dyDescent="0.25">
      <c r="A167" s="30"/>
      <c r="B167" s="25"/>
      <c r="C167" s="27"/>
      <c r="D167" s="25"/>
      <c r="E167" s="28"/>
      <c r="F167" s="27"/>
      <c r="G167" s="28"/>
      <c r="H167" s="28"/>
      <c r="I167" s="27"/>
      <c r="J167" s="27"/>
      <c r="K167" s="27"/>
      <c r="L167" s="27"/>
    </row>
    <row r="168" spans="1:12" x14ac:dyDescent="0.25">
      <c r="A168" s="30"/>
      <c r="B168" s="25"/>
      <c r="C168" s="18"/>
      <c r="D168" s="25"/>
      <c r="E168" s="28"/>
      <c r="F168" s="27"/>
      <c r="G168" s="28"/>
      <c r="H168" s="28"/>
      <c r="I168" s="27"/>
      <c r="J168" s="27"/>
      <c r="K168" s="27"/>
      <c r="L168" s="27"/>
    </row>
    <row r="169" spans="1:12" x14ac:dyDescent="0.25">
      <c r="A169" s="30"/>
      <c r="B169" s="25"/>
      <c r="C169" s="27"/>
      <c r="D169" s="25"/>
      <c r="E169" s="28"/>
      <c r="F169" s="27"/>
      <c r="G169" s="28"/>
      <c r="H169" s="28"/>
      <c r="I169" s="27"/>
      <c r="J169" s="27"/>
      <c r="K169" s="27"/>
      <c r="L169" s="27"/>
    </row>
    <row r="170" spans="1:12" x14ac:dyDescent="0.25">
      <c r="A170" s="30"/>
      <c r="B170" s="25"/>
      <c r="C170" s="27"/>
      <c r="D170" s="25"/>
      <c r="E170" s="28"/>
      <c r="F170" s="27"/>
      <c r="G170" s="28"/>
      <c r="H170" s="28"/>
      <c r="I170" s="27"/>
      <c r="J170" s="27"/>
      <c r="K170" s="27"/>
      <c r="L170" s="27"/>
    </row>
    <row r="171" spans="1:12" x14ac:dyDescent="0.25">
      <c r="A171" s="29"/>
      <c r="B171" s="17"/>
      <c r="C171" s="31"/>
      <c r="D171" s="17"/>
      <c r="E171" s="32"/>
      <c r="F171" s="31"/>
      <c r="G171" s="17"/>
      <c r="H171" s="17"/>
      <c r="I171" s="31"/>
      <c r="J171" s="31"/>
      <c r="K171" s="31"/>
      <c r="L171" s="31"/>
    </row>
    <row r="172" spans="1:12" x14ac:dyDescent="0.25">
      <c r="A172" s="29"/>
      <c r="B172" s="17"/>
      <c r="C172" s="31"/>
      <c r="D172" s="17"/>
      <c r="E172" s="32"/>
      <c r="F172" s="31"/>
      <c r="G172" s="17"/>
      <c r="H172" s="17"/>
      <c r="I172" s="31"/>
      <c r="J172" s="31"/>
      <c r="K172" s="31"/>
      <c r="L172" s="31"/>
    </row>
    <row r="174" spans="1:12" x14ac:dyDescent="0.25">
      <c r="A174" s="1" t="s">
        <v>318</v>
      </c>
      <c r="B174" s="1" t="s">
        <v>319</v>
      </c>
      <c r="C174" s="4" t="s">
        <v>320</v>
      </c>
      <c r="D174" s="33" t="s">
        <v>321</v>
      </c>
      <c r="E174" s="33" t="s">
        <v>322</v>
      </c>
    </row>
    <row r="175" spans="1:12" x14ac:dyDescent="0.25">
      <c r="A175" s="34" t="s">
        <v>323</v>
      </c>
      <c r="B175" s="35">
        <f t="shared" ref="B175:B183" si="2">C175/$C$184</f>
        <v>0.16666666666666666</v>
      </c>
      <c r="C175" s="5">
        <f>'summary 0904'!I24</f>
        <v>3</v>
      </c>
      <c r="D175" s="4">
        <f>33+1+1+1+1+1+8+1+1+1+2+1+2+1+1+1</f>
        <v>57</v>
      </c>
      <c r="E175" s="36">
        <f t="shared" ref="E175:E182" si="3">(C175/D175)*100</f>
        <v>5.2631578947368416</v>
      </c>
    </row>
    <row r="176" spans="1:12" x14ac:dyDescent="0.25">
      <c r="A176" s="34" t="s">
        <v>96</v>
      </c>
      <c r="B176" s="35">
        <f t="shared" si="2"/>
        <v>0.16666666666666666</v>
      </c>
      <c r="C176" s="5">
        <f>'summary 0904'!I25</f>
        <v>3</v>
      </c>
      <c r="D176" s="4">
        <f>540+17+1+1+6+10+1+2+12+2+1+1+1+3+4+3+1+1+1+8+2+1+1+6+1+1+2+1+2+1+4+1+1</f>
        <v>640</v>
      </c>
      <c r="E176" s="36">
        <f t="shared" si="3"/>
        <v>0.46875</v>
      </c>
    </row>
    <row r="177" spans="1:5" x14ac:dyDescent="0.25">
      <c r="A177" s="34" t="s">
        <v>77</v>
      </c>
      <c r="B177" s="35">
        <f t="shared" si="2"/>
        <v>0.33333333333333331</v>
      </c>
      <c r="C177" s="5">
        <f>'summary 0904'!I26</f>
        <v>6</v>
      </c>
      <c r="D177" s="4">
        <f>13+1+1+1+16+10</f>
        <v>42</v>
      </c>
      <c r="E177" s="36">
        <f t="shared" si="3"/>
        <v>14.285714285714285</v>
      </c>
    </row>
    <row r="178" spans="1:5" x14ac:dyDescent="0.25">
      <c r="A178" s="34" t="s">
        <v>324</v>
      </c>
      <c r="B178" s="35">
        <f t="shared" si="2"/>
        <v>0</v>
      </c>
      <c r="C178" s="5">
        <f>'summary 0904'!I27</f>
        <v>0</v>
      </c>
      <c r="D178" s="4">
        <f>36+1+1</f>
        <v>38</v>
      </c>
      <c r="E178" s="36">
        <f t="shared" si="3"/>
        <v>0</v>
      </c>
    </row>
    <row r="179" spans="1:5" x14ac:dyDescent="0.25">
      <c r="A179" s="34" t="s">
        <v>325</v>
      </c>
      <c r="B179" s="35">
        <f t="shared" si="2"/>
        <v>0.1111111111111111</v>
      </c>
      <c r="C179" s="5">
        <f>'summary 0904'!I28</f>
        <v>2</v>
      </c>
      <c r="D179" s="4">
        <f>288+2+13+2+5+56+59+14+2+3+3+1+4</f>
        <v>452</v>
      </c>
      <c r="E179" s="36">
        <f t="shared" si="3"/>
        <v>0.44247787610619471</v>
      </c>
    </row>
    <row r="180" spans="1:5" x14ac:dyDescent="0.25">
      <c r="A180" s="34" t="s">
        <v>326</v>
      </c>
      <c r="B180" s="35">
        <f t="shared" si="2"/>
        <v>0</v>
      </c>
      <c r="C180" s="5">
        <f>'summary 0904'!I29</f>
        <v>0</v>
      </c>
      <c r="D180" s="4">
        <f>132+2+1+2+7+3+4+2+7+1</f>
        <v>161</v>
      </c>
      <c r="E180" s="36">
        <f t="shared" si="3"/>
        <v>0</v>
      </c>
    </row>
    <row r="181" spans="1:5" x14ac:dyDescent="0.25">
      <c r="A181" s="34" t="s">
        <v>140</v>
      </c>
      <c r="B181" s="35">
        <f t="shared" si="2"/>
        <v>0.1111111111111111</v>
      </c>
      <c r="C181" s="5">
        <f>'summary 0904'!I30</f>
        <v>2</v>
      </c>
      <c r="D181" s="4">
        <v>9</v>
      </c>
      <c r="E181" s="36">
        <f t="shared" si="3"/>
        <v>22.222222222222221</v>
      </c>
    </row>
    <row r="182" spans="1:5" x14ac:dyDescent="0.25">
      <c r="A182" s="34" t="s">
        <v>288</v>
      </c>
      <c r="B182" s="35">
        <f t="shared" si="2"/>
        <v>5.5555555555555552E-2</v>
      </c>
      <c r="C182" s="5">
        <f>'summary 0904'!I31</f>
        <v>1</v>
      </c>
      <c r="D182" s="4">
        <f>10+5+2</f>
        <v>17</v>
      </c>
      <c r="E182" s="36">
        <f t="shared" si="3"/>
        <v>5.8823529411764701</v>
      </c>
    </row>
    <row r="183" spans="1:5" x14ac:dyDescent="0.25">
      <c r="A183" s="37" t="s">
        <v>327</v>
      </c>
      <c r="B183" s="35">
        <f t="shared" si="2"/>
        <v>5.5555555555555552E-2</v>
      </c>
      <c r="C183" s="5">
        <f>'summary 0904'!I32</f>
        <v>1</v>
      </c>
    </row>
    <row r="184" spans="1:5" x14ac:dyDescent="0.25">
      <c r="A184" s="37" t="s">
        <v>328</v>
      </c>
      <c r="B184" s="38">
        <f>SUM(B175:B183)</f>
        <v>1</v>
      </c>
      <c r="C184" s="4">
        <f>SUM(C175:C183)</f>
        <v>18</v>
      </c>
      <c r="D184" s="4">
        <f>SUM(D175:D183)</f>
        <v>1416</v>
      </c>
    </row>
  </sheetData>
  <phoneticPr fontId="0" type="noConversion"/>
  <printOptions horizontalCentered="1"/>
  <pageMargins left="0.25" right="0.25" top="1" bottom="0.5" header="0.5" footer="0.25"/>
  <pageSetup paperSize="5" scale="70" orientation="landscape" r:id="rId1"/>
  <headerFooter alignWithMargins="0">
    <oddHeader>&amp;C&amp;"Arial,Bold"EWS-Global Risk Operations
Weekly Summary of Market Risk Aggregation Issues
Week Beginning September 04</oddHeader>
    <oddFooter>&amp;L&amp;"Arial,Bold"Questions Call Nancy ext 54751</oddFooter>
  </headerFooter>
  <rowBreaks count="1" manualBreakCount="1">
    <brk id="97" max="11"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O9" sqref="O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1+1+1+1+1+1+1+1+1+1+1</f>
        <v>11</v>
      </c>
    </row>
    <row r="13" spans="1:11" x14ac:dyDescent="0.25">
      <c r="A13" s="6" t="s">
        <v>80</v>
      </c>
      <c r="B13" s="7"/>
      <c r="C13" s="7" t="s">
        <v>334</v>
      </c>
      <c r="D13" s="7"/>
      <c r="E13" s="7"/>
      <c r="F13" s="7"/>
      <c r="G13" s="7"/>
      <c r="H13" s="7"/>
      <c r="I13" s="7"/>
      <c r="J13" s="7"/>
      <c r="K13" s="7">
        <f>1+1+1+1</f>
        <v>4</v>
      </c>
    </row>
    <row r="14" spans="1:11" x14ac:dyDescent="0.25">
      <c r="A14" s="6" t="s">
        <v>255</v>
      </c>
      <c r="B14" s="7"/>
      <c r="C14" s="7" t="s">
        <v>52</v>
      </c>
      <c r="D14" s="7"/>
      <c r="E14" s="7"/>
      <c r="F14" s="7"/>
      <c r="G14" s="7"/>
      <c r="H14" s="7"/>
      <c r="I14" s="7"/>
      <c r="J14" s="7"/>
      <c r="K14" s="7"/>
    </row>
    <row r="15" spans="1:11" x14ac:dyDescent="0.25">
      <c r="A15" s="6" t="s">
        <v>90</v>
      </c>
      <c r="B15" s="7"/>
      <c r="C15" s="7" t="s">
        <v>53</v>
      </c>
      <c r="D15" s="7"/>
      <c r="E15" s="7"/>
      <c r="F15" s="7"/>
      <c r="G15" s="7"/>
      <c r="H15" s="7"/>
      <c r="I15" s="7"/>
      <c r="J15" s="7"/>
      <c r="K15" s="7">
        <f>1</f>
        <v>1</v>
      </c>
    </row>
    <row r="16" spans="1:11" x14ac:dyDescent="0.25">
      <c r="A16" s="6" t="s">
        <v>335</v>
      </c>
      <c r="B16" s="7"/>
      <c r="C16" s="7" t="s">
        <v>54</v>
      </c>
      <c r="D16" s="7"/>
      <c r="E16" s="7"/>
      <c r="F16" s="7"/>
      <c r="G16" s="7"/>
      <c r="H16" s="7"/>
      <c r="I16" s="7"/>
      <c r="J16" s="7"/>
      <c r="K16" s="7"/>
    </row>
    <row r="17" spans="1:11" x14ac:dyDescent="0.25">
      <c r="A17" s="6" t="s">
        <v>109</v>
      </c>
      <c r="B17" s="7"/>
      <c r="C17" s="7" t="s">
        <v>55</v>
      </c>
      <c r="D17" s="7"/>
      <c r="E17" s="7"/>
      <c r="F17" s="7"/>
      <c r="G17" s="7"/>
      <c r="H17" s="7"/>
      <c r="I17" s="7"/>
      <c r="J17" s="7"/>
      <c r="K17" s="7">
        <f>1</f>
        <v>1</v>
      </c>
    </row>
    <row r="18" spans="1:11" x14ac:dyDescent="0.25">
      <c r="A18" s="6" t="s">
        <v>115</v>
      </c>
      <c r="B18" s="7"/>
      <c r="C18" s="7" t="s">
        <v>56</v>
      </c>
      <c r="D18" s="7"/>
      <c r="E18" s="7"/>
      <c r="F18" s="7"/>
      <c r="G18" s="7"/>
      <c r="H18" s="7"/>
      <c r="I18" s="7"/>
      <c r="J18" s="7"/>
      <c r="K18" s="47">
        <f>1</f>
        <v>1</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f>1+1+1</f>
        <v>3</v>
      </c>
      <c r="J24" s="31"/>
      <c r="K24" s="31"/>
    </row>
    <row r="25" spans="1:11" x14ac:dyDescent="0.25">
      <c r="A25" s="29" t="s">
        <v>96</v>
      </c>
      <c r="B25" s="17"/>
      <c r="C25" s="17"/>
      <c r="D25" s="32"/>
      <c r="E25" s="31"/>
      <c r="F25" s="32"/>
      <c r="G25" s="32"/>
      <c r="H25" s="31"/>
      <c r="I25" s="6">
        <f>1+1+1</f>
        <v>3</v>
      </c>
      <c r="J25" s="31"/>
      <c r="K25" s="49"/>
    </row>
    <row r="26" spans="1:11" x14ac:dyDescent="0.25">
      <c r="A26" s="29" t="s">
        <v>77</v>
      </c>
      <c r="B26" s="17"/>
      <c r="C26" s="17"/>
      <c r="D26" s="32"/>
      <c r="E26" s="31"/>
      <c r="F26" s="32"/>
      <c r="G26" s="32"/>
      <c r="H26" s="31"/>
      <c r="I26" s="6">
        <f>1+1+1+1+1+1</f>
        <v>6</v>
      </c>
      <c r="J26" s="31"/>
      <c r="K26" s="32"/>
    </row>
    <row r="27" spans="1:11" x14ac:dyDescent="0.25">
      <c r="A27" s="29" t="s">
        <v>324</v>
      </c>
      <c r="B27" s="17"/>
      <c r="C27" s="17"/>
      <c r="D27" s="32"/>
      <c r="E27" s="31"/>
      <c r="F27" s="32"/>
      <c r="G27" s="32"/>
      <c r="H27" s="31"/>
      <c r="I27" s="6"/>
      <c r="J27" s="31"/>
      <c r="K27" s="31"/>
    </row>
    <row r="28" spans="1:11" x14ac:dyDescent="0.25">
      <c r="A28" s="29" t="s">
        <v>325</v>
      </c>
      <c r="B28" s="17"/>
      <c r="C28" s="17"/>
      <c r="D28" s="32"/>
      <c r="E28" s="31"/>
      <c r="F28" s="32"/>
      <c r="G28" s="32"/>
      <c r="H28" s="31"/>
      <c r="I28" s="6">
        <f>1+1</f>
        <v>2</v>
      </c>
      <c r="J28" s="31"/>
      <c r="K28" s="31"/>
    </row>
    <row r="29" spans="1:11" x14ac:dyDescent="0.25">
      <c r="A29" s="29" t="s">
        <v>326</v>
      </c>
      <c r="B29" s="17"/>
      <c r="C29" s="17"/>
      <c r="D29" s="32"/>
      <c r="E29" s="31"/>
      <c r="F29" s="32"/>
      <c r="G29" s="32"/>
      <c r="H29" s="31"/>
      <c r="I29" s="6"/>
      <c r="J29" s="31"/>
      <c r="K29" s="32"/>
    </row>
    <row r="30" spans="1:11" x14ac:dyDescent="0.25">
      <c r="A30" s="29" t="s">
        <v>140</v>
      </c>
      <c r="B30" s="17"/>
      <c r="C30" s="17"/>
      <c r="D30" s="32"/>
      <c r="E30" s="31"/>
      <c r="F30" s="32"/>
      <c r="G30" s="32"/>
      <c r="H30" s="31"/>
      <c r="I30" s="6">
        <f>1+1</f>
        <v>2</v>
      </c>
      <c r="J30" s="31"/>
      <c r="K30" s="31"/>
    </row>
    <row r="31" spans="1:11" x14ac:dyDescent="0.25">
      <c r="A31" s="29" t="s">
        <v>288</v>
      </c>
      <c r="B31" s="17"/>
      <c r="C31" s="17"/>
      <c r="D31" s="32"/>
      <c r="E31" s="31"/>
      <c r="F31" s="32"/>
      <c r="G31" s="32"/>
      <c r="H31" s="31"/>
      <c r="I31" s="6">
        <f>1</f>
        <v>1</v>
      </c>
      <c r="J31" s="31"/>
      <c r="K31" s="31"/>
    </row>
    <row r="32" spans="1:11" ht="13.8" thickBot="1" x14ac:dyDescent="0.3">
      <c r="A32" s="50" t="s">
        <v>339</v>
      </c>
      <c r="I32" s="5">
        <f>1</f>
        <v>1</v>
      </c>
      <c r="K32" s="51"/>
    </row>
    <row r="33" spans="1:11" ht="13.8" thickTop="1" x14ac:dyDescent="0.25">
      <c r="A33" s="52" t="s">
        <v>330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75"/>
  <sheetViews>
    <sheetView topLeftCell="A32" zoomScale="80" zoomScaleNormal="100" workbookViewId="0">
      <selection activeCell="G77" sqref="G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16384" width="9.109375" style="4"/>
  </cols>
  <sheetData>
    <row r="1" spans="1:27"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row>
    <row r="2" spans="1:27" x14ac:dyDescent="0.25">
      <c r="A2" s="2" t="s">
        <v>48</v>
      </c>
      <c r="B2" s="3"/>
      <c r="H2" s="4">
        <f>1+1</f>
        <v>2</v>
      </c>
      <c r="J2" s="4">
        <f>1</f>
        <v>1</v>
      </c>
      <c r="K2" s="3"/>
      <c r="L2" s="5"/>
      <c r="M2" s="3"/>
      <c r="N2" s="3"/>
      <c r="P2" s="4">
        <v>1</v>
      </c>
    </row>
    <row r="3" spans="1:27" x14ac:dyDescent="0.25">
      <c r="A3" s="2" t="s">
        <v>49</v>
      </c>
      <c r="B3" s="5"/>
      <c r="K3" s="5"/>
      <c r="L3" s="5"/>
      <c r="M3" s="5"/>
      <c r="N3" s="6">
        <v>1</v>
      </c>
      <c r="P3" s="4">
        <v>1</v>
      </c>
      <c r="R3" s="4">
        <f>'[7]summary 0625'!K11</f>
        <v>2</v>
      </c>
      <c r="T3" s="4">
        <f>'[7]summary 0709'!K10</f>
        <v>1</v>
      </c>
    </row>
    <row r="4" spans="1:27"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row>
    <row r="5" spans="1:27"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row>
    <row r="6" spans="1:27"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row>
    <row r="7" spans="1:27"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row>
    <row r="8" spans="1:27"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27"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row>
    <row r="10" spans="1:27"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row>
    <row r="11" spans="1:27"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A11" si="1">SUM(U3:U10)</f>
        <v>15</v>
      </c>
      <c r="V11" s="4">
        <f t="shared" si="1"/>
        <v>19</v>
      </c>
      <c r="W11" s="4">
        <f t="shared" si="1"/>
        <v>29</v>
      </c>
      <c r="X11" s="4">
        <f t="shared" si="1"/>
        <v>24</v>
      </c>
      <c r="Y11" s="4">
        <f t="shared" si="1"/>
        <v>17</v>
      </c>
      <c r="Z11" s="4">
        <f t="shared" si="1"/>
        <v>14</v>
      </c>
      <c r="AA11" s="4">
        <f t="shared" si="1"/>
        <v>23</v>
      </c>
    </row>
    <row r="12" spans="1:27"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row>
    <row r="89" spans="1:12" x14ac:dyDescent="0.25">
      <c r="A89" s="10" t="s">
        <v>400</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59</v>
      </c>
      <c r="B91" s="11"/>
      <c r="C91" s="11"/>
      <c r="D91" s="11"/>
      <c r="E91" s="11"/>
      <c r="F91" s="12"/>
      <c r="G91" s="11"/>
      <c r="H91" s="11"/>
      <c r="I91" s="12"/>
      <c r="J91" s="12"/>
      <c r="K91" s="12"/>
      <c r="L91" s="11"/>
    </row>
    <row r="92" spans="1:12" x14ac:dyDescent="0.25">
      <c r="A92" s="11" t="s">
        <v>340</v>
      </c>
      <c r="B92" s="11"/>
      <c r="C92" s="11"/>
      <c r="D92" s="11"/>
      <c r="E92" s="11"/>
      <c r="F92" s="12"/>
      <c r="G92" s="11"/>
      <c r="H92" s="11"/>
      <c r="I92" s="12"/>
      <c r="J92" s="12"/>
      <c r="K92" s="12"/>
      <c r="L92" s="11"/>
    </row>
    <row r="93" spans="1:12" x14ac:dyDescent="0.25">
      <c r="A93" s="11" t="s">
        <v>341</v>
      </c>
      <c r="B93" s="11"/>
      <c r="C93" s="11"/>
      <c r="D93" s="11"/>
      <c r="E93" s="11"/>
      <c r="F93" s="12"/>
      <c r="G93" s="11"/>
      <c r="H93" s="11"/>
      <c r="I93" s="12"/>
      <c r="J93" s="12"/>
      <c r="K93" s="12"/>
      <c r="L93" s="11"/>
    </row>
    <row r="94" spans="1:12" x14ac:dyDescent="0.25">
      <c r="A94" s="11" t="s">
        <v>342</v>
      </c>
      <c r="B94" s="11"/>
      <c r="C94" s="11"/>
      <c r="D94" s="11"/>
      <c r="E94" s="11"/>
      <c r="F94" s="12"/>
      <c r="G94" s="11"/>
      <c r="H94" s="11"/>
      <c r="I94" s="12"/>
      <c r="J94" s="12"/>
      <c r="K94" s="12"/>
      <c r="L94" s="11"/>
    </row>
    <row r="95" spans="1:12" x14ac:dyDescent="0.25">
      <c r="A95" s="11" t="s">
        <v>343</v>
      </c>
      <c r="B95" s="11"/>
      <c r="C95" s="11"/>
      <c r="D95" s="11"/>
      <c r="E95" s="11"/>
      <c r="F95" s="12"/>
      <c r="G95" s="11"/>
      <c r="H95" s="11"/>
      <c r="I95" s="12"/>
      <c r="J95" s="12"/>
      <c r="K95" s="12"/>
      <c r="L95" s="11"/>
    </row>
    <row r="96" spans="1:12" x14ac:dyDescent="0.25">
      <c r="A96" s="11" t="s">
        <v>344</v>
      </c>
      <c r="B96" s="11"/>
      <c r="C96" s="11"/>
      <c r="D96" s="11"/>
      <c r="E96" s="11"/>
      <c r="F96" s="12"/>
      <c r="G96" s="11"/>
      <c r="H96" s="11"/>
      <c r="I96" s="12"/>
      <c r="J96" s="12"/>
      <c r="K96" s="12"/>
      <c r="L96" s="11"/>
    </row>
    <row r="97" spans="1:25" x14ac:dyDescent="0.25">
      <c r="A97" s="11" t="s">
        <v>345</v>
      </c>
      <c r="B97" s="11"/>
      <c r="C97" s="11"/>
      <c r="D97" s="11"/>
      <c r="E97" s="11"/>
      <c r="F97" s="12"/>
      <c r="G97" s="11"/>
      <c r="H97" s="11"/>
      <c r="I97" s="12"/>
      <c r="J97" s="12"/>
      <c r="K97" s="12"/>
      <c r="L97" s="11"/>
    </row>
    <row r="98" spans="1:25" x14ac:dyDescent="0.25">
      <c r="A98" s="11" t="s">
        <v>346</v>
      </c>
      <c r="B98" s="11"/>
      <c r="C98" s="11"/>
      <c r="D98" s="11"/>
      <c r="E98" s="11"/>
      <c r="F98" s="12"/>
      <c r="G98" s="11"/>
      <c r="H98" s="11"/>
      <c r="I98" s="12"/>
      <c r="J98" s="12"/>
      <c r="K98" s="12"/>
      <c r="L98" s="11"/>
    </row>
    <row r="99" spans="1:25" x14ac:dyDescent="0.25">
      <c r="A99" s="11" t="s">
        <v>347</v>
      </c>
      <c r="B99" s="11"/>
      <c r="C99" s="11"/>
      <c r="D99" s="11"/>
      <c r="E99" s="11"/>
      <c r="F99" s="12"/>
      <c r="G99" s="11"/>
      <c r="H99" s="11"/>
      <c r="I99" s="12"/>
      <c r="J99" s="12"/>
      <c r="K99" s="12"/>
      <c r="L99" s="11"/>
    </row>
    <row r="100" spans="1:25" x14ac:dyDescent="0.25">
      <c r="A100" s="11" t="s">
        <v>348</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60</v>
      </c>
      <c r="F102" s="14"/>
      <c r="G102" s="14"/>
      <c r="H102" s="14"/>
      <c r="I102" s="14" t="s">
        <v>61</v>
      </c>
      <c r="J102" s="14" t="s">
        <v>62</v>
      </c>
      <c r="K102" s="14" t="s">
        <v>63</v>
      </c>
      <c r="L102" s="14" t="s">
        <v>64</v>
      </c>
    </row>
    <row r="103" spans="1:25" x14ac:dyDescent="0.25">
      <c r="A103" s="14" t="s">
        <v>65</v>
      </c>
      <c r="B103" s="14" t="s">
        <v>66</v>
      </c>
      <c r="C103" s="14" t="s">
        <v>67</v>
      </c>
      <c r="D103" s="14" t="s">
        <v>68</v>
      </c>
      <c r="E103" s="14" t="s">
        <v>69</v>
      </c>
      <c r="F103" s="14" t="s">
        <v>59</v>
      </c>
      <c r="G103" s="14" t="s">
        <v>70</v>
      </c>
      <c r="H103" s="14" t="s">
        <v>71</v>
      </c>
      <c r="I103" s="14" t="s">
        <v>72</v>
      </c>
      <c r="J103" s="14" t="s">
        <v>73</v>
      </c>
      <c r="K103" s="14" t="s">
        <v>74</v>
      </c>
      <c r="L103" s="14" t="s">
        <v>75</v>
      </c>
    </row>
    <row r="104" spans="1:25" x14ac:dyDescent="0.25">
      <c r="A104" s="14"/>
      <c r="B104" s="14"/>
      <c r="C104" s="14"/>
      <c r="D104" s="14"/>
      <c r="E104" s="14"/>
      <c r="F104" s="14"/>
      <c r="G104" s="14"/>
      <c r="H104" s="14"/>
      <c r="I104" s="14"/>
      <c r="J104" s="14"/>
      <c r="K104" s="14"/>
      <c r="L104" s="14"/>
    </row>
    <row r="105" spans="1:25" ht="39.6" x14ac:dyDescent="0.25">
      <c r="A105" s="15">
        <v>37134</v>
      </c>
      <c r="B105" s="16" t="s">
        <v>144</v>
      </c>
      <c r="C105" s="16" t="s">
        <v>77</v>
      </c>
      <c r="D105" s="16" t="s">
        <v>144</v>
      </c>
      <c r="E105" s="16" t="s">
        <v>79</v>
      </c>
      <c r="F105" s="16" t="s">
        <v>80</v>
      </c>
      <c r="G105" s="17" t="s">
        <v>350</v>
      </c>
      <c r="H105" s="17"/>
      <c r="I105" s="16" t="s">
        <v>84</v>
      </c>
      <c r="J105" s="16" t="s">
        <v>83</v>
      </c>
      <c r="K105" s="16" t="s">
        <v>84</v>
      </c>
      <c r="L105" s="16" t="s">
        <v>351</v>
      </c>
    </row>
    <row r="106" spans="1:25" ht="79.2" x14ac:dyDescent="0.25">
      <c r="A106" s="15">
        <v>37134</v>
      </c>
      <c r="B106" s="16" t="s">
        <v>352</v>
      </c>
      <c r="C106" s="16" t="s">
        <v>77</v>
      </c>
      <c r="D106" s="16" t="s">
        <v>78</v>
      </c>
      <c r="E106" s="16" t="s">
        <v>79</v>
      </c>
      <c r="F106" s="16" t="s">
        <v>90</v>
      </c>
      <c r="G106" s="17" t="s">
        <v>353</v>
      </c>
      <c r="H106" s="17"/>
      <c r="I106" s="16" t="s">
        <v>84</v>
      </c>
      <c r="J106" s="16" t="s">
        <v>83</v>
      </c>
      <c r="K106" s="16" t="s">
        <v>84</v>
      </c>
      <c r="L106" s="16" t="s">
        <v>351</v>
      </c>
    </row>
    <row r="107" spans="1:25" ht="26.4" x14ac:dyDescent="0.25">
      <c r="A107" s="15">
        <v>37134</v>
      </c>
      <c r="B107" s="16" t="s">
        <v>354</v>
      </c>
      <c r="C107" s="16" t="s">
        <v>96</v>
      </c>
      <c r="D107" s="16" t="s">
        <v>355</v>
      </c>
      <c r="E107" s="16" t="s">
        <v>98</v>
      </c>
      <c r="F107" s="16" t="s">
        <v>104</v>
      </c>
      <c r="G107" s="17" t="s">
        <v>356</v>
      </c>
      <c r="H107" s="17"/>
      <c r="I107" s="16" t="s">
        <v>83</v>
      </c>
      <c r="J107" s="16" t="s">
        <v>83</v>
      </c>
      <c r="K107" s="16" t="s">
        <v>84</v>
      </c>
      <c r="L107" s="16" t="s">
        <v>351</v>
      </c>
    </row>
    <row r="108" spans="1:25" ht="26.4" x14ac:dyDescent="0.25">
      <c r="A108" s="15">
        <v>37134</v>
      </c>
      <c r="B108" s="16" t="s">
        <v>357</v>
      </c>
      <c r="C108" s="16" t="s">
        <v>96</v>
      </c>
      <c r="D108" s="16" t="s">
        <v>355</v>
      </c>
      <c r="E108" s="16" t="s">
        <v>98</v>
      </c>
      <c r="F108" s="16" t="s">
        <v>104</v>
      </c>
      <c r="G108" s="17" t="s">
        <v>358</v>
      </c>
      <c r="H108" s="17"/>
      <c r="I108" s="16" t="s">
        <v>83</v>
      </c>
      <c r="J108" s="16" t="s">
        <v>83</v>
      </c>
      <c r="K108" s="16" t="s">
        <v>84</v>
      </c>
      <c r="L108" s="16" t="s">
        <v>351</v>
      </c>
    </row>
    <row r="109" spans="1:25" ht="24.75" customHeight="1" x14ac:dyDescent="0.25">
      <c r="A109" s="15">
        <v>37133</v>
      </c>
      <c r="B109" s="17" t="s">
        <v>359</v>
      </c>
      <c r="C109" s="16" t="s">
        <v>140</v>
      </c>
      <c r="D109" s="16" t="s">
        <v>140</v>
      </c>
      <c r="E109" s="16" t="s">
        <v>142</v>
      </c>
      <c r="F109" s="16" t="s">
        <v>104</v>
      </c>
      <c r="G109" s="17" t="s">
        <v>360</v>
      </c>
      <c r="H109" s="17"/>
      <c r="I109" s="16" t="s">
        <v>84</v>
      </c>
      <c r="J109" s="16" t="s">
        <v>83</v>
      </c>
      <c r="K109" s="16" t="s">
        <v>84</v>
      </c>
      <c r="L109" s="16" t="s">
        <v>351</v>
      </c>
    </row>
    <row r="110" spans="1:25" ht="52.8" x14ac:dyDescent="0.25">
      <c r="A110" s="15">
        <v>37133</v>
      </c>
      <c r="B110" s="16" t="s">
        <v>361</v>
      </c>
      <c r="C110" s="16" t="s">
        <v>77</v>
      </c>
      <c r="D110" s="16" t="s">
        <v>202</v>
      </c>
      <c r="E110" s="16" t="s">
        <v>79</v>
      </c>
      <c r="F110" s="16" t="s">
        <v>80</v>
      </c>
      <c r="G110" s="17" t="s">
        <v>362</v>
      </c>
      <c r="H110" s="17"/>
      <c r="I110" s="16" t="s">
        <v>84</v>
      </c>
      <c r="J110" s="16" t="s">
        <v>84</v>
      </c>
      <c r="K110" s="16" t="s">
        <v>84</v>
      </c>
      <c r="L110" s="16" t="s">
        <v>351</v>
      </c>
      <c r="M110" s="22"/>
      <c r="N110" s="22"/>
      <c r="O110" s="22"/>
      <c r="P110" s="22"/>
      <c r="Q110" s="22"/>
      <c r="R110" s="22"/>
      <c r="S110" s="22"/>
      <c r="T110" s="22"/>
      <c r="U110" s="22"/>
      <c r="V110" s="22"/>
      <c r="W110" s="22"/>
      <c r="X110" s="22"/>
      <c r="Y110" s="22"/>
    </row>
    <row r="111" spans="1:25" ht="52.8" x14ac:dyDescent="0.25">
      <c r="A111" s="15">
        <v>37133</v>
      </c>
      <c r="B111" s="16" t="s">
        <v>363</v>
      </c>
      <c r="C111" s="16" t="s">
        <v>323</v>
      </c>
      <c r="D111" s="16" t="s">
        <v>364</v>
      </c>
      <c r="E111" s="16" t="s">
        <v>365</v>
      </c>
      <c r="F111" s="16" t="s">
        <v>90</v>
      </c>
      <c r="G111" s="17" t="s">
        <v>366</v>
      </c>
      <c r="H111" s="17"/>
      <c r="I111" s="16" t="s">
        <v>83</v>
      </c>
      <c r="J111" s="16" t="s">
        <v>84</v>
      </c>
      <c r="K111" s="16" t="s">
        <v>84</v>
      </c>
      <c r="L111" s="16" t="s">
        <v>351</v>
      </c>
      <c r="M111" s="22"/>
      <c r="N111" s="22"/>
      <c r="O111" s="22"/>
      <c r="P111" s="22"/>
      <c r="Q111" s="22"/>
      <c r="R111" s="22"/>
      <c r="S111" s="22"/>
      <c r="T111" s="22"/>
      <c r="U111" s="22"/>
      <c r="V111" s="22"/>
      <c r="W111" s="22"/>
      <c r="X111" s="22"/>
      <c r="Y111" s="22"/>
    </row>
    <row r="112" spans="1:25" ht="79.2" x14ac:dyDescent="0.25">
      <c r="A112" s="15">
        <v>37133</v>
      </c>
      <c r="B112" s="17" t="s">
        <v>367</v>
      </c>
      <c r="C112" s="16" t="s">
        <v>87</v>
      </c>
      <c r="D112" s="16" t="s">
        <v>211</v>
      </c>
      <c r="E112" s="16" t="s">
        <v>212</v>
      </c>
      <c r="F112" s="16" t="s">
        <v>335</v>
      </c>
      <c r="G112" s="17" t="s">
        <v>368</v>
      </c>
      <c r="H112" s="17"/>
      <c r="I112" s="16" t="s">
        <v>84</v>
      </c>
      <c r="J112" s="16" t="s">
        <v>83</v>
      </c>
      <c r="K112" s="16" t="s">
        <v>83</v>
      </c>
      <c r="L112" s="16" t="s">
        <v>351</v>
      </c>
      <c r="M112" s="22"/>
      <c r="N112" s="22"/>
      <c r="O112" s="22"/>
      <c r="P112" s="22"/>
      <c r="Q112" s="22"/>
      <c r="R112" s="22"/>
      <c r="S112" s="22"/>
      <c r="T112" s="22"/>
      <c r="U112" s="22"/>
      <c r="V112" s="22"/>
      <c r="W112" s="22"/>
      <c r="X112" s="22"/>
      <c r="Y112" s="22"/>
    </row>
    <row r="113" spans="1:25" ht="55.5" customHeight="1" x14ac:dyDescent="0.25">
      <c r="A113" s="15">
        <v>37133</v>
      </c>
      <c r="B113" s="16" t="s">
        <v>78</v>
      </c>
      <c r="C113" s="16" t="s">
        <v>77</v>
      </c>
      <c r="D113" s="16" t="s">
        <v>78</v>
      </c>
      <c r="E113" s="16" t="s">
        <v>79</v>
      </c>
      <c r="F113" s="16" t="s">
        <v>80</v>
      </c>
      <c r="G113" s="17" t="s">
        <v>369</v>
      </c>
      <c r="H113" s="17"/>
      <c r="I113" s="16" t="s">
        <v>83</v>
      </c>
      <c r="J113" s="16" t="s">
        <v>83</v>
      </c>
      <c r="K113" s="16" t="s">
        <v>84</v>
      </c>
      <c r="L113" s="16" t="s">
        <v>351</v>
      </c>
      <c r="M113" s="22"/>
      <c r="N113" s="22"/>
      <c r="O113" s="22"/>
      <c r="P113" s="22"/>
      <c r="Q113" s="22"/>
      <c r="R113" s="22"/>
      <c r="S113" s="22"/>
      <c r="T113" s="22"/>
      <c r="U113" s="22"/>
      <c r="V113" s="22"/>
      <c r="W113" s="22"/>
      <c r="X113" s="22"/>
      <c r="Y113" s="22"/>
    </row>
    <row r="114" spans="1:25" ht="26.4" x14ac:dyDescent="0.25">
      <c r="A114" s="15">
        <v>37133</v>
      </c>
      <c r="B114" s="16" t="s">
        <v>370</v>
      </c>
      <c r="C114" s="16" t="s">
        <v>87</v>
      </c>
      <c r="D114" s="16" t="s">
        <v>371</v>
      </c>
      <c r="E114" s="16" t="s">
        <v>148</v>
      </c>
      <c r="F114" s="16" t="s">
        <v>104</v>
      </c>
      <c r="G114" s="17" t="s">
        <v>372</v>
      </c>
      <c r="H114" s="17"/>
      <c r="I114" s="16" t="s">
        <v>83</v>
      </c>
      <c r="J114" s="16" t="s">
        <v>83</v>
      </c>
      <c r="K114" s="16" t="s">
        <v>83</v>
      </c>
      <c r="L114" s="16" t="s">
        <v>351</v>
      </c>
      <c r="M114" s="22"/>
      <c r="N114" s="22"/>
      <c r="O114" s="22"/>
      <c r="P114" s="22"/>
      <c r="Q114" s="22"/>
      <c r="R114" s="22"/>
      <c r="S114" s="22"/>
      <c r="T114" s="22"/>
      <c r="U114" s="22"/>
      <c r="V114" s="22"/>
      <c r="W114" s="22"/>
      <c r="X114" s="22"/>
      <c r="Y114" s="22"/>
    </row>
    <row r="115" spans="1:25" ht="26.4" x14ac:dyDescent="0.25">
      <c r="A115" s="15">
        <v>37133</v>
      </c>
      <c r="B115" s="16" t="s">
        <v>373</v>
      </c>
      <c r="C115" s="16" t="s">
        <v>77</v>
      </c>
      <c r="D115" s="16" t="s">
        <v>207</v>
      </c>
      <c r="E115" s="16" t="s">
        <v>374</v>
      </c>
      <c r="F115" s="16" t="s">
        <v>109</v>
      </c>
      <c r="G115" s="17" t="s">
        <v>375</v>
      </c>
      <c r="H115" s="17"/>
      <c r="I115" s="16" t="s">
        <v>84</v>
      </c>
      <c r="J115" s="16" t="s">
        <v>83</v>
      </c>
      <c r="K115" s="16" t="s">
        <v>84</v>
      </c>
      <c r="L115" s="16"/>
      <c r="M115" s="22"/>
      <c r="N115" s="22"/>
      <c r="O115" s="22"/>
      <c r="P115" s="22"/>
      <c r="Q115" s="22"/>
      <c r="R115" s="22"/>
      <c r="S115" s="22"/>
      <c r="T115" s="22"/>
      <c r="U115" s="22"/>
      <c r="V115" s="22"/>
      <c r="W115" s="22"/>
      <c r="X115" s="22"/>
      <c r="Y115" s="22"/>
    </row>
    <row r="116" spans="1:25" ht="52.8" x14ac:dyDescent="0.25">
      <c r="A116" s="15">
        <v>37132</v>
      </c>
      <c r="B116" s="16" t="s">
        <v>361</v>
      </c>
      <c r="C116" s="16" t="s">
        <v>77</v>
      </c>
      <c r="D116" s="16" t="s">
        <v>202</v>
      </c>
      <c r="E116" s="16" t="s">
        <v>79</v>
      </c>
      <c r="F116" s="16" t="s">
        <v>80</v>
      </c>
      <c r="G116" s="17" t="s">
        <v>362</v>
      </c>
      <c r="H116" s="17"/>
      <c r="I116" s="16" t="s">
        <v>84</v>
      </c>
      <c r="J116" s="16" t="s">
        <v>84</v>
      </c>
      <c r="K116" s="16" t="s">
        <v>84</v>
      </c>
      <c r="L116" s="16" t="s">
        <v>351</v>
      </c>
      <c r="M116" s="22"/>
      <c r="N116" s="22"/>
      <c r="O116" s="22"/>
      <c r="P116" s="22"/>
      <c r="Q116" s="22"/>
      <c r="R116" s="22"/>
      <c r="S116" s="22"/>
      <c r="T116" s="22"/>
      <c r="U116" s="22"/>
      <c r="V116" s="22"/>
      <c r="W116" s="22"/>
      <c r="X116" s="22"/>
      <c r="Y116" s="22"/>
    </row>
    <row r="117" spans="1:25" ht="26.4" x14ac:dyDescent="0.25">
      <c r="A117" s="15">
        <v>37132</v>
      </c>
      <c r="B117" s="16" t="s">
        <v>376</v>
      </c>
      <c r="C117" s="16" t="s">
        <v>87</v>
      </c>
      <c r="D117" s="16" t="s">
        <v>377</v>
      </c>
      <c r="E117" s="16" t="s">
        <v>148</v>
      </c>
      <c r="F117" s="16" t="s">
        <v>255</v>
      </c>
      <c r="G117" s="17" t="s">
        <v>378</v>
      </c>
      <c r="H117" s="17"/>
      <c r="I117" s="16" t="s">
        <v>83</v>
      </c>
      <c r="J117" s="16" t="s">
        <v>84</v>
      </c>
      <c r="K117" s="16" t="s">
        <v>84</v>
      </c>
      <c r="L117" s="16" t="s">
        <v>351</v>
      </c>
      <c r="M117" s="22"/>
      <c r="N117" s="22"/>
      <c r="O117" s="22"/>
      <c r="P117" s="22"/>
      <c r="Q117" s="22"/>
      <c r="R117" s="22"/>
      <c r="S117" s="22"/>
      <c r="T117" s="22"/>
      <c r="U117" s="22"/>
      <c r="V117" s="22"/>
      <c r="W117" s="22"/>
      <c r="X117" s="22"/>
      <c r="Y117" s="22"/>
    </row>
    <row r="118" spans="1:25" x14ac:dyDescent="0.25">
      <c r="A118" s="15">
        <v>37132</v>
      </c>
      <c r="B118" s="16" t="s">
        <v>379</v>
      </c>
      <c r="C118" s="16" t="s">
        <v>87</v>
      </c>
      <c r="D118" s="16" t="s">
        <v>371</v>
      </c>
      <c r="E118" s="16" t="s">
        <v>148</v>
      </c>
      <c r="F118" s="16" t="s">
        <v>104</v>
      </c>
      <c r="G118" s="17" t="s">
        <v>380</v>
      </c>
      <c r="H118" s="17"/>
      <c r="I118" s="16" t="s">
        <v>83</v>
      </c>
      <c r="J118" s="16" t="s">
        <v>83</v>
      </c>
      <c r="K118" s="16" t="s">
        <v>83</v>
      </c>
      <c r="L118" s="16" t="s">
        <v>351</v>
      </c>
      <c r="M118" s="22"/>
      <c r="N118" s="22"/>
      <c r="O118" s="22"/>
      <c r="P118" s="22"/>
      <c r="Q118" s="22"/>
      <c r="R118" s="22"/>
      <c r="S118" s="22"/>
      <c r="T118" s="22"/>
      <c r="U118" s="22"/>
      <c r="V118" s="22"/>
      <c r="W118" s="22"/>
      <c r="X118" s="22"/>
      <c r="Y118" s="22"/>
    </row>
    <row r="119" spans="1:25" ht="26.4" x14ac:dyDescent="0.25">
      <c r="A119" s="15">
        <v>37132</v>
      </c>
      <c r="B119" s="16" t="s">
        <v>381</v>
      </c>
      <c r="C119" s="16" t="s">
        <v>77</v>
      </c>
      <c r="D119" s="16"/>
      <c r="E119" s="16" t="s">
        <v>79</v>
      </c>
      <c r="F119" s="16" t="s">
        <v>109</v>
      </c>
      <c r="G119" s="17" t="s">
        <v>382</v>
      </c>
      <c r="H119" s="17"/>
      <c r="I119" s="16" t="s">
        <v>84</v>
      </c>
      <c r="J119" s="16" t="s">
        <v>83</v>
      </c>
      <c r="K119" s="16" t="s">
        <v>84</v>
      </c>
      <c r="L119" s="16" t="s">
        <v>351</v>
      </c>
      <c r="M119" s="22"/>
      <c r="N119" s="22"/>
      <c r="O119" s="22"/>
      <c r="P119" s="22"/>
      <c r="Q119" s="22"/>
      <c r="R119" s="22"/>
      <c r="S119" s="22"/>
      <c r="T119" s="22"/>
      <c r="U119" s="22"/>
      <c r="V119" s="22"/>
      <c r="W119" s="22"/>
      <c r="X119" s="22"/>
      <c r="Y119" s="22"/>
    </row>
    <row r="120" spans="1:25" ht="39.6" x14ac:dyDescent="0.25">
      <c r="A120" s="15">
        <v>37132</v>
      </c>
      <c r="B120" s="17" t="s">
        <v>144</v>
      </c>
      <c r="C120" s="16" t="s">
        <v>77</v>
      </c>
      <c r="D120" s="16" t="s">
        <v>144</v>
      </c>
      <c r="E120" s="16" t="s">
        <v>79</v>
      </c>
      <c r="F120" s="16" t="s">
        <v>335</v>
      </c>
      <c r="G120" s="17" t="s">
        <v>383</v>
      </c>
      <c r="H120" s="17"/>
      <c r="I120" s="16" t="s">
        <v>83</v>
      </c>
      <c r="J120" s="16" t="s">
        <v>83</v>
      </c>
      <c r="K120" s="16" t="s">
        <v>84</v>
      </c>
      <c r="L120" s="16" t="s">
        <v>351</v>
      </c>
      <c r="M120" s="22"/>
      <c r="N120" s="22"/>
      <c r="O120" s="22"/>
      <c r="P120" s="22"/>
      <c r="Q120" s="22"/>
      <c r="R120" s="22"/>
      <c r="S120" s="22"/>
      <c r="T120" s="22"/>
      <c r="U120" s="22"/>
      <c r="V120" s="22"/>
      <c r="W120" s="22"/>
      <c r="X120" s="22"/>
      <c r="Y120" s="22"/>
    </row>
    <row r="121" spans="1:25" ht="211.2" x14ac:dyDescent="0.25">
      <c r="A121" s="15">
        <v>37131</v>
      </c>
      <c r="B121" s="17" t="s">
        <v>384</v>
      </c>
      <c r="C121" s="16" t="s">
        <v>96</v>
      </c>
      <c r="D121" s="16" t="s">
        <v>97</v>
      </c>
      <c r="E121" s="16" t="s">
        <v>98</v>
      </c>
      <c r="F121" s="16" t="s">
        <v>104</v>
      </c>
      <c r="G121" s="17" t="s">
        <v>385</v>
      </c>
      <c r="H121" s="17"/>
      <c r="I121" s="16" t="s">
        <v>83</v>
      </c>
      <c r="J121" s="16" t="s">
        <v>83</v>
      </c>
      <c r="K121" s="16" t="s">
        <v>83</v>
      </c>
      <c r="L121" s="16" t="s">
        <v>351</v>
      </c>
      <c r="M121" s="22"/>
      <c r="N121" s="22"/>
      <c r="O121" s="22"/>
      <c r="P121" s="22"/>
      <c r="Q121" s="22"/>
      <c r="R121" s="22"/>
      <c r="S121" s="22"/>
      <c r="T121" s="22"/>
      <c r="U121" s="22"/>
      <c r="V121" s="22"/>
      <c r="W121" s="22"/>
      <c r="X121" s="22"/>
      <c r="Y121" s="22"/>
    </row>
    <row r="122" spans="1:25" ht="52.8" x14ac:dyDescent="0.25">
      <c r="A122" s="15">
        <v>37131</v>
      </c>
      <c r="B122" s="17" t="s">
        <v>386</v>
      </c>
      <c r="C122" s="16" t="s">
        <v>77</v>
      </c>
      <c r="D122" s="16" t="s">
        <v>387</v>
      </c>
      <c r="E122" s="16" t="s">
        <v>79</v>
      </c>
      <c r="F122" s="16" t="s">
        <v>80</v>
      </c>
      <c r="G122" s="55" t="s">
        <v>388</v>
      </c>
      <c r="H122" s="17"/>
      <c r="I122" s="16" t="s">
        <v>83</v>
      </c>
      <c r="J122" s="16" t="s">
        <v>83</v>
      </c>
      <c r="K122" s="16" t="s">
        <v>84</v>
      </c>
      <c r="L122" s="16" t="s">
        <v>351</v>
      </c>
      <c r="M122" s="22"/>
      <c r="N122" s="22"/>
      <c r="O122" s="22"/>
      <c r="P122" s="22"/>
      <c r="Q122" s="22"/>
      <c r="R122" s="22"/>
      <c r="S122" s="22"/>
      <c r="T122" s="22"/>
      <c r="U122" s="22"/>
      <c r="V122" s="22"/>
      <c r="W122" s="22"/>
      <c r="X122" s="22"/>
      <c r="Y122" s="22"/>
    </row>
    <row r="123" spans="1:25" ht="39.6" x14ac:dyDescent="0.25">
      <c r="A123" s="15">
        <v>37131</v>
      </c>
      <c r="B123" s="17" t="s">
        <v>144</v>
      </c>
      <c r="C123" s="16" t="s">
        <v>77</v>
      </c>
      <c r="D123" s="16" t="s">
        <v>144</v>
      </c>
      <c r="E123" s="16" t="s">
        <v>79</v>
      </c>
      <c r="F123" s="16" t="s">
        <v>90</v>
      </c>
      <c r="G123" s="17" t="s">
        <v>389</v>
      </c>
      <c r="H123" s="17"/>
      <c r="I123" s="16" t="s">
        <v>83</v>
      </c>
      <c r="J123" s="16" t="s">
        <v>83</v>
      </c>
      <c r="K123" s="16" t="s">
        <v>84</v>
      </c>
      <c r="L123" s="16" t="s">
        <v>351</v>
      </c>
      <c r="M123" s="22"/>
      <c r="N123" s="22"/>
      <c r="O123" s="22"/>
      <c r="P123" s="22"/>
      <c r="Q123" s="22"/>
      <c r="R123" s="22"/>
      <c r="S123" s="22"/>
      <c r="T123" s="22"/>
      <c r="U123" s="22"/>
      <c r="V123" s="22"/>
      <c r="W123" s="22"/>
      <c r="X123" s="22"/>
      <c r="Y123" s="22"/>
    </row>
    <row r="124" spans="1:25" ht="39.6" x14ac:dyDescent="0.25">
      <c r="A124" s="15">
        <v>37130</v>
      </c>
      <c r="B124" s="17" t="s">
        <v>390</v>
      </c>
      <c r="C124" s="16" t="s">
        <v>140</v>
      </c>
      <c r="D124" s="16"/>
      <c r="E124" s="16"/>
      <c r="F124" s="16" t="s">
        <v>115</v>
      </c>
      <c r="G124" s="17" t="s">
        <v>391</v>
      </c>
      <c r="H124" s="17"/>
      <c r="I124" s="16"/>
      <c r="J124" s="16"/>
      <c r="K124" s="16"/>
      <c r="L124" s="16"/>
      <c r="M124" s="22"/>
      <c r="N124" s="22"/>
      <c r="O124" s="22"/>
      <c r="P124" s="22"/>
      <c r="Q124" s="22"/>
      <c r="R124" s="22"/>
      <c r="S124" s="22"/>
      <c r="T124" s="22"/>
      <c r="U124" s="22"/>
      <c r="V124" s="22"/>
      <c r="W124" s="22"/>
      <c r="X124" s="22"/>
      <c r="Y124" s="22"/>
    </row>
    <row r="125" spans="1:25" x14ac:dyDescent="0.25">
      <c r="A125" s="15">
        <v>37130</v>
      </c>
      <c r="B125" s="17" t="s">
        <v>392</v>
      </c>
      <c r="C125" s="16" t="s">
        <v>140</v>
      </c>
      <c r="D125" s="16" t="s">
        <v>393</v>
      </c>
      <c r="E125" s="16" t="s">
        <v>142</v>
      </c>
      <c r="F125" s="16" t="s">
        <v>104</v>
      </c>
      <c r="G125" s="17" t="s">
        <v>394</v>
      </c>
      <c r="H125" s="17"/>
      <c r="I125" s="16" t="s">
        <v>84</v>
      </c>
      <c r="J125" s="16" t="s">
        <v>83</v>
      </c>
      <c r="K125" s="16" t="s">
        <v>84</v>
      </c>
      <c r="L125" s="16" t="s">
        <v>351</v>
      </c>
      <c r="M125" s="22"/>
      <c r="N125" s="22"/>
      <c r="O125" s="22"/>
      <c r="P125" s="22"/>
      <c r="Q125" s="22"/>
      <c r="R125" s="22"/>
      <c r="S125" s="22"/>
      <c r="T125" s="22"/>
      <c r="U125" s="22"/>
      <c r="V125" s="22"/>
      <c r="W125" s="22"/>
      <c r="X125" s="22"/>
      <c r="Y125" s="22"/>
    </row>
    <row r="126" spans="1:25" x14ac:dyDescent="0.25">
      <c r="A126" s="15">
        <v>37130</v>
      </c>
      <c r="B126" s="17" t="s">
        <v>395</v>
      </c>
      <c r="C126" s="16" t="s">
        <v>96</v>
      </c>
      <c r="D126" s="16" t="s">
        <v>396</v>
      </c>
      <c r="E126" s="16" t="s">
        <v>397</v>
      </c>
      <c r="F126" s="16" t="s">
        <v>104</v>
      </c>
      <c r="G126" s="17" t="s">
        <v>380</v>
      </c>
      <c r="H126" s="17"/>
      <c r="I126" s="16" t="s">
        <v>83</v>
      </c>
      <c r="J126" s="16" t="s">
        <v>83</v>
      </c>
      <c r="K126" s="16" t="s">
        <v>84</v>
      </c>
      <c r="L126" s="16" t="s">
        <v>351</v>
      </c>
      <c r="M126" s="22"/>
      <c r="N126" s="22"/>
      <c r="O126" s="22"/>
      <c r="P126" s="22"/>
      <c r="Q126" s="22"/>
      <c r="R126" s="22"/>
      <c r="S126" s="22"/>
      <c r="T126" s="22"/>
      <c r="U126" s="22"/>
      <c r="V126" s="22"/>
      <c r="W126" s="22"/>
      <c r="X126" s="22"/>
      <c r="Y126" s="22"/>
    </row>
    <row r="127" spans="1:25" ht="105.75" customHeight="1" x14ac:dyDescent="0.25">
      <c r="A127" s="15">
        <v>37130</v>
      </c>
      <c r="B127" s="17" t="s">
        <v>398</v>
      </c>
      <c r="C127" s="16" t="s">
        <v>77</v>
      </c>
      <c r="D127" s="16" t="s">
        <v>78</v>
      </c>
      <c r="E127" s="16" t="s">
        <v>79</v>
      </c>
      <c r="F127" s="16" t="s">
        <v>80</v>
      </c>
      <c r="G127" s="17" t="s">
        <v>399</v>
      </c>
      <c r="H127" s="16"/>
      <c r="I127" s="16"/>
      <c r="J127" s="16"/>
      <c r="K127" s="16"/>
      <c r="L127" s="16"/>
    </row>
    <row r="128" spans="1:25" x14ac:dyDescent="0.25">
      <c r="A128" s="24"/>
      <c r="B128" s="18"/>
      <c r="C128" s="18"/>
      <c r="D128" s="18"/>
      <c r="E128" s="18"/>
      <c r="F128" s="18"/>
      <c r="G128" s="17"/>
      <c r="H128" s="17"/>
      <c r="I128" s="18"/>
      <c r="J128" s="18"/>
      <c r="K128" s="18"/>
      <c r="L128" s="18"/>
    </row>
    <row r="129" spans="1:12" x14ac:dyDescent="0.25">
      <c r="A129" s="24"/>
      <c r="B129" s="18"/>
      <c r="C129" s="18"/>
      <c r="D129" s="18"/>
      <c r="E129" s="18"/>
      <c r="F129" s="18"/>
      <c r="G129" s="17"/>
      <c r="H129" s="17"/>
      <c r="I129" s="18"/>
      <c r="J129" s="18"/>
      <c r="K129" s="18"/>
      <c r="L129" s="18"/>
    </row>
    <row r="130" spans="1:12" x14ac:dyDescent="0.25">
      <c r="A130" s="24"/>
      <c r="B130" s="18"/>
      <c r="C130" s="18"/>
      <c r="D130" s="18"/>
      <c r="E130" s="18"/>
      <c r="F130" s="18"/>
      <c r="G130" s="17"/>
      <c r="H130" s="17"/>
      <c r="I130" s="18"/>
      <c r="J130" s="18"/>
      <c r="K130" s="18"/>
      <c r="L130" s="18"/>
    </row>
    <row r="131" spans="1:12" x14ac:dyDescent="0.25">
      <c r="A131" s="24"/>
      <c r="B131" s="18"/>
      <c r="C131" s="18"/>
      <c r="D131" s="18"/>
      <c r="E131" s="18"/>
      <c r="F131" s="18"/>
      <c r="G131" s="25"/>
      <c r="H131" s="18"/>
      <c r="I131" s="18"/>
      <c r="J131" s="18"/>
      <c r="K131" s="18"/>
      <c r="L131" s="18"/>
    </row>
    <row r="132" spans="1:12" x14ac:dyDescent="0.25">
      <c r="A132" s="24"/>
      <c r="B132" s="18"/>
      <c r="C132" s="18"/>
      <c r="D132" s="18"/>
      <c r="E132" s="18"/>
      <c r="F132" s="18"/>
      <c r="G132" s="25"/>
      <c r="H132" s="25"/>
      <c r="I132" s="18"/>
      <c r="J132" s="18"/>
      <c r="K132" s="18"/>
      <c r="L132" s="18"/>
    </row>
    <row r="133" spans="1:12" x14ac:dyDescent="0.25">
      <c r="A133" s="24"/>
      <c r="B133" s="25"/>
      <c r="C133" s="18"/>
      <c r="D133" s="18"/>
      <c r="E133" s="18"/>
      <c r="F133" s="18"/>
      <c r="G133" s="25"/>
      <c r="H133" s="18"/>
      <c r="I133" s="18"/>
      <c r="J133" s="18"/>
      <c r="K133" s="18"/>
      <c r="L133" s="18"/>
    </row>
    <row r="134" spans="1:12" x14ac:dyDescent="0.25">
      <c r="A134" s="24"/>
      <c r="B134" s="18"/>
      <c r="C134" s="18"/>
      <c r="D134" s="18"/>
      <c r="E134" s="18"/>
      <c r="F134" s="18"/>
      <c r="G134" s="25"/>
      <c r="H134" s="25"/>
      <c r="I134" s="18"/>
      <c r="J134" s="18"/>
      <c r="K134" s="18"/>
      <c r="L134" s="18"/>
    </row>
    <row r="135" spans="1:12" x14ac:dyDescent="0.25">
      <c r="A135" s="24"/>
      <c r="B135" s="18"/>
      <c r="C135" s="18"/>
      <c r="D135" s="18"/>
      <c r="E135" s="18"/>
      <c r="F135" s="18"/>
      <c r="G135" s="25"/>
      <c r="H135" s="25"/>
      <c r="I135" s="18"/>
      <c r="J135" s="18"/>
      <c r="K135" s="18"/>
      <c r="L135" s="18"/>
    </row>
    <row r="136" spans="1:12" x14ac:dyDescent="0.25">
      <c r="A136" s="24"/>
      <c r="B136" s="18"/>
      <c r="C136" s="18"/>
      <c r="D136" s="18"/>
      <c r="E136" s="18"/>
      <c r="F136" s="18"/>
      <c r="G136" s="25"/>
      <c r="H136" s="25"/>
      <c r="I136" s="18"/>
      <c r="J136" s="18"/>
      <c r="K136" s="18"/>
      <c r="L136" s="18"/>
    </row>
    <row r="137" spans="1:12" x14ac:dyDescent="0.25">
      <c r="A137" s="24"/>
      <c r="B137" s="18"/>
      <c r="C137" s="18"/>
      <c r="D137" s="18"/>
      <c r="E137" s="18"/>
      <c r="F137" s="18"/>
      <c r="G137" s="25"/>
      <c r="H137" s="25"/>
      <c r="I137" s="18"/>
      <c r="J137" s="18"/>
      <c r="K137" s="18"/>
      <c r="L137" s="18"/>
    </row>
    <row r="138" spans="1:12" x14ac:dyDescent="0.25">
      <c r="A138" s="24"/>
      <c r="B138" s="18"/>
      <c r="C138" s="18"/>
      <c r="D138" s="18"/>
      <c r="E138" s="18"/>
      <c r="F138" s="18"/>
      <c r="G138" s="25"/>
      <c r="H138" s="25"/>
      <c r="I138" s="18"/>
      <c r="J138" s="18"/>
      <c r="K138" s="18"/>
      <c r="L138" s="18"/>
    </row>
    <row r="139" spans="1:12" ht="54.75" customHeight="1" x14ac:dyDescent="0.25">
      <c r="A139" s="24"/>
      <c r="B139" s="18"/>
      <c r="C139" s="18"/>
      <c r="D139" s="18"/>
      <c r="E139" s="18"/>
      <c r="F139" s="18"/>
      <c r="G139" s="25"/>
      <c r="H139" s="25"/>
      <c r="I139" s="18"/>
      <c r="J139" s="18"/>
      <c r="K139" s="18"/>
      <c r="L139" s="18"/>
    </row>
    <row r="140" spans="1:12" x14ac:dyDescent="0.25">
      <c r="A140" s="24"/>
      <c r="B140" s="18"/>
      <c r="C140" s="18"/>
      <c r="D140" s="18"/>
      <c r="E140" s="18"/>
      <c r="F140" s="18"/>
      <c r="G140" s="25"/>
      <c r="H140" s="25"/>
      <c r="I140" s="18"/>
      <c r="J140" s="18"/>
      <c r="K140" s="18"/>
      <c r="L140" s="18"/>
    </row>
    <row r="141" spans="1:12" x14ac:dyDescent="0.25">
      <c r="A141" s="24"/>
      <c r="B141" s="18"/>
      <c r="C141" s="18"/>
      <c r="D141" s="18"/>
      <c r="E141" s="18"/>
      <c r="F141" s="18"/>
      <c r="G141" s="25"/>
      <c r="H141" s="25"/>
      <c r="I141" s="18"/>
      <c r="J141" s="18"/>
      <c r="K141" s="18"/>
      <c r="L141" s="18"/>
    </row>
    <row r="142" spans="1:12" ht="54" customHeight="1" x14ac:dyDescent="0.25">
      <c r="A142" s="24"/>
      <c r="B142" s="18"/>
      <c r="C142" s="18"/>
      <c r="D142" s="18"/>
      <c r="E142" s="18"/>
      <c r="F142" s="18"/>
      <c r="G142" s="25"/>
      <c r="H142" s="25"/>
      <c r="I142" s="18"/>
      <c r="J142" s="18"/>
      <c r="K142" s="18"/>
      <c r="L142" s="18"/>
    </row>
    <row r="143" spans="1:12" ht="42" customHeight="1" x14ac:dyDescent="0.25">
      <c r="A143" s="24"/>
      <c r="B143" s="18"/>
      <c r="C143" s="18"/>
      <c r="D143" s="18"/>
      <c r="E143" s="18"/>
      <c r="F143" s="18"/>
      <c r="G143" s="25"/>
      <c r="H143" s="25"/>
      <c r="I143" s="18"/>
      <c r="J143" s="18"/>
      <c r="K143" s="18"/>
      <c r="L143" s="18"/>
    </row>
    <row r="144" spans="1:12" ht="42" customHeight="1" x14ac:dyDescent="0.25">
      <c r="A144" s="24"/>
      <c r="B144" s="18"/>
      <c r="C144" s="18"/>
      <c r="D144" s="18"/>
      <c r="E144" s="18"/>
      <c r="F144" s="18"/>
      <c r="G144" s="25"/>
      <c r="H144" s="25"/>
      <c r="I144" s="18"/>
      <c r="J144" s="18"/>
      <c r="K144" s="18"/>
      <c r="L144" s="18"/>
    </row>
    <row r="145" spans="1:12" x14ac:dyDescent="0.25">
      <c r="A145" s="26"/>
      <c r="B145" s="18"/>
      <c r="C145" s="18"/>
      <c r="D145" s="18"/>
      <c r="E145" s="18"/>
      <c r="F145" s="18"/>
      <c r="G145" s="25"/>
      <c r="H145" s="25"/>
      <c r="I145" s="18"/>
      <c r="J145" s="18"/>
      <c r="K145" s="18"/>
      <c r="L145" s="18"/>
    </row>
    <row r="146" spans="1:12" x14ac:dyDescent="0.25">
      <c r="A146" s="26"/>
      <c r="B146" s="18"/>
      <c r="C146" s="18"/>
      <c r="D146" s="18"/>
      <c r="E146" s="18"/>
      <c r="F146" s="18"/>
      <c r="G146" s="25"/>
      <c r="H146" s="25"/>
      <c r="I146" s="18"/>
      <c r="J146" s="18"/>
      <c r="K146" s="18"/>
      <c r="L146" s="18"/>
    </row>
    <row r="147" spans="1:12" x14ac:dyDescent="0.25">
      <c r="A147" s="26"/>
      <c r="B147" s="18"/>
      <c r="C147" s="18"/>
      <c r="D147" s="18"/>
      <c r="E147" s="18"/>
      <c r="F147" s="18"/>
      <c r="G147" s="25"/>
      <c r="H147" s="25"/>
      <c r="I147" s="18"/>
      <c r="J147" s="18"/>
      <c r="K147" s="18"/>
      <c r="L147" s="18"/>
    </row>
    <row r="148" spans="1:12" x14ac:dyDescent="0.25">
      <c r="A148" s="26"/>
      <c r="B148" s="18"/>
      <c r="C148" s="18"/>
      <c r="D148" s="18"/>
      <c r="E148" s="18"/>
      <c r="F148" s="18"/>
      <c r="G148" s="25"/>
      <c r="H148" s="25"/>
      <c r="I148" s="18"/>
      <c r="J148" s="18"/>
      <c r="K148" s="18"/>
      <c r="L148" s="18"/>
    </row>
    <row r="149" spans="1:12" x14ac:dyDescent="0.25">
      <c r="A149" s="26"/>
      <c r="B149" s="18"/>
      <c r="C149" s="18"/>
      <c r="D149" s="18"/>
      <c r="E149" s="18"/>
      <c r="F149" s="18"/>
      <c r="G149" s="25"/>
      <c r="H149" s="25"/>
      <c r="I149" s="18"/>
      <c r="J149" s="18"/>
      <c r="K149" s="18"/>
      <c r="L149" s="18"/>
    </row>
    <row r="150" spans="1:12" x14ac:dyDescent="0.25">
      <c r="A150" s="26"/>
      <c r="B150" s="25"/>
      <c r="C150" s="27"/>
      <c r="D150" s="25"/>
      <c r="E150" s="28"/>
      <c r="F150" s="27"/>
      <c r="G150" s="25"/>
      <c r="H150" s="25"/>
      <c r="I150" s="18"/>
      <c r="J150" s="18"/>
      <c r="K150" s="18"/>
      <c r="L150" s="18"/>
    </row>
    <row r="151" spans="1:12" x14ac:dyDescent="0.25">
      <c r="A151" s="26"/>
      <c r="B151" s="25"/>
      <c r="C151" s="27"/>
      <c r="D151" s="25"/>
      <c r="E151" s="28"/>
      <c r="F151" s="27"/>
      <c r="G151" s="18"/>
      <c r="H151" s="18"/>
      <c r="I151" s="18"/>
      <c r="J151" s="18"/>
      <c r="K151" s="18"/>
      <c r="L151" s="18"/>
    </row>
    <row r="152" spans="1:12" x14ac:dyDescent="0.25">
      <c r="A152" s="29"/>
      <c r="B152" s="25"/>
      <c r="C152" s="27"/>
      <c r="D152" s="25"/>
      <c r="E152" s="28"/>
      <c r="F152" s="27"/>
      <c r="G152" s="25"/>
      <c r="H152" s="28"/>
      <c r="I152" s="18"/>
      <c r="J152" s="18"/>
      <c r="K152" s="18"/>
      <c r="L152" s="18"/>
    </row>
    <row r="153" spans="1:12" x14ac:dyDescent="0.25">
      <c r="A153" s="29"/>
      <c r="B153" s="25"/>
      <c r="C153" s="27"/>
      <c r="D153" s="25"/>
      <c r="E153" s="28"/>
      <c r="F153" s="27"/>
      <c r="G153" s="25"/>
      <c r="H153" s="28"/>
      <c r="I153" s="18"/>
      <c r="J153" s="18"/>
      <c r="K153" s="18"/>
      <c r="L153" s="18"/>
    </row>
    <row r="154" spans="1:12" x14ac:dyDescent="0.25">
      <c r="A154" s="30"/>
      <c r="B154" s="25"/>
      <c r="C154" s="27"/>
      <c r="D154" s="25"/>
      <c r="E154" s="28"/>
      <c r="F154" s="27"/>
      <c r="G154" s="28"/>
      <c r="H154" s="28"/>
      <c r="I154" s="27"/>
      <c r="J154" s="27"/>
      <c r="K154" s="27"/>
      <c r="L154" s="27"/>
    </row>
    <row r="155" spans="1:12" x14ac:dyDescent="0.25">
      <c r="A155" s="30"/>
      <c r="B155" s="25"/>
      <c r="C155" s="27"/>
      <c r="D155" s="28"/>
      <c r="E155" s="28"/>
      <c r="F155" s="27"/>
      <c r="G155" s="28"/>
      <c r="H155" s="28"/>
      <c r="I155" s="27"/>
      <c r="J155" s="27"/>
      <c r="K155" s="27"/>
      <c r="L155" s="27"/>
    </row>
    <row r="156" spans="1:12" x14ac:dyDescent="0.25">
      <c r="A156" s="30"/>
      <c r="B156" s="25"/>
      <c r="C156" s="27"/>
      <c r="D156" s="25"/>
      <c r="E156" s="28"/>
      <c r="F156" s="27"/>
      <c r="G156" s="28"/>
      <c r="H156" s="28"/>
      <c r="I156" s="27"/>
      <c r="J156" s="27"/>
      <c r="K156" s="27"/>
      <c r="L156" s="27"/>
    </row>
    <row r="157" spans="1:12" x14ac:dyDescent="0.25">
      <c r="A157" s="30"/>
      <c r="B157" s="25"/>
      <c r="C157" s="27"/>
      <c r="D157" s="25"/>
      <c r="E157" s="28"/>
      <c r="F157" s="27"/>
      <c r="G157" s="28"/>
      <c r="H157" s="28"/>
      <c r="I157" s="27"/>
      <c r="J157" s="27"/>
      <c r="K157" s="27"/>
      <c r="L157" s="27"/>
    </row>
    <row r="158" spans="1:12" ht="19.5" customHeight="1" x14ac:dyDescent="0.25">
      <c r="A158" s="30"/>
      <c r="B158" s="25"/>
      <c r="C158" s="27"/>
      <c r="D158" s="25"/>
      <c r="E158" s="28"/>
      <c r="F158" s="27"/>
      <c r="G158" s="28"/>
      <c r="H158" s="28"/>
      <c r="I158" s="27"/>
      <c r="J158" s="27"/>
      <c r="K158" s="27"/>
      <c r="L158" s="27"/>
    </row>
    <row r="159" spans="1:12" x14ac:dyDescent="0.25">
      <c r="A159" s="30"/>
      <c r="B159" s="25"/>
      <c r="C159" s="18"/>
      <c r="D159" s="25"/>
      <c r="E159" s="28"/>
      <c r="F159" s="27"/>
      <c r="G159" s="28"/>
      <c r="H159" s="28"/>
      <c r="I159" s="27"/>
      <c r="J159" s="27"/>
      <c r="K159" s="27"/>
      <c r="L159" s="27"/>
    </row>
    <row r="160" spans="1:12" x14ac:dyDescent="0.25">
      <c r="A160" s="30"/>
      <c r="B160" s="25"/>
      <c r="C160" s="27"/>
      <c r="D160" s="25"/>
      <c r="E160" s="28"/>
      <c r="F160" s="27"/>
      <c r="G160" s="28"/>
      <c r="H160" s="28"/>
      <c r="I160" s="27"/>
      <c r="J160" s="27"/>
      <c r="K160" s="27"/>
      <c r="L160" s="27"/>
    </row>
    <row r="161" spans="1:12" x14ac:dyDescent="0.25">
      <c r="A161" s="30"/>
      <c r="B161" s="25"/>
      <c r="C161" s="27"/>
      <c r="D161" s="25"/>
      <c r="E161" s="28"/>
      <c r="F161" s="27"/>
      <c r="G161" s="28"/>
      <c r="H161" s="28"/>
      <c r="I161" s="27"/>
      <c r="J161" s="27"/>
      <c r="K161" s="27"/>
      <c r="L161" s="27"/>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318</v>
      </c>
      <c r="B165" s="1" t="s">
        <v>319</v>
      </c>
      <c r="C165" s="4" t="s">
        <v>320</v>
      </c>
      <c r="D165" s="33" t="s">
        <v>321</v>
      </c>
      <c r="E165" s="33" t="s">
        <v>322</v>
      </c>
    </row>
    <row r="166" spans="1:12" x14ac:dyDescent="0.25">
      <c r="A166" s="34" t="s">
        <v>323</v>
      </c>
      <c r="B166" s="35">
        <f t="shared" ref="B166:B174" si="2">C166/$C$175</f>
        <v>4.3478260869565216E-2</v>
      </c>
      <c r="C166" s="5">
        <f>'summary 0827'!I24</f>
        <v>1</v>
      </c>
      <c r="D166" s="4">
        <f>33+1+1+1+1+1+8+1+1+1+2+1+2+1+1+1</f>
        <v>57</v>
      </c>
      <c r="E166" s="36">
        <f t="shared" ref="E166:E173" si="3">(C166/D166)*100</f>
        <v>1.7543859649122806</v>
      </c>
    </row>
    <row r="167" spans="1:12" x14ac:dyDescent="0.25">
      <c r="A167" s="34" t="s">
        <v>96</v>
      </c>
      <c r="B167" s="35">
        <f t="shared" si="2"/>
        <v>0.17391304347826086</v>
      </c>
      <c r="C167" s="5">
        <f>'summary 0827'!I25</f>
        <v>4</v>
      </c>
      <c r="D167" s="4">
        <f>540+17+1+1+6+10+1+2+12+2+1+1+1+3+4+3+1+1+1+8+2+1+1+6+1+1+2+1+2+1+4</f>
        <v>638</v>
      </c>
      <c r="E167" s="36">
        <f t="shared" si="3"/>
        <v>0.62695924764890276</v>
      </c>
    </row>
    <row r="168" spans="1:12" x14ac:dyDescent="0.25">
      <c r="A168" s="34" t="s">
        <v>77</v>
      </c>
      <c r="B168" s="35">
        <f t="shared" si="2"/>
        <v>0.47826086956521741</v>
      </c>
      <c r="C168" s="5">
        <f>'summary 0827'!I26</f>
        <v>11</v>
      </c>
      <c r="D168" s="4">
        <f>13+1+1+1+16</f>
        <v>32</v>
      </c>
      <c r="E168" s="36">
        <f t="shared" si="3"/>
        <v>34.375</v>
      </c>
    </row>
    <row r="169" spans="1:12" x14ac:dyDescent="0.25">
      <c r="A169" s="34" t="s">
        <v>324</v>
      </c>
      <c r="B169" s="35">
        <f t="shared" si="2"/>
        <v>4.3478260869565216E-2</v>
      </c>
      <c r="C169" s="5">
        <f>'summary 0827'!I27</f>
        <v>1</v>
      </c>
      <c r="D169" s="4">
        <f>36+1+1</f>
        <v>38</v>
      </c>
      <c r="E169" s="36">
        <f t="shared" si="3"/>
        <v>2.6315789473684208</v>
      </c>
    </row>
    <row r="170" spans="1:12" x14ac:dyDescent="0.25">
      <c r="A170" s="34" t="s">
        <v>325</v>
      </c>
      <c r="B170" s="35">
        <f t="shared" si="2"/>
        <v>0.13043478260869565</v>
      </c>
      <c r="C170" s="5">
        <f>'summary 0827'!I28</f>
        <v>3</v>
      </c>
      <c r="D170" s="4">
        <f>288+2+13+2+5+56+59+14+2+3+3+1+4</f>
        <v>452</v>
      </c>
      <c r="E170" s="36">
        <f t="shared" si="3"/>
        <v>0.66371681415929207</v>
      </c>
    </row>
    <row r="171" spans="1:12" x14ac:dyDescent="0.25">
      <c r="A171" s="34" t="s">
        <v>326</v>
      </c>
      <c r="B171" s="35">
        <f t="shared" si="2"/>
        <v>0</v>
      </c>
      <c r="C171" s="5"/>
      <c r="D171" s="4">
        <f>132+2+1+2+7+3+4+2+7</f>
        <v>160</v>
      </c>
      <c r="E171" s="36">
        <f t="shared" si="3"/>
        <v>0</v>
      </c>
    </row>
    <row r="172" spans="1:12" x14ac:dyDescent="0.25">
      <c r="A172" s="34" t="s">
        <v>140</v>
      </c>
      <c r="B172" s="35">
        <f t="shared" si="2"/>
        <v>0.13043478260869565</v>
      </c>
      <c r="C172" s="5">
        <f>'summary 0827'!I30</f>
        <v>3</v>
      </c>
      <c r="D172" s="4">
        <v>9</v>
      </c>
      <c r="E172" s="36">
        <f t="shared" si="3"/>
        <v>33.333333333333329</v>
      </c>
    </row>
    <row r="173" spans="1:12" x14ac:dyDescent="0.25">
      <c r="A173" s="34" t="s">
        <v>288</v>
      </c>
      <c r="B173" s="35">
        <f t="shared" si="2"/>
        <v>0</v>
      </c>
      <c r="C173" s="5"/>
      <c r="D173" s="4">
        <f>10+5+2</f>
        <v>17</v>
      </c>
      <c r="E173" s="36">
        <f t="shared" si="3"/>
        <v>0</v>
      </c>
    </row>
    <row r="174" spans="1:12" x14ac:dyDescent="0.25">
      <c r="A174" s="37" t="s">
        <v>327</v>
      </c>
      <c r="B174" s="35">
        <f t="shared" si="2"/>
        <v>0</v>
      </c>
      <c r="C174" s="5"/>
    </row>
    <row r="175" spans="1:12" x14ac:dyDescent="0.25">
      <c r="A175" s="37" t="s">
        <v>328</v>
      </c>
      <c r="B175" s="38">
        <f>SUM(B166:B174)</f>
        <v>1</v>
      </c>
      <c r="C175" s="4">
        <f>SUM(C166:C174)</f>
        <v>23</v>
      </c>
      <c r="D175" s="4">
        <f>SUM(D166:D174)</f>
        <v>1403</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27 </oddHeader>
    <oddFooter>&amp;L&amp;"Arial,Bold"Questions Call Nancy ext 54751</oddFooter>
  </headerFooter>
  <rowBreaks count="1" manualBreakCount="1">
    <brk id="88" max="1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9" sqref="I29"/>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329</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1+1+1+1+1+1+1+1</f>
        <v>8</v>
      </c>
    </row>
    <row r="13" spans="1:11" x14ac:dyDescent="0.25">
      <c r="A13" s="6" t="s">
        <v>80</v>
      </c>
      <c r="B13" s="7"/>
      <c r="C13" s="7" t="s">
        <v>334</v>
      </c>
      <c r="D13" s="7"/>
      <c r="E13" s="7"/>
      <c r="F13" s="7"/>
      <c r="G13" s="7"/>
      <c r="H13" s="7"/>
      <c r="I13" s="7"/>
      <c r="J13" s="7"/>
      <c r="K13" s="7">
        <f>1+1+1+1+1+1</f>
        <v>6</v>
      </c>
    </row>
    <row r="14" spans="1:11" x14ac:dyDescent="0.25">
      <c r="A14" s="6" t="s">
        <v>255</v>
      </c>
      <c r="B14" s="7"/>
      <c r="C14" s="7" t="s">
        <v>52</v>
      </c>
      <c r="D14" s="7"/>
      <c r="E14" s="7"/>
      <c r="F14" s="7"/>
      <c r="G14" s="7"/>
      <c r="H14" s="7"/>
      <c r="I14" s="7"/>
      <c r="J14" s="7"/>
      <c r="K14" s="7">
        <f>1</f>
        <v>1</v>
      </c>
    </row>
    <row r="15" spans="1:11" x14ac:dyDescent="0.25">
      <c r="A15" s="6" t="s">
        <v>90</v>
      </c>
      <c r="B15" s="7"/>
      <c r="C15" s="7" t="s">
        <v>53</v>
      </c>
      <c r="D15" s="7"/>
      <c r="E15" s="7"/>
      <c r="F15" s="7"/>
      <c r="G15" s="7"/>
      <c r="H15" s="7"/>
      <c r="I15" s="7"/>
      <c r="J15" s="7"/>
      <c r="K15" s="7">
        <f>1+1+1</f>
        <v>3</v>
      </c>
    </row>
    <row r="16" spans="1:11" x14ac:dyDescent="0.25">
      <c r="A16" s="6" t="s">
        <v>335</v>
      </c>
      <c r="B16" s="7"/>
      <c r="C16" s="7" t="s">
        <v>54</v>
      </c>
      <c r="D16" s="7"/>
      <c r="E16" s="7"/>
      <c r="F16" s="7"/>
      <c r="G16" s="7"/>
      <c r="H16" s="7"/>
      <c r="I16" s="7"/>
      <c r="J16" s="7"/>
      <c r="K16" s="7">
        <f>1+1</f>
        <v>2</v>
      </c>
    </row>
    <row r="17" spans="1:11" x14ac:dyDescent="0.25">
      <c r="A17" s="6" t="s">
        <v>109</v>
      </c>
      <c r="B17" s="7"/>
      <c r="C17" s="7" t="s">
        <v>55</v>
      </c>
      <c r="D17" s="7"/>
      <c r="E17" s="7"/>
      <c r="F17" s="7"/>
      <c r="G17" s="7"/>
      <c r="H17" s="7"/>
      <c r="I17" s="7"/>
      <c r="J17" s="7"/>
      <c r="K17" s="7">
        <f>1+1</f>
        <v>2</v>
      </c>
    </row>
    <row r="18" spans="1:11" x14ac:dyDescent="0.25">
      <c r="A18" s="6" t="s">
        <v>115</v>
      </c>
      <c r="B18" s="7"/>
      <c r="C18" s="7" t="s">
        <v>56</v>
      </c>
      <c r="D18" s="7"/>
      <c r="E18" s="7"/>
      <c r="F18" s="7"/>
      <c r="G18" s="7"/>
      <c r="H18" s="7"/>
      <c r="I18" s="7"/>
      <c r="J18" s="7"/>
      <c r="K18" s="47">
        <f>1</f>
        <v>1</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5">
        <f>1</f>
        <v>1</v>
      </c>
      <c r="J24" s="31"/>
      <c r="K24" s="31"/>
    </row>
    <row r="25" spans="1:11" x14ac:dyDescent="0.25">
      <c r="A25" s="29" t="s">
        <v>96</v>
      </c>
      <c r="B25" s="17"/>
      <c r="C25" s="17"/>
      <c r="D25" s="32"/>
      <c r="E25" s="31"/>
      <c r="F25" s="32"/>
      <c r="G25" s="32"/>
      <c r="H25" s="31"/>
      <c r="I25" s="5">
        <f>1+1+1+1</f>
        <v>4</v>
      </c>
      <c r="J25" s="31"/>
      <c r="K25" s="49"/>
    </row>
    <row r="26" spans="1:11" x14ac:dyDescent="0.25">
      <c r="A26" s="29" t="s">
        <v>77</v>
      </c>
      <c r="B26" s="17"/>
      <c r="C26" s="17"/>
      <c r="D26" s="32"/>
      <c r="E26" s="31"/>
      <c r="F26" s="32"/>
      <c r="G26" s="32"/>
      <c r="H26" s="31"/>
      <c r="I26" s="5">
        <f>1+1+1+1+1+1+1+1+1+1+1</f>
        <v>11</v>
      </c>
      <c r="J26" s="31"/>
      <c r="K26" s="32"/>
    </row>
    <row r="27" spans="1:11" x14ac:dyDescent="0.25">
      <c r="A27" s="29" t="s">
        <v>324</v>
      </c>
      <c r="B27" s="17"/>
      <c r="C27" s="17"/>
      <c r="D27" s="32"/>
      <c r="E27" s="31"/>
      <c r="F27" s="32"/>
      <c r="G27" s="32"/>
      <c r="H27" s="31"/>
      <c r="I27" s="5">
        <f>1</f>
        <v>1</v>
      </c>
      <c r="J27" s="31"/>
      <c r="K27" s="31"/>
    </row>
    <row r="28" spans="1:11" x14ac:dyDescent="0.25">
      <c r="A28" s="29" t="s">
        <v>325</v>
      </c>
      <c r="B28" s="17"/>
      <c r="C28" s="17"/>
      <c r="D28" s="32"/>
      <c r="E28" s="31"/>
      <c r="F28" s="32"/>
      <c r="G28" s="32"/>
      <c r="H28" s="31"/>
      <c r="I28" s="5">
        <f>3</f>
        <v>3</v>
      </c>
      <c r="J28" s="31"/>
      <c r="K28" s="31"/>
    </row>
    <row r="29" spans="1:11" x14ac:dyDescent="0.25">
      <c r="A29" s="29" t="s">
        <v>326</v>
      </c>
      <c r="B29" s="17"/>
      <c r="C29" s="17"/>
      <c r="D29" s="32"/>
      <c r="E29" s="31"/>
      <c r="F29" s="32"/>
      <c r="G29" s="32"/>
      <c r="H29" s="31"/>
      <c r="I29" s="5"/>
      <c r="J29" s="31"/>
      <c r="K29" s="32"/>
    </row>
    <row r="30" spans="1:11" x14ac:dyDescent="0.25">
      <c r="A30" s="29" t="s">
        <v>140</v>
      </c>
      <c r="B30" s="17"/>
      <c r="C30" s="17"/>
      <c r="D30" s="32"/>
      <c r="E30" s="31"/>
      <c r="F30" s="32"/>
      <c r="G30" s="32"/>
      <c r="H30" s="31"/>
      <c r="I30" s="5">
        <f>1+1+1</f>
        <v>3</v>
      </c>
      <c r="J30" s="31"/>
      <c r="K30" s="31"/>
    </row>
    <row r="31" spans="1:11" x14ac:dyDescent="0.25">
      <c r="A31" s="29" t="s">
        <v>288</v>
      </c>
      <c r="B31" s="17"/>
      <c r="C31" s="17"/>
      <c r="D31" s="32"/>
      <c r="E31" s="31"/>
      <c r="F31" s="32"/>
      <c r="G31" s="32"/>
      <c r="H31" s="31"/>
      <c r="I31" s="5"/>
      <c r="J31" s="31"/>
      <c r="K31" s="31"/>
    </row>
    <row r="32" spans="1:11" ht="13.8" thickBot="1" x14ac:dyDescent="0.3">
      <c r="A32" s="50" t="s">
        <v>339</v>
      </c>
      <c r="I32" s="5"/>
      <c r="K32" s="51"/>
    </row>
    <row r="33" spans="1:11" ht="13.8" thickTop="1" x14ac:dyDescent="0.25">
      <c r="A33" s="52" t="s">
        <v>330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75"/>
  <sheetViews>
    <sheetView topLeftCell="A40" zoomScale="80" zoomScaleNormal="100" workbookViewId="0">
      <selection activeCell="D77" sqref="D77"/>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bestFit="1"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6" width="9.88671875" style="4" bestFit="1" customWidth="1"/>
    <col min="27" max="16384" width="9.109375" style="4"/>
  </cols>
  <sheetData>
    <row r="1" spans="1:26"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row>
    <row r="2" spans="1:26" x14ac:dyDescent="0.25">
      <c r="A2" s="2" t="s">
        <v>48</v>
      </c>
      <c r="B2" s="3"/>
      <c r="H2" s="4">
        <f>1+1</f>
        <v>2</v>
      </c>
      <c r="J2" s="4">
        <f>1</f>
        <v>1</v>
      </c>
      <c r="K2" s="3"/>
      <c r="L2" s="5"/>
      <c r="M2" s="3"/>
      <c r="N2" s="3"/>
      <c r="P2" s="4">
        <v>1</v>
      </c>
    </row>
    <row r="3" spans="1:26" x14ac:dyDescent="0.25">
      <c r="A3" s="2" t="s">
        <v>49</v>
      </c>
      <c r="B3" s="5"/>
      <c r="K3" s="5"/>
      <c r="L3" s="5"/>
      <c r="M3" s="5"/>
      <c r="N3" s="6">
        <v>1</v>
      </c>
      <c r="P3" s="4">
        <v>1</v>
      </c>
      <c r="R3" s="4">
        <f>'[7]summary 0625'!K11</f>
        <v>2</v>
      </c>
      <c r="T3" s="4">
        <f>'[7]summary 0709'!K10</f>
        <v>1</v>
      </c>
    </row>
    <row r="4" spans="1:26"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row>
    <row r="5" spans="1:26"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row>
    <row r="6" spans="1:26"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row>
    <row r="7" spans="1:26"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row>
    <row r="8" spans="1:26"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row>
    <row r="9" spans="1:26"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row>
    <row r="10" spans="1:26"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row>
    <row r="11" spans="1:26"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Z11" si="1">SUM(U3:U10)</f>
        <v>15</v>
      </c>
      <c r="V11" s="4">
        <f t="shared" si="1"/>
        <v>19</v>
      </c>
      <c r="W11" s="4">
        <f t="shared" si="1"/>
        <v>29</v>
      </c>
      <c r="X11" s="4">
        <f t="shared" si="1"/>
        <v>24</v>
      </c>
      <c r="Y11" s="4">
        <f t="shared" si="1"/>
        <v>17</v>
      </c>
      <c r="Z11" s="4">
        <f t="shared" si="1"/>
        <v>14</v>
      </c>
    </row>
    <row r="12" spans="1:26"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row>
    <row r="89" spans="1:12" x14ac:dyDescent="0.25">
      <c r="A89" s="10" t="s">
        <v>58</v>
      </c>
      <c r="B89" s="11"/>
      <c r="C89" s="11"/>
      <c r="D89" s="11"/>
      <c r="E89" s="11"/>
      <c r="F89" s="12"/>
      <c r="G89" s="11"/>
      <c r="H89" s="11"/>
      <c r="I89" s="12"/>
      <c r="J89" s="12"/>
      <c r="K89" s="12"/>
      <c r="L89" s="11"/>
    </row>
    <row r="90" spans="1:12" x14ac:dyDescent="0.25">
      <c r="A90" s="11"/>
      <c r="B90" s="11"/>
      <c r="C90" s="11"/>
      <c r="D90" s="11"/>
      <c r="E90" s="11"/>
      <c r="F90" s="12"/>
      <c r="G90" s="11"/>
      <c r="H90" s="11"/>
      <c r="I90" s="12"/>
      <c r="J90" s="12"/>
      <c r="K90" s="12"/>
      <c r="L90" s="11"/>
    </row>
    <row r="91" spans="1:12" x14ac:dyDescent="0.25">
      <c r="A91" s="13" t="s">
        <v>59</v>
      </c>
      <c r="B91" s="11"/>
      <c r="C91" s="11"/>
      <c r="D91" s="11"/>
      <c r="E91" s="11"/>
      <c r="F91" s="12"/>
      <c r="G91" s="11"/>
      <c r="H91" s="11"/>
      <c r="I91" s="12"/>
      <c r="J91" s="12"/>
      <c r="K91" s="12"/>
      <c r="L91" s="11"/>
    </row>
    <row r="92" spans="1:12" x14ac:dyDescent="0.25">
      <c r="A92" s="11" t="s">
        <v>340</v>
      </c>
      <c r="B92" s="11"/>
      <c r="C92" s="11"/>
      <c r="D92" s="11"/>
      <c r="E92" s="11"/>
      <c r="F92" s="12"/>
      <c r="G92" s="11"/>
      <c r="H92" s="11"/>
      <c r="I92" s="12"/>
      <c r="J92" s="12"/>
      <c r="K92" s="12"/>
      <c r="L92" s="11"/>
    </row>
    <row r="93" spans="1:12" x14ac:dyDescent="0.25">
      <c r="A93" s="11" t="s">
        <v>341</v>
      </c>
      <c r="B93" s="11"/>
      <c r="C93" s="11"/>
      <c r="D93" s="11"/>
      <c r="E93" s="11"/>
      <c r="F93" s="12"/>
      <c r="G93" s="11"/>
      <c r="H93" s="11"/>
      <c r="I93" s="12"/>
      <c r="J93" s="12"/>
      <c r="K93" s="12"/>
      <c r="L93" s="11"/>
    </row>
    <row r="94" spans="1:12" x14ac:dyDescent="0.25">
      <c r="A94" s="11" t="s">
        <v>342</v>
      </c>
      <c r="B94" s="11"/>
      <c r="C94" s="11"/>
      <c r="D94" s="11"/>
      <c r="E94" s="11"/>
      <c r="F94" s="12"/>
      <c r="G94" s="11"/>
      <c r="H94" s="11"/>
      <c r="I94" s="12"/>
      <c r="J94" s="12"/>
      <c r="K94" s="12"/>
      <c r="L94" s="11"/>
    </row>
    <row r="95" spans="1:12" x14ac:dyDescent="0.25">
      <c r="A95" s="11" t="s">
        <v>343</v>
      </c>
      <c r="B95" s="11"/>
      <c r="C95" s="11"/>
      <c r="D95" s="11"/>
      <c r="E95" s="11"/>
      <c r="F95" s="12"/>
      <c r="G95" s="11"/>
      <c r="H95" s="11"/>
      <c r="I95" s="12"/>
      <c r="J95" s="12"/>
      <c r="K95" s="12"/>
      <c r="L95" s="11"/>
    </row>
    <row r="96" spans="1:12" x14ac:dyDescent="0.25">
      <c r="A96" s="11" t="s">
        <v>344</v>
      </c>
      <c r="B96" s="11"/>
      <c r="C96" s="11"/>
      <c r="D96" s="11"/>
      <c r="E96" s="11"/>
      <c r="F96" s="12"/>
      <c r="G96" s="11"/>
      <c r="H96" s="11"/>
      <c r="I96" s="12"/>
      <c r="J96" s="12"/>
      <c r="K96" s="12"/>
      <c r="L96" s="11"/>
    </row>
    <row r="97" spans="1:25" x14ac:dyDescent="0.25">
      <c r="A97" s="11" t="s">
        <v>345</v>
      </c>
      <c r="B97" s="11"/>
      <c r="C97" s="11"/>
      <c r="D97" s="11"/>
      <c r="E97" s="11"/>
      <c r="F97" s="12"/>
      <c r="G97" s="11"/>
      <c r="H97" s="11"/>
      <c r="I97" s="12"/>
      <c r="J97" s="12"/>
      <c r="K97" s="12"/>
      <c r="L97" s="11"/>
    </row>
    <row r="98" spans="1:25" x14ac:dyDescent="0.25">
      <c r="A98" s="11" t="s">
        <v>346</v>
      </c>
      <c r="B98" s="11"/>
      <c r="C98" s="11"/>
      <c r="D98" s="11"/>
      <c r="E98" s="11"/>
      <c r="F98" s="12"/>
      <c r="G98" s="11"/>
      <c r="H98" s="11"/>
      <c r="I98" s="12"/>
      <c r="J98" s="12"/>
      <c r="K98" s="12"/>
      <c r="L98" s="11"/>
    </row>
    <row r="99" spans="1:25" x14ac:dyDescent="0.25">
      <c r="A99" s="11" t="s">
        <v>347</v>
      </c>
      <c r="B99" s="11"/>
      <c r="C99" s="11"/>
      <c r="D99" s="11"/>
      <c r="E99" s="11"/>
      <c r="F99" s="12"/>
      <c r="G99" s="11"/>
      <c r="H99" s="11"/>
      <c r="I99" s="12"/>
      <c r="J99" s="12"/>
      <c r="K99" s="12"/>
      <c r="L99" s="11"/>
    </row>
    <row r="100" spans="1:25" x14ac:dyDescent="0.25">
      <c r="A100" s="11" t="s">
        <v>348</v>
      </c>
      <c r="B100" s="11"/>
      <c r="C100" s="11"/>
      <c r="D100" s="11"/>
      <c r="E100" s="11"/>
      <c r="F100" s="12"/>
      <c r="G100" s="11"/>
      <c r="H100" s="11"/>
      <c r="I100" s="12"/>
      <c r="J100" s="12"/>
      <c r="K100" s="12"/>
      <c r="L100" s="11"/>
    </row>
    <row r="101" spans="1:25" x14ac:dyDescent="0.25">
      <c r="A101" s="11"/>
      <c r="B101" s="11"/>
      <c r="C101" s="11"/>
      <c r="D101" s="11"/>
      <c r="E101" s="11"/>
      <c r="F101" s="12"/>
      <c r="G101" s="11"/>
      <c r="H101" s="11"/>
      <c r="I101" s="12"/>
      <c r="J101" s="12"/>
      <c r="K101" s="12"/>
      <c r="L101" s="11"/>
    </row>
    <row r="102" spans="1:25" x14ac:dyDescent="0.25">
      <c r="A102" s="14"/>
      <c r="B102" s="14"/>
      <c r="C102" s="14"/>
      <c r="D102" s="14"/>
      <c r="E102" s="14" t="s">
        <v>60</v>
      </c>
      <c r="F102" s="14"/>
      <c r="G102" s="14"/>
      <c r="H102" s="14"/>
      <c r="I102" s="14" t="s">
        <v>61</v>
      </c>
      <c r="J102" s="14" t="s">
        <v>62</v>
      </c>
      <c r="K102" s="14" t="s">
        <v>63</v>
      </c>
      <c r="L102" s="14" t="s">
        <v>64</v>
      </c>
    </row>
    <row r="103" spans="1:25" x14ac:dyDescent="0.25">
      <c r="A103" s="14" t="s">
        <v>65</v>
      </c>
      <c r="B103" s="14" t="s">
        <v>66</v>
      </c>
      <c r="C103" s="14" t="s">
        <v>67</v>
      </c>
      <c r="D103" s="14" t="s">
        <v>68</v>
      </c>
      <c r="E103" s="14" t="s">
        <v>69</v>
      </c>
      <c r="F103" s="14" t="s">
        <v>59</v>
      </c>
      <c r="G103" s="14" t="s">
        <v>70</v>
      </c>
      <c r="H103" s="14" t="s">
        <v>71</v>
      </c>
      <c r="I103" s="14" t="s">
        <v>72</v>
      </c>
      <c r="J103" s="14" t="s">
        <v>73</v>
      </c>
      <c r="K103" s="14" t="s">
        <v>74</v>
      </c>
      <c r="L103" s="14" t="s">
        <v>75</v>
      </c>
    </row>
    <row r="104" spans="1:25" x14ac:dyDescent="0.25">
      <c r="A104" s="14"/>
      <c r="B104" s="14"/>
      <c r="C104" s="14"/>
      <c r="D104" s="14"/>
      <c r="E104" s="14"/>
      <c r="F104" s="14"/>
      <c r="G104" s="14"/>
      <c r="H104" s="14"/>
      <c r="I104" s="14"/>
      <c r="J104" s="14"/>
      <c r="K104" s="14"/>
      <c r="L104" s="14"/>
    </row>
    <row r="105" spans="1:25" ht="26.4" x14ac:dyDescent="0.25">
      <c r="A105" s="15">
        <v>37119</v>
      </c>
      <c r="B105" s="16" t="s">
        <v>76</v>
      </c>
      <c r="C105" s="16" t="s">
        <v>77</v>
      </c>
      <c r="D105" s="16" t="s">
        <v>78</v>
      </c>
      <c r="E105" s="16" t="s">
        <v>79</v>
      </c>
      <c r="F105" s="16" t="s">
        <v>80</v>
      </c>
      <c r="G105" s="17" t="s">
        <v>81</v>
      </c>
      <c r="H105" s="17" t="s">
        <v>82</v>
      </c>
      <c r="I105" s="16" t="s">
        <v>83</v>
      </c>
      <c r="J105" s="16" t="s">
        <v>83</v>
      </c>
      <c r="K105" s="16" t="s">
        <v>84</v>
      </c>
      <c r="L105" s="16" t="s">
        <v>85</v>
      </c>
    </row>
    <row r="106" spans="1:25" ht="92.4" x14ac:dyDescent="0.25">
      <c r="A106" s="15">
        <v>37116</v>
      </c>
      <c r="B106" s="18" t="s">
        <v>86</v>
      </c>
      <c r="C106" s="16" t="s">
        <v>87</v>
      </c>
      <c r="D106" s="16" t="s">
        <v>88</v>
      </c>
      <c r="E106" s="16" t="s">
        <v>89</v>
      </c>
      <c r="F106" s="16" t="s">
        <v>90</v>
      </c>
      <c r="G106" s="17" t="s">
        <v>91</v>
      </c>
      <c r="H106" s="17" t="s">
        <v>92</v>
      </c>
      <c r="I106" s="16" t="s">
        <v>83</v>
      </c>
      <c r="J106" s="16" t="s">
        <v>84</v>
      </c>
      <c r="K106" s="16" t="s">
        <v>84</v>
      </c>
      <c r="L106" s="16" t="s">
        <v>85</v>
      </c>
    </row>
    <row r="107" spans="1:25" ht="39.6" x14ac:dyDescent="0.25">
      <c r="A107" s="15">
        <v>37116</v>
      </c>
      <c r="B107" s="16" t="s">
        <v>76</v>
      </c>
      <c r="C107" s="16" t="s">
        <v>77</v>
      </c>
      <c r="D107" s="16" t="s">
        <v>78</v>
      </c>
      <c r="E107" s="16" t="s">
        <v>79</v>
      </c>
      <c r="F107" s="16" t="s">
        <v>80</v>
      </c>
      <c r="G107" s="17" t="s">
        <v>93</v>
      </c>
      <c r="H107" s="17" t="s">
        <v>94</v>
      </c>
      <c r="I107" s="16" t="s">
        <v>83</v>
      </c>
      <c r="J107" s="16" t="s">
        <v>83</v>
      </c>
      <c r="K107" s="16" t="s">
        <v>84</v>
      </c>
      <c r="L107" s="16" t="s">
        <v>85</v>
      </c>
    </row>
    <row r="108" spans="1:25" ht="79.2" x14ac:dyDescent="0.25">
      <c r="A108" s="15">
        <v>37116</v>
      </c>
      <c r="B108" s="16" t="s">
        <v>95</v>
      </c>
      <c r="C108" s="16" t="s">
        <v>96</v>
      </c>
      <c r="D108" s="16" t="s">
        <v>97</v>
      </c>
      <c r="E108" s="16" t="s">
        <v>98</v>
      </c>
      <c r="F108" s="16" t="s">
        <v>90</v>
      </c>
      <c r="G108" s="17" t="s">
        <v>99</v>
      </c>
      <c r="H108" s="17" t="s">
        <v>100</v>
      </c>
      <c r="I108" s="16" t="s">
        <v>83</v>
      </c>
      <c r="J108" s="16" t="s">
        <v>84</v>
      </c>
      <c r="K108" s="16" t="s">
        <v>84</v>
      </c>
      <c r="L108" s="16" t="s">
        <v>85</v>
      </c>
    </row>
    <row r="109" spans="1:25" ht="24.75" customHeight="1" x14ac:dyDescent="0.25">
      <c r="A109" s="15">
        <v>37113</v>
      </c>
      <c r="B109" s="16" t="s">
        <v>76</v>
      </c>
      <c r="C109" s="16" t="s">
        <v>77</v>
      </c>
      <c r="D109" s="16" t="s">
        <v>78</v>
      </c>
      <c r="E109" s="16" t="s">
        <v>79</v>
      </c>
      <c r="F109" s="16" t="s">
        <v>80</v>
      </c>
      <c r="G109" s="17" t="s">
        <v>93</v>
      </c>
      <c r="H109" s="17" t="s">
        <v>94</v>
      </c>
      <c r="I109" s="16" t="s">
        <v>83</v>
      </c>
      <c r="J109" s="16" t="s">
        <v>83</v>
      </c>
      <c r="K109" s="16" t="s">
        <v>84</v>
      </c>
      <c r="L109" s="16" t="s">
        <v>85</v>
      </c>
    </row>
    <row r="110" spans="1:25" ht="26.4" x14ac:dyDescent="0.25">
      <c r="A110" s="15">
        <v>37109</v>
      </c>
      <c r="B110" s="16" t="s">
        <v>101</v>
      </c>
      <c r="C110" s="19" t="s">
        <v>77</v>
      </c>
      <c r="D110" s="20" t="s">
        <v>102</v>
      </c>
      <c r="E110" s="21" t="s">
        <v>103</v>
      </c>
      <c r="F110" s="16" t="s">
        <v>104</v>
      </c>
      <c r="G110" s="17" t="s">
        <v>105</v>
      </c>
      <c r="H110" s="18" t="s">
        <v>106</v>
      </c>
      <c r="I110" s="16" t="s">
        <v>84</v>
      </c>
      <c r="J110" s="16" t="s">
        <v>83</v>
      </c>
      <c r="K110" s="16" t="s">
        <v>84</v>
      </c>
      <c r="L110" s="16" t="s">
        <v>85</v>
      </c>
      <c r="M110" s="22"/>
      <c r="N110" s="22"/>
      <c r="O110" s="22"/>
      <c r="P110" s="22"/>
      <c r="Q110" s="22"/>
      <c r="R110" s="22"/>
      <c r="S110" s="22"/>
      <c r="T110" s="22"/>
      <c r="U110" s="22"/>
      <c r="V110" s="22"/>
      <c r="W110" s="22"/>
      <c r="X110" s="22"/>
      <c r="Y110" s="22"/>
    </row>
    <row r="111" spans="1:25" ht="39.6" x14ac:dyDescent="0.25">
      <c r="A111" s="15">
        <v>37109</v>
      </c>
      <c r="B111" s="16" t="s">
        <v>107</v>
      </c>
      <c r="C111" s="16" t="s">
        <v>96</v>
      </c>
      <c r="D111" s="16" t="s">
        <v>108</v>
      </c>
      <c r="E111" s="16"/>
      <c r="F111" s="16" t="s">
        <v>109</v>
      </c>
      <c r="G111" s="17" t="s">
        <v>110</v>
      </c>
      <c r="H111" s="17" t="s">
        <v>111</v>
      </c>
      <c r="I111" s="16" t="s">
        <v>84</v>
      </c>
      <c r="J111" s="16" t="s">
        <v>83</v>
      </c>
      <c r="K111" s="16" t="s">
        <v>84</v>
      </c>
      <c r="L111" s="16" t="s">
        <v>85</v>
      </c>
      <c r="M111" s="22"/>
      <c r="N111" s="22"/>
      <c r="O111" s="22"/>
      <c r="P111" s="22"/>
      <c r="Q111" s="22"/>
      <c r="R111" s="22"/>
      <c r="S111" s="22"/>
      <c r="T111" s="22"/>
      <c r="U111" s="22"/>
      <c r="V111" s="22"/>
      <c r="W111" s="22"/>
      <c r="X111" s="22"/>
      <c r="Y111" s="22"/>
    </row>
    <row r="112" spans="1:25" ht="66" x14ac:dyDescent="0.25">
      <c r="A112" s="15">
        <v>37105</v>
      </c>
      <c r="B112" s="23" t="s">
        <v>112</v>
      </c>
      <c r="C112" s="16" t="s">
        <v>87</v>
      </c>
      <c r="D112" s="16" t="s">
        <v>113</v>
      </c>
      <c r="E112" s="16" t="s">
        <v>114</v>
      </c>
      <c r="F112" s="16" t="s">
        <v>115</v>
      </c>
      <c r="G112" s="17" t="s">
        <v>116</v>
      </c>
      <c r="H112" s="17" t="s">
        <v>117</v>
      </c>
      <c r="I112" s="16" t="s">
        <v>84</v>
      </c>
      <c r="J112" s="16" t="s">
        <v>83</v>
      </c>
      <c r="K112" s="16" t="s">
        <v>84</v>
      </c>
      <c r="L112" s="16" t="s">
        <v>85</v>
      </c>
      <c r="M112" s="22"/>
      <c r="N112" s="22"/>
      <c r="O112" s="22"/>
      <c r="P112" s="22"/>
      <c r="Q112" s="22"/>
      <c r="R112" s="22"/>
      <c r="S112" s="22"/>
      <c r="T112" s="22"/>
      <c r="U112" s="22"/>
      <c r="V112" s="22"/>
      <c r="W112" s="22"/>
      <c r="X112" s="22"/>
      <c r="Y112" s="22"/>
    </row>
    <row r="113" spans="1:25" ht="55.5" customHeight="1" x14ac:dyDescent="0.25">
      <c r="A113" s="15">
        <v>37105</v>
      </c>
      <c r="B113" s="16" t="s">
        <v>78</v>
      </c>
      <c r="C113" s="16" t="s">
        <v>77</v>
      </c>
      <c r="D113" s="16" t="s">
        <v>78</v>
      </c>
      <c r="E113" s="16" t="s">
        <v>79</v>
      </c>
      <c r="F113" s="16" t="s">
        <v>115</v>
      </c>
      <c r="G113" s="17" t="s">
        <v>118</v>
      </c>
      <c r="H113" s="17" t="s">
        <v>119</v>
      </c>
      <c r="I113" s="16" t="s">
        <v>84</v>
      </c>
      <c r="J113" s="16" t="s">
        <v>83</v>
      </c>
      <c r="K113" s="16" t="s">
        <v>84</v>
      </c>
      <c r="L113" s="16" t="s">
        <v>85</v>
      </c>
      <c r="M113" s="22"/>
      <c r="N113" s="22"/>
      <c r="O113" s="22"/>
      <c r="P113" s="22"/>
      <c r="Q113" s="22"/>
      <c r="R113" s="22"/>
      <c r="S113" s="22"/>
      <c r="T113" s="22"/>
      <c r="U113" s="22"/>
      <c r="V113" s="22"/>
      <c r="W113" s="22"/>
      <c r="X113" s="22"/>
      <c r="Y113" s="22"/>
    </row>
    <row r="114" spans="1:25" ht="52.8" x14ac:dyDescent="0.25">
      <c r="A114" s="15">
        <v>37102</v>
      </c>
      <c r="B114" s="16" t="s">
        <v>120</v>
      </c>
      <c r="C114" s="16" t="s">
        <v>87</v>
      </c>
      <c r="D114" s="16" t="s">
        <v>121</v>
      </c>
      <c r="E114" s="16" t="s">
        <v>89</v>
      </c>
      <c r="F114" s="16" t="s">
        <v>90</v>
      </c>
      <c r="G114" s="17" t="s">
        <v>122</v>
      </c>
      <c r="H114" s="17" t="s">
        <v>123</v>
      </c>
      <c r="I114" s="16" t="s">
        <v>83</v>
      </c>
      <c r="J114" s="16" t="s">
        <v>84</v>
      </c>
      <c r="K114" s="16" t="s">
        <v>84</v>
      </c>
      <c r="L114" s="16" t="s">
        <v>85</v>
      </c>
      <c r="M114" s="22"/>
      <c r="N114" s="22"/>
      <c r="O114" s="22"/>
      <c r="P114" s="22"/>
      <c r="Q114" s="22"/>
      <c r="R114" s="22"/>
      <c r="S114" s="22"/>
      <c r="T114" s="22"/>
      <c r="U114" s="22"/>
      <c r="V114" s="22"/>
      <c r="W114" s="22"/>
      <c r="X114" s="22"/>
      <c r="Y114" s="22"/>
    </row>
    <row r="115" spans="1:25" ht="66" x14ac:dyDescent="0.25">
      <c r="A115" s="15">
        <v>37099</v>
      </c>
      <c r="B115" s="16" t="s">
        <v>124</v>
      </c>
      <c r="C115" s="16" t="s">
        <v>77</v>
      </c>
      <c r="D115" s="16" t="s">
        <v>125</v>
      </c>
      <c r="E115" s="16" t="s">
        <v>79</v>
      </c>
      <c r="F115" s="16" t="s">
        <v>80</v>
      </c>
      <c r="G115" s="17" t="s">
        <v>126</v>
      </c>
      <c r="H115" s="17" t="s">
        <v>127</v>
      </c>
      <c r="I115" s="16" t="s">
        <v>83</v>
      </c>
      <c r="J115" s="16" t="s">
        <v>83</v>
      </c>
      <c r="K115" s="16" t="s">
        <v>83</v>
      </c>
      <c r="L115" s="16" t="s">
        <v>85</v>
      </c>
      <c r="M115" s="22"/>
      <c r="N115" s="22"/>
      <c r="O115" s="22"/>
      <c r="P115" s="22"/>
      <c r="Q115" s="22"/>
      <c r="R115" s="22"/>
      <c r="S115" s="22"/>
      <c r="T115" s="22"/>
      <c r="U115" s="22"/>
      <c r="V115" s="22"/>
      <c r="W115" s="22"/>
      <c r="X115" s="22"/>
      <c r="Y115" s="22"/>
    </row>
    <row r="116" spans="1:25" ht="66" x14ac:dyDescent="0.25">
      <c r="A116" s="15">
        <v>37099</v>
      </c>
      <c r="B116" s="23" t="s">
        <v>128</v>
      </c>
      <c r="C116" s="16" t="s">
        <v>96</v>
      </c>
      <c r="D116" s="16" t="s">
        <v>129</v>
      </c>
      <c r="E116" s="16" t="s">
        <v>130</v>
      </c>
      <c r="F116" s="16" t="s">
        <v>115</v>
      </c>
      <c r="G116" s="17" t="s">
        <v>131</v>
      </c>
      <c r="H116" s="17" t="s">
        <v>132</v>
      </c>
      <c r="I116" s="16" t="s">
        <v>84</v>
      </c>
      <c r="J116" s="16" t="s">
        <v>83</v>
      </c>
      <c r="K116" s="16" t="s">
        <v>84</v>
      </c>
      <c r="L116" s="16" t="s">
        <v>85</v>
      </c>
      <c r="M116" s="22"/>
      <c r="N116" s="22"/>
      <c r="O116" s="22"/>
      <c r="P116" s="22"/>
      <c r="Q116" s="22"/>
      <c r="R116" s="22"/>
      <c r="S116" s="22"/>
      <c r="T116" s="22"/>
      <c r="U116" s="22"/>
      <c r="V116" s="22"/>
      <c r="W116" s="22"/>
      <c r="X116" s="22"/>
      <c r="Y116" s="22"/>
    </row>
    <row r="117" spans="1:25" ht="39.6" x14ac:dyDescent="0.25">
      <c r="A117" s="15">
        <v>37095</v>
      </c>
      <c r="B117" s="16" t="s">
        <v>133</v>
      </c>
      <c r="C117" s="16" t="s">
        <v>87</v>
      </c>
      <c r="D117" s="16" t="s">
        <v>134</v>
      </c>
      <c r="E117" s="16" t="s">
        <v>135</v>
      </c>
      <c r="F117" s="16" t="s">
        <v>104</v>
      </c>
      <c r="G117" s="17" t="s">
        <v>136</v>
      </c>
      <c r="H117" s="17" t="s">
        <v>137</v>
      </c>
      <c r="I117" s="16" t="s">
        <v>84</v>
      </c>
      <c r="J117" s="16" t="s">
        <v>83</v>
      </c>
      <c r="K117" s="16" t="s">
        <v>84</v>
      </c>
      <c r="L117" s="16" t="s">
        <v>85</v>
      </c>
      <c r="M117" s="22"/>
      <c r="N117" s="22"/>
      <c r="O117" s="22"/>
      <c r="P117" s="22"/>
      <c r="Q117" s="22"/>
      <c r="R117" s="22"/>
      <c r="S117" s="22"/>
      <c r="T117" s="22"/>
      <c r="U117" s="22"/>
      <c r="V117" s="22"/>
      <c r="W117" s="22"/>
      <c r="X117" s="22"/>
      <c r="Y117" s="22"/>
    </row>
    <row r="118" spans="1:25" ht="39.6" x14ac:dyDescent="0.25">
      <c r="A118" s="15">
        <v>37092</v>
      </c>
      <c r="B118" s="16" t="s">
        <v>133</v>
      </c>
      <c r="C118" s="16" t="s">
        <v>87</v>
      </c>
      <c r="D118" s="16" t="s">
        <v>134</v>
      </c>
      <c r="E118" s="16" t="s">
        <v>135</v>
      </c>
      <c r="F118" s="16" t="s">
        <v>104</v>
      </c>
      <c r="G118" s="17" t="s">
        <v>136</v>
      </c>
      <c r="H118" s="17" t="s">
        <v>138</v>
      </c>
      <c r="I118" s="16" t="s">
        <v>84</v>
      </c>
      <c r="J118" s="16" t="s">
        <v>83</v>
      </c>
      <c r="K118" s="16" t="s">
        <v>83</v>
      </c>
      <c r="L118" s="16" t="s">
        <v>85</v>
      </c>
      <c r="M118" s="22"/>
      <c r="N118" s="22"/>
      <c r="O118" s="22"/>
      <c r="P118" s="22"/>
      <c r="Q118" s="22"/>
      <c r="R118" s="22"/>
      <c r="S118" s="22"/>
      <c r="T118" s="22"/>
      <c r="U118" s="22"/>
      <c r="V118" s="22"/>
      <c r="W118" s="22"/>
      <c r="X118" s="22"/>
      <c r="Y118" s="22"/>
    </row>
    <row r="119" spans="1:25" ht="39.6" x14ac:dyDescent="0.25">
      <c r="A119" s="24">
        <v>37092</v>
      </c>
      <c r="B119" s="18" t="s">
        <v>139</v>
      </c>
      <c r="C119" s="18" t="s">
        <v>140</v>
      </c>
      <c r="D119" s="18" t="s">
        <v>141</v>
      </c>
      <c r="E119" s="18" t="s">
        <v>142</v>
      </c>
      <c r="F119" s="18" t="s">
        <v>104</v>
      </c>
      <c r="G119" s="17" t="s">
        <v>143</v>
      </c>
      <c r="H119" s="18" t="s">
        <v>111</v>
      </c>
      <c r="I119" s="18" t="s">
        <v>84</v>
      </c>
      <c r="J119" s="18" t="s">
        <v>83</v>
      </c>
      <c r="K119" s="18" t="s">
        <v>83</v>
      </c>
      <c r="L119" s="18" t="s">
        <v>85</v>
      </c>
      <c r="M119" s="22"/>
      <c r="N119" s="22"/>
      <c r="O119" s="22"/>
      <c r="P119" s="22"/>
      <c r="Q119" s="22"/>
      <c r="R119" s="22"/>
      <c r="S119" s="22"/>
      <c r="T119" s="22"/>
      <c r="U119" s="22"/>
      <c r="V119" s="22"/>
      <c r="W119" s="22"/>
      <c r="X119" s="22"/>
      <c r="Y119" s="22"/>
    </row>
    <row r="120" spans="1:25" ht="39.6" x14ac:dyDescent="0.25">
      <c r="A120" s="24">
        <v>37090</v>
      </c>
      <c r="B120" s="18" t="s">
        <v>144</v>
      </c>
      <c r="C120" s="18" t="s">
        <v>77</v>
      </c>
      <c r="D120" s="18" t="s">
        <v>144</v>
      </c>
      <c r="E120" s="18" t="s">
        <v>79</v>
      </c>
      <c r="F120" s="18" t="s">
        <v>80</v>
      </c>
      <c r="G120" s="17" t="s">
        <v>145</v>
      </c>
      <c r="H120" s="18" t="s">
        <v>123</v>
      </c>
      <c r="I120" s="18" t="s">
        <v>83</v>
      </c>
      <c r="J120" s="18" t="s">
        <v>83</v>
      </c>
      <c r="K120" s="18" t="s">
        <v>83</v>
      </c>
      <c r="L120" s="18" t="s">
        <v>85</v>
      </c>
      <c r="M120" s="22"/>
      <c r="N120" s="22"/>
      <c r="O120" s="22"/>
      <c r="P120" s="22"/>
      <c r="Q120" s="22"/>
      <c r="R120" s="22"/>
      <c r="S120" s="22"/>
      <c r="T120" s="22"/>
      <c r="U120" s="22"/>
      <c r="V120" s="22"/>
      <c r="W120" s="22"/>
      <c r="X120" s="22"/>
      <c r="Y120" s="22"/>
    </row>
    <row r="121" spans="1:25" ht="52.8" x14ac:dyDescent="0.25">
      <c r="A121" s="24">
        <v>37081</v>
      </c>
      <c r="B121" s="18" t="s">
        <v>146</v>
      </c>
      <c r="C121" s="18" t="s">
        <v>87</v>
      </c>
      <c r="D121" s="18" t="s">
        <v>147</v>
      </c>
      <c r="E121" s="18" t="s">
        <v>148</v>
      </c>
      <c r="F121" s="18" t="s">
        <v>104</v>
      </c>
      <c r="G121" s="17" t="s">
        <v>194</v>
      </c>
      <c r="H121" s="18" t="s">
        <v>195</v>
      </c>
      <c r="I121" s="18" t="s">
        <v>84</v>
      </c>
      <c r="J121" s="18" t="s">
        <v>83</v>
      </c>
      <c r="K121" s="18" t="s">
        <v>83</v>
      </c>
      <c r="L121" s="18" t="s">
        <v>85</v>
      </c>
      <c r="M121" s="22"/>
      <c r="N121" s="22"/>
      <c r="O121" s="22"/>
      <c r="P121" s="22"/>
      <c r="Q121" s="22"/>
      <c r="R121" s="22"/>
      <c r="S121" s="22"/>
      <c r="T121" s="22"/>
      <c r="U121" s="22"/>
      <c r="V121" s="22"/>
      <c r="W121" s="22"/>
      <c r="X121" s="22"/>
      <c r="Y121" s="22"/>
    </row>
    <row r="122" spans="1:25" ht="79.2" x14ac:dyDescent="0.25">
      <c r="A122" s="24">
        <v>37081</v>
      </c>
      <c r="B122" s="18" t="s">
        <v>196</v>
      </c>
      <c r="C122" s="18" t="s">
        <v>77</v>
      </c>
      <c r="D122" s="18" t="s">
        <v>197</v>
      </c>
      <c r="E122" s="18" t="s">
        <v>79</v>
      </c>
      <c r="F122" s="18" t="s">
        <v>90</v>
      </c>
      <c r="G122" s="17" t="s">
        <v>198</v>
      </c>
      <c r="H122" s="17" t="s">
        <v>199</v>
      </c>
      <c r="I122" s="18" t="s">
        <v>84</v>
      </c>
      <c r="J122" s="18" t="s">
        <v>83</v>
      </c>
      <c r="K122" s="18" t="s">
        <v>83</v>
      </c>
      <c r="L122" s="18" t="s">
        <v>85</v>
      </c>
      <c r="M122" s="22"/>
      <c r="N122" s="22"/>
      <c r="O122" s="22"/>
      <c r="P122" s="22"/>
      <c r="Q122" s="22"/>
      <c r="R122" s="22"/>
      <c r="S122" s="22"/>
      <c r="T122" s="22"/>
      <c r="U122" s="22"/>
      <c r="V122" s="22"/>
      <c r="W122" s="22"/>
      <c r="X122" s="22"/>
      <c r="Y122" s="22"/>
    </row>
    <row r="123" spans="1:25" x14ac:dyDescent="0.25">
      <c r="A123" s="24">
        <v>37074</v>
      </c>
      <c r="B123" s="18" t="s">
        <v>200</v>
      </c>
      <c r="C123" s="18" t="s">
        <v>201</v>
      </c>
      <c r="D123" s="18" t="s">
        <v>202</v>
      </c>
      <c r="E123" s="18" t="s">
        <v>203</v>
      </c>
      <c r="F123" s="18" t="s">
        <v>115</v>
      </c>
      <c r="G123" s="17" t="s">
        <v>111</v>
      </c>
      <c r="H123" s="17"/>
      <c r="I123" s="18"/>
      <c r="J123" s="18"/>
      <c r="K123" s="18"/>
      <c r="L123" s="18" t="s">
        <v>85</v>
      </c>
      <c r="M123" s="22"/>
      <c r="N123" s="22"/>
      <c r="O123" s="22"/>
      <c r="P123" s="22"/>
      <c r="Q123" s="22"/>
      <c r="R123" s="22"/>
      <c r="S123" s="22"/>
      <c r="T123" s="22"/>
      <c r="U123" s="22"/>
      <c r="V123" s="22"/>
      <c r="W123" s="22"/>
      <c r="X123" s="22"/>
      <c r="Y123" s="22"/>
    </row>
    <row r="124" spans="1:25" ht="52.8" x14ac:dyDescent="0.25">
      <c r="A124" s="24">
        <v>37074</v>
      </c>
      <c r="B124" s="18" t="s">
        <v>204</v>
      </c>
      <c r="C124" s="18" t="s">
        <v>77</v>
      </c>
      <c r="D124" s="18" t="s">
        <v>205</v>
      </c>
      <c r="E124" s="18" t="s">
        <v>79</v>
      </c>
      <c r="F124" s="18" t="s">
        <v>90</v>
      </c>
      <c r="G124" s="17" t="s">
        <v>206</v>
      </c>
      <c r="H124" s="17" t="s">
        <v>82</v>
      </c>
      <c r="I124" s="18" t="s">
        <v>84</v>
      </c>
      <c r="J124" s="18" t="s">
        <v>84</v>
      </c>
      <c r="K124" s="18" t="s">
        <v>84</v>
      </c>
      <c r="L124" s="18" t="s">
        <v>85</v>
      </c>
      <c r="M124" s="22"/>
      <c r="N124" s="22"/>
      <c r="O124" s="22"/>
      <c r="P124" s="22"/>
      <c r="Q124" s="22"/>
      <c r="R124" s="22"/>
      <c r="S124" s="22"/>
      <c r="T124" s="22"/>
      <c r="U124" s="22"/>
      <c r="V124" s="22"/>
      <c r="W124" s="22"/>
      <c r="X124" s="22"/>
      <c r="Y124" s="22"/>
    </row>
    <row r="125" spans="1:25" ht="26.4" x14ac:dyDescent="0.25">
      <c r="A125" s="24">
        <v>37071</v>
      </c>
      <c r="B125" s="18" t="s">
        <v>207</v>
      </c>
      <c r="C125" s="18" t="s">
        <v>77</v>
      </c>
      <c r="D125" s="18" t="s">
        <v>207</v>
      </c>
      <c r="E125" s="18" t="s">
        <v>79</v>
      </c>
      <c r="F125" s="18" t="s">
        <v>109</v>
      </c>
      <c r="G125" s="17" t="s">
        <v>208</v>
      </c>
      <c r="H125" s="17" t="s">
        <v>209</v>
      </c>
      <c r="I125" s="18" t="s">
        <v>84</v>
      </c>
      <c r="J125" s="18" t="s">
        <v>83</v>
      </c>
      <c r="K125" s="18" t="s">
        <v>84</v>
      </c>
      <c r="L125" s="18" t="s">
        <v>85</v>
      </c>
      <c r="M125" s="22"/>
      <c r="N125" s="22"/>
      <c r="O125" s="22"/>
      <c r="P125" s="22"/>
      <c r="Q125" s="22"/>
      <c r="R125" s="22"/>
      <c r="S125" s="22"/>
      <c r="T125" s="22"/>
      <c r="U125" s="22"/>
      <c r="V125" s="22"/>
      <c r="W125" s="22"/>
      <c r="X125" s="22"/>
      <c r="Y125" s="22"/>
    </row>
    <row r="126" spans="1:25" ht="52.8" x14ac:dyDescent="0.25">
      <c r="A126" s="24">
        <v>37069</v>
      </c>
      <c r="B126" s="17" t="s">
        <v>210</v>
      </c>
      <c r="C126" s="18" t="s">
        <v>87</v>
      </c>
      <c r="D126" s="18" t="s">
        <v>211</v>
      </c>
      <c r="E126" s="18" t="s">
        <v>212</v>
      </c>
      <c r="F126" s="18" t="s">
        <v>109</v>
      </c>
      <c r="G126" s="17" t="s">
        <v>213</v>
      </c>
      <c r="H126" s="17" t="s">
        <v>214</v>
      </c>
      <c r="I126" s="18" t="s">
        <v>84</v>
      </c>
      <c r="J126" s="18" t="s">
        <v>83</v>
      </c>
      <c r="K126" s="18" t="s">
        <v>84</v>
      </c>
      <c r="L126" s="18" t="s">
        <v>85</v>
      </c>
      <c r="M126" s="22"/>
      <c r="N126" s="22"/>
      <c r="O126" s="22"/>
      <c r="P126" s="22"/>
      <c r="Q126" s="22"/>
      <c r="R126" s="22"/>
      <c r="S126" s="22"/>
      <c r="T126" s="22"/>
      <c r="U126" s="22"/>
      <c r="V126" s="22"/>
      <c r="W126" s="22"/>
      <c r="X126" s="22"/>
      <c r="Y126" s="22"/>
    </row>
    <row r="127" spans="1:25" ht="79.2" x14ac:dyDescent="0.25">
      <c r="A127" s="24">
        <v>37069</v>
      </c>
      <c r="B127" s="18" t="s">
        <v>215</v>
      </c>
      <c r="C127" s="18" t="s">
        <v>77</v>
      </c>
      <c r="D127" s="18" t="s">
        <v>215</v>
      </c>
      <c r="E127" s="18" t="s">
        <v>79</v>
      </c>
      <c r="F127" s="18" t="s">
        <v>109</v>
      </c>
      <c r="G127" s="17" t="s">
        <v>216</v>
      </c>
      <c r="H127" s="17" t="s">
        <v>217</v>
      </c>
      <c r="I127" s="18" t="s">
        <v>84</v>
      </c>
      <c r="J127" s="18" t="s">
        <v>83</v>
      </c>
      <c r="K127" s="18" t="s">
        <v>84</v>
      </c>
      <c r="L127" s="18" t="s">
        <v>85</v>
      </c>
    </row>
    <row r="128" spans="1:25" ht="39.6" x14ac:dyDescent="0.25">
      <c r="A128" s="24">
        <v>37069</v>
      </c>
      <c r="B128" s="18" t="s">
        <v>218</v>
      </c>
      <c r="C128" s="18" t="s">
        <v>140</v>
      </c>
      <c r="D128" s="18" t="s">
        <v>219</v>
      </c>
      <c r="E128" s="18" t="s">
        <v>142</v>
      </c>
      <c r="F128" s="18" t="s">
        <v>90</v>
      </c>
      <c r="G128" s="17" t="s">
        <v>220</v>
      </c>
      <c r="H128" s="17" t="s">
        <v>221</v>
      </c>
      <c r="I128" s="18" t="s">
        <v>83</v>
      </c>
      <c r="J128" s="18" t="s">
        <v>83</v>
      </c>
      <c r="K128" s="18" t="s">
        <v>83</v>
      </c>
      <c r="L128" s="18" t="s">
        <v>85</v>
      </c>
    </row>
    <row r="129" spans="1:12" ht="39.6" x14ac:dyDescent="0.25">
      <c r="A129" s="24">
        <v>37069</v>
      </c>
      <c r="B129" s="18" t="s">
        <v>222</v>
      </c>
      <c r="C129" s="18"/>
      <c r="D129" s="18"/>
      <c r="E129" s="18"/>
      <c r="F129" s="18"/>
      <c r="G129" s="17" t="s">
        <v>223</v>
      </c>
      <c r="H129" s="17" t="s">
        <v>224</v>
      </c>
      <c r="I129" s="18" t="s">
        <v>84</v>
      </c>
      <c r="J129" s="18" t="s">
        <v>83</v>
      </c>
      <c r="K129" s="18" t="s">
        <v>84</v>
      </c>
      <c r="L129" s="18" t="s">
        <v>85</v>
      </c>
    </row>
    <row r="130" spans="1:12" ht="92.4" x14ac:dyDescent="0.25">
      <c r="A130" s="24">
        <v>37068</v>
      </c>
      <c r="B130" s="18" t="s">
        <v>225</v>
      </c>
      <c r="C130" s="18"/>
      <c r="D130" s="18"/>
      <c r="E130" s="18"/>
      <c r="F130" s="18" t="s">
        <v>90</v>
      </c>
      <c r="G130" s="17" t="s">
        <v>226</v>
      </c>
      <c r="H130" s="17" t="s">
        <v>227</v>
      </c>
      <c r="I130" s="18" t="s">
        <v>83</v>
      </c>
      <c r="J130" s="18" t="s">
        <v>84</v>
      </c>
      <c r="K130" s="18" t="s">
        <v>84</v>
      </c>
      <c r="L130" s="18" t="s">
        <v>85</v>
      </c>
    </row>
    <row r="131" spans="1:12" ht="26.4" x14ac:dyDescent="0.25">
      <c r="A131" s="24">
        <v>37064</v>
      </c>
      <c r="B131" s="18" t="s">
        <v>196</v>
      </c>
      <c r="C131" s="18" t="s">
        <v>77</v>
      </c>
      <c r="D131" s="18" t="s">
        <v>197</v>
      </c>
      <c r="E131" s="18" t="s">
        <v>79</v>
      </c>
      <c r="F131" s="18" t="s">
        <v>80</v>
      </c>
      <c r="G131" s="25" t="s">
        <v>228</v>
      </c>
      <c r="H131" s="18" t="s">
        <v>229</v>
      </c>
      <c r="I131" s="18" t="s">
        <v>83</v>
      </c>
      <c r="J131" s="18" t="s">
        <v>83</v>
      </c>
      <c r="K131" s="18" t="s">
        <v>83</v>
      </c>
      <c r="L131" s="18" t="s">
        <v>85</v>
      </c>
    </row>
    <row r="132" spans="1:12" ht="52.8" x14ac:dyDescent="0.25">
      <c r="A132" s="24">
        <v>37064</v>
      </c>
      <c r="B132" s="18" t="s">
        <v>144</v>
      </c>
      <c r="C132" s="18" t="s">
        <v>77</v>
      </c>
      <c r="D132" s="18" t="s">
        <v>144</v>
      </c>
      <c r="E132" s="18" t="s">
        <v>79</v>
      </c>
      <c r="F132" s="18" t="s">
        <v>80</v>
      </c>
      <c r="G132" s="25" t="s">
        <v>230</v>
      </c>
      <c r="H132" s="25" t="s">
        <v>231</v>
      </c>
      <c r="I132" s="18" t="s">
        <v>83</v>
      </c>
      <c r="J132" s="18" t="s">
        <v>83</v>
      </c>
      <c r="K132" s="18" t="s">
        <v>84</v>
      </c>
      <c r="L132" s="18" t="s">
        <v>85</v>
      </c>
    </row>
    <row r="133" spans="1:12" ht="79.2" x14ac:dyDescent="0.25">
      <c r="A133" s="24">
        <v>37064</v>
      </c>
      <c r="B133" s="25" t="s">
        <v>232</v>
      </c>
      <c r="C133" s="18" t="s">
        <v>140</v>
      </c>
      <c r="D133" s="18" t="s">
        <v>219</v>
      </c>
      <c r="E133" s="18" t="s">
        <v>142</v>
      </c>
      <c r="F133" s="18" t="s">
        <v>115</v>
      </c>
      <c r="G133" s="25" t="s">
        <v>233</v>
      </c>
      <c r="H133" s="18" t="s">
        <v>234</v>
      </c>
      <c r="I133" s="18" t="s">
        <v>83</v>
      </c>
      <c r="J133" s="18" t="s">
        <v>83</v>
      </c>
      <c r="K133" s="18" t="s">
        <v>83</v>
      </c>
      <c r="L133" s="18" t="s">
        <v>85</v>
      </c>
    </row>
    <row r="134" spans="1:12" ht="52.8" x14ac:dyDescent="0.25">
      <c r="A134" s="24">
        <v>37063</v>
      </c>
      <c r="B134" s="18" t="s">
        <v>235</v>
      </c>
      <c r="C134" s="18" t="s">
        <v>77</v>
      </c>
      <c r="D134" s="18" t="s">
        <v>197</v>
      </c>
      <c r="E134" s="18" t="s">
        <v>79</v>
      </c>
      <c r="F134" s="18" t="s">
        <v>109</v>
      </c>
      <c r="G134" s="25" t="s">
        <v>236</v>
      </c>
      <c r="H134" s="25" t="s">
        <v>237</v>
      </c>
      <c r="I134" s="18" t="s">
        <v>83</v>
      </c>
      <c r="J134" s="18" t="s">
        <v>83</v>
      </c>
      <c r="K134" s="18" t="s">
        <v>83</v>
      </c>
      <c r="L134" s="18" t="s">
        <v>85</v>
      </c>
    </row>
    <row r="135" spans="1:12" ht="39.6" x14ac:dyDescent="0.25">
      <c r="A135" s="24">
        <v>37063</v>
      </c>
      <c r="B135" s="18" t="s">
        <v>144</v>
      </c>
      <c r="C135" s="18" t="s">
        <v>77</v>
      </c>
      <c r="D135" s="18" t="s">
        <v>144</v>
      </c>
      <c r="E135" s="18" t="s">
        <v>79</v>
      </c>
      <c r="F135" s="18" t="s">
        <v>90</v>
      </c>
      <c r="G135" s="25" t="s">
        <v>238</v>
      </c>
      <c r="H135" s="25" t="s">
        <v>239</v>
      </c>
      <c r="I135" s="18" t="s">
        <v>83</v>
      </c>
      <c r="J135" s="18" t="s">
        <v>83</v>
      </c>
      <c r="K135" s="18" t="s">
        <v>83</v>
      </c>
      <c r="L135" s="18" t="s">
        <v>85</v>
      </c>
    </row>
    <row r="136" spans="1:12" ht="39.6" x14ac:dyDescent="0.25">
      <c r="A136" s="24">
        <v>37063</v>
      </c>
      <c r="B136" s="18" t="s">
        <v>240</v>
      </c>
      <c r="C136" s="18" t="s">
        <v>140</v>
      </c>
      <c r="D136" s="18"/>
      <c r="E136" s="18" t="s">
        <v>142</v>
      </c>
      <c r="F136" s="18" t="s">
        <v>109</v>
      </c>
      <c r="G136" s="25" t="s">
        <v>241</v>
      </c>
      <c r="H136" s="25" t="s">
        <v>242</v>
      </c>
      <c r="I136" s="18" t="s">
        <v>84</v>
      </c>
      <c r="J136" s="18" t="s">
        <v>83</v>
      </c>
      <c r="K136" s="18" t="s">
        <v>83</v>
      </c>
      <c r="L136" s="18" t="s">
        <v>85</v>
      </c>
    </row>
    <row r="137" spans="1:12" ht="66" x14ac:dyDescent="0.25">
      <c r="A137" s="24">
        <v>37063</v>
      </c>
      <c r="B137" s="18" t="s">
        <v>243</v>
      </c>
      <c r="C137" s="18"/>
      <c r="D137" s="18"/>
      <c r="E137" s="18"/>
      <c r="F137" s="18" t="s">
        <v>109</v>
      </c>
      <c r="G137" s="25" t="s">
        <v>244</v>
      </c>
      <c r="H137" s="25" t="s">
        <v>245</v>
      </c>
      <c r="I137" s="18" t="s">
        <v>84</v>
      </c>
      <c r="J137" s="18" t="s">
        <v>83</v>
      </c>
      <c r="K137" s="18" t="s">
        <v>84</v>
      </c>
      <c r="L137" s="18" t="s">
        <v>85</v>
      </c>
    </row>
    <row r="138" spans="1:12" ht="66" x14ac:dyDescent="0.25">
      <c r="A138" s="24">
        <v>37062</v>
      </c>
      <c r="B138" s="18" t="s">
        <v>235</v>
      </c>
      <c r="C138" s="18" t="s">
        <v>77</v>
      </c>
      <c r="D138" s="18" t="s">
        <v>197</v>
      </c>
      <c r="E138" s="18" t="s">
        <v>79</v>
      </c>
      <c r="F138" s="18" t="s">
        <v>80</v>
      </c>
      <c r="G138" s="25" t="s">
        <v>246</v>
      </c>
      <c r="H138" s="25" t="s">
        <v>247</v>
      </c>
      <c r="I138" s="18" t="s">
        <v>83</v>
      </c>
      <c r="J138" s="18" t="s">
        <v>83</v>
      </c>
      <c r="K138" s="18" t="s">
        <v>83</v>
      </c>
      <c r="L138" s="18" t="s">
        <v>85</v>
      </c>
    </row>
    <row r="139" spans="1:12" ht="54.75" customHeight="1" x14ac:dyDescent="0.25">
      <c r="A139" s="24">
        <v>37061</v>
      </c>
      <c r="B139" s="18" t="s">
        <v>144</v>
      </c>
      <c r="C139" s="18" t="s">
        <v>77</v>
      </c>
      <c r="D139" s="18" t="s">
        <v>144</v>
      </c>
      <c r="E139" s="18" t="s">
        <v>79</v>
      </c>
      <c r="F139" s="18" t="s">
        <v>109</v>
      </c>
      <c r="G139" s="25" t="s">
        <v>248</v>
      </c>
      <c r="H139" s="25" t="s">
        <v>249</v>
      </c>
      <c r="I139" s="18" t="s">
        <v>83</v>
      </c>
      <c r="J139" s="18" t="s">
        <v>83</v>
      </c>
      <c r="K139" s="18" t="s">
        <v>83</v>
      </c>
      <c r="L139" s="18" t="s">
        <v>85</v>
      </c>
    </row>
    <row r="140" spans="1:12" ht="52.8" x14ac:dyDescent="0.25">
      <c r="A140" s="24">
        <v>37060</v>
      </c>
      <c r="B140" s="18" t="s">
        <v>250</v>
      </c>
      <c r="C140" s="18" t="s">
        <v>77</v>
      </c>
      <c r="D140" s="18" t="s">
        <v>197</v>
      </c>
      <c r="E140" s="18" t="s">
        <v>79</v>
      </c>
      <c r="F140" s="18" t="s">
        <v>80</v>
      </c>
      <c r="G140" s="25" t="s">
        <v>251</v>
      </c>
      <c r="H140" s="25" t="s">
        <v>252</v>
      </c>
      <c r="I140" s="18" t="s">
        <v>83</v>
      </c>
      <c r="J140" s="18" t="s">
        <v>83</v>
      </c>
      <c r="K140" s="18" t="s">
        <v>83</v>
      </c>
      <c r="L140" s="18" t="s">
        <v>85</v>
      </c>
    </row>
    <row r="141" spans="1:12" ht="66" x14ac:dyDescent="0.25">
      <c r="A141" s="24">
        <v>37057</v>
      </c>
      <c r="B141" s="18" t="s">
        <v>253</v>
      </c>
      <c r="C141" s="18" t="s">
        <v>87</v>
      </c>
      <c r="D141" s="18" t="s">
        <v>254</v>
      </c>
      <c r="E141" s="18"/>
      <c r="F141" s="18" t="s">
        <v>255</v>
      </c>
      <c r="G141" s="25" t="s">
        <v>256</v>
      </c>
      <c r="H141" s="25" t="s">
        <v>257</v>
      </c>
      <c r="I141" s="18" t="s">
        <v>83</v>
      </c>
      <c r="J141" s="18" t="s">
        <v>83</v>
      </c>
      <c r="K141" s="18" t="s">
        <v>83</v>
      </c>
      <c r="L141" s="18" t="s">
        <v>85</v>
      </c>
    </row>
    <row r="142" spans="1:12" ht="54" customHeight="1" x14ac:dyDescent="0.25">
      <c r="A142" s="24">
        <v>37057</v>
      </c>
      <c r="B142" s="18" t="s">
        <v>258</v>
      </c>
      <c r="C142" s="18" t="s">
        <v>77</v>
      </c>
      <c r="D142" s="18" t="s">
        <v>259</v>
      </c>
      <c r="E142" s="18" t="s">
        <v>79</v>
      </c>
      <c r="F142" s="18" t="s">
        <v>80</v>
      </c>
      <c r="G142" s="25" t="s">
        <v>260</v>
      </c>
      <c r="H142" s="25" t="s">
        <v>262</v>
      </c>
      <c r="I142" s="18" t="s">
        <v>83</v>
      </c>
      <c r="J142" s="18" t="s">
        <v>83</v>
      </c>
      <c r="K142" s="18" t="s">
        <v>83</v>
      </c>
      <c r="L142" s="18" t="s">
        <v>85</v>
      </c>
    </row>
    <row r="143" spans="1:12" ht="42" customHeight="1" x14ac:dyDescent="0.25">
      <c r="A143" s="24">
        <v>37057</v>
      </c>
      <c r="B143" s="18" t="s">
        <v>124</v>
      </c>
      <c r="C143" s="18" t="s">
        <v>77</v>
      </c>
      <c r="D143" s="18" t="s">
        <v>259</v>
      </c>
      <c r="E143" s="18" t="s">
        <v>79</v>
      </c>
      <c r="F143" s="18" t="s">
        <v>80</v>
      </c>
      <c r="G143" s="25" t="s">
        <v>263</v>
      </c>
      <c r="H143" s="25" t="s">
        <v>262</v>
      </c>
      <c r="I143" s="18" t="s">
        <v>83</v>
      </c>
      <c r="J143" s="18" t="s">
        <v>83</v>
      </c>
      <c r="K143" s="18" t="s">
        <v>83</v>
      </c>
      <c r="L143" s="18" t="s">
        <v>85</v>
      </c>
    </row>
    <row r="144" spans="1:12" ht="42" customHeight="1" x14ac:dyDescent="0.25">
      <c r="A144" s="24">
        <v>37057</v>
      </c>
      <c r="B144" s="18" t="s">
        <v>264</v>
      </c>
      <c r="C144" s="18"/>
      <c r="D144" s="18" t="s">
        <v>265</v>
      </c>
      <c r="E144" s="18" t="s">
        <v>266</v>
      </c>
      <c r="F144" s="18" t="s">
        <v>104</v>
      </c>
      <c r="G144" s="25" t="s">
        <v>267</v>
      </c>
      <c r="H144" s="25" t="s">
        <v>268</v>
      </c>
      <c r="I144" s="18" t="s">
        <v>83</v>
      </c>
      <c r="J144" s="18" t="s">
        <v>83</v>
      </c>
      <c r="K144" s="18" t="s">
        <v>83</v>
      </c>
      <c r="L144" s="18" t="s">
        <v>85</v>
      </c>
    </row>
    <row r="145" spans="1:12" ht="79.2" x14ac:dyDescent="0.25">
      <c r="A145" s="26">
        <v>37056</v>
      </c>
      <c r="B145" s="18" t="s">
        <v>269</v>
      </c>
      <c r="C145" s="18" t="s">
        <v>77</v>
      </c>
      <c r="D145" s="18" t="s">
        <v>78</v>
      </c>
      <c r="E145" s="18" t="s">
        <v>79</v>
      </c>
      <c r="F145" s="18" t="s">
        <v>270</v>
      </c>
      <c r="G145" s="25" t="s">
        <v>271</v>
      </c>
      <c r="H145" s="25" t="s">
        <v>272</v>
      </c>
      <c r="I145" s="18" t="s">
        <v>84</v>
      </c>
      <c r="J145" s="18" t="s">
        <v>83</v>
      </c>
      <c r="K145" s="18" t="s">
        <v>83</v>
      </c>
      <c r="L145" s="18" t="s">
        <v>85</v>
      </c>
    </row>
    <row r="146" spans="1:12" ht="79.2" x14ac:dyDescent="0.25">
      <c r="A146" s="26">
        <v>37053</v>
      </c>
      <c r="B146" s="18" t="s">
        <v>253</v>
      </c>
      <c r="C146" s="18" t="s">
        <v>87</v>
      </c>
      <c r="D146" s="18" t="s">
        <v>113</v>
      </c>
      <c r="E146" s="18" t="s">
        <v>89</v>
      </c>
      <c r="F146" s="18" t="s">
        <v>273</v>
      </c>
      <c r="G146" s="25" t="s">
        <v>274</v>
      </c>
      <c r="H146" s="25" t="s">
        <v>275</v>
      </c>
      <c r="I146" s="18" t="s">
        <v>83</v>
      </c>
      <c r="J146" s="18" t="s">
        <v>83</v>
      </c>
      <c r="K146" s="18" t="s">
        <v>83</v>
      </c>
      <c r="L146" s="18" t="s">
        <v>85</v>
      </c>
    </row>
    <row r="147" spans="1:12" ht="39.6" x14ac:dyDescent="0.25">
      <c r="A147" s="26">
        <v>37050</v>
      </c>
      <c r="B147" s="18" t="s">
        <v>200</v>
      </c>
      <c r="C147" s="18" t="s">
        <v>77</v>
      </c>
      <c r="D147" s="18" t="s">
        <v>276</v>
      </c>
      <c r="E147" s="18" t="s">
        <v>203</v>
      </c>
      <c r="F147" s="18" t="s">
        <v>104</v>
      </c>
      <c r="G147" s="25" t="s">
        <v>277</v>
      </c>
      <c r="H147" s="25" t="s">
        <v>278</v>
      </c>
      <c r="I147" s="18" t="s">
        <v>83</v>
      </c>
      <c r="J147" s="18" t="s">
        <v>83</v>
      </c>
      <c r="K147" s="18" t="s">
        <v>83</v>
      </c>
      <c r="L147" s="18" t="s">
        <v>85</v>
      </c>
    </row>
    <row r="148" spans="1:12" ht="52.8" x14ac:dyDescent="0.25">
      <c r="A148" s="26">
        <v>37049</v>
      </c>
      <c r="B148" s="18" t="s">
        <v>196</v>
      </c>
      <c r="C148" s="18" t="s">
        <v>77</v>
      </c>
      <c r="D148" s="18" t="s">
        <v>78</v>
      </c>
      <c r="E148" s="18" t="s">
        <v>79</v>
      </c>
      <c r="F148" s="18" t="s">
        <v>90</v>
      </c>
      <c r="G148" s="25" t="s">
        <v>279</v>
      </c>
      <c r="H148" s="25" t="s">
        <v>280</v>
      </c>
      <c r="I148" s="18" t="s">
        <v>84</v>
      </c>
      <c r="J148" s="18" t="s">
        <v>83</v>
      </c>
      <c r="K148" s="18" t="s">
        <v>83</v>
      </c>
      <c r="L148" s="18" t="s">
        <v>85</v>
      </c>
    </row>
    <row r="149" spans="1:12" ht="39.6" x14ac:dyDescent="0.25">
      <c r="A149" s="26">
        <v>37049</v>
      </c>
      <c r="B149" s="18" t="s">
        <v>78</v>
      </c>
      <c r="C149" s="18" t="s">
        <v>77</v>
      </c>
      <c r="D149" s="18" t="s">
        <v>78</v>
      </c>
      <c r="E149" s="18" t="s">
        <v>79</v>
      </c>
      <c r="F149" s="18" t="s">
        <v>90</v>
      </c>
      <c r="G149" s="25" t="s">
        <v>281</v>
      </c>
      <c r="H149" s="25" t="s">
        <v>282</v>
      </c>
      <c r="I149" s="18" t="s">
        <v>84</v>
      </c>
      <c r="J149" s="18" t="s">
        <v>84</v>
      </c>
      <c r="K149" s="18" t="s">
        <v>84</v>
      </c>
      <c r="L149" s="18" t="s">
        <v>85</v>
      </c>
    </row>
    <row r="150" spans="1:12" ht="105.6" x14ac:dyDescent="0.25">
      <c r="A150" s="26">
        <v>37046</v>
      </c>
      <c r="B150" s="25" t="s">
        <v>283</v>
      </c>
      <c r="C150" s="27"/>
      <c r="D150" s="25"/>
      <c r="E150" s="28" t="s">
        <v>284</v>
      </c>
      <c r="F150" s="27" t="s">
        <v>109</v>
      </c>
      <c r="G150" s="25" t="s">
        <v>285</v>
      </c>
      <c r="H150" s="25" t="s">
        <v>286</v>
      </c>
      <c r="I150" s="18" t="s">
        <v>84</v>
      </c>
      <c r="J150" s="18" t="s">
        <v>84</v>
      </c>
      <c r="K150" s="18" t="s">
        <v>84</v>
      </c>
      <c r="L150" s="18" t="s">
        <v>85</v>
      </c>
    </row>
    <row r="151" spans="1:12" x14ac:dyDescent="0.25">
      <c r="A151" s="26">
        <v>37043</v>
      </c>
      <c r="B151" s="25" t="s">
        <v>287</v>
      </c>
      <c r="C151" s="27" t="s">
        <v>288</v>
      </c>
      <c r="D151" s="25" t="s">
        <v>289</v>
      </c>
      <c r="E151" s="28" t="s">
        <v>290</v>
      </c>
      <c r="F151" s="27" t="s">
        <v>90</v>
      </c>
      <c r="G151" s="18" t="s">
        <v>291</v>
      </c>
      <c r="H151" s="18" t="s">
        <v>292</v>
      </c>
      <c r="I151" s="18" t="s">
        <v>83</v>
      </c>
      <c r="J151" s="18" t="s">
        <v>84</v>
      </c>
      <c r="K151" s="18" t="s">
        <v>84</v>
      </c>
      <c r="L151" s="18" t="s">
        <v>85</v>
      </c>
    </row>
    <row r="152" spans="1:12" ht="39.6" x14ac:dyDescent="0.25">
      <c r="A152" s="29">
        <v>37043</v>
      </c>
      <c r="B152" s="25" t="s">
        <v>293</v>
      </c>
      <c r="C152" s="27" t="s">
        <v>77</v>
      </c>
      <c r="D152" s="25" t="s">
        <v>293</v>
      </c>
      <c r="E152" s="28" t="s">
        <v>79</v>
      </c>
      <c r="F152" s="27" t="s">
        <v>104</v>
      </c>
      <c r="G152" s="25" t="s">
        <v>294</v>
      </c>
      <c r="H152" s="28"/>
      <c r="I152" s="18" t="s">
        <v>83</v>
      </c>
      <c r="J152" s="18" t="s">
        <v>83</v>
      </c>
      <c r="K152" s="18" t="s">
        <v>83</v>
      </c>
      <c r="L152" s="18" t="s">
        <v>85</v>
      </c>
    </row>
    <row r="153" spans="1:12" ht="52.8" x14ac:dyDescent="0.25">
      <c r="A153" s="29">
        <v>37043</v>
      </c>
      <c r="B153" s="25" t="s">
        <v>144</v>
      </c>
      <c r="C153" s="27" t="s">
        <v>77</v>
      </c>
      <c r="D153" s="25" t="s">
        <v>144</v>
      </c>
      <c r="E153" s="28" t="s">
        <v>79</v>
      </c>
      <c r="F153" s="27" t="s">
        <v>104</v>
      </c>
      <c r="G153" s="25" t="s">
        <v>295</v>
      </c>
      <c r="H153" s="28" t="s">
        <v>296</v>
      </c>
      <c r="I153" s="18" t="s">
        <v>84</v>
      </c>
      <c r="J153" s="18" t="s">
        <v>83</v>
      </c>
      <c r="K153" s="18" t="s">
        <v>83</v>
      </c>
      <c r="L153" s="18" t="s">
        <v>85</v>
      </c>
    </row>
    <row r="154" spans="1:12" ht="39.6" x14ac:dyDescent="0.25">
      <c r="A154" s="30">
        <v>37040</v>
      </c>
      <c r="B154" s="25" t="s">
        <v>144</v>
      </c>
      <c r="C154" s="27" t="s">
        <v>77</v>
      </c>
      <c r="D154" s="25" t="s">
        <v>144</v>
      </c>
      <c r="E154" s="28" t="s">
        <v>79</v>
      </c>
      <c r="F154" s="27" t="s">
        <v>80</v>
      </c>
      <c r="G154" s="28" t="s">
        <v>297</v>
      </c>
      <c r="H154" s="28" t="s">
        <v>298</v>
      </c>
      <c r="I154" s="27" t="s">
        <v>84</v>
      </c>
      <c r="J154" s="27" t="s">
        <v>84</v>
      </c>
      <c r="K154" s="27" t="s">
        <v>84</v>
      </c>
      <c r="L154" s="27" t="s">
        <v>85</v>
      </c>
    </row>
    <row r="155" spans="1:12" ht="39.6" x14ac:dyDescent="0.25">
      <c r="A155" s="30">
        <v>37035</v>
      </c>
      <c r="B155" s="25" t="s">
        <v>299</v>
      </c>
      <c r="C155" s="27" t="s">
        <v>77</v>
      </c>
      <c r="D155" s="28" t="s">
        <v>300</v>
      </c>
      <c r="E155" s="28" t="s">
        <v>79</v>
      </c>
      <c r="F155" s="27" t="s">
        <v>80</v>
      </c>
      <c r="G155" s="28" t="s">
        <v>301</v>
      </c>
      <c r="H155" s="28" t="s">
        <v>298</v>
      </c>
      <c r="I155" s="27" t="s">
        <v>84</v>
      </c>
      <c r="J155" s="27" t="s">
        <v>83</v>
      </c>
      <c r="K155" s="27" t="s">
        <v>83</v>
      </c>
      <c r="L155" s="27" t="s">
        <v>85</v>
      </c>
    </row>
    <row r="156" spans="1:12" x14ac:dyDescent="0.25">
      <c r="A156" s="30">
        <v>37035</v>
      </c>
      <c r="B156" s="25" t="s">
        <v>78</v>
      </c>
      <c r="C156" s="27" t="s">
        <v>77</v>
      </c>
      <c r="D156" s="25" t="s">
        <v>78</v>
      </c>
      <c r="E156" s="28" t="s">
        <v>79</v>
      </c>
      <c r="F156" s="27" t="s">
        <v>80</v>
      </c>
      <c r="G156" s="28" t="s">
        <v>302</v>
      </c>
      <c r="H156" s="28" t="s">
        <v>303</v>
      </c>
      <c r="I156" s="27"/>
      <c r="J156" s="27"/>
      <c r="K156" s="27"/>
      <c r="L156" s="27" t="s">
        <v>85</v>
      </c>
    </row>
    <row r="157" spans="1:12" ht="52.8" x14ac:dyDescent="0.25">
      <c r="A157" s="30">
        <v>37033</v>
      </c>
      <c r="B157" s="25" t="s">
        <v>144</v>
      </c>
      <c r="C157" s="27" t="s">
        <v>77</v>
      </c>
      <c r="D157" s="25" t="s">
        <v>144</v>
      </c>
      <c r="E157" s="28" t="s">
        <v>79</v>
      </c>
      <c r="F157" s="27" t="s">
        <v>80</v>
      </c>
      <c r="G157" s="28" t="s">
        <v>304</v>
      </c>
      <c r="H157" s="28" t="s">
        <v>305</v>
      </c>
      <c r="I157" s="27" t="s">
        <v>84</v>
      </c>
      <c r="J157" s="27" t="s">
        <v>84</v>
      </c>
      <c r="K157" s="27" t="s">
        <v>84</v>
      </c>
      <c r="L157" s="27" t="s">
        <v>85</v>
      </c>
    </row>
    <row r="158" spans="1:12" ht="19.5" customHeight="1" x14ac:dyDescent="0.25">
      <c r="A158" s="30">
        <v>37033</v>
      </c>
      <c r="B158" s="25" t="s">
        <v>205</v>
      </c>
      <c r="C158" s="27" t="s">
        <v>77</v>
      </c>
      <c r="D158" s="25" t="s">
        <v>205</v>
      </c>
      <c r="E158" s="28" t="s">
        <v>79</v>
      </c>
      <c r="F158" s="27" t="s">
        <v>90</v>
      </c>
      <c r="G158" s="28" t="s">
        <v>306</v>
      </c>
      <c r="H158" s="28" t="s">
        <v>307</v>
      </c>
      <c r="I158" s="27" t="s">
        <v>83</v>
      </c>
      <c r="J158" s="27" t="s">
        <v>84</v>
      </c>
      <c r="K158" s="27" t="s">
        <v>84</v>
      </c>
      <c r="L158" s="27" t="s">
        <v>85</v>
      </c>
    </row>
    <row r="159" spans="1:12" ht="26.4" x14ac:dyDescent="0.25">
      <c r="A159" s="30">
        <v>37032</v>
      </c>
      <c r="B159" s="25" t="s">
        <v>308</v>
      </c>
      <c r="C159" s="18" t="s">
        <v>87</v>
      </c>
      <c r="D159" s="25" t="s">
        <v>309</v>
      </c>
      <c r="E159" s="28" t="s">
        <v>310</v>
      </c>
      <c r="F159" s="27" t="s">
        <v>80</v>
      </c>
      <c r="G159" s="28" t="s">
        <v>311</v>
      </c>
      <c r="H159" s="28" t="s">
        <v>312</v>
      </c>
      <c r="I159" s="27" t="s">
        <v>84</v>
      </c>
      <c r="J159" s="27" t="s">
        <v>83</v>
      </c>
      <c r="K159" s="27" t="s">
        <v>84</v>
      </c>
      <c r="L159" s="27" t="s">
        <v>85</v>
      </c>
    </row>
    <row r="160" spans="1:12" ht="132" x14ac:dyDescent="0.25">
      <c r="A160" s="30">
        <v>37019</v>
      </c>
      <c r="B160" s="25" t="s">
        <v>313</v>
      </c>
      <c r="C160" s="27" t="s">
        <v>77</v>
      </c>
      <c r="D160" s="25" t="s">
        <v>313</v>
      </c>
      <c r="E160" s="28" t="s">
        <v>79</v>
      </c>
      <c r="F160" s="27" t="s">
        <v>80</v>
      </c>
      <c r="G160" s="28" t="s">
        <v>314</v>
      </c>
      <c r="H160" s="28" t="s">
        <v>315</v>
      </c>
      <c r="I160" s="27" t="s">
        <v>83</v>
      </c>
      <c r="J160" s="27" t="s">
        <v>83</v>
      </c>
      <c r="K160" s="27" t="s">
        <v>83</v>
      </c>
      <c r="L160" s="27" t="s">
        <v>85</v>
      </c>
    </row>
    <row r="161" spans="1:12" ht="118.8" x14ac:dyDescent="0.25">
      <c r="A161" s="30">
        <v>37019</v>
      </c>
      <c r="B161" s="25" t="s">
        <v>144</v>
      </c>
      <c r="C161" s="27" t="s">
        <v>77</v>
      </c>
      <c r="D161" s="25" t="s">
        <v>144</v>
      </c>
      <c r="E161" s="28" t="s">
        <v>79</v>
      </c>
      <c r="F161" s="27" t="s">
        <v>80</v>
      </c>
      <c r="G161" s="28" t="s">
        <v>316</v>
      </c>
      <c r="H161" s="28" t="s">
        <v>317</v>
      </c>
      <c r="I161" s="27" t="s">
        <v>84</v>
      </c>
      <c r="J161" s="27" t="s">
        <v>84</v>
      </c>
      <c r="K161" s="27" t="s">
        <v>84</v>
      </c>
      <c r="L161" s="27" t="s">
        <v>85</v>
      </c>
    </row>
    <row r="162" spans="1:12" x14ac:dyDescent="0.25">
      <c r="A162" s="29"/>
      <c r="B162" s="17"/>
      <c r="C162" s="31"/>
      <c r="D162" s="17"/>
      <c r="E162" s="32"/>
      <c r="F162" s="31"/>
      <c r="G162" s="17"/>
      <c r="H162" s="17"/>
      <c r="I162" s="31"/>
      <c r="J162" s="31"/>
      <c r="K162" s="31"/>
      <c r="L162" s="31"/>
    </row>
    <row r="163" spans="1:12" x14ac:dyDescent="0.25">
      <c r="A163" s="29"/>
      <c r="B163" s="17"/>
      <c r="C163" s="31"/>
      <c r="D163" s="17"/>
      <c r="E163" s="32"/>
      <c r="F163" s="31"/>
      <c r="G163" s="17"/>
      <c r="H163" s="17"/>
      <c r="I163" s="31"/>
      <c r="J163" s="31"/>
      <c r="K163" s="31"/>
      <c r="L163" s="31"/>
    </row>
    <row r="165" spans="1:12" x14ac:dyDescent="0.25">
      <c r="A165" s="1" t="s">
        <v>318</v>
      </c>
      <c r="B165" s="1" t="s">
        <v>319</v>
      </c>
      <c r="C165" s="4" t="s">
        <v>320</v>
      </c>
      <c r="D165" s="33" t="s">
        <v>321</v>
      </c>
      <c r="E165" s="33" t="s">
        <v>322</v>
      </c>
    </row>
    <row r="166" spans="1:12" x14ac:dyDescent="0.25">
      <c r="A166" s="34" t="s">
        <v>323</v>
      </c>
      <c r="B166" s="35">
        <f t="shared" ref="B166:B174" si="2">C166/$C$175</f>
        <v>0</v>
      </c>
      <c r="C166" s="5"/>
      <c r="D166" s="4">
        <f>33+1+1+1+1+1+8+1+1+1+2+1+2+1+1</f>
        <v>56</v>
      </c>
      <c r="E166" s="36">
        <f t="shared" ref="E166:E173" si="3">(C166/D166)*100</f>
        <v>0</v>
      </c>
    </row>
    <row r="167" spans="1:12" x14ac:dyDescent="0.25">
      <c r="A167" s="34" t="s">
        <v>96</v>
      </c>
      <c r="B167" s="35">
        <f t="shared" si="2"/>
        <v>0.14285714285714285</v>
      </c>
      <c r="C167" s="5">
        <f>'summary 0820'!I25</f>
        <v>2</v>
      </c>
      <c r="D167" s="4">
        <f>540+17+1+1+6+10+1+2+12+2+1+1+1+3+4+3+1+1+1+8+2+1+1+6+1+1</f>
        <v>628</v>
      </c>
      <c r="E167" s="36">
        <f t="shared" si="3"/>
        <v>0.31847133757961787</v>
      </c>
    </row>
    <row r="168" spans="1:12" x14ac:dyDescent="0.25">
      <c r="A168" s="34" t="s">
        <v>77</v>
      </c>
      <c r="B168" s="35">
        <f t="shared" si="2"/>
        <v>0.35714285714285715</v>
      </c>
      <c r="C168" s="5">
        <f>'summary 0820'!I26</f>
        <v>5</v>
      </c>
      <c r="D168" s="4">
        <f>13+1+1+1+16</f>
        <v>32</v>
      </c>
      <c r="E168" s="36">
        <f t="shared" si="3"/>
        <v>15.625</v>
      </c>
    </row>
    <row r="169" spans="1:12" x14ac:dyDescent="0.25">
      <c r="A169" s="34" t="s">
        <v>324</v>
      </c>
      <c r="B169" s="35">
        <f t="shared" si="2"/>
        <v>7.1428571428571425E-2</v>
      </c>
      <c r="C169" s="5">
        <f>'summary 0820'!I27</f>
        <v>1</v>
      </c>
      <c r="D169" s="4">
        <f>36+1+1</f>
        <v>38</v>
      </c>
      <c r="E169" s="36">
        <f t="shared" si="3"/>
        <v>2.6315789473684208</v>
      </c>
    </row>
    <row r="170" spans="1:12" x14ac:dyDescent="0.25">
      <c r="A170" s="34" t="s">
        <v>325</v>
      </c>
      <c r="B170" s="35">
        <f t="shared" si="2"/>
        <v>0.21428571428571427</v>
      </c>
      <c r="C170" s="5">
        <f>'summary 0820'!I28</f>
        <v>3</v>
      </c>
      <c r="D170" s="4">
        <f>288+2+13+2+5+56+59+14+2+3+3</f>
        <v>447</v>
      </c>
      <c r="E170" s="36">
        <f t="shared" si="3"/>
        <v>0.67114093959731547</v>
      </c>
    </row>
    <row r="171" spans="1:12" x14ac:dyDescent="0.25">
      <c r="A171" s="34" t="s">
        <v>326</v>
      </c>
      <c r="B171" s="35">
        <f t="shared" si="2"/>
        <v>0</v>
      </c>
      <c r="C171" s="5"/>
      <c r="D171" s="4">
        <f>132+2+1+2+7+3+4</f>
        <v>151</v>
      </c>
      <c r="E171" s="36">
        <f t="shared" si="3"/>
        <v>0</v>
      </c>
    </row>
    <row r="172" spans="1:12" x14ac:dyDescent="0.25">
      <c r="A172" s="34" t="s">
        <v>140</v>
      </c>
      <c r="B172" s="35">
        <f t="shared" si="2"/>
        <v>7.1428571428571425E-2</v>
      </c>
      <c r="C172" s="5">
        <f>'summary 0820'!I30</f>
        <v>1</v>
      </c>
      <c r="D172" s="4">
        <v>9</v>
      </c>
      <c r="E172" s="36">
        <f t="shared" si="3"/>
        <v>11.111111111111111</v>
      </c>
    </row>
    <row r="173" spans="1:12" x14ac:dyDescent="0.25">
      <c r="A173" s="34" t="s">
        <v>288</v>
      </c>
      <c r="B173" s="35">
        <f t="shared" si="2"/>
        <v>0.14285714285714285</v>
      </c>
      <c r="C173" s="5">
        <f>'summary 0820'!I31</f>
        <v>2</v>
      </c>
      <c r="D173" s="4">
        <f>10+5+2</f>
        <v>17</v>
      </c>
      <c r="E173" s="36">
        <f t="shared" si="3"/>
        <v>11.76470588235294</v>
      </c>
    </row>
    <row r="174" spans="1:12" x14ac:dyDescent="0.25">
      <c r="A174" s="37" t="s">
        <v>327</v>
      </c>
      <c r="B174" s="35">
        <f t="shared" si="2"/>
        <v>0</v>
      </c>
      <c r="C174" s="5"/>
    </row>
    <row r="175" spans="1:12" x14ac:dyDescent="0.25">
      <c r="A175" s="37" t="s">
        <v>328</v>
      </c>
      <c r="B175" s="38">
        <f>SUM(B166:B174)</f>
        <v>1</v>
      </c>
      <c r="C175" s="4">
        <f>SUM(C166:C174)</f>
        <v>14</v>
      </c>
      <c r="D175" s="4">
        <f>SUM(D166:D174)</f>
        <v>1378</v>
      </c>
    </row>
  </sheetData>
  <phoneticPr fontId="0" type="noConversion"/>
  <printOptions horizontalCentered="1"/>
  <pageMargins left="0.25" right="0.25" top="1" bottom="0.5" header="0.5" footer="0.25"/>
  <pageSetup paperSize="5" scale="70" orientation="landscape" r:id="rId1"/>
  <headerFooter alignWithMargins="0">
    <oddHeader xml:space="preserve">&amp;C&amp;"Arial,Bold"EWS-Global Risk Operations
Weekly Summary of Market Risk Aggregation Issues
Week Beginning August 20 </oddHeader>
    <oddFooter>&amp;L&amp;"Arial,Bold"Questions Call Nancy ext 54751</oddFooter>
  </headerFooter>
  <rowBreaks count="1" manualBreakCount="1">
    <brk id="88" max="11"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6" sqref="K36"/>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329</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4</f>
        <v>4</v>
      </c>
    </row>
    <row r="13" spans="1:11" x14ac:dyDescent="0.25">
      <c r="A13" s="6" t="s">
        <v>80</v>
      </c>
      <c r="B13" s="7"/>
      <c r="C13" s="7" t="s">
        <v>334</v>
      </c>
      <c r="D13" s="7"/>
      <c r="E13" s="7"/>
      <c r="F13" s="7"/>
      <c r="G13" s="7"/>
      <c r="H13" s="7"/>
      <c r="I13" s="7"/>
      <c r="J13" s="7"/>
      <c r="K13" s="7">
        <f>3</f>
        <v>3</v>
      </c>
    </row>
    <row r="14" spans="1:11" x14ac:dyDescent="0.25">
      <c r="A14" s="6" t="s">
        <v>255</v>
      </c>
      <c r="B14" s="7"/>
      <c r="C14" s="7" t="s">
        <v>52</v>
      </c>
      <c r="D14" s="7"/>
      <c r="E14" s="7"/>
      <c r="F14" s="7"/>
      <c r="G14" s="7"/>
      <c r="H14" s="7"/>
      <c r="I14" s="7"/>
      <c r="J14" s="7"/>
      <c r="K14" s="7"/>
    </row>
    <row r="15" spans="1:11" x14ac:dyDescent="0.25">
      <c r="A15" s="6" t="s">
        <v>90</v>
      </c>
      <c r="B15" s="7"/>
      <c r="C15" s="7" t="s">
        <v>53</v>
      </c>
      <c r="D15" s="7"/>
      <c r="E15" s="7"/>
      <c r="F15" s="7"/>
      <c r="G15" s="7"/>
      <c r="H15" s="7"/>
      <c r="I15" s="7"/>
      <c r="J15" s="7"/>
      <c r="K15" s="7"/>
    </row>
    <row r="16" spans="1:11" x14ac:dyDescent="0.25">
      <c r="A16" s="6" t="s">
        <v>335</v>
      </c>
      <c r="B16" s="7"/>
      <c r="C16" s="7" t="s">
        <v>54</v>
      </c>
      <c r="D16" s="7"/>
      <c r="E16" s="7"/>
      <c r="F16" s="7"/>
      <c r="G16" s="7"/>
      <c r="H16" s="7"/>
      <c r="I16" s="7"/>
      <c r="J16" s="7"/>
      <c r="K16" s="7">
        <f>2+1</f>
        <v>3</v>
      </c>
    </row>
    <row r="17" spans="1:11" x14ac:dyDescent="0.25">
      <c r="A17" s="6" t="s">
        <v>109</v>
      </c>
      <c r="B17" s="7"/>
      <c r="C17" s="7" t="s">
        <v>55</v>
      </c>
      <c r="D17" s="7"/>
      <c r="E17" s="7"/>
      <c r="F17" s="7"/>
      <c r="G17" s="7"/>
      <c r="H17" s="7"/>
      <c r="I17" s="7"/>
      <c r="J17" s="7"/>
      <c r="K17" s="7">
        <f>3</f>
        <v>3</v>
      </c>
    </row>
    <row r="18" spans="1:11" x14ac:dyDescent="0.25">
      <c r="A18" s="6" t="s">
        <v>115</v>
      </c>
      <c r="B18" s="7"/>
      <c r="C18" s="7" t="s">
        <v>56</v>
      </c>
      <c r="D18" s="7"/>
      <c r="E18" s="7"/>
      <c r="F18" s="7"/>
      <c r="G18" s="7"/>
      <c r="H18" s="7"/>
      <c r="I18" s="7"/>
      <c r="J18" s="7"/>
      <c r="K18" s="47">
        <v>1</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5"/>
      <c r="J24" s="31"/>
      <c r="K24" s="31"/>
    </row>
    <row r="25" spans="1:11" x14ac:dyDescent="0.25">
      <c r="A25" s="29" t="s">
        <v>96</v>
      </c>
      <c r="B25" s="17"/>
      <c r="C25" s="17"/>
      <c r="D25" s="32"/>
      <c r="E25" s="31"/>
      <c r="F25" s="32"/>
      <c r="G25" s="32"/>
      <c r="H25" s="31"/>
      <c r="I25" s="5">
        <f>1+1</f>
        <v>2</v>
      </c>
      <c r="J25" s="31"/>
      <c r="K25" s="49"/>
    </row>
    <row r="26" spans="1:11" x14ac:dyDescent="0.25">
      <c r="A26" s="29" t="s">
        <v>77</v>
      </c>
      <c r="B26" s="17"/>
      <c r="C26" s="17"/>
      <c r="D26" s="32"/>
      <c r="E26" s="31"/>
      <c r="F26" s="32"/>
      <c r="G26" s="32"/>
      <c r="H26" s="31"/>
      <c r="I26" s="5">
        <f>5</f>
        <v>5</v>
      </c>
      <c r="J26" s="31"/>
      <c r="K26" s="32"/>
    </row>
    <row r="27" spans="1:11" x14ac:dyDescent="0.25">
      <c r="A27" s="29" t="s">
        <v>324</v>
      </c>
      <c r="B27" s="17"/>
      <c r="C27" s="17"/>
      <c r="D27" s="32"/>
      <c r="E27" s="31"/>
      <c r="F27" s="32"/>
      <c r="G27" s="32"/>
      <c r="H27" s="31"/>
      <c r="I27" s="5">
        <f>1</f>
        <v>1</v>
      </c>
      <c r="J27" s="31"/>
      <c r="K27" s="31"/>
    </row>
    <row r="28" spans="1:11" x14ac:dyDescent="0.25">
      <c r="A28" s="29" t="s">
        <v>325</v>
      </c>
      <c r="B28" s="17"/>
      <c r="C28" s="17"/>
      <c r="D28" s="32"/>
      <c r="E28" s="31"/>
      <c r="F28" s="32"/>
      <c r="G28" s="32"/>
      <c r="H28" s="31"/>
      <c r="I28" s="5">
        <f>2+1</f>
        <v>3</v>
      </c>
      <c r="J28" s="31"/>
      <c r="K28" s="31"/>
    </row>
    <row r="29" spans="1:11" x14ac:dyDescent="0.25">
      <c r="A29" s="29" t="s">
        <v>326</v>
      </c>
      <c r="B29" s="17"/>
      <c r="C29" s="17"/>
      <c r="D29" s="32"/>
      <c r="E29" s="31"/>
      <c r="F29" s="32"/>
      <c r="G29" s="32"/>
      <c r="H29" s="31"/>
      <c r="I29" s="5"/>
      <c r="J29" s="31"/>
      <c r="K29" s="32"/>
    </row>
    <row r="30" spans="1:11" x14ac:dyDescent="0.25">
      <c r="A30" s="29" t="s">
        <v>140</v>
      </c>
      <c r="B30" s="17"/>
      <c r="C30" s="17"/>
      <c r="D30" s="32"/>
      <c r="E30" s="31"/>
      <c r="F30" s="32"/>
      <c r="G30" s="32"/>
      <c r="H30" s="31"/>
      <c r="I30" s="5">
        <f>1</f>
        <v>1</v>
      </c>
      <c r="J30" s="31"/>
      <c r="K30" s="31"/>
    </row>
    <row r="31" spans="1:11" x14ac:dyDescent="0.25">
      <c r="A31" s="29" t="s">
        <v>288</v>
      </c>
      <c r="B31" s="17"/>
      <c r="C31" s="17"/>
      <c r="D31" s="32"/>
      <c r="E31" s="31"/>
      <c r="F31" s="32"/>
      <c r="G31" s="32"/>
      <c r="H31" s="31"/>
      <c r="I31" s="5">
        <f>1+1</f>
        <v>2</v>
      </c>
      <c r="J31" s="31"/>
      <c r="K31" s="31"/>
    </row>
    <row r="32" spans="1:11" ht="13.8" thickBot="1" x14ac:dyDescent="0.3">
      <c r="A32" s="50" t="s">
        <v>339</v>
      </c>
      <c r="I32" s="5"/>
      <c r="K32" s="51"/>
    </row>
    <row r="33" spans="1:11" ht="13.8" thickTop="1" x14ac:dyDescent="0.25">
      <c r="A33" s="52" t="s">
        <v>330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31" sqref="I31"/>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21</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1+1+1+1+1+1+1+1+1</f>
        <v>9</v>
      </c>
    </row>
    <row r="13" spans="1:11" x14ac:dyDescent="0.25">
      <c r="A13" s="6" t="s">
        <v>80</v>
      </c>
      <c r="B13" s="7"/>
      <c r="C13" s="7" t="s">
        <v>334</v>
      </c>
      <c r="D13" s="7"/>
      <c r="E13" s="7"/>
      <c r="F13" s="7"/>
      <c r="G13" s="7"/>
      <c r="H13" s="7"/>
      <c r="I13" s="7"/>
      <c r="J13" s="7"/>
      <c r="K13" s="7">
        <f>1+1+1+1</f>
        <v>4</v>
      </c>
    </row>
    <row r="14" spans="1:11" x14ac:dyDescent="0.25">
      <c r="A14" s="6" t="s">
        <v>255</v>
      </c>
      <c r="B14" s="7"/>
      <c r="C14" s="7" t="s">
        <v>52</v>
      </c>
      <c r="D14" s="7"/>
      <c r="E14" s="7"/>
      <c r="F14" s="7"/>
      <c r="G14" s="7"/>
      <c r="H14" s="7"/>
      <c r="I14" s="7"/>
      <c r="J14" s="7"/>
      <c r="K14" s="7">
        <f>1+1</f>
        <v>2</v>
      </c>
    </row>
    <row r="15" spans="1:11" x14ac:dyDescent="0.25">
      <c r="A15" s="6" t="s">
        <v>90</v>
      </c>
      <c r="B15" s="7"/>
      <c r="C15" s="7" t="s">
        <v>53</v>
      </c>
      <c r="D15" s="7"/>
      <c r="E15" s="7"/>
      <c r="F15" s="7"/>
      <c r="G15" s="7"/>
      <c r="H15" s="7"/>
      <c r="I15" s="7"/>
      <c r="J15" s="7"/>
      <c r="K15" s="7"/>
    </row>
    <row r="16" spans="1:11" x14ac:dyDescent="0.25">
      <c r="A16" s="6" t="s">
        <v>335</v>
      </c>
      <c r="B16" s="7"/>
      <c r="C16" s="7" t="s">
        <v>54</v>
      </c>
      <c r="D16" s="7"/>
      <c r="E16" s="7"/>
      <c r="F16" s="7"/>
      <c r="G16" s="7"/>
      <c r="H16" s="7"/>
      <c r="I16" s="7"/>
      <c r="J16" s="7"/>
      <c r="K16" s="7">
        <f>1+1+1</f>
        <v>3</v>
      </c>
    </row>
    <row r="17" spans="1:11" x14ac:dyDescent="0.25">
      <c r="A17" s="6" t="s">
        <v>109</v>
      </c>
      <c r="B17" s="7"/>
      <c r="C17" s="7" t="s">
        <v>55</v>
      </c>
      <c r="D17" s="7"/>
      <c r="E17" s="7"/>
      <c r="F17" s="7"/>
      <c r="G17" s="7"/>
      <c r="H17" s="7"/>
      <c r="I17" s="7"/>
      <c r="J17" s="7"/>
      <c r="K17" s="7">
        <f>1+1+1</f>
        <v>3</v>
      </c>
    </row>
    <row r="18" spans="1:11" x14ac:dyDescent="0.25">
      <c r="A18" s="6" t="s">
        <v>115</v>
      </c>
      <c r="B18" s="7"/>
      <c r="C18" s="7" t="s">
        <v>56</v>
      </c>
      <c r="D18" s="7"/>
      <c r="E18" s="7"/>
      <c r="F18" s="7"/>
      <c r="G18" s="7"/>
      <c r="H18" s="7"/>
      <c r="I18" s="7"/>
      <c r="J18" s="7"/>
      <c r="K18" s="47"/>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f>1+1+1+1</f>
        <v>4</v>
      </c>
      <c r="J24" s="31"/>
      <c r="K24" s="31"/>
    </row>
    <row r="25" spans="1:11" x14ac:dyDescent="0.25">
      <c r="A25" s="29" t="s">
        <v>96</v>
      </c>
      <c r="B25" s="17"/>
      <c r="C25" s="17"/>
      <c r="D25" s="32"/>
      <c r="E25" s="31"/>
      <c r="F25" s="32"/>
      <c r="G25" s="32"/>
      <c r="H25" s="31"/>
      <c r="I25" s="6">
        <f>1</f>
        <v>1</v>
      </c>
      <c r="J25" s="31"/>
      <c r="K25" s="49"/>
    </row>
    <row r="26" spans="1:11" x14ac:dyDescent="0.25">
      <c r="A26" s="29" t="s">
        <v>77</v>
      </c>
      <c r="B26" s="17"/>
      <c r="C26" s="17"/>
      <c r="D26" s="32"/>
      <c r="E26" s="31"/>
      <c r="F26" s="32"/>
      <c r="G26" s="32"/>
      <c r="H26" s="31"/>
      <c r="I26" s="6">
        <f>7</f>
        <v>7</v>
      </c>
      <c r="J26" s="31"/>
      <c r="K26" s="32"/>
    </row>
    <row r="27" spans="1:11" x14ac:dyDescent="0.25">
      <c r="A27" s="29" t="s">
        <v>324</v>
      </c>
      <c r="B27" s="17"/>
      <c r="C27" s="17"/>
      <c r="D27" s="32"/>
      <c r="E27" s="31"/>
      <c r="F27" s="32"/>
      <c r="G27" s="32"/>
      <c r="H27" s="31"/>
      <c r="I27" s="6">
        <f>1+1</f>
        <v>2</v>
      </c>
      <c r="J27" s="31"/>
      <c r="K27" s="31"/>
    </row>
    <row r="28" spans="1:11" x14ac:dyDescent="0.25">
      <c r="A28" s="29" t="s">
        <v>325</v>
      </c>
      <c r="B28" s="17"/>
      <c r="C28" s="17"/>
      <c r="D28" s="32"/>
      <c r="E28" s="31"/>
      <c r="F28" s="32"/>
      <c r="G28" s="32"/>
      <c r="H28" s="31"/>
      <c r="I28" s="6"/>
      <c r="J28" s="31"/>
      <c r="K28" s="31"/>
    </row>
    <row r="29" spans="1:11" x14ac:dyDescent="0.25">
      <c r="A29" s="29" t="s">
        <v>326</v>
      </c>
      <c r="B29" s="17"/>
      <c r="C29" s="17"/>
      <c r="D29" s="32"/>
      <c r="E29" s="31"/>
      <c r="F29" s="32"/>
      <c r="G29" s="32"/>
      <c r="H29" s="31"/>
      <c r="I29" s="6">
        <f>1</f>
        <v>1</v>
      </c>
      <c r="J29" s="31"/>
      <c r="K29" s="32"/>
    </row>
    <row r="30" spans="1:11" x14ac:dyDescent="0.25">
      <c r="A30" s="29" t="s">
        <v>140</v>
      </c>
      <c r="B30" s="17"/>
      <c r="C30" s="17"/>
      <c r="D30" s="32"/>
      <c r="E30" s="31"/>
      <c r="F30" s="32"/>
      <c r="G30" s="32"/>
      <c r="H30" s="31"/>
      <c r="I30" s="6">
        <f>1+1</f>
        <v>2</v>
      </c>
      <c r="J30" s="31"/>
      <c r="K30" s="31"/>
    </row>
    <row r="31" spans="1:11" ht="15.75" customHeight="1" x14ac:dyDescent="0.25">
      <c r="A31" s="29" t="s">
        <v>288</v>
      </c>
      <c r="B31" s="17"/>
      <c r="C31" s="17"/>
      <c r="D31" s="32"/>
      <c r="E31" s="31"/>
      <c r="F31" s="32"/>
      <c r="G31" s="32"/>
      <c r="H31" s="31"/>
      <c r="I31" s="6"/>
      <c r="J31" s="31"/>
      <c r="K31" s="31"/>
    </row>
    <row r="32" spans="1:11" ht="13.8" thickBot="1" x14ac:dyDescent="0.3">
      <c r="A32" s="50" t="s">
        <v>339</v>
      </c>
      <c r="I32" s="5">
        <f>1+1+1+1</f>
        <v>4</v>
      </c>
      <c r="K32" s="51"/>
    </row>
    <row r="33" spans="1:11" ht="13.8" thickTop="1" x14ac:dyDescent="0.25">
      <c r="A33" s="52" t="s">
        <v>330</v>
      </c>
      <c r="B33" s="53"/>
      <c r="C33" s="53"/>
      <c r="D33" s="53"/>
      <c r="E33" s="53"/>
      <c r="F33" s="53"/>
      <c r="G33" s="53"/>
      <c r="H33" s="53"/>
      <c r="I33" s="54">
        <f>SUM(I24:I32)</f>
        <v>21</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98"/>
  <sheetViews>
    <sheetView topLeftCell="A67" zoomScaleNormal="100" workbookViewId="0">
      <selection activeCell="H146" sqref="H146"/>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4"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c r="AG1" s="1" t="s">
        <v>518</v>
      </c>
    </row>
    <row r="2" spans="1:34" x14ac:dyDescent="0.25">
      <c r="A2" s="2" t="s">
        <v>48</v>
      </c>
      <c r="B2" s="3"/>
      <c r="H2" s="4">
        <f>1+1</f>
        <v>2</v>
      </c>
      <c r="J2" s="4">
        <f>1</f>
        <v>1</v>
      </c>
      <c r="K2" s="3"/>
      <c r="L2" s="5"/>
      <c r="M2" s="3"/>
      <c r="N2" s="3"/>
      <c r="P2" s="4">
        <v>1</v>
      </c>
      <c r="AC2" s="4">
        <f>'summary 0910'!K10</f>
        <v>1</v>
      </c>
      <c r="AD2" s="4">
        <f>'summary 0917'!K10</f>
        <v>2</v>
      </c>
      <c r="AE2" s="4">
        <f>'summary 0924'!K10</f>
        <v>2</v>
      </c>
      <c r="AF2" s="4">
        <f>'summary 1001'!K10</f>
        <v>2</v>
      </c>
      <c r="AG2" s="4">
        <f>'summary 1008'!K10</f>
        <v>2</v>
      </c>
    </row>
    <row r="3" spans="1:34" x14ac:dyDescent="0.25">
      <c r="A3" s="2" t="s">
        <v>49</v>
      </c>
      <c r="B3" s="5"/>
      <c r="K3" s="5"/>
      <c r="L3" s="5"/>
      <c r="M3" s="5"/>
      <c r="N3" s="6">
        <v>1</v>
      </c>
      <c r="P3" s="4">
        <v>1</v>
      </c>
      <c r="R3" s="4">
        <f>'[7]summary 0625'!K11</f>
        <v>2</v>
      </c>
      <c r="T3" s="4">
        <f>'[7]summary 0709'!K10</f>
        <v>1</v>
      </c>
      <c r="AE3" s="4">
        <f>'summary 0924'!K11</f>
        <v>1</v>
      </c>
    </row>
    <row r="4" spans="1:34"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c r="AG4" s="4">
        <f>'summary 1008'!K12</f>
        <v>6</v>
      </c>
    </row>
    <row r="5" spans="1:34"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c r="AG5" s="4">
        <f>'summary 1008'!K13</f>
        <v>4</v>
      </c>
    </row>
    <row r="6" spans="1:34"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c r="AG6" s="4">
        <f>'summary 1008'!K14</f>
        <v>2</v>
      </c>
    </row>
    <row r="7" spans="1:34"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4"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c r="AG8" s="4">
        <f>'summary 1008'!K16</f>
        <v>1</v>
      </c>
    </row>
    <row r="9" spans="1:34"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4"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c r="AG10" s="4">
        <f>'summary 1008'!K18</f>
        <v>3</v>
      </c>
    </row>
    <row r="11" spans="1:34"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c r="AG11" s="4">
        <f>SUM(AG2:AG10)</f>
        <v>18</v>
      </c>
    </row>
    <row r="12" spans="1:34"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c r="AG12" s="9">
        <v>37172</v>
      </c>
    </row>
    <row r="15" spans="1:34" x14ac:dyDescent="0.25">
      <c r="A15" s="4" t="s">
        <v>323</v>
      </c>
      <c r="Y15" s="4">
        <f>[8]Aug!$U$24+[8]Aug!$U$9</f>
        <v>3</v>
      </c>
      <c r="Z15" s="4">
        <f>[8]Aug!$AB$27</f>
        <v>1</v>
      </c>
      <c r="AB15" s="4">
        <f>3</f>
        <v>3</v>
      </c>
      <c r="AC15" s="4">
        <f>2</f>
        <v>2</v>
      </c>
      <c r="AD15" s="4">
        <v>3</v>
      </c>
      <c r="AE15" s="4">
        <f>7+1</f>
        <v>8</v>
      </c>
      <c r="AF15" s="4">
        <f>2</f>
        <v>2</v>
      </c>
      <c r="AG15" s="4">
        <f>1</f>
        <v>1</v>
      </c>
      <c r="AH15" s="4" t="s">
        <v>323</v>
      </c>
    </row>
    <row r="16" spans="1:34" x14ac:dyDescent="0.25">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f>1+2+2</f>
        <v>5</v>
      </c>
      <c r="AH16" s="4" t="s">
        <v>96</v>
      </c>
    </row>
    <row r="17" spans="1:34" x14ac:dyDescent="0.25">
      <c r="A17" s="4" t="s">
        <v>288</v>
      </c>
      <c r="AH17" s="4" t="s">
        <v>288</v>
      </c>
    </row>
    <row r="18" spans="1:34" x14ac:dyDescent="0.25">
      <c r="A18" s="4" t="s">
        <v>77</v>
      </c>
      <c r="AG18" s="4">
        <f>5</f>
        <v>5</v>
      </c>
      <c r="AH18" s="4" t="s">
        <v>77</v>
      </c>
    </row>
    <row r="19" spans="1:34" x14ac:dyDescent="0.25">
      <c r="A19" s="4" t="s">
        <v>140</v>
      </c>
      <c r="AH19" s="4" t="s">
        <v>140</v>
      </c>
    </row>
    <row r="20" spans="1:34" x14ac:dyDescent="0.25">
      <c r="A20" s="4" t="s">
        <v>405</v>
      </c>
      <c r="X20" s="4">
        <f>[8]Aug!$N$21+[8]Aug!$N$15</f>
        <v>6</v>
      </c>
      <c r="Y20" s="4">
        <f>[8]Aug!$U$26+[8]Aug!$U$21</f>
        <v>7</v>
      </c>
      <c r="Z20" s="4">
        <f>[8]Aug!$AB$26+[8]Aug!$AB$21</f>
        <v>3</v>
      </c>
      <c r="AA20" s="4">
        <f>[8]Aug!$AI$26+[8]Aug!$AI$21</f>
        <v>11</v>
      </c>
      <c r="AB20" s="4">
        <f>1</f>
        <v>1</v>
      </c>
      <c r="AC20" s="4">
        <f>14+3</f>
        <v>17</v>
      </c>
      <c r="AD20" s="4">
        <v>6</v>
      </c>
      <c r="AE20" s="4">
        <v>5</v>
      </c>
      <c r="AF20" s="4">
        <f>1+1+7</f>
        <v>9</v>
      </c>
      <c r="AG20" s="4">
        <f>5+2+2</f>
        <v>9</v>
      </c>
      <c r="AH20" s="4" t="s">
        <v>405</v>
      </c>
    </row>
    <row r="22" spans="1:34" x14ac:dyDescent="0.25">
      <c r="A22" s="4" t="s">
        <v>402</v>
      </c>
      <c r="X22" s="4">
        <f t="shared" ref="X22:AG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f t="shared" si="2"/>
        <v>20</v>
      </c>
      <c r="AH22" s="4" t="s">
        <v>406</v>
      </c>
    </row>
    <row r="24" spans="1:34" x14ac:dyDescent="0.25">
      <c r="A24" s="4" t="s">
        <v>403</v>
      </c>
      <c r="AH24" s="4" t="s">
        <v>403</v>
      </c>
    </row>
    <row r="111" spans="1:12" x14ac:dyDescent="0.25">
      <c r="A111" s="10" t="s">
        <v>530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59</v>
      </c>
      <c r="B113" s="11"/>
      <c r="C113" s="11"/>
      <c r="D113" s="11"/>
      <c r="E113" s="11"/>
      <c r="F113" s="12"/>
      <c r="G113" s="11"/>
      <c r="H113" s="11"/>
      <c r="I113" s="12"/>
      <c r="J113" s="12"/>
      <c r="K113" s="12"/>
      <c r="L113" s="11"/>
    </row>
    <row r="114" spans="1:12" x14ac:dyDescent="0.25">
      <c r="A114" s="11" t="s">
        <v>340</v>
      </c>
      <c r="B114" s="11"/>
      <c r="C114" s="11"/>
      <c r="D114" s="11"/>
      <c r="E114" s="11"/>
      <c r="F114" s="12"/>
      <c r="G114" s="11"/>
      <c r="H114" s="11"/>
      <c r="I114" s="12"/>
      <c r="J114" s="12"/>
      <c r="K114" s="12"/>
      <c r="L114" s="11"/>
    </row>
    <row r="115" spans="1:12" x14ac:dyDescent="0.25">
      <c r="A115" s="11" t="s">
        <v>341</v>
      </c>
      <c r="B115" s="11"/>
      <c r="C115" s="11"/>
      <c r="D115" s="11"/>
      <c r="E115" s="11"/>
      <c r="F115" s="12"/>
      <c r="G115" s="11"/>
      <c r="H115" s="11"/>
      <c r="I115" s="12"/>
      <c r="J115" s="12"/>
      <c r="K115" s="12"/>
      <c r="L115" s="11"/>
    </row>
    <row r="116" spans="1:12" x14ac:dyDescent="0.25">
      <c r="A116" s="11" t="s">
        <v>342</v>
      </c>
      <c r="B116" s="11"/>
      <c r="C116" s="11"/>
      <c r="D116" s="11"/>
      <c r="E116" s="11"/>
      <c r="F116" s="12"/>
      <c r="G116" s="11"/>
      <c r="H116" s="11"/>
      <c r="I116" s="12"/>
      <c r="J116" s="12"/>
      <c r="K116" s="12"/>
      <c r="L116" s="11"/>
    </row>
    <row r="117" spans="1:12" x14ac:dyDescent="0.25">
      <c r="A117" s="11" t="s">
        <v>343</v>
      </c>
      <c r="B117" s="11"/>
      <c r="C117" s="11"/>
      <c r="D117" s="11"/>
      <c r="E117" s="11"/>
      <c r="F117" s="12"/>
      <c r="G117" s="11"/>
      <c r="H117" s="11"/>
      <c r="I117" s="12"/>
      <c r="J117" s="12"/>
      <c r="K117" s="12"/>
      <c r="L117" s="11"/>
    </row>
    <row r="118" spans="1:12" x14ac:dyDescent="0.25">
      <c r="A118" s="11" t="s">
        <v>344</v>
      </c>
      <c r="B118" s="11"/>
      <c r="C118" s="11"/>
      <c r="D118" s="11"/>
      <c r="E118" s="11"/>
      <c r="F118" s="12"/>
      <c r="G118" s="11"/>
      <c r="H118" s="11"/>
      <c r="I118" s="12"/>
      <c r="J118" s="12"/>
      <c r="K118" s="12"/>
      <c r="L118" s="11"/>
    </row>
    <row r="119" spans="1:12" x14ac:dyDescent="0.25">
      <c r="A119" s="11" t="s">
        <v>345</v>
      </c>
      <c r="B119" s="11"/>
      <c r="C119" s="11"/>
      <c r="D119" s="11"/>
      <c r="E119" s="11"/>
      <c r="F119" s="12"/>
      <c r="G119" s="11"/>
      <c r="H119" s="11"/>
      <c r="I119" s="12"/>
      <c r="J119" s="12"/>
      <c r="K119" s="12"/>
      <c r="L119" s="11"/>
    </row>
    <row r="120" spans="1:12" x14ac:dyDescent="0.25">
      <c r="A120" s="11" t="s">
        <v>346</v>
      </c>
      <c r="B120" s="11"/>
      <c r="C120" s="11"/>
      <c r="D120" s="11"/>
      <c r="E120" s="11"/>
      <c r="F120" s="12"/>
      <c r="G120" s="11"/>
      <c r="H120" s="11"/>
      <c r="I120" s="12"/>
      <c r="J120" s="12"/>
      <c r="K120" s="12"/>
      <c r="L120" s="11"/>
    </row>
    <row r="121" spans="1:12" x14ac:dyDescent="0.25">
      <c r="A121" s="11" t="s">
        <v>347</v>
      </c>
      <c r="B121" s="11"/>
      <c r="C121" s="11"/>
      <c r="D121" s="11"/>
      <c r="E121" s="11"/>
      <c r="F121" s="12"/>
      <c r="G121" s="11"/>
      <c r="H121" s="11"/>
      <c r="I121" s="12"/>
      <c r="J121" s="12"/>
      <c r="K121" s="12"/>
      <c r="L121" s="11"/>
    </row>
    <row r="122" spans="1:12" x14ac:dyDescent="0.25">
      <c r="A122" s="11" t="s">
        <v>348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60</v>
      </c>
      <c r="F124" s="14"/>
      <c r="G124" s="14"/>
      <c r="H124" s="14"/>
      <c r="I124" s="14" t="s">
        <v>61</v>
      </c>
      <c r="J124" s="14" t="s">
        <v>62</v>
      </c>
      <c r="K124" s="14" t="s">
        <v>63</v>
      </c>
      <c r="L124" s="14" t="s">
        <v>64</v>
      </c>
    </row>
    <row r="125" spans="1:12" x14ac:dyDescent="0.25">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5">
      <c r="A126" s="14"/>
      <c r="B126" s="14"/>
      <c r="C126" s="14"/>
      <c r="D126" s="14"/>
      <c r="E126" s="14"/>
      <c r="F126" s="14"/>
      <c r="G126" s="14"/>
      <c r="H126" s="14"/>
      <c r="I126" s="14"/>
      <c r="J126" s="14"/>
      <c r="K126" s="14"/>
      <c r="L126" s="14"/>
    </row>
    <row r="127" spans="1:12" ht="246.75" customHeight="1" x14ac:dyDescent="0.25">
      <c r="A127" s="15">
        <v>37176</v>
      </c>
      <c r="B127" s="61" t="s">
        <v>521</v>
      </c>
      <c r="C127" s="16" t="s">
        <v>519</v>
      </c>
      <c r="D127" s="16" t="s">
        <v>355</v>
      </c>
      <c r="E127" s="16" t="s">
        <v>522</v>
      </c>
      <c r="F127" s="16" t="s">
        <v>335</v>
      </c>
      <c r="G127" s="62" t="s">
        <v>443</v>
      </c>
      <c r="H127" s="16"/>
      <c r="I127" s="16" t="s">
        <v>83</v>
      </c>
      <c r="J127" s="16" t="s">
        <v>83</v>
      </c>
      <c r="K127" s="16" t="s">
        <v>83</v>
      </c>
      <c r="L127" s="16" t="s">
        <v>351</v>
      </c>
    </row>
    <row r="128" spans="1:12" ht="26.4" x14ac:dyDescent="0.25">
      <c r="A128" s="24">
        <v>37176</v>
      </c>
      <c r="B128" s="31" t="s">
        <v>482</v>
      </c>
      <c r="C128" s="18" t="s">
        <v>288</v>
      </c>
      <c r="D128" s="18" t="s">
        <v>408</v>
      </c>
      <c r="E128" s="18" t="s">
        <v>483</v>
      </c>
      <c r="F128" s="18" t="s">
        <v>270</v>
      </c>
      <c r="G128" s="17" t="s">
        <v>484</v>
      </c>
      <c r="H128" s="18"/>
      <c r="I128" s="18" t="s">
        <v>83</v>
      </c>
      <c r="J128" s="18" t="s">
        <v>83</v>
      </c>
      <c r="K128" s="18" t="s">
        <v>84</v>
      </c>
      <c r="L128" s="18" t="s">
        <v>351</v>
      </c>
    </row>
    <row r="129" spans="1:25" ht="26.4" x14ac:dyDescent="0.25">
      <c r="A129" s="24">
        <v>37176</v>
      </c>
      <c r="B129" s="31" t="s">
        <v>76</v>
      </c>
      <c r="C129" s="18" t="s">
        <v>77</v>
      </c>
      <c r="D129" s="18" t="s">
        <v>387</v>
      </c>
      <c r="E129" s="18" t="s">
        <v>79</v>
      </c>
      <c r="F129" s="18" t="s">
        <v>80</v>
      </c>
      <c r="G129" s="17" t="s">
        <v>485</v>
      </c>
      <c r="H129" s="18"/>
      <c r="I129" s="18" t="s">
        <v>83</v>
      </c>
      <c r="J129" s="18" t="s">
        <v>83</v>
      </c>
      <c r="K129" s="18" t="s">
        <v>84</v>
      </c>
      <c r="L129" s="18" t="s">
        <v>351</v>
      </c>
    </row>
    <row r="130" spans="1:25" ht="23.25" customHeight="1" x14ac:dyDescent="0.25">
      <c r="A130" s="24">
        <v>37176</v>
      </c>
      <c r="B130" s="31" t="s">
        <v>425</v>
      </c>
      <c r="C130" s="18" t="s">
        <v>519</v>
      </c>
      <c r="D130" s="18" t="s">
        <v>486</v>
      </c>
      <c r="E130" s="18" t="s">
        <v>520</v>
      </c>
      <c r="F130" s="18" t="s">
        <v>104</v>
      </c>
      <c r="G130" s="17" t="s">
        <v>487</v>
      </c>
      <c r="H130" s="18"/>
      <c r="I130" s="18" t="s">
        <v>84</v>
      </c>
      <c r="J130" s="18" t="s">
        <v>83</v>
      </c>
      <c r="K130" s="18" t="s">
        <v>83</v>
      </c>
      <c r="L130" s="18" t="s">
        <v>351</v>
      </c>
    </row>
    <row r="131" spans="1:25" ht="24.75" customHeight="1" x14ac:dyDescent="0.25">
      <c r="A131" s="24">
        <v>37176</v>
      </c>
      <c r="B131" s="31" t="s">
        <v>488</v>
      </c>
      <c r="C131" s="18" t="s">
        <v>489</v>
      </c>
      <c r="D131" s="18" t="s">
        <v>490</v>
      </c>
      <c r="E131" s="18"/>
      <c r="F131" s="18" t="s">
        <v>104</v>
      </c>
      <c r="G131" s="17" t="s">
        <v>491</v>
      </c>
      <c r="H131" s="18"/>
      <c r="I131" s="18" t="s">
        <v>84</v>
      </c>
      <c r="J131" s="18" t="s">
        <v>84</v>
      </c>
      <c r="K131" s="18" t="s">
        <v>84</v>
      </c>
      <c r="L131" s="18" t="s">
        <v>351</v>
      </c>
    </row>
    <row r="132" spans="1:25" x14ac:dyDescent="0.25">
      <c r="A132" s="24">
        <v>37175</v>
      </c>
      <c r="B132" s="31" t="s">
        <v>492</v>
      </c>
      <c r="C132" s="18" t="s">
        <v>96</v>
      </c>
      <c r="D132" s="18" t="s">
        <v>493</v>
      </c>
      <c r="E132" s="18" t="s">
        <v>98</v>
      </c>
      <c r="F132" s="18" t="s">
        <v>115</v>
      </c>
      <c r="G132" s="17" t="s">
        <v>494</v>
      </c>
      <c r="H132" s="18"/>
      <c r="I132" s="18" t="s">
        <v>84</v>
      </c>
      <c r="J132" s="18" t="s">
        <v>83</v>
      </c>
      <c r="K132" s="18" t="s">
        <v>84</v>
      </c>
      <c r="L132" s="18" t="s">
        <v>351</v>
      </c>
      <c r="M132" s="22"/>
      <c r="N132" s="22"/>
      <c r="O132" s="22"/>
      <c r="P132" s="22"/>
      <c r="Q132" s="22"/>
      <c r="R132" s="22"/>
      <c r="S132" s="22"/>
      <c r="T132" s="22"/>
      <c r="U132" s="22"/>
      <c r="V132" s="22"/>
      <c r="W132" s="22"/>
      <c r="X132" s="22"/>
      <c r="Y132" s="22"/>
    </row>
    <row r="133" spans="1:25" ht="26.4" x14ac:dyDescent="0.25">
      <c r="A133" s="24">
        <v>37175</v>
      </c>
      <c r="B133" s="31" t="s">
        <v>495</v>
      </c>
      <c r="C133" s="18" t="s">
        <v>77</v>
      </c>
      <c r="D133" s="18" t="s">
        <v>205</v>
      </c>
      <c r="E133" s="18" t="s">
        <v>79</v>
      </c>
      <c r="F133" s="18" t="s">
        <v>270</v>
      </c>
      <c r="G133" s="17" t="s">
        <v>496</v>
      </c>
      <c r="H133" s="18"/>
      <c r="I133" s="18" t="s">
        <v>83</v>
      </c>
      <c r="J133" s="18" t="s">
        <v>83</v>
      </c>
      <c r="K133" s="18" t="s">
        <v>83</v>
      </c>
      <c r="L133" s="18" t="s">
        <v>351</v>
      </c>
      <c r="M133" s="22"/>
      <c r="N133" s="22"/>
      <c r="O133" s="22"/>
      <c r="P133" s="22"/>
      <c r="Q133" s="22"/>
      <c r="R133" s="22"/>
      <c r="S133" s="22"/>
      <c r="T133" s="22"/>
      <c r="U133" s="22"/>
      <c r="V133" s="22"/>
      <c r="W133" s="22"/>
      <c r="X133" s="22"/>
      <c r="Y133" s="22"/>
    </row>
    <row r="134" spans="1:25" ht="26.4" x14ac:dyDescent="0.25">
      <c r="A134" s="24">
        <v>37174</v>
      </c>
      <c r="B134" s="31" t="s">
        <v>497</v>
      </c>
      <c r="C134" s="18" t="s">
        <v>77</v>
      </c>
      <c r="D134" s="18" t="s">
        <v>207</v>
      </c>
      <c r="E134" s="18" t="s">
        <v>374</v>
      </c>
      <c r="F134" s="18" t="s">
        <v>104</v>
      </c>
      <c r="G134" s="17" t="s">
        <v>498</v>
      </c>
      <c r="H134" s="18"/>
      <c r="I134" s="18" t="s">
        <v>84</v>
      </c>
      <c r="J134" s="18" t="s">
        <v>83</v>
      </c>
      <c r="K134" s="18" t="s">
        <v>84</v>
      </c>
      <c r="L134" s="18" t="s">
        <v>351</v>
      </c>
      <c r="M134" s="22"/>
      <c r="N134" s="22"/>
      <c r="O134" s="22"/>
      <c r="P134" s="22"/>
      <c r="Q134" s="22"/>
      <c r="R134" s="22"/>
      <c r="S134" s="22"/>
      <c r="T134" s="22"/>
      <c r="U134" s="22"/>
      <c r="V134" s="22"/>
      <c r="W134" s="22"/>
      <c r="X134" s="22"/>
      <c r="Y134" s="22"/>
    </row>
    <row r="135" spans="1:25" ht="55.5" customHeight="1" x14ac:dyDescent="0.25">
      <c r="A135" s="24">
        <v>37174</v>
      </c>
      <c r="B135" s="31" t="s">
        <v>387</v>
      </c>
      <c r="C135" s="18" t="s">
        <v>77</v>
      </c>
      <c r="D135" s="18" t="s">
        <v>387</v>
      </c>
      <c r="E135" s="18" t="s">
        <v>79</v>
      </c>
      <c r="F135" s="18" t="s">
        <v>80</v>
      </c>
      <c r="G135" s="17" t="s">
        <v>499</v>
      </c>
      <c r="H135" s="18"/>
      <c r="I135" s="18" t="s">
        <v>83</v>
      </c>
      <c r="J135" s="18" t="s">
        <v>83</v>
      </c>
      <c r="K135" s="18" t="s">
        <v>84</v>
      </c>
      <c r="L135" s="18" t="s">
        <v>351</v>
      </c>
      <c r="M135" s="22"/>
      <c r="N135" s="22"/>
      <c r="O135" s="22"/>
      <c r="P135" s="22"/>
      <c r="Q135" s="22"/>
      <c r="R135" s="22"/>
      <c r="S135" s="22"/>
      <c r="T135" s="22"/>
      <c r="U135" s="22"/>
      <c r="V135" s="22"/>
      <c r="W135" s="22"/>
      <c r="X135" s="22"/>
      <c r="Y135" s="22"/>
    </row>
    <row r="136" spans="1:25" ht="39.6" x14ac:dyDescent="0.25">
      <c r="A136" s="24">
        <v>37173</v>
      </c>
      <c r="B136" s="31" t="s">
        <v>500</v>
      </c>
      <c r="C136" s="18" t="s">
        <v>77</v>
      </c>
      <c r="D136" s="18" t="s">
        <v>387</v>
      </c>
      <c r="E136" s="18" t="s">
        <v>79</v>
      </c>
      <c r="F136" s="18" t="s">
        <v>80</v>
      </c>
      <c r="G136" s="17" t="s">
        <v>501</v>
      </c>
      <c r="H136" s="18"/>
      <c r="I136" s="18" t="s">
        <v>83</v>
      </c>
      <c r="J136" s="18" t="s">
        <v>83</v>
      </c>
      <c r="K136" s="18" t="s">
        <v>84</v>
      </c>
      <c r="L136" s="18" t="s">
        <v>351</v>
      </c>
      <c r="M136" s="22"/>
      <c r="N136" s="22"/>
      <c r="O136" s="22"/>
      <c r="P136" s="22"/>
      <c r="Q136" s="22"/>
      <c r="R136" s="22"/>
      <c r="S136" s="22"/>
      <c r="T136" s="22"/>
      <c r="U136" s="22"/>
      <c r="V136" s="22"/>
      <c r="W136" s="22"/>
      <c r="X136" s="22"/>
      <c r="Y136" s="22"/>
    </row>
    <row r="137" spans="1:25" x14ac:dyDescent="0.25">
      <c r="A137" s="24">
        <v>37172</v>
      </c>
      <c r="B137" s="31" t="s">
        <v>502</v>
      </c>
      <c r="C137" s="18" t="s">
        <v>87</v>
      </c>
      <c r="D137" s="18" t="s">
        <v>421</v>
      </c>
      <c r="E137" s="18" t="s">
        <v>148</v>
      </c>
      <c r="F137" s="18" t="s">
        <v>104</v>
      </c>
      <c r="G137" s="17" t="s">
        <v>503</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ht="39.6" x14ac:dyDescent="0.25">
      <c r="A138" s="24">
        <v>37172</v>
      </c>
      <c r="B138" s="31" t="s">
        <v>504</v>
      </c>
      <c r="C138" s="18" t="s">
        <v>519</v>
      </c>
      <c r="D138" s="18" t="s">
        <v>505</v>
      </c>
      <c r="E138" s="18" t="s">
        <v>520</v>
      </c>
      <c r="F138" s="18" t="s">
        <v>255</v>
      </c>
      <c r="G138" s="17" t="s">
        <v>506</v>
      </c>
      <c r="H138" s="18"/>
      <c r="I138" s="18" t="s">
        <v>83</v>
      </c>
      <c r="J138" s="18" t="s">
        <v>83</v>
      </c>
      <c r="K138" s="18" t="s">
        <v>84</v>
      </c>
      <c r="L138" s="18" t="s">
        <v>351</v>
      </c>
      <c r="M138" s="22"/>
      <c r="N138" s="22"/>
      <c r="O138" s="22"/>
      <c r="P138" s="22"/>
      <c r="Q138" s="22"/>
      <c r="R138" s="22"/>
      <c r="S138" s="22"/>
      <c r="T138" s="22"/>
      <c r="U138" s="22"/>
      <c r="V138" s="22"/>
      <c r="W138" s="22"/>
      <c r="X138" s="22"/>
      <c r="Y138" s="22"/>
    </row>
    <row r="139" spans="1:25" ht="26.4" x14ac:dyDescent="0.25">
      <c r="A139" s="24">
        <v>37172</v>
      </c>
      <c r="B139" s="31" t="s">
        <v>507</v>
      </c>
      <c r="C139" s="18" t="s">
        <v>140</v>
      </c>
      <c r="D139" s="18" t="s">
        <v>393</v>
      </c>
      <c r="E139" s="18" t="s">
        <v>142</v>
      </c>
      <c r="F139" s="18" t="s">
        <v>104</v>
      </c>
      <c r="G139" s="17" t="s">
        <v>508</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52.8" x14ac:dyDescent="0.25">
      <c r="A140" s="24">
        <v>37172</v>
      </c>
      <c r="B140" s="31" t="s">
        <v>573</v>
      </c>
      <c r="C140" s="18" t="s">
        <v>96</v>
      </c>
      <c r="D140" s="18" t="s">
        <v>129</v>
      </c>
      <c r="E140" s="18" t="s">
        <v>130</v>
      </c>
      <c r="F140" s="18" t="s">
        <v>104</v>
      </c>
      <c r="G140" s="17" t="s">
        <v>509</v>
      </c>
      <c r="H140" s="18"/>
      <c r="I140" s="18" t="s">
        <v>84</v>
      </c>
      <c r="J140" s="18" t="s">
        <v>83</v>
      </c>
      <c r="K140" s="18" t="s">
        <v>84</v>
      </c>
      <c r="L140" s="18" t="s">
        <v>351</v>
      </c>
      <c r="M140" s="22"/>
      <c r="N140" s="22"/>
      <c r="O140" s="22"/>
      <c r="P140" s="22"/>
      <c r="Q140" s="22"/>
      <c r="R140" s="22"/>
      <c r="S140" s="22"/>
      <c r="T140" s="22"/>
      <c r="U140" s="22"/>
      <c r="V140" s="22"/>
      <c r="W140" s="22"/>
      <c r="X140" s="22"/>
      <c r="Y140" s="22"/>
    </row>
    <row r="141" spans="1:25" ht="52.8" x14ac:dyDescent="0.25">
      <c r="A141" s="24">
        <v>37172</v>
      </c>
      <c r="B141" s="31" t="s">
        <v>510</v>
      </c>
      <c r="C141" s="18" t="s">
        <v>77</v>
      </c>
      <c r="D141" s="18" t="s">
        <v>387</v>
      </c>
      <c r="E141" s="18" t="s">
        <v>79</v>
      </c>
      <c r="F141" s="18" t="s">
        <v>80</v>
      </c>
      <c r="G141" s="17" t="s">
        <v>511</v>
      </c>
      <c r="H141" s="18"/>
      <c r="I141" s="18" t="s">
        <v>83</v>
      </c>
      <c r="J141" s="18" t="s">
        <v>83</v>
      </c>
      <c r="K141" s="18" t="s">
        <v>84</v>
      </c>
      <c r="L141" s="18" t="s">
        <v>351</v>
      </c>
      <c r="M141" s="22"/>
      <c r="N141" s="22"/>
      <c r="O141" s="22"/>
      <c r="P141" s="22"/>
      <c r="Q141" s="22"/>
      <c r="R141" s="22"/>
      <c r="S141" s="22"/>
      <c r="T141" s="22"/>
      <c r="U141" s="22"/>
      <c r="V141" s="22"/>
      <c r="W141" s="22"/>
      <c r="X141" s="22"/>
      <c r="Y141" s="22"/>
    </row>
    <row r="142" spans="1:25" ht="26.4" x14ac:dyDescent="0.25">
      <c r="A142" s="24">
        <v>37169</v>
      </c>
      <c r="B142" s="31" t="s">
        <v>512</v>
      </c>
      <c r="C142" s="18" t="s">
        <v>444</v>
      </c>
      <c r="D142" s="18" t="s">
        <v>505</v>
      </c>
      <c r="E142" s="17" t="s">
        <v>513</v>
      </c>
      <c r="F142" s="18" t="s">
        <v>115</v>
      </c>
      <c r="G142" s="17" t="s">
        <v>514</v>
      </c>
      <c r="H142" s="18"/>
      <c r="I142" s="18"/>
      <c r="J142" s="18"/>
      <c r="K142" s="18"/>
      <c r="L142" s="18"/>
      <c r="M142" s="22"/>
      <c r="N142" s="22"/>
      <c r="O142" s="22"/>
      <c r="P142" s="22"/>
      <c r="Q142" s="22"/>
      <c r="R142" s="22"/>
      <c r="S142" s="22"/>
      <c r="T142" s="22"/>
      <c r="U142" s="22"/>
      <c r="V142" s="22"/>
      <c r="W142" s="22"/>
      <c r="X142" s="22"/>
      <c r="Y142" s="22"/>
    </row>
    <row r="143" spans="1:25" ht="42.75" customHeight="1" x14ac:dyDescent="0.25">
      <c r="A143" s="24">
        <v>37169</v>
      </c>
      <c r="B143" s="31" t="s">
        <v>515</v>
      </c>
      <c r="C143" s="18" t="s">
        <v>444</v>
      </c>
      <c r="D143" s="18" t="s">
        <v>97</v>
      </c>
      <c r="E143" s="18" t="s">
        <v>516</v>
      </c>
      <c r="F143" s="18" t="s">
        <v>115</v>
      </c>
      <c r="G143" s="17" t="s">
        <v>517</v>
      </c>
      <c r="H143" s="18"/>
      <c r="I143" s="18"/>
      <c r="J143" s="18"/>
      <c r="K143" s="18"/>
      <c r="L143" s="18"/>
      <c r="M143" s="22"/>
      <c r="N143" s="22"/>
      <c r="O143" s="22"/>
      <c r="P143" s="22"/>
      <c r="Q143" s="22"/>
      <c r="R143" s="22"/>
      <c r="S143" s="22"/>
      <c r="T143" s="22"/>
      <c r="U143" s="22"/>
      <c r="V143" s="22"/>
      <c r="W143" s="22"/>
      <c r="X143" s="22"/>
      <c r="Y143" s="22"/>
    </row>
    <row r="144" spans="1:25" ht="14.1" customHeight="1" x14ac:dyDescent="0.25">
      <c r="A144" s="24"/>
      <c r="B144" s="31"/>
      <c r="C144" s="18"/>
      <c r="D144" s="18"/>
      <c r="E144" s="18"/>
      <c r="F144" s="18"/>
      <c r="G144" s="17"/>
      <c r="H144" s="18"/>
      <c r="I144" s="18"/>
      <c r="J144" s="18"/>
      <c r="K144" s="18"/>
      <c r="L144" s="18"/>
      <c r="M144" s="22"/>
      <c r="N144" s="22"/>
      <c r="O144" s="22"/>
      <c r="P144" s="22"/>
      <c r="Q144" s="22"/>
      <c r="R144" s="22"/>
      <c r="S144" s="22"/>
      <c r="T144" s="22"/>
      <c r="U144" s="22"/>
      <c r="V144" s="22"/>
      <c r="W144" s="22"/>
      <c r="X144" s="22"/>
      <c r="Y144" s="22"/>
    </row>
    <row r="145" spans="1:25" ht="14.1" customHeight="1" x14ac:dyDescent="0.25">
      <c r="A145" s="24"/>
      <c r="B145" s="31"/>
      <c r="C145" s="18"/>
      <c r="D145" s="18"/>
      <c r="E145" s="18"/>
      <c r="F145" s="18"/>
      <c r="G145" s="17"/>
      <c r="H145" s="18"/>
      <c r="I145" s="18"/>
      <c r="J145" s="18"/>
      <c r="K145" s="18"/>
      <c r="L145" s="18"/>
      <c r="M145" s="22"/>
      <c r="N145" s="22"/>
      <c r="O145" s="22"/>
      <c r="P145" s="22"/>
      <c r="Q145" s="22"/>
      <c r="R145" s="22"/>
      <c r="S145" s="22"/>
      <c r="T145" s="22"/>
      <c r="U145" s="22"/>
      <c r="V145" s="22"/>
      <c r="W145" s="22"/>
      <c r="X145" s="22"/>
      <c r="Y145" s="22"/>
    </row>
    <row r="146" spans="1:25" ht="14.1" customHeight="1" x14ac:dyDescent="0.25">
      <c r="A146" s="24"/>
      <c r="B146" s="17"/>
      <c r="C146" s="18"/>
      <c r="D146" s="18"/>
      <c r="E146" s="18"/>
      <c r="F146" s="18"/>
      <c r="G146" s="17"/>
      <c r="H146" s="18"/>
      <c r="I146" s="18"/>
      <c r="J146" s="18"/>
      <c r="K146" s="18"/>
      <c r="L146" s="18"/>
      <c r="M146" s="22"/>
      <c r="N146" s="22"/>
      <c r="O146" s="22"/>
      <c r="P146" s="22"/>
      <c r="Q146" s="22"/>
      <c r="R146" s="22"/>
      <c r="S146" s="22"/>
      <c r="T146" s="22"/>
      <c r="U146" s="22"/>
      <c r="V146" s="22"/>
      <c r="W146" s="22"/>
      <c r="X146" s="22"/>
      <c r="Y146" s="22"/>
    </row>
    <row r="147" spans="1:25" ht="14.1" customHeight="1" x14ac:dyDescent="0.25">
      <c r="A147" s="24"/>
      <c r="B147" s="18"/>
      <c r="C147" s="18"/>
      <c r="D147" s="18"/>
      <c r="E147" s="18"/>
      <c r="F147" s="18"/>
      <c r="G147" s="17"/>
      <c r="H147" s="18"/>
      <c r="I147" s="18"/>
      <c r="J147" s="18"/>
      <c r="K147" s="18"/>
      <c r="L147" s="18"/>
      <c r="M147" s="22"/>
      <c r="N147" s="22"/>
      <c r="O147" s="22"/>
      <c r="P147" s="22"/>
      <c r="Q147" s="22"/>
      <c r="R147" s="22"/>
      <c r="S147" s="22"/>
      <c r="T147" s="22"/>
      <c r="U147" s="22"/>
      <c r="V147" s="22"/>
      <c r="W147" s="22"/>
      <c r="X147" s="22"/>
      <c r="Y147" s="22"/>
    </row>
    <row r="148" spans="1:25" ht="14.1" customHeight="1" x14ac:dyDescent="0.25">
      <c r="A148" s="24"/>
      <c r="B148" s="18"/>
      <c r="C148" s="18"/>
      <c r="D148" s="18"/>
      <c r="E148" s="18"/>
      <c r="F148" s="18"/>
      <c r="G148" s="17"/>
      <c r="H148" s="18"/>
      <c r="I148" s="18"/>
      <c r="J148" s="18"/>
      <c r="K148" s="18"/>
      <c r="L148" s="18"/>
      <c r="M148" s="22"/>
      <c r="N148" s="22"/>
      <c r="O148" s="22"/>
      <c r="P148" s="22"/>
      <c r="Q148" s="22"/>
      <c r="R148" s="22"/>
      <c r="S148" s="22"/>
      <c r="T148" s="22"/>
      <c r="U148" s="22"/>
      <c r="V148" s="22"/>
      <c r="W148" s="22"/>
      <c r="X148" s="22"/>
      <c r="Y148" s="22"/>
    </row>
    <row r="149" spans="1:25" ht="14.1" customHeight="1" x14ac:dyDescent="0.25">
      <c r="A149" s="24"/>
      <c r="B149" s="18"/>
      <c r="C149" s="18"/>
      <c r="D149" s="18"/>
      <c r="E149" s="18"/>
      <c r="F149" s="18"/>
      <c r="G149" s="17"/>
      <c r="H149" s="18"/>
      <c r="I149" s="18"/>
      <c r="J149" s="18"/>
      <c r="K149" s="18"/>
      <c r="L149" s="18"/>
    </row>
    <row r="150" spans="1:25" ht="14.1" customHeight="1" x14ac:dyDescent="0.25">
      <c r="A150" s="24"/>
      <c r="B150" s="18"/>
      <c r="C150" s="18"/>
      <c r="D150" s="18"/>
      <c r="E150" s="18"/>
      <c r="F150" s="18"/>
      <c r="G150" s="17"/>
      <c r="H150" s="18"/>
      <c r="I150" s="18"/>
      <c r="J150" s="18"/>
      <c r="K150" s="18"/>
      <c r="L150" s="18"/>
    </row>
    <row r="151" spans="1:25" ht="14.1" customHeight="1" x14ac:dyDescent="0.25">
      <c r="A151" s="24"/>
      <c r="B151" s="18"/>
      <c r="C151" s="18"/>
      <c r="D151" s="18"/>
      <c r="E151" s="18"/>
      <c r="F151" s="18"/>
      <c r="G151" s="17"/>
      <c r="H151" s="17"/>
      <c r="I151" s="18"/>
      <c r="J151" s="18"/>
      <c r="K151" s="18"/>
      <c r="L151" s="18"/>
    </row>
    <row r="152" spans="1:25" ht="14.1" customHeight="1" x14ac:dyDescent="0.25">
      <c r="A152" s="24"/>
      <c r="B152" s="18"/>
      <c r="C152" s="18"/>
      <c r="D152" s="18"/>
      <c r="E152" s="18"/>
      <c r="F152" s="18"/>
      <c r="G152" s="17"/>
      <c r="H152" s="17"/>
      <c r="I152" s="18"/>
      <c r="J152" s="18"/>
      <c r="K152" s="18"/>
      <c r="L152" s="18"/>
    </row>
    <row r="153" spans="1:25" ht="14.1" customHeight="1" x14ac:dyDescent="0.25">
      <c r="A153" s="24"/>
      <c r="B153" s="18"/>
      <c r="C153" s="18"/>
      <c r="D153" s="18"/>
      <c r="E153" s="18"/>
      <c r="F153" s="18"/>
      <c r="G153" s="17"/>
      <c r="H153" s="17"/>
      <c r="I153" s="18"/>
      <c r="J153" s="18"/>
      <c r="K153" s="18"/>
      <c r="L153" s="18"/>
    </row>
    <row r="154" spans="1:25" ht="14.1" customHeight="1" x14ac:dyDescent="0.25">
      <c r="A154" s="24"/>
      <c r="B154" s="18"/>
      <c r="C154" s="18"/>
      <c r="D154" s="18"/>
      <c r="E154" s="18"/>
      <c r="F154" s="18"/>
      <c r="G154" s="25"/>
      <c r="H154" s="18"/>
      <c r="I154" s="18"/>
      <c r="J154" s="18"/>
      <c r="K154" s="18"/>
      <c r="L154" s="18"/>
    </row>
    <row r="155" spans="1:25" ht="14.1" customHeight="1" x14ac:dyDescent="0.25">
      <c r="A155" s="24"/>
      <c r="B155" s="18"/>
      <c r="C155" s="18"/>
      <c r="D155" s="18"/>
      <c r="E155" s="18"/>
      <c r="F155" s="18"/>
      <c r="G155" s="25"/>
      <c r="H155" s="25"/>
      <c r="I155" s="18"/>
      <c r="J155" s="18"/>
      <c r="K155" s="18"/>
      <c r="L155" s="18"/>
    </row>
    <row r="156" spans="1:25" ht="14.1" customHeight="1" x14ac:dyDescent="0.25">
      <c r="A156" s="24"/>
      <c r="B156" s="25"/>
      <c r="C156" s="18"/>
      <c r="D156" s="18"/>
      <c r="E156" s="18"/>
      <c r="F156" s="18"/>
      <c r="G156" s="25"/>
      <c r="H156" s="18"/>
      <c r="I156" s="18"/>
      <c r="J156" s="18"/>
      <c r="K156" s="18"/>
      <c r="L156" s="18"/>
    </row>
    <row r="157" spans="1:25" ht="14.1" customHeight="1" x14ac:dyDescent="0.25">
      <c r="A157" s="24"/>
      <c r="B157" s="18"/>
      <c r="C157" s="18"/>
      <c r="D157" s="18"/>
      <c r="E157" s="18"/>
      <c r="F157" s="18"/>
      <c r="G157" s="25"/>
      <c r="H157" s="25"/>
      <c r="I157" s="18"/>
      <c r="J157" s="18"/>
      <c r="K157" s="18"/>
      <c r="L157" s="18"/>
    </row>
    <row r="158" spans="1:25" ht="14.1" customHeight="1" x14ac:dyDescent="0.25">
      <c r="A158" s="24"/>
      <c r="B158" s="18"/>
      <c r="C158" s="18"/>
      <c r="D158" s="18"/>
      <c r="E158" s="18"/>
      <c r="F158" s="18"/>
      <c r="G158" s="25"/>
      <c r="H158" s="25"/>
      <c r="I158" s="18"/>
      <c r="J158" s="18"/>
      <c r="K158" s="18"/>
      <c r="L158" s="18"/>
    </row>
    <row r="159" spans="1:25" ht="14.1" customHeight="1" x14ac:dyDescent="0.25">
      <c r="A159" s="24"/>
      <c r="B159" s="18"/>
      <c r="C159" s="18"/>
      <c r="D159" s="18"/>
      <c r="E159" s="18"/>
      <c r="F159" s="18"/>
      <c r="G159" s="25"/>
      <c r="H159" s="25"/>
      <c r="I159" s="18"/>
      <c r="J159" s="18"/>
      <c r="K159" s="18"/>
      <c r="L159" s="18"/>
    </row>
    <row r="160" spans="1:25" ht="14.1" customHeight="1" x14ac:dyDescent="0.25">
      <c r="A160" s="24"/>
      <c r="B160" s="18"/>
      <c r="C160" s="18"/>
      <c r="D160" s="18"/>
      <c r="E160" s="18"/>
      <c r="F160" s="18"/>
      <c r="G160" s="25"/>
      <c r="H160" s="25"/>
      <c r="I160" s="18"/>
      <c r="J160" s="18"/>
      <c r="K160" s="18"/>
      <c r="L160" s="18"/>
    </row>
    <row r="161" spans="1:12" ht="14.1" customHeight="1" x14ac:dyDescent="0.25">
      <c r="A161" s="24"/>
      <c r="B161" s="18"/>
      <c r="C161" s="18"/>
      <c r="D161" s="18"/>
      <c r="E161" s="18"/>
      <c r="F161" s="18"/>
      <c r="G161" s="25"/>
      <c r="H161" s="25"/>
      <c r="I161" s="18"/>
      <c r="J161" s="18"/>
      <c r="K161" s="18"/>
      <c r="L161" s="18"/>
    </row>
    <row r="162" spans="1:12" ht="14.1" customHeight="1" x14ac:dyDescent="0.25">
      <c r="A162" s="24"/>
      <c r="B162" s="18"/>
      <c r="C162" s="18"/>
      <c r="D162" s="18"/>
      <c r="E162" s="18"/>
      <c r="F162" s="18"/>
      <c r="G162" s="25"/>
      <c r="H162" s="25"/>
      <c r="I162" s="18"/>
      <c r="J162" s="18"/>
      <c r="K162" s="18"/>
      <c r="L162" s="18"/>
    </row>
    <row r="163" spans="1:12" ht="14.1" customHeight="1" x14ac:dyDescent="0.25">
      <c r="A163" s="24"/>
      <c r="B163" s="18"/>
      <c r="C163" s="18"/>
      <c r="D163" s="18"/>
      <c r="E163" s="18"/>
      <c r="F163" s="18"/>
      <c r="G163" s="25"/>
      <c r="H163" s="25"/>
      <c r="I163" s="18"/>
      <c r="J163" s="18"/>
      <c r="K163" s="18"/>
      <c r="L163" s="18"/>
    </row>
    <row r="164" spans="1:12" ht="14.1" customHeight="1" x14ac:dyDescent="0.25">
      <c r="A164" s="24"/>
      <c r="B164" s="18"/>
      <c r="C164" s="18"/>
      <c r="D164" s="18"/>
      <c r="E164" s="18"/>
      <c r="F164" s="18"/>
      <c r="G164" s="25"/>
      <c r="H164" s="25"/>
      <c r="I164" s="18"/>
      <c r="J164" s="18"/>
      <c r="K164" s="18"/>
      <c r="L164" s="18"/>
    </row>
    <row r="165" spans="1:12" ht="14.1" customHeight="1" x14ac:dyDescent="0.25">
      <c r="A165" s="24"/>
      <c r="B165" s="18"/>
      <c r="C165" s="18"/>
      <c r="D165" s="18"/>
      <c r="E165" s="18"/>
      <c r="F165" s="18"/>
      <c r="G165" s="25"/>
      <c r="H165" s="25"/>
      <c r="I165" s="18"/>
      <c r="J165" s="18"/>
      <c r="K165" s="18"/>
      <c r="L165" s="18"/>
    </row>
    <row r="166" spans="1:12" ht="14.1" customHeight="1" x14ac:dyDescent="0.25">
      <c r="A166" s="24"/>
      <c r="B166" s="18"/>
      <c r="C166" s="18"/>
      <c r="D166" s="18"/>
      <c r="E166" s="18"/>
      <c r="F166" s="18"/>
      <c r="G166" s="25"/>
      <c r="H166" s="25"/>
      <c r="I166" s="18"/>
      <c r="J166" s="18"/>
      <c r="K166" s="18"/>
      <c r="L166" s="18"/>
    </row>
    <row r="167" spans="1:12" ht="14.1" customHeight="1" x14ac:dyDescent="0.25">
      <c r="A167" s="24"/>
      <c r="B167" s="18"/>
      <c r="C167" s="18"/>
      <c r="D167" s="18"/>
      <c r="E167" s="18"/>
      <c r="F167" s="18"/>
      <c r="G167" s="25"/>
      <c r="H167" s="25"/>
      <c r="I167" s="18"/>
      <c r="J167" s="18"/>
      <c r="K167" s="18"/>
      <c r="L167" s="18"/>
    </row>
    <row r="168" spans="1:12" ht="14.1" customHeight="1" x14ac:dyDescent="0.25">
      <c r="A168" s="26"/>
      <c r="B168" s="18"/>
      <c r="C168" s="18"/>
      <c r="D168" s="18"/>
      <c r="E168" s="18"/>
      <c r="F168" s="18"/>
      <c r="G168" s="25"/>
      <c r="H168" s="25"/>
      <c r="I168" s="18"/>
      <c r="J168" s="18"/>
      <c r="K168" s="18"/>
      <c r="L168" s="18"/>
    </row>
    <row r="169" spans="1:12" ht="14.1" customHeight="1" x14ac:dyDescent="0.25">
      <c r="A169" s="26"/>
      <c r="B169" s="18"/>
      <c r="C169" s="18"/>
      <c r="D169" s="18"/>
      <c r="E169" s="18"/>
      <c r="F169" s="18"/>
      <c r="G169" s="25"/>
      <c r="H169" s="25"/>
      <c r="I169" s="18"/>
      <c r="J169" s="18"/>
      <c r="K169" s="18"/>
      <c r="L169" s="18"/>
    </row>
    <row r="170" spans="1:12" ht="14.1" customHeight="1" x14ac:dyDescent="0.25">
      <c r="A170" s="26"/>
      <c r="B170" s="18"/>
      <c r="C170" s="18"/>
      <c r="D170" s="18"/>
      <c r="E170" s="18"/>
      <c r="F170" s="18"/>
      <c r="G170" s="25"/>
      <c r="H170" s="25"/>
      <c r="I170" s="18"/>
      <c r="J170" s="18"/>
      <c r="K170" s="18"/>
      <c r="L170" s="18"/>
    </row>
    <row r="171" spans="1:12" ht="14.1" customHeight="1" x14ac:dyDescent="0.25">
      <c r="A171" s="26"/>
      <c r="B171" s="18"/>
      <c r="C171" s="18"/>
      <c r="D171" s="18"/>
      <c r="E171" s="18"/>
      <c r="F171" s="18"/>
      <c r="G171" s="25"/>
      <c r="H171" s="25"/>
      <c r="I171" s="18"/>
      <c r="J171" s="18"/>
      <c r="K171" s="18"/>
      <c r="L171" s="18"/>
    </row>
    <row r="172" spans="1:12" ht="14.1" customHeight="1" x14ac:dyDescent="0.25">
      <c r="A172" s="26"/>
      <c r="B172" s="18"/>
      <c r="C172" s="18"/>
      <c r="D172" s="18"/>
      <c r="E172" s="18"/>
      <c r="F172" s="18"/>
      <c r="G172" s="25"/>
      <c r="H172" s="25"/>
      <c r="I172" s="18"/>
      <c r="J172" s="18"/>
      <c r="K172" s="18"/>
      <c r="L172" s="18"/>
    </row>
    <row r="173" spans="1:12" ht="14.1" customHeight="1" x14ac:dyDescent="0.25">
      <c r="A173" s="26"/>
      <c r="B173" s="25"/>
      <c r="C173" s="27"/>
      <c r="D173" s="25"/>
      <c r="E173" s="28"/>
      <c r="F173" s="27"/>
      <c r="G173" s="25"/>
      <c r="H173" s="25"/>
      <c r="I173" s="18"/>
      <c r="J173" s="18"/>
      <c r="K173" s="18"/>
      <c r="L173" s="18"/>
    </row>
    <row r="174" spans="1:12" ht="14.1" customHeight="1" x14ac:dyDescent="0.25">
      <c r="A174" s="26"/>
      <c r="B174" s="25"/>
      <c r="C174" s="27"/>
      <c r="D174" s="25"/>
      <c r="E174" s="28"/>
      <c r="F174" s="27"/>
      <c r="G174" s="18"/>
      <c r="H174" s="18"/>
      <c r="I174" s="18"/>
      <c r="J174" s="18"/>
      <c r="K174" s="18"/>
      <c r="L174" s="18"/>
    </row>
    <row r="175" spans="1:12" ht="14.1" customHeight="1" x14ac:dyDescent="0.25">
      <c r="A175" s="29"/>
      <c r="B175" s="25"/>
      <c r="C175" s="27"/>
      <c r="D175" s="25"/>
      <c r="E175" s="28"/>
      <c r="F175" s="27"/>
      <c r="G175" s="25"/>
      <c r="H175" s="28"/>
      <c r="I175" s="18"/>
      <c r="J175" s="18"/>
      <c r="K175" s="18"/>
      <c r="L175" s="18"/>
    </row>
    <row r="176" spans="1:12" ht="14.1" customHeight="1" x14ac:dyDescent="0.25">
      <c r="A176" s="29"/>
      <c r="B176" s="25"/>
      <c r="C176" s="27"/>
      <c r="D176" s="25"/>
      <c r="E176" s="28"/>
      <c r="F176" s="27"/>
      <c r="G176" s="25"/>
      <c r="H176" s="28"/>
      <c r="I176" s="18"/>
      <c r="J176" s="18"/>
      <c r="K176" s="18"/>
      <c r="L176" s="18"/>
    </row>
    <row r="177" spans="1:12" ht="14.1" customHeight="1" x14ac:dyDescent="0.25">
      <c r="A177" s="30"/>
      <c r="B177" s="25"/>
      <c r="C177" s="27"/>
      <c r="D177" s="25"/>
      <c r="E177" s="28"/>
      <c r="F177" s="27"/>
      <c r="G177" s="28"/>
      <c r="H177" s="28"/>
      <c r="I177" s="27"/>
      <c r="J177" s="27"/>
      <c r="K177" s="27"/>
      <c r="L177" s="27"/>
    </row>
    <row r="178" spans="1:12" ht="14.1" customHeight="1" x14ac:dyDescent="0.25">
      <c r="A178" s="30"/>
      <c r="B178" s="25"/>
      <c r="C178" s="27"/>
      <c r="D178" s="28"/>
      <c r="E178" s="28"/>
      <c r="F178" s="27"/>
      <c r="G178" s="28"/>
      <c r="H178" s="28"/>
      <c r="I178" s="27"/>
      <c r="J178" s="27"/>
      <c r="K178" s="27"/>
      <c r="L178" s="27"/>
    </row>
    <row r="179" spans="1:12" ht="14.1" customHeight="1" x14ac:dyDescent="0.25">
      <c r="A179" s="30"/>
      <c r="B179" s="25"/>
      <c r="C179" s="27"/>
      <c r="D179" s="25"/>
      <c r="E179" s="28"/>
      <c r="F179" s="27"/>
      <c r="G179" s="28"/>
      <c r="H179" s="28"/>
      <c r="I179" s="27"/>
      <c r="J179" s="27"/>
      <c r="K179" s="27"/>
      <c r="L179" s="27"/>
    </row>
    <row r="180" spans="1:12" ht="14.1" customHeight="1" x14ac:dyDescent="0.25">
      <c r="A180" s="30"/>
      <c r="B180" s="25"/>
      <c r="C180" s="27"/>
      <c r="D180" s="25"/>
      <c r="E180" s="28"/>
      <c r="F180" s="27"/>
      <c r="G180" s="28"/>
      <c r="H180" s="28"/>
      <c r="I180" s="27"/>
      <c r="J180" s="27"/>
      <c r="K180" s="27"/>
      <c r="L180" s="27"/>
    </row>
    <row r="181" spans="1:12" ht="14.1" customHeight="1" x14ac:dyDescent="0.25">
      <c r="A181" s="30"/>
      <c r="B181" s="25"/>
      <c r="C181" s="27"/>
      <c r="D181" s="25"/>
      <c r="E181" s="28"/>
      <c r="F181" s="27"/>
      <c r="G181" s="28"/>
      <c r="H181" s="28"/>
      <c r="I181" s="27"/>
      <c r="J181" s="27"/>
      <c r="K181" s="27"/>
      <c r="L181" s="27"/>
    </row>
    <row r="182" spans="1:12" ht="14.1" customHeight="1" x14ac:dyDescent="0.25">
      <c r="A182" s="30"/>
      <c r="B182" s="25"/>
      <c r="C182" s="18"/>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30"/>
      <c r="B184" s="25"/>
      <c r="C184" s="27"/>
      <c r="D184" s="25"/>
      <c r="E184" s="28"/>
      <c r="F184" s="27"/>
      <c r="G184" s="28"/>
      <c r="H184" s="28"/>
      <c r="I184" s="27"/>
      <c r="J184" s="27"/>
      <c r="K184" s="27"/>
      <c r="L184" s="27"/>
    </row>
    <row r="185" spans="1:12" x14ac:dyDescent="0.25">
      <c r="A185" s="29"/>
      <c r="B185" s="17"/>
      <c r="C185" s="31"/>
      <c r="D185" s="17"/>
      <c r="E185" s="32"/>
      <c r="F185" s="31"/>
      <c r="G185" s="17"/>
      <c r="H185" s="17"/>
      <c r="I185" s="31"/>
      <c r="J185" s="31"/>
      <c r="K185" s="31"/>
      <c r="L185" s="31"/>
    </row>
    <row r="186" spans="1:12" x14ac:dyDescent="0.25">
      <c r="A186" s="29"/>
      <c r="B186" s="17"/>
      <c r="C186" s="31"/>
      <c r="D186" s="17"/>
      <c r="E186" s="32"/>
      <c r="F186" s="31"/>
      <c r="G186" s="17"/>
      <c r="H186" s="17"/>
      <c r="I186" s="31"/>
      <c r="J186" s="31"/>
      <c r="K186" s="31"/>
      <c r="L186" s="31"/>
    </row>
    <row r="188" spans="1:12" x14ac:dyDescent="0.25">
      <c r="A188" s="1" t="s">
        <v>318</v>
      </c>
      <c r="B188" s="1" t="s">
        <v>319</v>
      </c>
      <c r="C188" s="4" t="s">
        <v>320</v>
      </c>
      <c r="D188" s="33" t="s">
        <v>321</v>
      </c>
      <c r="E188" s="33" t="s">
        <v>322</v>
      </c>
    </row>
    <row r="189" spans="1:12" x14ac:dyDescent="0.25">
      <c r="A189" s="34" t="s">
        <v>323</v>
      </c>
      <c r="B189" s="35">
        <f t="shared" ref="B189:B197" si="3">C189/$C$198</f>
        <v>0</v>
      </c>
      <c r="C189" s="5"/>
      <c r="D189" s="4">
        <f>33+1+1+1+1+1+8+1+1+1+2+1+2+1+1+1+2+3+8+2+1</f>
        <v>73</v>
      </c>
      <c r="E189" s="36"/>
    </row>
    <row r="190" spans="1:12" x14ac:dyDescent="0.25">
      <c r="A190" s="34" t="s">
        <v>96</v>
      </c>
      <c r="B190" s="35">
        <f t="shared" si="3"/>
        <v>0.1111111111111111</v>
      </c>
      <c r="C190" s="5">
        <f>'summary 1008'!I25</f>
        <v>2</v>
      </c>
      <c r="D190" s="4">
        <f>540+17+1+1+6+10+1+2+12+2+1+1+1+3+4+3+1+1+1+8+2+1+1+6+1+1+2+1+2+1+4+1+1+1+12+4+57+16+1+1+5</f>
        <v>737</v>
      </c>
      <c r="E190" s="36"/>
    </row>
    <row r="191" spans="1:12" x14ac:dyDescent="0.25">
      <c r="A191" s="34" t="s">
        <v>77</v>
      </c>
      <c r="B191" s="35">
        <f t="shared" si="3"/>
        <v>0.33333333333333331</v>
      </c>
      <c r="C191" s="5">
        <f>'summary 1008'!I26</f>
        <v>6</v>
      </c>
      <c r="D191" s="4">
        <f>13+1+1+1+16+10+5</f>
        <v>47</v>
      </c>
      <c r="E191" s="36">
        <f>(C191/D191)*100</f>
        <v>12.76595744680851</v>
      </c>
    </row>
    <row r="192" spans="1:12" x14ac:dyDescent="0.25">
      <c r="A192" s="34" t="s">
        <v>324</v>
      </c>
      <c r="B192" s="35">
        <f t="shared" si="3"/>
        <v>5.5555555555555552E-2</v>
      </c>
      <c r="C192" s="5">
        <f>'summary 1008'!I27</f>
        <v>1</v>
      </c>
      <c r="D192" s="4">
        <f>36+1+1+2+1+2</f>
        <v>43</v>
      </c>
      <c r="E192" s="36">
        <f>(C192/D192)*100</f>
        <v>2.3255813953488373</v>
      </c>
    </row>
    <row r="193" spans="1:5" x14ac:dyDescent="0.25">
      <c r="A193" s="34" t="s">
        <v>325</v>
      </c>
      <c r="B193" s="35">
        <f t="shared" si="3"/>
        <v>5.5555555555555552E-2</v>
      </c>
      <c r="C193" s="5">
        <f>'summary 1008'!I28</f>
        <v>1</v>
      </c>
      <c r="D193" s="4">
        <f>288+2+13+2+5+56+59+14+2+3+3+1+4+14+1+2</f>
        <v>469</v>
      </c>
      <c r="E193" s="36">
        <f>(C193/D193)*100</f>
        <v>0.21321961620469082</v>
      </c>
    </row>
    <row r="194" spans="1:5" x14ac:dyDescent="0.25">
      <c r="A194" s="34" t="s">
        <v>326</v>
      </c>
      <c r="B194" s="35">
        <f t="shared" si="3"/>
        <v>0</v>
      </c>
      <c r="C194" s="5"/>
      <c r="D194" s="4">
        <f>132+2+1+2+7+3+4+2+7+1+3+4+5+7+5</f>
        <v>185</v>
      </c>
      <c r="E194" s="36"/>
    </row>
    <row r="195" spans="1:5" x14ac:dyDescent="0.25">
      <c r="A195" s="34" t="s">
        <v>140</v>
      </c>
      <c r="B195" s="35">
        <f t="shared" si="3"/>
        <v>5.5555555555555552E-2</v>
      </c>
      <c r="C195" s="5">
        <f>'summary 1008'!I30</f>
        <v>1</v>
      </c>
      <c r="D195" s="4">
        <v>9</v>
      </c>
      <c r="E195" s="36">
        <f>(C195/D195)*100</f>
        <v>11.111111111111111</v>
      </c>
    </row>
    <row r="196" spans="1:5" x14ac:dyDescent="0.25">
      <c r="A196" s="34" t="s">
        <v>288</v>
      </c>
      <c r="B196" s="35">
        <f t="shared" si="3"/>
        <v>5.5555555555555552E-2</v>
      </c>
      <c r="C196" s="5">
        <f>'summary 1008'!I31</f>
        <v>1</v>
      </c>
      <c r="D196" s="4">
        <f>10+5+2</f>
        <v>17</v>
      </c>
      <c r="E196" s="36">
        <f>(C196/D196)*100</f>
        <v>5.8823529411764701</v>
      </c>
    </row>
    <row r="197" spans="1:5" x14ac:dyDescent="0.25">
      <c r="A197" s="37" t="s">
        <v>327</v>
      </c>
      <c r="B197" s="35">
        <f t="shared" si="3"/>
        <v>0.33333333333333331</v>
      </c>
      <c r="C197" s="5">
        <f>'summary 1008'!I32</f>
        <v>6</v>
      </c>
    </row>
    <row r="198" spans="1:5" x14ac:dyDescent="0.25">
      <c r="A198" s="37" t="s">
        <v>328</v>
      </c>
      <c r="B198" s="38">
        <f>SUM(B189:B197)</f>
        <v>1</v>
      </c>
      <c r="C198" s="4">
        <f>SUM(C189:C197)</f>
        <v>18</v>
      </c>
      <c r="D198" s="4">
        <f>SUM(D189:D197)</f>
        <v>1580</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October 08</oddHeader>
    <oddFooter>&amp;L&amp;"Arial,Bold"Questions Call Nancy ext 54751</oddFooter>
  </headerFooter>
  <rowBreaks count="1" manualBreakCount="1">
    <brk id="110" max="1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28" sqref="K28"/>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18</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f>1+1</f>
        <v>2</v>
      </c>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1+1+1+1+1+1</f>
        <v>6</v>
      </c>
    </row>
    <row r="13" spans="1:11" x14ac:dyDescent="0.25">
      <c r="A13" s="6" t="s">
        <v>80</v>
      </c>
      <c r="B13" s="7"/>
      <c r="C13" s="7" t="s">
        <v>334</v>
      </c>
      <c r="D13" s="7"/>
      <c r="E13" s="7"/>
      <c r="F13" s="7"/>
      <c r="G13" s="7"/>
      <c r="H13" s="7"/>
      <c r="I13" s="7"/>
      <c r="J13" s="7"/>
      <c r="K13" s="7">
        <f>1+1+1+1</f>
        <v>4</v>
      </c>
    </row>
    <row r="14" spans="1:11" x14ac:dyDescent="0.25">
      <c r="A14" s="6" t="s">
        <v>255</v>
      </c>
      <c r="B14" s="7"/>
      <c r="C14" s="7" t="s">
        <v>52</v>
      </c>
      <c r="D14" s="7"/>
      <c r="E14" s="7"/>
      <c r="F14" s="7"/>
      <c r="G14" s="7"/>
      <c r="H14" s="7"/>
      <c r="I14" s="7"/>
      <c r="J14" s="7"/>
      <c r="K14" s="7">
        <f>2</f>
        <v>2</v>
      </c>
    </row>
    <row r="15" spans="1:11" x14ac:dyDescent="0.25">
      <c r="A15" s="6" t="s">
        <v>90</v>
      </c>
      <c r="B15" s="7"/>
      <c r="C15" s="7" t="s">
        <v>53</v>
      </c>
      <c r="D15" s="7"/>
      <c r="E15" s="7"/>
      <c r="F15" s="7"/>
      <c r="G15" s="7"/>
      <c r="H15" s="7"/>
      <c r="I15" s="7"/>
      <c r="J15" s="7"/>
      <c r="K15" s="7"/>
    </row>
    <row r="16" spans="1:11" x14ac:dyDescent="0.25">
      <c r="A16" s="6" t="s">
        <v>335</v>
      </c>
      <c r="B16" s="7"/>
      <c r="C16" s="7" t="s">
        <v>54</v>
      </c>
      <c r="D16" s="7"/>
      <c r="E16" s="7"/>
      <c r="F16" s="7"/>
      <c r="G16" s="7"/>
      <c r="H16" s="7"/>
      <c r="I16" s="7"/>
      <c r="J16" s="7"/>
      <c r="K16" s="7">
        <f>1</f>
        <v>1</v>
      </c>
    </row>
    <row r="17" spans="1:11" x14ac:dyDescent="0.25">
      <c r="A17" s="6" t="s">
        <v>109</v>
      </c>
      <c r="B17" s="7"/>
      <c r="C17" s="7" t="s">
        <v>55</v>
      </c>
      <c r="D17" s="7"/>
      <c r="E17" s="7"/>
      <c r="F17" s="7"/>
      <c r="G17" s="7"/>
      <c r="H17" s="7"/>
      <c r="I17" s="7"/>
      <c r="J17" s="7"/>
      <c r="K17" s="7"/>
    </row>
    <row r="18" spans="1:11" x14ac:dyDescent="0.25">
      <c r="A18" s="6" t="s">
        <v>115</v>
      </c>
      <c r="B18" s="7"/>
      <c r="C18" s="7" t="s">
        <v>56</v>
      </c>
      <c r="D18" s="7"/>
      <c r="E18" s="7"/>
      <c r="F18" s="7"/>
      <c r="G18" s="7"/>
      <c r="H18" s="7"/>
      <c r="I18" s="7"/>
      <c r="J18" s="7"/>
      <c r="K18" s="47">
        <f>1+1+1</f>
        <v>3</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c r="J24" s="31"/>
      <c r="K24" s="31"/>
    </row>
    <row r="25" spans="1:11" ht="26.4" x14ac:dyDescent="0.25">
      <c r="A25" s="29" t="s">
        <v>96</v>
      </c>
      <c r="B25" s="17"/>
      <c r="C25" s="17"/>
      <c r="D25" s="32"/>
      <c r="E25" s="31"/>
      <c r="F25" s="32"/>
      <c r="G25" s="32"/>
      <c r="H25" s="31"/>
      <c r="I25" s="6">
        <f>1+1</f>
        <v>2</v>
      </c>
      <c r="J25" s="31"/>
      <c r="K25" s="49" t="s">
        <v>523</v>
      </c>
    </row>
    <row r="26" spans="1:11" ht="26.4" x14ac:dyDescent="0.25">
      <c r="A26" s="29" t="s">
        <v>77</v>
      </c>
      <c r="B26" s="17"/>
      <c r="C26" s="17"/>
      <c r="D26" s="32"/>
      <c r="E26" s="31"/>
      <c r="F26" s="32"/>
      <c r="G26" s="32"/>
      <c r="H26" s="31"/>
      <c r="I26" s="6">
        <f>1+1+1+1+1+1</f>
        <v>6</v>
      </c>
      <c r="J26" s="31"/>
      <c r="K26" s="32" t="s">
        <v>524</v>
      </c>
    </row>
    <row r="27" spans="1:11" ht="26.4" x14ac:dyDescent="0.25">
      <c r="A27" s="29" t="s">
        <v>324</v>
      </c>
      <c r="B27" s="17"/>
      <c r="C27" s="17"/>
      <c r="D27" s="32"/>
      <c r="E27" s="31"/>
      <c r="F27" s="32"/>
      <c r="G27" s="32"/>
      <c r="H27" s="31"/>
      <c r="I27" s="6">
        <f>1</f>
        <v>1</v>
      </c>
      <c r="J27" s="31"/>
      <c r="K27" s="31" t="s">
        <v>529</v>
      </c>
    </row>
    <row r="28" spans="1:11" x14ac:dyDescent="0.25">
      <c r="A28" s="29" t="s">
        <v>325</v>
      </c>
      <c r="B28" s="17"/>
      <c r="C28" s="17"/>
      <c r="D28" s="32"/>
      <c r="E28" s="31"/>
      <c r="F28" s="32"/>
      <c r="G28" s="32"/>
      <c r="H28" s="31"/>
      <c r="I28" s="6">
        <f>1</f>
        <v>1</v>
      </c>
      <c r="J28" s="31"/>
      <c r="K28" s="31" t="s">
        <v>528</v>
      </c>
    </row>
    <row r="29" spans="1:11" x14ac:dyDescent="0.25">
      <c r="A29" s="29" t="s">
        <v>326</v>
      </c>
      <c r="B29" s="17"/>
      <c r="C29" s="17"/>
      <c r="D29" s="32"/>
      <c r="E29" s="31"/>
      <c r="F29" s="32"/>
      <c r="G29" s="32"/>
      <c r="H29" s="31"/>
      <c r="I29" s="6"/>
      <c r="J29" s="31"/>
      <c r="K29" s="32"/>
    </row>
    <row r="30" spans="1:11" x14ac:dyDescent="0.25">
      <c r="A30" s="29" t="s">
        <v>140</v>
      </c>
      <c r="B30" s="17"/>
      <c r="C30" s="17"/>
      <c r="D30" s="32"/>
      <c r="E30" s="31"/>
      <c r="F30" s="32"/>
      <c r="G30" s="32"/>
      <c r="H30" s="31"/>
      <c r="I30" s="6">
        <f>1</f>
        <v>1</v>
      </c>
      <c r="J30" s="31"/>
      <c r="K30" s="31" t="s">
        <v>527</v>
      </c>
    </row>
    <row r="31" spans="1:11" ht="15.75" customHeight="1" x14ac:dyDescent="0.25">
      <c r="A31" s="29" t="s">
        <v>288</v>
      </c>
      <c r="B31" s="17"/>
      <c r="C31" s="17"/>
      <c r="D31" s="32"/>
      <c r="E31" s="31"/>
      <c r="F31" s="32"/>
      <c r="G31" s="32"/>
      <c r="H31" s="31"/>
      <c r="I31" s="6">
        <f>1</f>
        <v>1</v>
      </c>
      <c r="J31" s="31"/>
      <c r="K31" s="31" t="s">
        <v>526</v>
      </c>
    </row>
    <row r="32" spans="1:11" ht="13.8" thickBot="1" x14ac:dyDescent="0.3">
      <c r="A32" s="50" t="s">
        <v>339</v>
      </c>
      <c r="I32" s="5">
        <f>1+1+1+1+1+1</f>
        <v>6</v>
      </c>
      <c r="K32" s="51" t="s">
        <v>525</v>
      </c>
    </row>
    <row r="33" spans="1:11" ht="13.8" thickTop="1" x14ac:dyDescent="0.25">
      <c r="A33" s="52" t="s">
        <v>330</v>
      </c>
      <c r="B33" s="53"/>
      <c r="C33" s="53"/>
      <c r="D33" s="53"/>
      <c r="E33" s="53"/>
      <c r="F33" s="53"/>
      <c r="G33" s="53"/>
      <c r="H33" s="53"/>
      <c r="I33" s="54">
        <f>SUM(I24:I32)</f>
        <v>18</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97"/>
  <sheetViews>
    <sheetView topLeftCell="A68" zoomScaleNormal="100" workbookViewId="0">
      <selection activeCell="G129" sqref="G129"/>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3"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c r="AF1" s="1" t="s">
        <v>570</v>
      </c>
    </row>
    <row r="2" spans="1:33" x14ac:dyDescent="0.25">
      <c r="A2" s="2" t="s">
        <v>48</v>
      </c>
      <c r="B2" s="3"/>
      <c r="H2" s="4">
        <f>1+1</f>
        <v>2</v>
      </c>
      <c r="J2" s="4">
        <f>1</f>
        <v>1</v>
      </c>
      <c r="K2" s="3"/>
      <c r="L2" s="5"/>
      <c r="M2" s="3"/>
      <c r="N2" s="3"/>
      <c r="P2" s="4">
        <v>1</v>
      </c>
      <c r="AC2" s="4">
        <f>'summary 0910'!K10</f>
        <v>1</v>
      </c>
      <c r="AD2" s="4">
        <f>'summary 0917'!K10</f>
        <v>2</v>
      </c>
      <c r="AE2" s="4">
        <f>'summary 0924'!K10</f>
        <v>2</v>
      </c>
      <c r="AF2" s="4">
        <f>'summary 1001'!K10</f>
        <v>2</v>
      </c>
    </row>
    <row r="3" spans="1:33" x14ac:dyDescent="0.25">
      <c r="A3" s="2" t="s">
        <v>49</v>
      </c>
      <c r="B3" s="5"/>
      <c r="K3" s="5"/>
      <c r="L3" s="5"/>
      <c r="M3" s="5"/>
      <c r="N3" s="6">
        <v>1</v>
      </c>
      <c r="P3" s="4">
        <v>1</v>
      </c>
      <c r="R3" s="4">
        <f>'[7]summary 0625'!K11</f>
        <v>2</v>
      </c>
      <c r="T3" s="4">
        <f>'[7]summary 0709'!K10</f>
        <v>1</v>
      </c>
      <c r="AE3" s="4">
        <f>'summary 0924'!K11</f>
        <v>1</v>
      </c>
    </row>
    <row r="4" spans="1:33"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c r="AF4" s="4">
        <f>'summary 1001'!K12</f>
        <v>10</v>
      </c>
    </row>
    <row r="5" spans="1:33"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c r="AF5" s="4">
        <f>'summary 1001'!K13</f>
        <v>6</v>
      </c>
    </row>
    <row r="6" spans="1:33"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3"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c r="AF7" s="4">
        <f>'summary 1001'!K15</f>
        <v>1</v>
      </c>
    </row>
    <row r="8" spans="1:33"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3"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c r="AF9" s="4">
        <f>'summary 1001'!K17</f>
        <v>1</v>
      </c>
    </row>
    <row r="10" spans="1:33"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c r="AF10" s="4">
        <f>'summary 1001'!K18</f>
        <v>3</v>
      </c>
    </row>
    <row r="11" spans="1:33"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c r="AF11" s="4">
        <f>SUM(AF2:AF10)</f>
        <v>23</v>
      </c>
    </row>
    <row r="12" spans="1:33"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c r="AF12" s="9">
        <v>37165</v>
      </c>
    </row>
    <row r="15" spans="1:33" x14ac:dyDescent="0.25">
      <c r="A15" s="4" t="s">
        <v>323</v>
      </c>
      <c r="Y15" s="4">
        <f>[8]Aug!$U$24+[8]Aug!$U$9</f>
        <v>3</v>
      </c>
      <c r="Z15" s="4">
        <f>[8]Aug!$AB$27</f>
        <v>1</v>
      </c>
      <c r="AB15" s="4">
        <f>3</f>
        <v>3</v>
      </c>
      <c r="AC15" s="4">
        <f>2</f>
        <v>2</v>
      </c>
      <c r="AD15" s="4">
        <v>3</v>
      </c>
      <c r="AE15" s="4">
        <f>7+1</f>
        <v>8</v>
      </c>
      <c r="AF15" s="4">
        <f>2</f>
        <v>2</v>
      </c>
      <c r="AG15" s="4" t="s">
        <v>323</v>
      </c>
    </row>
    <row r="16" spans="1:33" x14ac:dyDescent="0.25">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f>1+1</f>
        <v>2</v>
      </c>
      <c r="AG16" s="4" t="s">
        <v>96</v>
      </c>
    </row>
    <row r="17" spans="1:33" x14ac:dyDescent="0.25">
      <c r="A17" s="4" t="s">
        <v>288</v>
      </c>
      <c r="AG17" s="4" t="s">
        <v>288</v>
      </c>
    </row>
    <row r="18" spans="1:33" x14ac:dyDescent="0.25">
      <c r="A18" s="4" t="s">
        <v>77</v>
      </c>
      <c r="AG18" s="4" t="s">
        <v>77</v>
      </c>
    </row>
    <row r="19" spans="1:33" x14ac:dyDescent="0.25">
      <c r="A19" s="4" t="s">
        <v>140</v>
      </c>
      <c r="AG19" s="4" t="s">
        <v>140</v>
      </c>
    </row>
    <row r="20" spans="1:33" x14ac:dyDescent="0.25">
      <c r="A20" s="4" t="s">
        <v>405</v>
      </c>
      <c r="X20" s="4">
        <f>[8]Aug!$N$21+[8]Aug!$N$15</f>
        <v>6</v>
      </c>
      <c r="Y20" s="4">
        <f>[8]Aug!$U$26+[8]Aug!$U$21</f>
        <v>7</v>
      </c>
      <c r="Z20" s="4">
        <f>[8]Aug!$AB$26+[8]Aug!$AB$21</f>
        <v>3</v>
      </c>
      <c r="AA20" s="4">
        <f>[8]Aug!$AI$26+[8]Aug!$AI$21</f>
        <v>11</v>
      </c>
      <c r="AB20" s="4">
        <f>1</f>
        <v>1</v>
      </c>
      <c r="AC20" s="4">
        <f>14+3</f>
        <v>17</v>
      </c>
      <c r="AD20" s="4">
        <v>6</v>
      </c>
      <c r="AE20" s="4">
        <v>5</v>
      </c>
      <c r="AF20" s="4">
        <f>1+1+7</f>
        <v>9</v>
      </c>
      <c r="AG20" s="4" t="s">
        <v>405</v>
      </c>
    </row>
    <row r="22" spans="1:33" x14ac:dyDescent="0.25">
      <c r="A22" s="4" t="s">
        <v>402</v>
      </c>
      <c r="X22" s="4">
        <f t="shared" ref="X22:AF22" si="2">SUM(X15:X20)</f>
        <v>20</v>
      </c>
      <c r="Y22" s="4">
        <f t="shared" si="2"/>
        <v>13</v>
      </c>
      <c r="Z22" s="4">
        <f t="shared" si="2"/>
        <v>12</v>
      </c>
      <c r="AA22" s="4">
        <f t="shared" si="2"/>
        <v>13</v>
      </c>
      <c r="AB22" s="4">
        <f t="shared" si="2"/>
        <v>13</v>
      </c>
      <c r="AC22" s="4">
        <f t="shared" si="2"/>
        <v>36</v>
      </c>
      <c r="AD22" s="4">
        <f t="shared" si="2"/>
        <v>66</v>
      </c>
      <c r="AE22" s="4">
        <f t="shared" si="2"/>
        <v>29</v>
      </c>
      <c r="AF22" s="4">
        <f t="shared" si="2"/>
        <v>13</v>
      </c>
      <c r="AG22" s="4" t="s">
        <v>406</v>
      </c>
    </row>
    <row r="24" spans="1:33" x14ac:dyDescent="0.25">
      <c r="A24" s="4" t="s">
        <v>403</v>
      </c>
      <c r="AG24" s="4" t="s">
        <v>403</v>
      </c>
    </row>
    <row r="111" spans="1:12" x14ac:dyDescent="0.25">
      <c r="A111" s="10" t="s">
        <v>400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59</v>
      </c>
      <c r="B113" s="11"/>
      <c r="C113" s="11"/>
      <c r="D113" s="11"/>
      <c r="E113" s="11"/>
      <c r="F113" s="12"/>
      <c r="G113" s="11"/>
      <c r="H113" s="11"/>
      <c r="I113" s="12"/>
      <c r="J113" s="12"/>
      <c r="K113" s="12"/>
      <c r="L113" s="11"/>
    </row>
    <row r="114" spans="1:12" x14ac:dyDescent="0.25">
      <c r="A114" s="11" t="s">
        <v>340</v>
      </c>
      <c r="B114" s="11"/>
      <c r="C114" s="11"/>
      <c r="D114" s="11"/>
      <c r="E114" s="11"/>
      <c r="F114" s="12"/>
      <c r="G114" s="11"/>
      <c r="H114" s="11"/>
      <c r="I114" s="12"/>
      <c r="J114" s="12"/>
      <c r="K114" s="12"/>
      <c r="L114" s="11"/>
    </row>
    <row r="115" spans="1:12" x14ac:dyDescent="0.25">
      <c r="A115" s="11" t="s">
        <v>341</v>
      </c>
      <c r="B115" s="11"/>
      <c r="C115" s="11"/>
      <c r="D115" s="11"/>
      <c r="E115" s="11"/>
      <c r="F115" s="12"/>
      <c r="G115" s="11"/>
      <c r="H115" s="11"/>
      <c r="I115" s="12"/>
      <c r="J115" s="12"/>
      <c r="K115" s="12"/>
      <c r="L115" s="11"/>
    </row>
    <row r="116" spans="1:12" x14ac:dyDescent="0.25">
      <c r="A116" s="11" t="s">
        <v>342</v>
      </c>
      <c r="B116" s="11"/>
      <c r="C116" s="11"/>
      <c r="D116" s="11"/>
      <c r="E116" s="11"/>
      <c r="F116" s="12"/>
      <c r="G116" s="11"/>
      <c r="H116" s="11"/>
      <c r="I116" s="12"/>
      <c r="J116" s="12"/>
      <c r="K116" s="12"/>
      <c r="L116" s="11"/>
    </row>
    <row r="117" spans="1:12" x14ac:dyDescent="0.25">
      <c r="A117" s="11" t="s">
        <v>343</v>
      </c>
      <c r="B117" s="11"/>
      <c r="C117" s="11"/>
      <c r="D117" s="11"/>
      <c r="E117" s="11"/>
      <c r="F117" s="12"/>
      <c r="G117" s="11"/>
      <c r="H117" s="11"/>
      <c r="I117" s="12"/>
      <c r="J117" s="12"/>
      <c r="K117" s="12"/>
      <c r="L117" s="11"/>
    </row>
    <row r="118" spans="1:12" x14ac:dyDescent="0.25">
      <c r="A118" s="11" t="s">
        <v>344</v>
      </c>
      <c r="B118" s="11"/>
      <c r="C118" s="11"/>
      <c r="D118" s="11"/>
      <c r="E118" s="11"/>
      <c r="F118" s="12"/>
      <c r="G118" s="11"/>
      <c r="H118" s="11"/>
      <c r="I118" s="12"/>
      <c r="J118" s="12"/>
      <c r="K118" s="12"/>
      <c r="L118" s="11"/>
    </row>
    <row r="119" spans="1:12" x14ac:dyDescent="0.25">
      <c r="A119" s="11" t="s">
        <v>345</v>
      </c>
      <c r="B119" s="11"/>
      <c r="C119" s="11"/>
      <c r="D119" s="11"/>
      <c r="E119" s="11"/>
      <c r="F119" s="12"/>
      <c r="G119" s="11"/>
      <c r="H119" s="11"/>
      <c r="I119" s="12"/>
      <c r="J119" s="12"/>
      <c r="K119" s="12"/>
      <c r="L119" s="11"/>
    </row>
    <row r="120" spans="1:12" x14ac:dyDescent="0.25">
      <c r="A120" s="11" t="s">
        <v>346</v>
      </c>
      <c r="B120" s="11"/>
      <c r="C120" s="11"/>
      <c r="D120" s="11"/>
      <c r="E120" s="11"/>
      <c r="F120" s="12"/>
      <c r="G120" s="11"/>
      <c r="H120" s="11"/>
      <c r="I120" s="12"/>
      <c r="J120" s="12"/>
      <c r="K120" s="12"/>
      <c r="L120" s="11"/>
    </row>
    <row r="121" spans="1:12" x14ac:dyDescent="0.25">
      <c r="A121" s="11" t="s">
        <v>347</v>
      </c>
      <c r="B121" s="11"/>
      <c r="C121" s="11"/>
      <c r="D121" s="11"/>
      <c r="E121" s="11"/>
      <c r="F121" s="12"/>
      <c r="G121" s="11"/>
      <c r="H121" s="11"/>
      <c r="I121" s="12"/>
      <c r="J121" s="12"/>
      <c r="K121" s="12"/>
      <c r="L121" s="11"/>
    </row>
    <row r="122" spans="1:12" x14ac:dyDescent="0.25">
      <c r="A122" s="11" t="s">
        <v>348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60</v>
      </c>
      <c r="F124" s="14"/>
      <c r="G124" s="14"/>
      <c r="H124" s="14"/>
      <c r="I124" s="14" t="s">
        <v>61</v>
      </c>
      <c r="J124" s="14" t="s">
        <v>62</v>
      </c>
      <c r="K124" s="14" t="s">
        <v>63</v>
      </c>
      <c r="L124" s="14" t="s">
        <v>64</v>
      </c>
    </row>
    <row r="125" spans="1:12" x14ac:dyDescent="0.25">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5">
      <c r="A126" s="14"/>
      <c r="B126" s="14"/>
      <c r="C126" s="14"/>
      <c r="D126" s="14"/>
      <c r="E126" s="14"/>
      <c r="F126" s="14"/>
      <c r="G126" s="14"/>
      <c r="H126" s="14"/>
      <c r="I126" s="14"/>
      <c r="J126" s="14"/>
      <c r="K126" s="14"/>
      <c r="L126" s="14"/>
    </row>
    <row r="127" spans="1:12" ht="39.6" x14ac:dyDescent="0.25">
      <c r="A127" s="24">
        <v>37169</v>
      </c>
      <c r="B127" s="31" t="s">
        <v>571</v>
      </c>
      <c r="C127" s="18" t="s">
        <v>87</v>
      </c>
      <c r="D127" s="18" t="s">
        <v>464</v>
      </c>
      <c r="E127" s="18" t="s">
        <v>148</v>
      </c>
      <c r="F127" s="18" t="s">
        <v>104</v>
      </c>
      <c r="G127" s="17" t="s">
        <v>572</v>
      </c>
      <c r="H127" s="18"/>
      <c r="I127" s="18" t="s">
        <v>83</v>
      </c>
      <c r="J127" s="18" t="s">
        <v>83</v>
      </c>
      <c r="K127" s="18" t="s">
        <v>83</v>
      </c>
      <c r="L127" s="18" t="s">
        <v>351</v>
      </c>
    </row>
    <row r="128" spans="1:12" ht="52.8" x14ac:dyDescent="0.25">
      <c r="A128" s="24">
        <v>37169</v>
      </c>
      <c r="B128" s="31" t="s">
        <v>573</v>
      </c>
      <c r="C128" s="18" t="s">
        <v>96</v>
      </c>
      <c r="D128" s="18" t="s">
        <v>129</v>
      </c>
      <c r="E128" s="18" t="s">
        <v>130</v>
      </c>
      <c r="F128" s="18" t="s">
        <v>104</v>
      </c>
      <c r="G128" s="17" t="s">
        <v>20</v>
      </c>
      <c r="H128" s="18"/>
      <c r="I128" s="18" t="s">
        <v>84</v>
      </c>
      <c r="J128" s="18" t="s">
        <v>83</v>
      </c>
      <c r="K128" s="18" t="s">
        <v>83</v>
      </c>
      <c r="L128" s="18" t="s">
        <v>351</v>
      </c>
    </row>
    <row r="129" spans="1:25" ht="26.4" x14ac:dyDescent="0.25">
      <c r="A129" s="24">
        <v>37169</v>
      </c>
      <c r="B129" s="31" t="s">
        <v>554</v>
      </c>
      <c r="C129" s="18" t="s">
        <v>77</v>
      </c>
      <c r="D129" s="18" t="s">
        <v>207</v>
      </c>
      <c r="E129" s="18" t="s">
        <v>374</v>
      </c>
      <c r="F129" s="18" t="s">
        <v>115</v>
      </c>
      <c r="G129" s="17" t="s">
        <v>574</v>
      </c>
      <c r="H129" s="18"/>
      <c r="I129" s="18" t="s">
        <v>84</v>
      </c>
      <c r="J129" s="18" t="s">
        <v>83</v>
      </c>
      <c r="K129" s="18" t="s">
        <v>84</v>
      </c>
      <c r="L129" s="18" t="s">
        <v>351</v>
      </c>
    </row>
    <row r="130" spans="1:25" ht="23.25" customHeight="1" x14ac:dyDescent="0.25">
      <c r="A130" s="24">
        <v>37169</v>
      </c>
      <c r="B130" s="31" t="s">
        <v>575</v>
      </c>
      <c r="C130" s="18" t="s">
        <v>77</v>
      </c>
      <c r="D130" s="18" t="s">
        <v>78</v>
      </c>
      <c r="E130" s="18" t="s">
        <v>79</v>
      </c>
      <c r="F130" s="18" t="s">
        <v>80</v>
      </c>
      <c r="G130" s="17" t="s">
        <v>576</v>
      </c>
      <c r="H130" s="18"/>
      <c r="I130" s="18" t="s">
        <v>83</v>
      </c>
      <c r="J130" s="18" t="s">
        <v>83</v>
      </c>
      <c r="K130" s="18" t="s">
        <v>84</v>
      </c>
      <c r="L130" s="18" t="s">
        <v>351</v>
      </c>
    </row>
    <row r="131" spans="1:25" ht="24.75" customHeight="1" x14ac:dyDescent="0.25">
      <c r="A131" s="24">
        <v>37169</v>
      </c>
      <c r="B131" s="31" t="s">
        <v>577</v>
      </c>
      <c r="C131" s="18" t="s">
        <v>77</v>
      </c>
      <c r="D131" s="18" t="s">
        <v>313</v>
      </c>
      <c r="E131" s="18" t="s">
        <v>79</v>
      </c>
      <c r="F131" s="18" t="s">
        <v>90</v>
      </c>
      <c r="G131" s="17" t="s">
        <v>578</v>
      </c>
      <c r="H131" s="18"/>
      <c r="I131" s="18" t="s">
        <v>84</v>
      </c>
      <c r="J131" s="18" t="s">
        <v>83</v>
      </c>
      <c r="K131" s="18" t="s">
        <v>83</v>
      </c>
      <c r="L131" s="18" t="s">
        <v>351</v>
      </c>
    </row>
    <row r="132" spans="1:25" ht="52.8" x14ac:dyDescent="0.25">
      <c r="A132" s="24">
        <v>37168</v>
      </c>
      <c r="B132" s="31" t="s">
        <v>579</v>
      </c>
      <c r="C132" s="18" t="s">
        <v>87</v>
      </c>
      <c r="D132" s="18" t="s">
        <v>464</v>
      </c>
      <c r="E132" s="18" t="s">
        <v>148</v>
      </c>
      <c r="F132" s="18" t="s">
        <v>104</v>
      </c>
      <c r="G132" s="17" t="s">
        <v>580</v>
      </c>
      <c r="H132" s="18"/>
      <c r="I132" s="18" t="s">
        <v>84</v>
      </c>
      <c r="J132" s="18" t="s">
        <v>84</v>
      </c>
      <c r="K132" s="18" t="s">
        <v>84</v>
      </c>
      <c r="L132" s="18" t="s">
        <v>351</v>
      </c>
      <c r="M132" s="22"/>
      <c r="N132" s="22"/>
      <c r="O132" s="22"/>
      <c r="P132" s="22"/>
      <c r="Q132" s="22"/>
      <c r="R132" s="22"/>
      <c r="S132" s="22"/>
      <c r="T132" s="22"/>
      <c r="U132" s="22"/>
      <c r="V132" s="22"/>
      <c r="W132" s="22"/>
      <c r="X132" s="22"/>
      <c r="Y132" s="22"/>
    </row>
    <row r="133" spans="1:25" ht="39.6" x14ac:dyDescent="0.25">
      <c r="A133" s="24">
        <v>37168</v>
      </c>
      <c r="B133" s="31" t="s">
        <v>78</v>
      </c>
      <c r="C133" s="18" t="s">
        <v>77</v>
      </c>
      <c r="D133" s="18" t="s">
        <v>78</v>
      </c>
      <c r="E133" s="18" t="s">
        <v>79</v>
      </c>
      <c r="F133" s="18" t="s">
        <v>80</v>
      </c>
      <c r="G133" s="17" t="s">
        <v>581</v>
      </c>
      <c r="H133" s="18"/>
      <c r="I133" s="18" t="s">
        <v>83</v>
      </c>
      <c r="J133" s="18" t="s">
        <v>83</v>
      </c>
      <c r="K133" s="18" t="s">
        <v>84</v>
      </c>
      <c r="L133" s="18" t="s">
        <v>351</v>
      </c>
      <c r="M133" s="22"/>
      <c r="N133" s="22"/>
      <c r="O133" s="22"/>
      <c r="P133" s="22"/>
      <c r="Q133" s="22"/>
      <c r="R133" s="22"/>
      <c r="S133" s="22"/>
      <c r="T133" s="22"/>
      <c r="U133" s="22"/>
      <c r="V133" s="22"/>
      <c r="W133" s="22"/>
      <c r="X133" s="22"/>
      <c r="Y133" s="22"/>
    </row>
    <row r="134" spans="1:25" ht="26.4" x14ac:dyDescent="0.25">
      <c r="A134" s="24">
        <v>37167</v>
      </c>
      <c r="B134" s="31" t="s">
        <v>582</v>
      </c>
      <c r="C134" s="18" t="s">
        <v>96</v>
      </c>
      <c r="D134" s="18" t="s">
        <v>396</v>
      </c>
      <c r="E134" s="18" t="s">
        <v>98</v>
      </c>
      <c r="F134" s="18" t="s">
        <v>270</v>
      </c>
      <c r="G134" s="17" t="s">
        <v>583</v>
      </c>
      <c r="H134" s="18"/>
      <c r="I134" s="18" t="s">
        <v>83</v>
      </c>
      <c r="J134" s="18" t="s">
        <v>83</v>
      </c>
      <c r="K134" s="18" t="s">
        <v>83</v>
      </c>
      <c r="L134" s="18" t="s">
        <v>351</v>
      </c>
      <c r="M134" s="22"/>
      <c r="N134" s="22"/>
      <c r="O134" s="22"/>
      <c r="P134" s="22"/>
      <c r="Q134" s="22"/>
      <c r="R134" s="22"/>
      <c r="S134" s="22"/>
      <c r="T134" s="22"/>
      <c r="U134" s="22"/>
      <c r="V134" s="22"/>
      <c r="W134" s="22"/>
      <c r="X134" s="22"/>
      <c r="Y134" s="22"/>
    </row>
    <row r="135" spans="1:25" ht="55.5" customHeight="1" x14ac:dyDescent="0.25">
      <c r="A135" s="24">
        <v>37167</v>
      </c>
      <c r="B135" s="31" t="s">
        <v>584</v>
      </c>
      <c r="C135" s="18" t="s">
        <v>87</v>
      </c>
      <c r="D135" s="18" t="s">
        <v>585</v>
      </c>
      <c r="E135" s="18" t="s">
        <v>586</v>
      </c>
      <c r="F135" s="18" t="s">
        <v>115</v>
      </c>
      <c r="G135" s="17" t="s">
        <v>587</v>
      </c>
      <c r="H135" s="18"/>
      <c r="I135" s="18" t="s">
        <v>84</v>
      </c>
      <c r="J135" s="18" t="s">
        <v>84</v>
      </c>
      <c r="K135" s="18" t="s">
        <v>84</v>
      </c>
      <c r="L135" s="18" t="s">
        <v>351</v>
      </c>
      <c r="M135" s="22"/>
      <c r="N135" s="22"/>
      <c r="O135" s="22"/>
      <c r="P135" s="22"/>
      <c r="Q135" s="22"/>
      <c r="R135" s="22"/>
      <c r="S135" s="22"/>
      <c r="T135" s="22"/>
      <c r="U135" s="22"/>
      <c r="V135" s="22"/>
      <c r="W135" s="22"/>
      <c r="X135" s="22"/>
      <c r="Y135" s="22"/>
    </row>
    <row r="136" spans="1:25" ht="26.4" x14ac:dyDescent="0.25">
      <c r="A136" s="24">
        <v>37167</v>
      </c>
      <c r="B136" s="31" t="s">
        <v>588</v>
      </c>
      <c r="C136" s="18" t="s">
        <v>87</v>
      </c>
      <c r="D136" s="18" t="s">
        <v>559</v>
      </c>
      <c r="E136" s="18" t="s">
        <v>89</v>
      </c>
      <c r="F136" s="18" t="s">
        <v>104</v>
      </c>
      <c r="G136" s="17" t="s">
        <v>589</v>
      </c>
      <c r="H136" s="18"/>
      <c r="I136" s="18" t="s">
        <v>84</v>
      </c>
      <c r="J136" s="18" t="s">
        <v>83</v>
      </c>
      <c r="K136" s="18" t="s">
        <v>83</v>
      </c>
      <c r="L136" s="18" t="s">
        <v>351</v>
      </c>
      <c r="M136" s="22"/>
      <c r="N136" s="22"/>
      <c r="O136" s="22"/>
      <c r="P136" s="22"/>
      <c r="Q136" s="22"/>
      <c r="R136" s="22"/>
      <c r="S136" s="22"/>
      <c r="T136" s="22"/>
      <c r="U136" s="22"/>
      <c r="V136" s="22"/>
      <c r="W136" s="22"/>
      <c r="X136" s="22"/>
      <c r="Y136" s="22"/>
    </row>
    <row r="137" spans="1:25" ht="26.4" x14ac:dyDescent="0.25">
      <c r="A137" s="24">
        <v>37167</v>
      </c>
      <c r="B137" s="31" t="s">
        <v>361</v>
      </c>
      <c r="C137" s="18" t="s">
        <v>77</v>
      </c>
      <c r="D137" s="18" t="s">
        <v>467</v>
      </c>
      <c r="E137" s="18" t="s">
        <v>468</v>
      </c>
      <c r="F137" s="18" t="s">
        <v>104</v>
      </c>
      <c r="G137" s="17" t="s">
        <v>590</v>
      </c>
      <c r="H137" s="18"/>
      <c r="I137" s="18" t="s">
        <v>84</v>
      </c>
      <c r="J137" s="18" t="s">
        <v>83</v>
      </c>
      <c r="K137" s="18" t="s">
        <v>83</v>
      </c>
      <c r="L137" s="18" t="s">
        <v>351</v>
      </c>
      <c r="M137" s="22"/>
      <c r="N137" s="22"/>
      <c r="O137" s="22"/>
      <c r="P137" s="22"/>
      <c r="Q137" s="22"/>
      <c r="R137" s="22"/>
      <c r="S137" s="22"/>
      <c r="T137" s="22"/>
      <c r="U137" s="22"/>
      <c r="V137" s="22"/>
      <c r="W137" s="22"/>
      <c r="X137" s="22"/>
      <c r="Y137" s="22"/>
    </row>
    <row r="138" spans="1:25" ht="26.4" x14ac:dyDescent="0.25">
      <c r="A138" s="24">
        <v>37167</v>
      </c>
      <c r="B138" s="31" t="s">
        <v>591</v>
      </c>
      <c r="C138" s="18" t="s">
        <v>77</v>
      </c>
      <c r="D138" s="18" t="s">
        <v>592</v>
      </c>
      <c r="E138" s="18" t="s">
        <v>79</v>
      </c>
      <c r="F138" s="18" t="s">
        <v>104</v>
      </c>
      <c r="G138" s="17" t="s">
        <v>593</v>
      </c>
      <c r="H138" s="18"/>
      <c r="I138" s="18" t="s">
        <v>84</v>
      </c>
      <c r="J138" s="18" t="s">
        <v>83</v>
      </c>
      <c r="K138" s="18" t="s">
        <v>84</v>
      </c>
      <c r="L138" s="18" t="s">
        <v>351</v>
      </c>
      <c r="M138" s="22"/>
      <c r="N138" s="22"/>
      <c r="O138" s="22"/>
      <c r="P138" s="22"/>
      <c r="Q138" s="22"/>
      <c r="R138" s="22"/>
      <c r="S138" s="22"/>
      <c r="T138" s="22"/>
      <c r="U138" s="22"/>
      <c r="V138" s="22"/>
      <c r="W138" s="22"/>
      <c r="X138" s="22"/>
      <c r="Y138" s="22"/>
    </row>
    <row r="139" spans="1:25" ht="39.6" x14ac:dyDescent="0.25">
      <c r="A139" s="24">
        <v>37167</v>
      </c>
      <c r="B139" s="31" t="s">
        <v>594</v>
      </c>
      <c r="C139" s="18" t="s">
        <v>77</v>
      </c>
      <c r="D139" s="18" t="s">
        <v>78</v>
      </c>
      <c r="E139" s="18" t="s">
        <v>79</v>
      </c>
      <c r="F139" s="18" t="s">
        <v>104</v>
      </c>
      <c r="G139" s="17" t="s">
        <v>0</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26.4" x14ac:dyDescent="0.25">
      <c r="A140" s="24">
        <v>37167</v>
      </c>
      <c r="B140" s="31" t="s">
        <v>1</v>
      </c>
      <c r="C140" s="18" t="s">
        <v>77</v>
      </c>
      <c r="D140" s="18" t="s">
        <v>78</v>
      </c>
      <c r="E140" s="18" t="s">
        <v>79</v>
      </c>
      <c r="F140" s="18" t="s">
        <v>80</v>
      </c>
      <c r="G140" s="17" t="s">
        <v>2</v>
      </c>
      <c r="H140" s="18"/>
      <c r="I140" s="18" t="s">
        <v>83</v>
      </c>
      <c r="J140" s="18" t="s">
        <v>83</v>
      </c>
      <c r="K140" s="18" t="s">
        <v>84</v>
      </c>
      <c r="L140" s="18" t="s">
        <v>351</v>
      </c>
      <c r="M140" s="22"/>
      <c r="N140" s="22"/>
      <c r="O140" s="22"/>
      <c r="P140" s="22"/>
      <c r="Q140" s="22"/>
      <c r="R140" s="22"/>
      <c r="S140" s="22"/>
      <c r="T140" s="22"/>
      <c r="U140" s="22"/>
      <c r="V140" s="22"/>
      <c r="W140" s="22"/>
      <c r="X140" s="22"/>
      <c r="Y140" s="22"/>
    </row>
    <row r="141" spans="1:25" ht="39.6" x14ac:dyDescent="0.25">
      <c r="A141" s="24">
        <v>37166</v>
      </c>
      <c r="B141" s="31" t="s">
        <v>3</v>
      </c>
      <c r="C141" s="18" t="s">
        <v>96</v>
      </c>
      <c r="D141" s="18" t="s">
        <v>396</v>
      </c>
      <c r="E141" s="18" t="s">
        <v>98</v>
      </c>
      <c r="F141" s="18" t="s">
        <v>104</v>
      </c>
      <c r="G141" s="17" t="s">
        <v>4</v>
      </c>
      <c r="H141" s="18"/>
      <c r="I141" s="18" t="s">
        <v>84</v>
      </c>
      <c r="J141" s="18" t="s">
        <v>83</v>
      </c>
      <c r="K141" s="18" t="s">
        <v>83</v>
      </c>
      <c r="L141" s="18" t="s">
        <v>351</v>
      </c>
      <c r="M141" s="22"/>
      <c r="N141" s="22"/>
      <c r="O141" s="22"/>
      <c r="P141" s="22"/>
      <c r="Q141" s="22"/>
      <c r="R141" s="22"/>
      <c r="S141" s="22"/>
      <c r="T141" s="22"/>
      <c r="U141" s="22"/>
      <c r="V141" s="22"/>
      <c r="W141" s="22"/>
      <c r="X141" s="22"/>
      <c r="Y141" s="22"/>
    </row>
    <row r="142" spans="1:25" x14ac:dyDescent="0.25">
      <c r="A142" s="24">
        <v>37166</v>
      </c>
      <c r="B142" s="31" t="s">
        <v>215</v>
      </c>
      <c r="C142" s="18" t="s">
        <v>77</v>
      </c>
      <c r="D142" s="18" t="s">
        <v>207</v>
      </c>
      <c r="E142" s="18" t="s">
        <v>374</v>
      </c>
      <c r="F142" s="18" t="s">
        <v>104</v>
      </c>
      <c r="G142" s="17" t="s">
        <v>5</v>
      </c>
      <c r="H142" s="18"/>
      <c r="I142" s="18" t="s">
        <v>84</v>
      </c>
      <c r="J142" s="18" t="s">
        <v>83</v>
      </c>
      <c r="K142" s="18" t="s">
        <v>84</v>
      </c>
      <c r="L142" s="18" t="s">
        <v>351</v>
      </c>
      <c r="M142" s="22"/>
      <c r="N142" s="22"/>
      <c r="O142" s="22"/>
      <c r="P142" s="22"/>
      <c r="Q142" s="22"/>
      <c r="R142" s="22"/>
      <c r="S142" s="22"/>
      <c r="T142" s="22"/>
      <c r="U142" s="22"/>
      <c r="V142" s="22"/>
      <c r="W142" s="22"/>
      <c r="X142" s="22"/>
      <c r="Y142" s="22"/>
    </row>
    <row r="143" spans="1:25" ht="26.4" x14ac:dyDescent="0.25">
      <c r="A143" s="24">
        <v>37166</v>
      </c>
      <c r="B143" s="31" t="s">
        <v>387</v>
      </c>
      <c r="C143" s="18" t="s">
        <v>77</v>
      </c>
      <c r="D143" s="18" t="s">
        <v>78</v>
      </c>
      <c r="E143" s="18" t="s">
        <v>79</v>
      </c>
      <c r="F143" s="18" t="s">
        <v>80</v>
      </c>
      <c r="G143" s="17" t="s">
        <v>6</v>
      </c>
      <c r="H143" s="18"/>
      <c r="I143" s="18" t="s">
        <v>83</v>
      </c>
      <c r="J143" s="18" t="s">
        <v>83</v>
      </c>
      <c r="K143" s="18" t="s">
        <v>84</v>
      </c>
      <c r="L143" s="18" t="s">
        <v>351</v>
      </c>
      <c r="M143" s="22"/>
      <c r="N143" s="22"/>
      <c r="O143" s="22"/>
      <c r="P143" s="22"/>
      <c r="Q143" s="22"/>
      <c r="R143" s="22"/>
      <c r="S143" s="22"/>
      <c r="T143" s="22"/>
      <c r="U143" s="22"/>
      <c r="V143" s="22"/>
      <c r="W143" s="22"/>
      <c r="X143" s="22"/>
      <c r="Y143" s="22"/>
    </row>
    <row r="144" spans="1:25" ht="26.4" x14ac:dyDescent="0.25">
      <c r="A144" s="24">
        <v>37165</v>
      </c>
      <c r="B144" s="31" t="s">
        <v>7</v>
      </c>
      <c r="C144" s="18" t="s">
        <v>288</v>
      </c>
      <c r="D144" s="18" t="s">
        <v>408</v>
      </c>
      <c r="E144" s="18" t="s">
        <v>8</v>
      </c>
      <c r="F144" s="18" t="s">
        <v>270</v>
      </c>
      <c r="G144" s="17" t="s">
        <v>9</v>
      </c>
      <c r="H144" s="18"/>
      <c r="I144" s="18" t="s">
        <v>83</v>
      </c>
      <c r="J144" s="18" t="s">
        <v>83</v>
      </c>
      <c r="K144" s="18" t="s">
        <v>84</v>
      </c>
      <c r="L144" s="18" t="s">
        <v>351</v>
      </c>
      <c r="M144" s="22"/>
      <c r="N144" s="22"/>
      <c r="O144" s="22"/>
      <c r="P144" s="22"/>
      <c r="Q144" s="22"/>
      <c r="R144" s="22"/>
      <c r="S144" s="22"/>
      <c r="T144" s="22"/>
      <c r="U144" s="22"/>
      <c r="V144" s="22"/>
      <c r="W144" s="22"/>
      <c r="X144" s="22"/>
      <c r="Y144" s="22"/>
    </row>
    <row r="145" spans="1:25" ht="105.6" x14ac:dyDescent="0.25">
      <c r="A145" s="24">
        <v>37165</v>
      </c>
      <c r="B145" s="17" t="s">
        <v>10</v>
      </c>
      <c r="C145" s="18" t="s">
        <v>96</v>
      </c>
      <c r="D145" s="18" t="s">
        <v>355</v>
      </c>
      <c r="E145" s="18" t="s">
        <v>98</v>
      </c>
      <c r="F145" s="18" t="s">
        <v>109</v>
      </c>
      <c r="G145" s="17" t="s">
        <v>11</v>
      </c>
      <c r="H145" s="18"/>
      <c r="I145" s="18" t="s">
        <v>83</v>
      </c>
      <c r="J145" s="18" t="s">
        <v>83</v>
      </c>
      <c r="K145" s="18" t="s">
        <v>83</v>
      </c>
      <c r="L145" s="18" t="s">
        <v>351</v>
      </c>
      <c r="M145" s="22"/>
      <c r="N145" s="22"/>
      <c r="O145" s="22"/>
      <c r="P145" s="22"/>
      <c r="Q145" s="22"/>
      <c r="R145" s="22"/>
      <c r="S145" s="22"/>
      <c r="T145" s="22"/>
      <c r="U145" s="22"/>
      <c r="V145" s="22"/>
      <c r="W145" s="22"/>
      <c r="X145" s="22"/>
      <c r="Y145" s="22"/>
    </row>
    <row r="146" spans="1:25" ht="26.4" x14ac:dyDescent="0.25">
      <c r="A146" s="24">
        <v>37165</v>
      </c>
      <c r="B146" s="18" t="s">
        <v>449</v>
      </c>
      <c r="C146" s="18" t="s">
        <v>323</v>
      </c>
      <c r="D146" s="18" t="s">
        <v>450</v>
      </c>
      <c r="E146" s="18" t="s">
        <v>451</v>
      </c>
      <c r="F146" s="18" t="s">
        <v>104</v>
      </c>
      <c r="G146" s="17" t="s">
        <v>563</v>
      </c>
      <c r="H146" s="18"/>
      <c r="I146" s="18" t="s">
        <v>84</v>
      </c>
      <c r="J146" s="18" t="s">
        <v>83</v>
      </c>
      <c r="K146" s="18" t="s">
        <v>84</v>
      </c>
      <c r="L146" s="18" t="s">
        <v>351</v>
      </c>
      <c r="M146" s="22"/>
      <c r="N146" s="22"/>
      <c r="O146" s="22"/>
      <c r="P146" s="22"/>
      <c r="Q146" s="22"/>
      <c r="R146" s="22"/>
      <c r="S146" s="22"/>
      <c r="T146" s="22"/>
      <c r="U146" s="22"/>
      <c r="V146" s="22"/>
      <c r="W146" s="22"/>
      <c r="X146" s="22"/>
      <c r="Y146" s="22"/>
    </row>
    <row r="147" spans="1:25" ht="26.4" x14ac:dyDescent="0.25">
      <c r="A147" s="24">
        <v>37165</v>
      </c>
      <c r="B147" s="18" t="s">
        <v>12</v>
      </c>
      <c r="C147" s="18" t="s">
        <v>77</v>
      </c>
      <c r="D147" s="18" t="s">
        <v>78</v>
      </c>
      <c r="E147" s="18" t="s">
        <v>79</v>
      </c>
      <c r="F147" s="18" t="s">
        <v>80</v>
      </c>
      <c r="G147" s="17" t="s">
        <v>13</v>
      </c>
      <c r="H147" s="18"/>
      <c r="I147" s="18" t="s">
        <v>83</v>
      </c>
      <c r="J147" s="18" t="s">
        <v>83</v>
      </c>
      <c r="K147" s="18" t="s">
        <v>84</v>
      </c>
      <c r="L147" s="18" t="s">
        <v>351</v>
      </c>
      <c r="M147" s="22"/>
      <c r="N147" s="22"/>
      <c r="O147" s="22"/>
      <c r="P147" s="22"/>
      <c r="Q147" s="22"/>
      <c r="R147" s="22"/>
      <c r="S147" s="22"/>
      <c r="T147" s="22"/>
      <c r="U147" s="22"/>
      <c r="V147" s="22"/>
      <c r="W147" s="22"/>
      <c r="X147" s="22"/>
      <c r="Y147" s="22"/>
    </row>
    <row r="148" spans="1:25" ht="39.6" x14ac:dyDescent="0.25">
      <c r="A148" s="24">
        <v>37165</v>
      </c>
      <c r="B148" s="18" t="s">
        <v>14</v>
      </c>
      <c r="C148" s="18" t="s">
        <v>77</v>
      </c>
      <c r="D148" s="18" t="s">
        <v>78</v>
      </c>
      <c r="E148" s="18" t="s">
        <v>79</v>
      </c>
      <c r="F148" s="18" t="s">
        <v>80</v>
      </c>
      <c r="G148" s="17" t="s">
        <v>15</v>
      </c>
      <c r="H148" s="18"/>
      <c r="I148" s="18" t="s">
        <v>83</v>
      </c>
      <c r="J148" s="18" t="s">
        <v>83</v>
      </c>
      <c r="K148" s="18" t="s">
        <v>84</v>
      </c>
      <c r="L148" s="18" t="s">
        <v>351</v>
      </c>
      <c r="M148" s="22"/>
      <c r="N148" s="22"/>
      <c r="O148" s="22"/>
      <c r="P148" s="22"/>
      <c r="Q148" s="22"/>
      <c r="R148" s="22"/>
      <c r="S148" s="22"/>
      <c r="T148" s="22"/>
      <c r="U148" s="22"/>
      <c r="V148" s="22"/>
      <c r="W148" s="22"/>
      <c r="X148" s="22"/>
      <c r="Y148" s="22"/>
    </row>
    <row r="149" spans="1:25" ht="105.75" customHeight="1" x14ac:dyDescent="0.25">
      <c r="A149" s="24">
        <v>37165</v>
      </c>
      <c r="B149" s="18" t="s">
        <v>78</v>
      </c>
      <c r="C149" s="18" t="s">
        <v>77</v>
      </c>
      <c r="D149" s="18" t="s">
        <v>78</v>
      </c>
      <c r="E149" s="18" t="s">
        <v>79</v>
      </c>
      <c r="F149" s="18" t="s">
        <v>104</v>
      </c>
      <c r="G149" s="17" t="s">
        <v>16</v>
      </c>
      <c r="H149" s="18"/>
      <c r="I149" s="18" t="s">
        <v>83</v>
      </c>
      <c r="J149" s="18" t="s">
        <v>83</v>
      </c>
      <c r="K149" s="18" t="s">
        <v>84</v>
      </c>
      <c r="L149" s="18" t="s">
        <v>351</v>
      </c>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318</v>
      </c>
      <c r="B187" s="1" t="s">
        <v>319</v>
      </c>
      <c r="C187" s="4" t="s">
        <v>320</v>
      </c>
      <c r="D187" s="33" t="s">
        <v>321</v>
      </c>
      <c r="E187" s="33" t="s">
        <v>322</v>
      </c>
    </row>
    <row r="188" spans="1:12" x14ac:dyDescent="0.25">
      <c r="A188" s="34" t="s">
        <v>323</v>
      </c>
      <c r="B188" s="35">
        <f t="shared" ref="B188:B196" si="3">C188/$C$197</f>
        <v>4.3478260869565216E-2</v>
      </c>
      <c r="C188" s="5">
        <f>'summary 1001'!I24</f>
        <v>1</v>
      </c>
      <c r="D188" s="4">
        <f>33+1+1+1+1+1+8+1+1+1+2+1+2+1+1+1+2+3+8+2</f>
        <v>72</v>
      </c>
      <c r="E188" s="36">
        <f t="shared" ref="E188:E195" si="4">(C188/D188)*100</f>
        <v>1.3888888888888888</v>
      </c>
    </row>
    <row r="189" spans="1:12" x14ac:dyDescent="0.25">
      <c r="A189" s="34" t="s">
        <v>96</v>
      </c>
      <c r="B189" s="35">
        <f t="shared" si="3"/>
        <v>0.17391304347826086</v>
      </c>
      <c r="C189" s="5">
        <f>'summary 1001'!I25</f>
        <v>4</v>
      </c>
      <c r="D189" s="4">
        <f>540+17+1+1+6+10+1+2+12+2+1+1+1+3+4+3+1+1+1+8+2+1+1+6+1+1+2+1+2+1+4+1+1+1+12+4+57+16+1+1</f>
        <v>732</v>
      </c>
      <c r="E189" s="36">
        <f t="shared" si="4"/>
        <v>0.54644808743169404</v>
      </c>
    </row>
    <row r="190" spans="1:12" x14ac:dyDescent="0.25">
      <c r="A190" s="34" t="s">
        <v>77</v>
      </c>
      <c r="B190" s="35">
        <f t="shared" si="3"/>
        <v>0.56521739130434778</v>
      </c>
      <c r="C190" s="5">
        <f>'summary 1001'!I26</f>
        <v>13</v>
      </c>
      <c r="D190" s="4">
        <f>13+1+1+1+16+10</f>
        <v>42</v>
      </c>
      <c r="E190" s="36">
        <f t="shared" si="4"/>
        <v>30.952380952380953</v>
      </c>
    </row>
    <row r="191" spans="1:12" x14ac:dyDescent="0.25">
      <c r="A191" s="34" t="s">
        <v>324</v>
      </c>
      <c r="B191" s="35">
        <f t="shared" si="3"/>
        <v>0</v>
      </c>
      <c r="C191" s="5"/>
      <c r="D191" s="4">
        <f>36+1+1+2+1</f>
        <v>41</v>
      </c>
      <c r="E191" s="36"/>
    </row>
    <row r="192" spans="1:12" x14ac:dyDescent="0.25">
      <c r="A192" s="34" t="s">
        <v>325</v>
      </c>
      <c r="B192" s="35">
        <f t="shared" si="3"/>
        <v>8.6956521739130432E-2</v>
      </c>
      <c r="C192" s="5">
        <f>'summary 1001'!I28</f>
        <v>2</v>
      </c>
      <c r="D192" s="4">
        <f>288+2+13+2+5+56+59+14+2+3+3+1+4+14+1</f>
        <v>467</v>
      </c>
      <c r="E192" s="36">
        <f t="shared" si="4"/>
        <v>0.42826552462526768</v>
      </c>
    </row>
    <row r="193" spans="1:5" x14ac:dyDescent="0.25">
      <c r="A193" s="34" t="s">
        <v>326</v>
      </c>
      <c r="B193" s="35">
        <f t="shared" si="3"/>
        <v>8.6956521739130432E-2</v>
      </c>
      <c r="C193" s="5">
        <f>'summary 1001'!I29</f>
        <v>2</v>
      </c>
      <c r="D193" s="4">
        <f>132+2+1+2+7+3+4+2+7+1+3+4+5+7</f>
        <v>180</v>
      </c>
      <c r="E193" s="36">
        <f t="shared" si="4"/>
        <v>1.1111111111111112</v>
      </c>
    </row>
    <row r="194" spans="1:5" x14ac:dyDescent="0.25">
      <c r="A194" s="34" t="s">
        <v>140</v>
      </c>
      <c r="B194" s="35">
        <f t="shared" si="3"/>
        <v>0</v>
      </c>
      <c r="C194" s="5"/>
      <c r="D194" s="4">
        <v>9</v>
      </c>
      <c r="E194" s="36"/>
    </row>
    <row r="195" spans="1:5" x14ac:dyDescent="0.25">
      <c r="A195" s="34" t="s">
        <v>288</v>
      </c>
      <c r="B195" s="35">
        <f t="shared" si="3"/>
        <v>4.3478260869565216E-2</v>
      </c>
      <c r="C195" s="5">
        <f>'summary 1001'!I31</f>
        <v>1</v>
      </c>
      <c r="D195" s="4">
        <f>10+5+2</f>
        <v>17</v>
      </c>
      <c r="E195" s="36">
        <f t="shared" si="4"/>
        <v>5.8823529411764701</v>
      </c>
    </row>
    <row r="196" spans="1:5" x14ac:dyDescent="0.25">
      <c r="A196" s="37" t="s">
        <v>327</v>
      </c>
      <c r="B196" s="35">
        <f t="shared" si="3"/>
        <v>0</v>
      </c>
      <c r="C196" s="5"/>
    </row>
    <row r="197" spans="1:5" x14ac:dyDescent="0.25">
      <c r="A197" s="37" t="s">
        <v>328</v>
      </c>
      <c r="B197" s="38">
        <f>SUM(B188:B196)</f>
        <v>0.99999999999999978</v>
      </c>
      <c r="C197" s="4">
        <f>SUM(C188:C196)</f>
        <v>23</v>
      </c>
      <c r="D197" s="4">
        <f>SUM(D188:D196)</f>
        <v>1560</v>
      </c>
    </row>
  </sheetData>
  <phoneticPr fontId="0" type="noConversion"/>
  <printOptions horizontalCentered="1"/>
  <pageMargins left="0.25" right="0.25" top="1" bottom="0.5" header="0.5" footer="0.25"/>
  <pageSetup paperSize="5" scale="57" orientation="landscape" r:id="rId1"/>
  <headerFooter alignWithMargins="0">
    <oddHeader>&amp;C&amp;"Arial,Bold"EWS-Global Risk Operations
Weekly Summary of Market Risk Aggregation Issues
Week Beginning October 01</oddHeader>
    <oddFooter>&amp;L&amp;"Arial,Bold"Questions Call Nancy ext 54751</oddFooter>
  </headerFooter>
  <rowBreaks count="1" manualBreakCount="1">
    <brk id="110" max="11"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K31" sqref="K31"/>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23</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f>2</f>
        <v>2</v>
      </c>
    </row>
    <row r="11" spans="1:11" x14ac:dyDescent="0.25">
      <c r="A11" s="6" t="s">
        <v>333</v>
      </c>
      <c r="B11" s="7"/>
      <c r="C11" s="7" t="s">
        <v>49</v>
      </c>
      <c r="D11" s="7"/>
      <c r="E11" s="7"/>
      <c r="F11" s="7"/>
      <c r="G11" s="7"/>
      <c r="H11" s="7"/>
      <c r="I11" s="7"/>
      <c r="J11" s="7"/>
      <c r="K11" s="7"/>
    </row>
    <row r="12" spans="1:11" x14ac:dyDescent="0.25">
      <c r="A12" s="6" t="s">
        <v>104</v>
      </c>
      <c r="B12" s="7"/>
      <c r="C12" s="7" t="s">
        <v>50</v>
      </c>
      <c r="D12" s="7"/>
      <c r="E12" s="7"/>
      <c r="F12" s="7"/>
      <c r="G12" s="7"/>
      <c r="H12" s="7"/>
      <c r="I12" s="7"/>
      <c r="J12" s="7"/>
      <c r="K12" s="7">
        <f>10</f>
        <v>10</v>
      </c>
    </row>
    <row r="13" spans="1:11" x14ac:dyDescent="0.25">
      <c r="A13" s="6" t="s">
        <v>80</v>
      </c>
      <c r="B13" s="7"/>
      <c r="C13" s="7" t="s">
        <v>334</v>
      </c>
      <c r="D13" s="7"/>
      <c r="E13" s="7"/>
      <c r="F13" s="7"/>
      <c r="G13" s="7"/>
      <c r="H13" s="7"/>
      <c r="I13" s="7"/>
      <c r="J13" s="7"/>
      <c r="K13" s="7">
        <f>6</f>
        <v>6</v>
      </c>
    </row>
    <row r="14" spans="1:11" x14ac:dyDescent="0.25">
      <c r="A14" s="6" t="s">
        <v>255</v>
      </c>
      <c r="B14" s="7"/>
      <c r="C14" s="7" t="s">
        <v>52</v>
      </c>
      <c r="D14" s="7"/>
      <c r="E14" s="7"/>
      <c r="F14" s="7"/>
      <c r="G14" s="7"/>
      <c r="H14" s="7"/>
      <c r="I14" s="7"/>
      <c r="J14" s="7"/>
      <c r="K14" s="7"/>
    </row>
    <row r="15" spans="1:11" x14ac:dyDescent="0.25">
      <c r="A15" s="6" t="s">
        <v>90</v>
      </c>
      <c r="B15" s="7"/>
      <c r="C15" s="7" t="s">
        <v>53</v>
      </c>
      <c r="D15" s="7"/>
      <c r="E15" s="7"/>
      <c r="F15" s="7"/>
      <c r="G15" s="7"/>
      <c r="H15" s="7"/>
      <c r="I15" s="7"/>
      <c r="J15" s="7"/>
      <c r="K15" s="7">
        <f>1</f>
        <v>1</v>
      </c>
    </row>
    <row r="16" spans="1:11" x14ac:dyDescent="0.25">
      <c r="A16" s="6" t="s">
        <v>335</v>
      </c>
      <c r="B16" s="7"/>
      <c r="C16" s="7" t="s">
        <v>54</v>
      </c>
      <c r="D16" s="7"/>
      <c r="E16" s="7"/>
      <c r="F16" s="7"/>
      <c r="G16" s="7"/>
      <c r="H16" s="7"/>
      <c r="I16" s="7"/>
      <c r="J16" s="7"/>
      <c r="K16" s="7"/>
    </row>
    <row r="17" spans="1:11" x14ac:dyDescent="0.25">
      <c r="A17" s="6" t="s">
        <v>109</v>
      </c>
      <c r="B17" s="7"/>
      <c r="C17" s="7" t="s">
        <v>55</v>
      </c>
      <c r="D17" s="7"/>
      <c r="E17" s="7"/>
      <c r="F17" s="7"/>
      <c r="G17" s="7"/>
      <c r="H17" s="7"/>
      <c r="I17" s="7"/>
      <c r="J17" s="7"/>
      <c r="K17" s="7">
        <f>1</f>
        <v>1</v>
      </c>
    </row>
    <row r="18" spans="1:11" x14ac:dyDescent="0.25">
      <c r="A18" s="6" t="s">
        <v>115</v>
      </c>
      <c r="B18" s="7"/>
      <c r="C18" s="7" t="s">
        <v>56</v>
      </c>
      <c r="D18" s="7"/>
      <c r="E18" s="7"/>
      <c r="F18" s="7"/>
      <c r="G18" s="7"/>
      <c r="H18" s="7"/>
      <c r="I18" s="7"/>
      <c r="J18" s="7"/>
      <c r="K18" s="47">
        <f>3</f>
        <v>3</v>
      </c>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ht="26.4" x14ac:dyDescent="0.25">
      <c r="A24" s="29" t="s">
        <v>323</v>
      </c>
      <c r="B24" s="17"/>
      <c r="C24" s="17"/>
      <c r="D24" s="32"/>
      <c r="E24" s="31"/>
      <c r="F24" s="32"/>
      <c r="G24" s="32"/>
      <c r="H24" s="31"/>
      <c r="I24" s="6">
        <f>1</f>
        <v>1</v>
      </c>
      <c r="J24" s="31"/>
      <c r="K24" s="31" t="s">
        <v>17</v>
      </c>
    </row>
    <row r="25" spans="1:11" ht="26.4" x14ac:dyDescent="0.25">
      <c r="A25" s="29" t="s">
        <v>96</v>
      </c>
      <c r="B25" s="17"/>
      <c r="C25" s="17"/>
      <c r="D25" s="32"/>
      <c r="E25" s="31"/>
      <c r="F25" s="32"/>
      <c r="G25" s="32"/>
      <c r="H25" s="31"/>
      <c r="I25" s="6">
        <f>1+1+1+1</f>
        <v>4</v>
      </c>
      <c r="J25" s="31"/>
      <c r="K25" s="49" t="s">
        <v>18</v>
      </c>
    </row>
    <row r="26" spans="1:11" ht="26.4" x14ac:dyDescent="0.25">
      <c r="A26" s="29" t="s">
        <v>77</v>
      </c>
      <c r="B26" s="17"/>
      <c r="C26" s="17"/>
      <c r="D26" s="32"/>
      <c r="E26" s="31"/>
      <c r="F26" s="32"/>
      <c r="G26" s="32"/>
      <c r="H26" s="31"/>
      <c r="I26" s="6">
        <f>1+1+1+1+1+1+1+1+1+1+1+1+1</f>
        <v>13</v>
      </c>
      <c r="J26" s="31"/>
      <c r="K26" s="32" t="s">
        <v>19</v>
      </c>
    </row>
    <row r="27" spans="1:11" x14ac:dyDescent="0.25">
      <c r="A27" s="29" t="s">
        <v>324</v>
      </c>
      <c r="B27" s="17"/>
      <c r="C27" s="17"/>
      <c r="D27" s="32"/>
      <c r="E27" s="31"/>
      <c r="F27" s="32"/>
      <c r="G27" s="32"/>
      <c r="H27" s="31"/>
      <c r="I27" s="6"/>
      <c r="J27" s="31"/>
      <c r="K27" s="31"/>
    </row>
    <row r="28" spans="1:11" x14ac:dyDescent="0.25">
      <c r="A28" s="29" t="s">
        <v>325</v>
      </c>
      <c r="B28" s="17"/>
      <c r="C28" s="17"/>
      <c r="D28" s="32"/>
      <c r="E28" s="31"/>
      <c r="F28" s="32"/>
      <c r="G28" s="32"/>
      <c r="H28" s="31"/>
      <c r="I28" s="6">
        <f>1+1</f>
        <v>2</v>
      </c>
      <c r="J28" s="31"/>
      <c r="K28" s="31" t="s">
        <v>20</v>
      </c>
    </row>
    <row r="29" spans="1:11" x14ac:dyDescent="0.25">
      <c r="A29" s="29" t="s">
        <v>326</v>
      </c>
      <c r="B29" s="17"/>
      <c r="C29" s="17"/>
      <c r="D29" s="32"/>
      <c r="E29" s="31"/>
      <c r="F29" s="32"/>
      <c r="G29" s="32"/>
      <c r="H29" s="31"/>
      <c r="I29" s="6">
        <f>1+1</f>
        <v>2</v>
      </c>
      <c r="J29" s="31"/>
      <c r="K29" s="32" t="s">
        <v>21</v>
      </c>
    </row>
    <row r="30" spans="1:11" x14ac:dyDescent="0.25">
      <c r="A30" s="29" t="s">
        <v>140</v>
      </c>
      <c r="B30" s="17"/>
      <c r="C30" s="17"/>
      <c r="D30" s="32"/>
      <c r="E30" s="31"/>
      <c r="F30" s="32"/>
      <c r="G30" s="32"/>
      <c r="H30" s="31"/>
      <c r="I30" s="6"/>
      <c r="J30" s="31"/>
      <c r="K30" s="31"/>
    </row>
    <row r="31" spans="1:11" ht="15.75" customHeight="1" x14ac:dyDescent="0.25">
      <c r="A31" s="29" t="s">
        <v>288</v>
      </c>
      <c r="B31" s="17"/>
      <c r="C31" s="17"/>
      <c r="D31" s="32"/>
      <c r="E31" s="31"/>
      <c r="F31" s="32"/>
      <c r="G31" s="32"/>
      <c r="H31" s="31"/>
      <c r="I31" s="6">
        <f>1</f>
        <v>1</v>
      </c>
      <c r="J31" s="31"/>
      <c r="K31" s="31" t="s">
        <v>22</v>
      </c>
    </row>
    <row r="32" spans="1:11" ht="13.8" thickBot="1" x14ac:dyDescent="0.3">
      <c r="A32" s="50" t="s">
        <v>339</v>
      </c>
      <c r="I32" s="5"/>
      <c r="K32" s="51"/>
    </row>
    <row r="33" spans="1:11" ht="13.8" thickTop="1" x14ac:dyDescent="0.25">
      <c r="A33" s="52" t="s">
        <v>330</v>
      </c>
      <c r="B33" s="53"/>
      <c r="C33" s="53"/>
      <c r="D33" s="53"/>
      <c r="E33" s="53"/>
      <c r="F33" s="53"/>
      <c r="G33" s="53"/>
      <c r="H33" s="53"/>
      <c r="I33" s="54">
        <f>SUM(I24:I32)</f>
        <v>23</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97"/>
  <sheetViews>
    <sheetView topLeftCell="A65" zoomScaleNormal="100" workbookViewId="0">
      <selection activeCell="L53" sqref="L53"/>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1" width="9.88671875" style="4" bestFit="1" customWidth="1"/>
    <col min="32" max="16384" width="9.109375" style="4"/>
  </cols>
  <sheetData>
    <row r="1" spans="1:32"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c r="AE1" s="1" t="s">
        <v>26</v>
      </c>
    </row>
    <row r="2" spans="1:32" x14ac:dyDescent="0.25">
      <c r="A2" s="2" t="s">
        <v>48</v>
      </c>
      <c r="B2" s="3"/>
      <c r="H2" s="4">
        <f>1+1</f>
        <v>2</v>
      </c>
      <c r="J2" s="4">
        <f>1</f>
        <v>1</v>
      </c>
      <c r="K2" s="3"/>
      <c r="L2" s="5"/>
      <c r="M2" s="3"/>
      <c r="N2" s="3"/>
      <c r="P2" s="4">
        <v>1</v>
      </c>
      <c r="AC2" s="4">
        <f>'summary 0910'!K10</f>
        <v>1</v>
      </c>
      <c r="AD2" s="4">
        <f>'summary 0917'!K10</f>
        <v>2</v>
      </c>
      <c r="AE2" s="4">
        <f>'summary 0924'!K10</f>
        <v>2</v>
      </c>
    </row>
    <row r="3" spans="1:32" x14ac:dyDescent="0.25">
      <c r="A3" s="2" t="s">
        <v>49</v>
      </c>
      <c r="B3" s="5"/>
      <c r="K3" s="5"/>
      <c r="L3" s="5"/>
      <c r="M3" s="5"/>
      <c r="N3" s="6">
        <v>1</v>
      </c>
      <c r="P3" s="4">
        <v>1</v>
      </c>
      <c r="R3" s="4">
        <f>'[7]summary 0625'!K11</f>
        <v>2</v>
      </c>
      <c r="T3" s="4">
        <f>'[7]summary 0709'!K10</f>
        <v>1</v>
      </c>
      <c r="AE3" s="4">
        <f>'summary 0924'!K11</f>
        <v>1</v>
      </c>
    </row>
    <row r="4" spans="1:32"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c r="AE4" s="4">
        <f>'summary 0924'!K12</f>
        <v>4</v>
      </c>
    </row>
    <row r="5" spans="1:32"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c r="AE5" s="4">
        <f>'summary 0924'!K13</f>
        <v>4</v>
      </c>
    </row>
    <row r="6" spans="1:32"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2"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2"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2"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c r="AE9" s="4">
        <f>'summary 0924'!K17</f>
        <v>3</v>
      </c>
    </row>
    <row r="10" spans="1:32"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2"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c r="AE11" s="4">
        <f>SUM(AE2:AE10)</f>
        <v>14</v>
      </c>
    </row>
    <row r="12" spans="1:32"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c r="AE12" s="9">
        <v>37158</v>
      </c>
    </row>
    <row r="15" spans="1:32" x14ac:dyDescent="0.25">
      <c r="A15" s="4" t="s">
        <v>323</v>
      </c>
      <c r="Y15" s="4">
        <f>[8]Aug!$U$24+[8]Aug!$U$9</f>
        <v>3</v>
      </c>
      <c r="Z15" s="4">
        <f>[8]Aug!$AB$27</f>
        <v>1</v>
      </c>
      <c r="AB15" s="4">
        <f>3</f>
        <v>3</v>
      </c>
      <c r="AC15" s="4">
        <f>2</f>
        <v>2</v>
      </c>
      <c r="AD15" s="4">
        <v>3</v>
      </c>
      <c r="AE15" s="4">
        <f>7+1</f>
        <v>8</v>
      </c>
      <c r="AF15" s="4" t="s">
        <v>323</v>
      </c>
    </row>
    <row r="16" spans="1:32" x14ac:dyDescent="0.25">
      <c r="A16" s="4" t="s">
        <v>96</v>
      </c>
      <c r="X16" s="4">
        <f>[8]Aug!$N$22+[8]Aug!$N$20+[8]Aug!$N$7+[8]Aug!$N$8</f>
        <v>14</v>
      </c>
      <c r="Y16" s="4">
        <f>[8]Aug!$U$20+[8]Aug!$U$22+[8]Aug!$U$16</f>
        <v>3</v>
      </c>
      <c r="Z16" s="4">
        <f>[8]Aug!$AB$22+[8]Aug!$AB$7+[8]Aug!$AB$8</f>
        <v>8</v>
      </c>
      <c r="AA16" s="4">
        <f>[8]Aug!$AI$16+1</f>
        <v>2</v>
      </c>
      <c r="AB16" s="4">
        <f>1+1+5+2</f>
        <v>9</v>
      </c>
      <c r="AC16" s="4">
        <f>1+4+12</f>
        <v>17</v>
      </c>
      <c r="AD16" s="4">
        <v>57</v>
      </c>
      <c r="AE16" s="4">
        <f>14+1+1</f>
        <v>16</v>
      </c>
      <c r="AF16" s="4" t="s">
        <v>96</v>
      </c>
    </row>
    <row r="17" spans="1:32" x14ac:dyDescent="0.25">
      <c r="A17" s="4" t="s">
        <v>288</v>
      </c>
      <c r="AF17" s="4" t="s">
        <v>288</v>
      </c>
    </row>
    <row r="18" spans="1:32" x14ac:dyDescent="0.25">
      <c r="A18" s="4" t="s">
        <v>77</v>
      </c>
      <c r="AF18" s="4" t="s">
        <v>77</v>
      </c>
    </row>
    <row r="19" spans="1:32" x14ac:dyDescent="0.25">
      <c r="A19" s="4" t="s">
        <v>140</v>
      </c>
      <c r="AF19" s="4" t="s">
        <v>140</v>
      </c>
    </row>
    <row r="20" spans="1:32" x14ac:dyDescent="0.25">
      <c r="A20" s="4" t="s">
        <v>405</v>
      </c>
      <c r="X20" s="4">
        <f>[8]Aug!$N$21+[8]Aug!$N$15</f>
        <v>6</v>
      </c>
      <c r="Y20" s="4">
        <f>[8]Aug!$U$26+[8]Aug!$U$21</f>
        <v>7</v>
      </c>
      <c r="Z20" s="4">
        <f>[8]Aug!$AB$26+[8]Aug!$AB$21</f>
        <v>3</v>
      </c>
      <c r="AA20" s="4">
        <f>[8]Aug!$AI$26+[8]Aug!$AI$21</f>
        <v>11</v>
      </c>
      <c r="AB20" s="4">
        <f>1</f>
        <v>1</v>
      </c>
      <c r="AC20" s="4">
        <f>14+3</f>
        <v>17</v>
      </c>
      <c r="AD20" s="4">
        <v>6</v>
      </c>
      <c r="AE20" s="4">
        <v>5</v>
      </c>
      <c r="AF20" s="4" t="s">
        <v>405</v>
      </c>
    </row>
    <row r="22" spans="1:32" x14ac:dyDescent="0.25">
      <c r="A22" s="4" t="s">
        <v>402</v>
      </c>
      <c r="X22" s="4">
        <f t="shared" ref="X22:AE22" si="2">SUM(X15:X20)</f>
        <v>20</v>
      </c>
      <c r="Y22" s="4">
        <f t="shared" si="2"/>
        <v>13</v>
      </c>
      <c r="Z22" s="4">
        <f t="shared" si="2"/>
        <v>12</v>
      </c>
      <c r="AA22" s="4">
        <f t="shared" si="2"/>
        <v>13</v>
      </c>
      <c r="AB22" s="4">
        <f t="shared" si="2"/>
        <v>13</v>
      </c>
      <c r="AC22" s="4">
        <f t="shared" si="2"/>
        <v>36</v>
      </c>
      <c r="AD22" s="4">
        <f t="shared" si="2"/>
        <v>66</v>
      </c>
      <c r="AE22" s="4">
        <f t="shared" si="2"/>
        <v>29</v>
      </c>
      <c r="AF22" s="4" t="s">
        <v>406</v>
      </c>
    </row>
    <row r="24" spans="1:32" x14ac:dyDescent="0.25">
      <c r="A24" s="4" t="s">
        <v>403</v>
      </c>
      <c r="AF24" s="4" t="s">
        <v>403</v>
      </c>
    </row>
    <row r="111" spans="1:12" x14ac:dyDescent="0.25">
      <c r="A111" s="10" t="s">
        <v>400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59</v>
      </c>
      <c r="B113" s="11"/>
      <c r="C113" s="11"/>
      <c r="D113" s="11"/>
      <c r="E113" s="11"/>
      <c r="F113" s="12"/>
      <c r="G113" s="11"/>
      <c r="H113" s="11"/>
      <c r="I113" s="12"/>
      <c r="J113" s="12"/>
      <c r="K113" s="12"/>
      <c r="L113" s="11"/>
    </row>
    <row r="114" spans="1:12" x14ac:dyDescent="0.25">
      <c r="A114" s="11" t="s">
        <v>340</v>
      </c>
      <c r="B114" s="11"/>
      <c r="C114" s="11"/>
      <c r="D114" s="11"/>
      <c r="E114" s="11"/>
      <c r="F114" s="12"/>
      <c r="G114" s="11"/>
      <c r="H114" s="11"/>
      <c r="I114" s="12"/>
      <c r="J114" s="12"/>
      <c r="K114" s="12"/>
      <c r="L114" s="11"/>
    </row>
    <row r="115" spans="1:12" x14ac:dyDescent="0.25">
      <c r="A115" s="11" t="s">
        <v>341</v>
      </c>
      <c r="B115" s="11"/>
      <c r="C115" s="11"/>
      <c r="D115" s="11"/>
      <c r="E115" s="11"/>
      <c r="F115" s="12"/>
      <c r="G115" s="11"/>
      <c r="H115" s="11"/>
      <c r="I115" s="12"/>
      <c r="J115" s="12"/>
      <c r="K115" s="12"/>
      <c r="L115" s="11"/>
    </row>
    <row r="116" spans="1:12" x14ac:dyDescent="0.25">
      <c r="A116" s="11" t="s">
        <v>342</v>
      </c>
      <c r="B116" s="11"/>
      <c r="C116" s="11"/>
      <c r="D116" s="11"/>
      <c r="E116" s="11"/>
      <c r="F116" s="12"/>
      <c r="G116" s="11"/>
      <c r="H116" s="11"/>
      <c r="I116" s="12"/>
      <c r="J116" s="12"/>
      <c r="K116" s="12"/>
      <c r="L116" s="11"/>
    </row>
    <row r="117" spans="1:12" x14ac:dyDescent="0.25">
      <c r="A117" s="11" t="s">
        <v>343</v>
      </c>
      <c r="B117" s="11"/>
      <c r="C117" s="11"/>
      <c r="D117" s="11"/>
      <c r="E117" s="11"/>
      <c r="F117" s="12"/>
      <c r="G117" s="11"/>
      <c r="H117" s="11"/>
      <c r="I117" s="12"/>
      <c r="J117" s="12"/>
      <c r="K117" s="12"/>
      <c r="L117" s="11"/>
    </row>
    <row r="118" spans="1:12" x14ac:dyDescent="0.25">
      <c r="A118" s="11" t="s">
        <v>344</v>
      </c>
      <c r="B118" s="11"/>
      <c r="C118" s="11"/>
      <c r="D118" s="11"/>
      <c r="E118" s="11"/>
      <c r="F118" s="12"/>
      <c r="G118" s="11"/>
      <c r="H118" s="11"/>
      <c r="I118" s="12"/>
      <c r="J118" s="12"/>
      <c r="K118" s="12"/>
      <c r="L118" s="11"/>
    </row>
    <row r="119" spans="1:12" x14ac:dyDescent="0.25">
      <c r="A119" s="11" t="s">
        <v>345</v>
      </c>
      <c r="B119" s="11"/>
      <c r="C119" s="11"/>
      <c r="D119" s="11"/>
      <c r="E119" s="11"/>
      <c r="F119" s="12"/>
      <c r="G119" s="11"/>
      <c r="H119" s="11"/>
      <c r="I119" s="12"/>
      <c r="J119" s="12"/>
      <c r="K119" s="12"/>
      <c r="L119" s="11"/>
    </row>
    <row r="120" spans="1:12" x14ac:dyDescent="0.25">
      <c r="A120" s="11" t="s">
        <v>346</v>
      </c>
      <c r="B120" s="11"/>
      <c r="C120" s="11"/>
      <c r="D120" s="11"/>
      <c r="E120" s="11"/>
      <c r="F120" s="12"/>
      <c r="G120" s="11"/>
      <c r="H120" s="11"/>
      <c r="I120" s="12"/>
      <c r="J120" s="12"/>
      <c r="K120" s="12"/>
      <c r="L120" s="11"/>
    </row>
    <row r="121" spans="1:12" x14ac:dyDescent="0.25">
      <c r="A121" s="11" t="s">
        <v>347</v>
      </c>
      <c r="B121" s="11"/>
      <c r="C121" s="11"/>
      <c r="D121" s="11"/>
      <c r="E121" s="11"/>
      <c r="F121" s="12"/>
      <c r="G121" s="11"/>
      <c r="H121" s="11"/>
      <c r="I121" s="12"/>
      <c r="J121" s="12"/>
      <c r="K121" s="12"/>
      <c r="L121" s="11"/>
    </row>
    <row r="122" spans="1:12" x14ac:dyDescent="0.25">
      <c r="A122" s="11" t="s">
        <v>348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60</v>
      </c>
      <c r="F124" s="14"/>
      <c r="G124" s="14"/>
      <c r="H124" s="14"/>
      <c r="I124" s="14" t="s">
        <v>61</v>
      </c>
      <c r="J124" s="14" t="s">
        <v>62</v>
      </c>
      <c r="K124" s="14" t="s">
        <v>63</v>
      </c>
      <c r="L124" s="14" t="s">
        <v>64</v>
      </c>
    </row>
    <row r="125" spans="1:12" x14ac:dyDescent="0.25">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5">
      <c r="A126" s="14"/>
      <c r="B126" s="14"/>
      <c r="C126" s="14"/>
      <c r="D126" s="14"/>
      <c r="E126" s="14"/>
      <c r="F126" s="14"/>
      <c r="G126" s="14"/>
      <c r="H126" s="14"/>
      <c r="I126" s="14"/>
      <c r="J126" s="14"/>
      <c r="K126" s="14"/>
      <c r="L126" s="14"/>
    </row>
    <row r="127" spans="1:12" ht="26.4" x14ac:dyDescent="0.25">
      <c r="A127" s="24">
        <v>37162</v>
      </c>
      <c r="B127" s="18" t="s">
        <v>550</v>
      </c>
      <c r="C127" s="18" t="s">
        <v>323</v>
      </c>
      <c r="D127" s="18" t="s">
        <v>434</v>
      </c>
      <c r="E127" s="18" t="s">
        <v>435</v>
      </c>
      <c r="F127" s="18" t="s">
        <v>270</v>
      </c>
      <c r="G127" s="17" t="s">
        <v>551</v>
      </c>
      <c r="H127" s="18"/>
      <c r="I127" s="18" t="s">
        <v>83</v>
      </c>
      <c r="J127" s="18" t="s">
        <v>83</v>
      </c>
      <c r="K127" s="18" t="s">
        <v>83</v>
      </c>
      <c r="L127" s="18" t="s">
        <v>351</v>
      </c>
    </row>
    <row r="128" spans="1:12" ht="26.4" x14ac:dyDescent="0.25">
      <c r="A128" s="24">
        <v>37162</v>
      </c>
      <c r="B128" s="18" t="s">
        <v>120</v>
      </c>
      <c r="C128" s="18" t="s">
        <v>87</v>
      </c>
      <c r="D128" s="18" t="s">
        <v>121</v>
      </c>
      <c r="E128" s="18" t="s">
        <v>89</v>
      </c>
      <c r="F128" s="18" t="s">
        <v>270</v>
      </c>
      <c r="G128" s="17" t="s">
        <v>552</v>
      </c>
      <c r="H128" s="18"/>
      <c r="I128" s="18" t="s">
        <v>83</v>
      </c>
      <c r="J128" s="18" t="s">
        <v>83</v>
      </c>
      <c r="K128" s="18" t="s">
        <v>83</v>
      </c>
      <c r="L128" s="18" t="s">
        <v>351</v>
      </c>
    </row>
    <row r="129" spans="1:25" x14ac:dyDescent="0.25">
      <c r="A129" s="24">
        <v>37162</v>
      </c>
      <c r="B129" s="18" t="s">
        <v>361</v>
      </c>
      <c r="C129" s="18" t="s">
        <v>77</v>
      </c>
      <c r="D129" s="18" t="s">
        <v>467</v>
      </c>
      <c r="E129" s="18" t="s">
        <v>468</v>
      </c>
      <c r="F129" s="18" t="s">
        <v>104</v>
      </c>
      <c r="G129" s="17" t="s">
        <v>553</v>
      </c>
      <c r="H129" s="18"/>
      <c r="I129" s="18" t="s">
        <v>84</v>
      </c>
      <c r="J129" s="18" t="s">
        <v>84</v>
      </c>
      <c r="K129" s="18" t="s">
        <v>84</v>
      </c>
      <c r="L129" s="18" t="s">
        <v>351</v>
      </c>
    </row>
    <row r="130" spans="1:25" ht="23.25" customHeight="1" x14ac:dyDescent="0.25">
      <c r="A130" s="24">
        <v>37162</v>
      </c>
      <c r="B130" s="18" t="s">
        <v>554</v>
      </c>
      <c r="C130" s="18" t="s">
        <v>77</v>
      </c>
      <c r="D130" s="18" t="s">
        <v>207</v>
      </c>
      <c r="E130" s="18" t="s">
        <v>374</v>
      </c>
      <c r="F130" s="18" t="s">
        <v>109</v>
      </c>
      <c r="G130" s="17" t="s">
        <v>430</v>
      </c>
      <c r="H130" s="18"/>
      <c r="I130" s="18" t="s">
        <v>84</v>
      </c>
      <c r="J130" s="18" t="s">
        <v>83</v>
      </c>
      <c r="K130" s="18" t="s">
        <v>84</v>
      </c>
      <c r="L130" s="18" t="s">
        <v>351</v>
      </c>
    </row>
    <row r="131" spans="1:25" ht="24.75" customHeight="1" x14ac:dyDescent="0.25">
      <c r="A131" s="24">
        <v>37162</v>
      </c>
      <c r="B131" s="18" t="s">
        <v>387</v>
      </c>
      <c r="C131" s="18" t="s">
        <v>77</v>
      </c>
      <c r="D131" s="18" t="s">
        <v>78</v>
      </c>
      <c r="E131" s="18" t="s">
        <v>79</v>
      </c>
      <c r="F131" s="18" t="s">
        <v>80</v>
      </c>
      <c r="G131" s="17" t="s">
        <v>555</v>
      </c>
      <c r="H131" s="18"/>
      <c r="I131" s="18" t="s">
        <v>83</v>
      </c>
      <c r="J131" s="18" t="s">
        <v>83</v>
      </c>
      <c r="K131" s="18" t="s">
        <v>84</v>
      </c>
      <c r="L131" s="18" t="s">
        <v>351</v>
      </c>
    </row>
    <row r="132" spans="1:25" ht="26.4" x14ac:dyDescent="0.25">
      <c r="A132" s="24">
        <v>37161</v>
      </c>
      <c r="B132" s="18" t="s">
        <v>556</v>
      </c>
      <c r="C132" s="18"/>
      <c r="D132" s="18"/>
      <c r="E132" s="18"/>
      <c r="F132" s="18" t="s">
        <v>109</v>
      </c>
      <c r="G132" s="17" t="s">
        <v>557</v>
      </c>
      <c r="H132" s="18"/>
      <c r="I132" s="18" t="s">
        <v>84</v>
      </c>
      <c r="J132" s="18" t="s">
        <v>83</v>
      </c>
      <c r="K132" s="18" t="s">
        <v>84</v>
      </c>
      <c r="L132" s="18" t="s">
        <v>351</v>
      </c>
      <c r="M132" s="22"/>
      <c r="N132" s="22"/>
      <c r="O132" s="22"/>
      <c r="P132" s="22"/>
      <c r="Q132" s="22"/>
      <c r="R132" s="22"/>
      <c r="S132" s="22"/>
      <c r="T132" s="22"/>
      <c r="U132" s="22"/>
      <c r="V132" s="22"/>
      <c r="W132" s="22"/>
      <c r="X132" s="22"/>
      <c r="Y132" s="22"/>
    </row>
    <row r="133" spans="1:25" ht="52.8" x14ac:dyDescent="0.25">
      <c r="A133" s="24">
        <v>37160</v>
      </c>
      <c r="B133" s="17" t="s">
        <v>558</v>
      </c>
      <c r="C133" s="18" t="s">
        <v>87</v>
      </c>
      <c r="D133" s="18" t="s">
        <v>559</v>
      </c>
      <c r="E133" s="18" t="s">
        <v>89</v>
      </c>
      <c r="F133" s="18" t="s">
        <v>104</v>
      </c>
      <c r="G133" s="17" t="s">
        <v>560</v>
      </c>
      <c r="H133" s="18"/>
      <c r="I133" s="18" t="s">
        <v>83</v>
      </c>
      <c r="J133" s="18" t="s">
        <v>84</v>
      </c>
      <c r="K133" s="18" t="s">
        <v>83</v>
      </c>
      <c r="L133" s="18" t="s">
        <v>351</v>
      </c>
      <c r="M133" s="22"/>
      <c r="N133" s="22"/>
      <c r="O133" s="22"/>
      <c r="P133" s="22"/>
      <c r="Q133" s="22"/>
      <c r="R133" s="22"/>
      <c r="S133" s="22"/>
      <c r="T133" s="22"/>
      <c r="U133" s="22"/>
      <c r="V133" s="22"/>
      <c r="W133" s="22"/>
      <c r="X133" s="22"/>
      <c r="Y133" s="22"/>
    </row>
    <row r="134" spans="1:25" ht="39.6" x14ac:dyDescent="0.25">
      <c r="A134" s="24">
        <v>37160</v>
      </c>
      <c r="B134" s="18" t="s">
        <v>561</v>
      </c>
      <c r="C134" s="18" t="s">
        <v>87</v>
      </c>
      <c r="D134" s="18" t="s">
        <v>464</v>
      </c>
      <c r="E134" s="18" t="s">
        <v>148</v>
      </c>
      <c r="F134" s="18" t="s">
        <v>104</v>
      </c>
      <c r="G134" s="17" t="s">
        <v>562</v>
      </c>
      <c r="H134" s="18"/>
      <c r="I134" s="18" t="s">
        <v>84</v>
      </c>
      <c r="J134" s="18" t="s">
        <v>83</v>
      </c>
      <c r="K134" s="18" t="s">
        <v>83</v>
      </c>
      <c r="L134" s="18" t="s">
        <v>351</v>
      </c>
      <c r="M134" s="22"/>
      <c r="N134" s="22"/>
      <c r="O134" s="22"/>
      <c r="P134" s="22"/>
      <c r="Q134" s="22"/>
      <c r="R134" s="22"/>
      <c r="S134" s="22"/>
      <c r="T134" s="22"/>
      <c r="U134" s="22"/>
      <c r="V134" s="22"/>
      <c r="W134" s="22"/>
      <c r="X134" s="22"/>
      <c r="Y134" s="22"/>
    </row>
    <row r="135" spans="1:25" ht="55.5" customHeight="1" x14ac:dyDescent="0.25">
      <c r="A135" s="24">
        <v>37159</v>
      </c>
      <c r="B135" s="18" t="s">
        <v>449</v>
      </c>
      <c r="C135" s="18" t="s">
        <v>323</v>
      </c>
      <c r="D135" s="18" t="s">
        <v>450</v>
      </c>
      <c r="E135" s="18" t="s">
        <v>451</v>
      </c>
      <c r="F135" s="18" t="s">
        <v>109</v>
      </c>
      <c r="G135" s="17" t="s">
        <v>563</v>
      </c>
      <c r="H135" s="18"/>
      <c r="I135" s="18" t="s">
        <v>84</v>
      </c>
      <c r="J135" s="18" t="s">
        <v>83</v>
      </c>
      <c r="K135" s="18" t="s">
        <v>84</v>
      </c>
      <c r="L135" s="18" t="s">
        <v>351</v>
      </c>
      <c r="M135" s="22"/>
      <c r="N135" s="22"/>
      <c r="O135" s="22"/>
      <c r="P135" s="22"/>
      <c r="Q135" s="22"/>
      <c r="R135" s="22"/>
      <c r="S135" s="22"/>
      <c r="T135" s="22"/>
      <c r="U135" s="22"/>
      <c r="V135" s="22"/>
      <c r="W135" s="22"/>
      <c r="X135" s="22"/>
      <c r="Y135" s="22"/>
    </row>
    <row r="136" spans="1:25" ht="66" x14ac:dyDescent="0.25">
      <c r="A136" s="24">
        <v>37159</v>
      </c>
      <c r="B136" s="18" t="s">
        <v>313</v>
      </c>
      <c r="C136" s="18" t="s">
        <v>77</v>
      </c>
      <c r="D136" s="18" t="s">
        <v>78</v>
      </c>
      <c r="E136" s="18" t="s">
        <v>79</v>
      </c>
      <c r="F136" s="18" t="s">
        <v>80</v>
      </c>
      <c r="G136" s="17" t="s">
        <v>564</v>
      </c>
      <c r="H136" s="18"/>
      <c r="I136" s="18" t="s">
        <v>83</v>
      </c>
      <c r="J136" s="18" t="s">
        <v>83</v>
      </c>
      <c r="K136" s="18" t="s">
        <v>83</v>
      </c>
      <c r="L136" s="18" t="s">
        <v>351</v>
      </c>
      <c r="M136" s="22"/>
      <c r="N136" s="22"/>
      <c r="O136" s="22"/>
      <c r="P136" s="22"/>
      <c r="Q136" s="22"/>
      <c r="R136" s="22"/>
      <c r="S136" s="22"/>
      <c r="T136" s="22"/>
      <c r="U136" s="22"/>
      <c r="V136" s="22"/>
      <c r="W136" s="22"/>
      <c r="X136" s="22"/>
      <c r="Y136" s="22"/>
    </row>
    <row r="137" spans="1:25" ht="52.8" x14ac:dyDescent="0.25">
      <c r="A137" s="24">
        <v>37159</v>
      </c>
      <c r="B137" s="18" t="s">
        <v>565</v>
      </c>
      <c r="C137" s="18" t="s">
        <v>77</v>
      </c>
      <c r="D137" s="18" t="s">
        <v>78</v>
      </c>
      <c r="E137" s="18" t="s">
        <v>79</v>
      </c>
      <c r="F137" s="18" t="s">
        <v>80</v>
      </c>
      <c r="G137" s="17" t="s">
        <v>566</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ht="39.6" x14ac:dyDescent="0.25">
      <c r="A138" s="24">
        <v>37158</v>
      </c>
      <c r="B138" s="18" t="s">
        <v>567</v>
      </c>
      <c r="C138" s="18" t="s">
        <v>87</v>
      </c>
      <c r="D138" s="18" t="s">
        <v>568</v>
      </c>
      <c r="E138" s="18" t="s">
        <v>148</v>
      </c>
      <c r="F138" s="18" t="s">
        <v>104</v>
      </c>
      <c r="G138" s="17" t="s">
        <v>569</v>
      </c>
      <c r="H138" s="18"/>
      <c r="I138" s="18" t="s">
        <v>83</v>
      </c>
      <c r="J138" s="18" t="s">
        <v>83</v>
      </c>
      <c r="K138" s="18" t="s">
        <v>83</v>
      </c>
      <c r="L138" s="18" t="s">
        <v>351</v>
      </c>
      <c r="M138" s="22"/>
      <c r="N138" s="22"/>
      <c r="O138" s="22"/>
      <c r="P138" s="22"/>
      <c r="Q138" s="22"/>
      <c r="R138" s="22"/>
      <c r="S138" s="22"/>
      <c r="T138" s="22"/>
      <c r="U138" s="22"/>
      <c r="V138" s="22"/>
      <c r="W138" s="22"/>
      <c r="X138" s="22"/>
      <c r="Y138" s="22"/>
    </row>
    <row r="139" spans="1:25" ht="39.6" x14ac:dyDescent="0.25">
      <c r="A139" s="24">
        <v>37158</v>
      </c>
      <c r="B139" s="18" t="s">
        <v>313</v>
      </c>
      <c r="C139" s="18" t="s">
        <v>77</v>
      </c>
      <c r="D139" s="18" t="s">
        <v>313</v>
      </c>
      <c r="E139" s="18" t="s">
        <v>79</v>
      </c>
      <c r="F139" s="18" t="s">
        <v>333</v>
      </c>
      <c r="G139" s="17" t="s">
        <v>23</v>
      </c>
      <c r="H139" s="18"/>
      <c r="I139" s="18" t="s">
        <v>83</v>
      </c>
      <c r="J139" s="18" t="s">
        <v>83</v>
      </c>
      <c r="K139" s="18" t="s">
        <v>84</v>
      </c>
      <c r="L139" s="18" t="s">
        <v>351</v>
      </c>
      <c r="M139" s="22"/>
      <c r="N139" s="22"/>
      <c r="O139" s="22"/>
      <c r="P139" s="22"/>
      <c r="Q139" s="22"/>
      <c r="R139" s="22"/>
      <c r="S139" s="22"/>
      <c r="T139" s="22"/>
      <c r="U139" s="22"/>
      <c r="V139" s="22"/>
      <c r="W139" s="22"/>
      <c r="X139" s="22"/>
      <c r="Y139" s="22"/>
    </row>
    <row r="140" spans="1:25" ht="66" x14ac:dyDescent="0.25">
      <c r="A140" s="24">
        <v>37158</v>
      </c>
      <c r="B140" s="18" t="s">
        <v>24</v>
      </c>
      <c r="C140" s="18" t="s">
        <v>77</v>
      </c>
      <c r="D140" s="18" t="s">
        <v>78</v>
      </c>
      <c r="E140" s="18" t="s">
        <v>79</v>
      </c>
      <c r="F140" s="18" t="s">
        <v>80</v>
      </c>
      <c r="G140" s="17" t="s">
        <v>25</v>
      </c>
      <c r="H140" s="18"/>
      <c r="I140" s="18" t="s">
        <v>84</v>
      </c>
      <c r="J140" s="18" t="s">
        <v>83</v>
      </c>
      <c r="K140" s="18" t="s">
        <v>84</v>
      </c>
      <c r="L140" s="18" t="s">
        <v>351</v>
      </c>
      <c r="M140" s="22"/>
      <c r="N140" s="22"/>
      <c r="O140" s="22"/>
      <c r="P140" s="22"/>
      <c r="Q140" s="22"/>
      <c r="R140" s="22"/>
      <c r="S140" s="22"/>
      <c r="T140" s="22"/>
      <c r="U140" s="22"/>
      <c r="V140" s="22"/>
      <c r="W140" s="22"/>
      <c r="X140" s="22"/>
      <c r="Y140" s="22"/>
    </row>
    <row r="141" spans="1:25" x14ac:dyDescent="0.25">
      <c r="A141" s="24"/>
      <c r="B141" s="18"/>
      <c r="C141" s="18"/>
      <c r="D141" s="18"/>
      <c r="E141" s="18"/>
      <c r="F141" s="18"/>
      <c r="G141" s="17"/>
      <c r="H141" s="18"/>
      <c r="I141" s="18"/>
      <c r="J141" s="18"/>
      <c r="K141" s="18"/>
      <c r="L141" s="18"/>
      <c r="M141" s="22"/>
      <c r="N141" s="22"/>
      <c r="O141" s="22"/>
      <c r="P141" s="22"/>
      <c r="Q141" s="22"/>
      <c r="R141" s="22"/>
      <c r="S141" s="22"/>
      <c r="T141" s="22"/>
      <c r="U141" s="22"/>
      <c r="V141" s="22"/>
      <c r="W141" s="22"/>
      <c r="X141" s="22"/>
      <c r="Y141" s="22"/>
    </row>
    <row r="142" spans="1:25" x14ac:dyDescent="0.25">
      <c r="A142" s="24"/>
      <c r="B142" s="18"/>
      <c r="C142" s="18"/>
      <c r="D142" s="18"/>
      <c r="E142" s="18"/>
      <c r="F142" s="18"/>
      <c r="G142" s="17"/>
      <c r="H142" s="18"/>
      <c r="I142" s="18"/>
      <c r="J142" s="18"/>
      <c r="K142" s="18"/>
      <c r="L142" s="18"/>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318</v>
      </c>
      <c r="B187" s="1" t="s">
        <v>319</v>
      </c>
      <c r="C187" s="4" t="s">
        <v>320</v>
      </c>
      <c r="D187" s="33" t="s">
        <v>321</v>
      </c>
      <c r="E187" s="33" t="s">
        <v>322</v>
      </c>
    </row>
    <row r="188" spans="1:12" x14ac:dyDescent="0.25">
      <c r="A188" s="34" t="s">
        <v>323</v>
      </c>
      <c r="B188" s="35">
        <f t="shared" ref="B188:B196" si="3">C188/$C$197</f>
        <v>0.14285714285714285</v>
      </c>
      <c r="C188" s="5">
        <f>'summary 0924'!I24</f>
        <v>2</v>
      </c>
      <c r="D188" s="4">
        <f>33+1+1+1+1+1+8+1+1+1+2+1+2+1+1+1+2+3+8</f>
        <v>70</v>
      </c>
      <c r="E188" s="36">
        <f t="shared" ref="E188:E195" si="4">(C188/D188)*100</f>
        <v>2.8571428571428572</v>
      </c>
    </row>
    <row r="189" spans="1:12" x14ac:dyDescent="0.25">
      <c r="A189" s="34" t="s">
        <v>96</v>
      </c>
      <c r="B189" s="35">
        <f t="shared" si="3"/>
        <v>0</v>
      </c>
      <c r="C189" s="5">
        <f>'summary 0924'!I25</f>
        <v>0</v>
      </c>
      <c r="D189" s="4">
        <f>540+17+1+1+6+10+1+2+12+2+1+1+1+3+4+3+1+1+1+8+2+1+1+6+1+1+2+1+2+1+4+1+1+1+12+4+57+16</f>
        <v>730</v>
      </c>
      <c r="E189" s="36">
        <f t="shared" si="4"/>
        <v>0</v>
      </c>
    </row>
    <row r="190" spans="1:12" x14ac:dyDescent="0.25">
      <c r="A190" s="34" t="s">
        <v>77</v>
      </c>
      <c r="B190" s="35">
        <f t="shared" si="3"/>
        <v>0.5714285714285714</v>
      </c>
      <c r="C190" s="5">
        <f>'summary 0924'!I26</f>
        <v>8</v>
      </c>
      <c r="D190" s="4">
        <f>13+1+1+1+16+10</f>
        <v>42</v>
      </c>
      <c r="E190" s="36">
        <f t="shared" si="4"/>
        <v>19.047619047619047</v>
      </c>
    </row>
    <row r="191" spans="1:12" x14ac:dyDescent="0.25">
      <c r="A191" s="34" t="s">
        <v>324</v>
      </c>
      <c r="B191" s="35">
        <f t="shared" si="3"/>
        <v>0</v>
      </c>
      <c r="C191" s="5">
        <f>'summary 0924'!I27</f>
        <v>0</v>
      </c>
      <c r="D191" s="4">
        <f>36+1+1+2</f>
        <v>40</v>
      </c>
      <c r="E191" s="36">
        <f t="shared" si="4"/>
        <v>0</v>
      </c>
    </row>
    <row r="192" spans="1:12" x14ac:dyDescent="0.25">
      <c r="A192" s="34" t="s">
        <v>325</v>
      </c>
      <c r="B192" s="35">
        <f t="shared" si="3"/>
        <v>0.14285714285714285</v>
      </c>
      <c r="C192" s="5">
        <f>'summary 0924'!I28</f>
        <v>2</v>
      </c>
      <c r="D192" s="4">
        <f>288+2+13+2+5+56+59+14+2+3+3+1+4+14</f>
        <v>466</v>
      </c>
      <c r="E192" s="36">
        <f t="shared" si="4"/>
        <v>0.42918454935622319</v>
      </c>
    </row>
    <row r="193" spans="1:5" x14ac:dyDescent="0.25">
      <c r="A193" s="34" t="s">
        <v>326</v>
      </c>
      <c r="B193" s="35">
        <f t="shared" si="3"/>
        <v>7.1428571428571425E-2</v>
      </c>
      <c r="C193" s="5">
        <f>'summary 0924'!I29</f>
        <v>1</v>
      </c>
      <c r="D193" s="4">
        <f>132+2+1+2+7+3+4+2+7+1+3+4+5</f>
        <v>173</v>
      </c>
      <c r="E193" s="36">
        <f t="shared" si="4"/>
        <v>0.57803468208092479</v>
      </c>
    </row>
    <row r="194" spans="1:5" x14ac:dyDescent="0.25">
      <c r="A194" s="34" t="s">
        <v>140</v>
      </c>
      <c r="B194" s="35">
        <f t="shared" si="3"/>
        <v>0</v>
      </c>
      <c r="C194" s="5">
        <f>'summary 0924'!I30</f>
        <v>0</v>
      </c>
      <c r="D194" s="4">
        <v>9</v>
      </c>
      <c r="E194" s="36">
        <f t="shared" si="4"/>
        <v>0</v>
      </c>
    </row>
    <row r="195" spans="1:5" x14ac:dyDescent="0.25">
      <c r="A195" s="34" t="s">
        <v>288</v>
      </c>
      <c r="B195" s="35">
        <f t="shared" si="3"/>
        <v>0</v>
      </c>
      <c r="C195" s="5">
        <f>'summary 0924'!I31</f>
        <v>0</v>
      </c>
      <c r="D195" s="4">
        <f>10+5+2</f>
        <v>17</v>
      </c>
      <c r="E195" s="36">
        <f t="shared" si="4"/>
        <v>0</v>
      </c>
    </row>
    <row r="196" spans="1:5" x14ac:dyDescent="0.25">
      <c r="A196" s="37" t="s">
        <v>327</v>
      </c>
      <c r="B196" s="35">
        <f t="shared" si="3"/>
        <v>7.1428571428571425E-2</v>
      </c>
      <c r="C196" s="5">
        <f>'summary 0924'!I32</f>
        <v>1</v>
      </c>
    </row>
    <row r="197" spans="1:5" x14ac:dyDescent="0.25">
      <c r="A197" s="37" t="s">
        <v>328</v>
      </c>
      <c r="B197" s="38">
        <f>SUM(B188:B196)</f>
        <v>0.99999999999999978</v>
      </c>
      <c r="C197" s="4">
        <f>SUM(C188:C196)</f>
        <v>14</v>
      </c>
      <c r="D197" s="4">
        <f>SUM(D188:D196)</f>
        <v>1547</v>
      </c>
    </row>
  </sheetData>
  <phoneticPr fontId="0" type="noConversion"/>
  <printOptions horizontalCentered="1"/>
  <pageMargins left="0.25" right="0.25" top="1" bottom="0.5" header="0.5" footer="0.25"/>
  <pageSetup paperSize="5" scale="58" orientation="landscape" r:id="rId1"/>
  <headerFooter alignWithMargins="0">
    <oddHeader>&amp;C&amp;"Arial,Bold"EWS-Global Risk Operations
Weekly Summary of Market Risk Aggregation Issues
Week Beginning September 24</oddHeader>
    <oddFooter>&amp;L&amp;"Arial,Bold"Questions Call Nancy ext 54751</oddFooter>
  </headerFooter>
  <rowBreaks count="1" manualBreakCount="1">
    <brk id="110" max="1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80" workbookViewId="0">
      <selection activeCell="I27" sqref="I27"/>
    </sheetView>
  </sheetViews>
  <sheetFormatPr defaultColWidth="9.109375" defaultRowHeight="13.2" x14ac:dyDescent="0.25"/>
  <cols>
    <col min="1" max="1" width="20.5546875" style="4" customWidth="1"/>
    <col min="2" max="2" width="3.6640625" style="4" customWidth="1"/>
    <col min="3" max="3" width="37.88671875" style="4" customWidth="1"/>
    <col min="4" max="4" width="10" style="4" customWidth="1"/>
    <col min="5" max="5" width="6.6640625" style="4" customWidth="1"/>
    <col min="6" max="6" width="15.6640625" style="4" customWidth="1"/>
    <col min="7" max="7" width="10.6640625" style="4" hidden="1" customWidth="1"/>
    <col min="8" max="8" width="3.6640625" style="4" hidden="1" customWidth="1"/>
    <col min="9" max="9" width="10.6640625" style="4" customWidth="1"/>
    <col min="10" max="10" width="3.6640625" style="4" customWidth="1"/>
    <col min="11" max="11" width="29.6640625" style="4" customWidth="1"/>
    <col min="12" max="16384" width="9.109375" style="4"/>
  </cols>
  <sheetData>
    <row r="1" spans="1:11" x14ac:dyDescent="0.25">
      <c r="A1" s="63" t="s">
        <v>401</v>
      </c>
      <c r="B1" s="63"/>
      <c r="C1" s="63"/>
      <c r="D1" s="63"/>
      <c r="E1" s="63"/>
      <c r="F1" s="63"/>
      <c r="G1" s="63"/>
      <c r="H1" s="63"/>
      <c r="I1" s="63"/>
      <c r="J1" s="63"/>
      <c r="K1" s="63"/>
    </row>
    <row r="3" spans="1:11" x14ac:dyDescent="0.25">
      <c r="K3" s="39"/>
    </row>
    <row r="4" spans="1:11" ht="13.8" thickBot="1" x14ac:dyDescent="0.3">
      <c r="I4" s="40"/>
      <c r="J4" s="40"/>
      <c r="K4" s="40"/>
    </row>
    <row r="5" spans="1:11" ht="13.8" thickBot="1" x14ac:dyDescent="0.3">
      <c r="A5" s="41" t="s">
        <v>330</v>
      </c>
      <c r="B5" s="42"/>
      <c r="C5" s="42"/>
      <c r="D5" s="42"/>
      <c r="E5" s="42"/>
      <c r="F5" s="42"/>
      <c r="G5" s="42"/>
      <c r="H5" s="42"/>
      <c r="I5" s="42"/>
      <c r="J5" s="42"/>
      <c r="K5" s="43">
        <f>SUM(K10:K18)</f>
        <v>14</v>
      </c>
    </row>
    <row r="6" spans="1:11" x14ac:dyDescent="0.25">
      <c r="A6" s="1"/>
      <c r="B6" s="1"/>
      <c r="C6" s="1"/>
      <c r="K6" s="3"/>
    </row>
    <row r="7" spans="1:11" x14ac:dyDescent="0.25">
      <c r="A7" s="1"/>
      <c r="B7" s="1"/>
      <c r="C7" s="1"/>
      <c r="K7" s="3"/>
    </row>
    <row r="8" spans="1:11" ht="13.8" thickBot="1" x14ac:dyDescent="0.3">
      <c r="A8" s="44" t="s">
        <v>331</v>
      </c>
      <c r="B8" s="44"/>
      <c r="C8" s="44" t="s">
        <v>332</v>
      </c>
      <c r="D8" s="44"/>
      <c r="E8" s="45"/>
      <c r="F8" s="45"/>
      <c r="G8" s="45"/>
      <c r="H8" s="45"/>
      <c r="I8" s="45"/>
      <c r="J8" s="45"/>
      <c r="K8" s="46"/>
    </row>
    <row r="9" spans="1:11" x14ac:dyDescent="0.25">
      <c r="A9" s="2"/>
      <c r="B9" s="2"/>
      <c r="C9" s="2"/>
      <c r="D9" s="2"/>
      <c r="E9" s="2"/>
      <c r="F9" s="2"/>
      <c r="G9" s="2"/>
      <c r="H9" s="2"/>
      <c r="I9" s="2"/>
      <c r="K9" s="3"/>
    </row>
    <row r="10" spans="1:11" x14ac:dyDescent="0.25">
      <c r="A10" s="5" t="s">
        <v>270</v>
      </c>
      <c r="B10" s="2"/>
      <c r="C10" s="2" t="s">
        <v>48</v>
      </c>
      <c r="D10" s="2"/>
      <c r="E10" s="2"/>
      <c r="F10" s="2"/>
      <c r="G10" s="2"/>
      <c r="H10" s="2"/>
      <c r="I10" s="2"/>
      <c r="K10" s="2">
        <v>2</v>
      </c>
    </row>
    <row r="11" spans="1:11" x14ac:dyDescent="0.25">
      <c r="A11" s="6" t="s">
        <v>333</v>
      </c>
      <c r="B11" s="7"/>
      <c r="C11" s="7" t="s">
        <v>49</v>
      </c>
      <c r="D11" s="7"/>
      <c r="E11" s="7"/>
      <c r="F11" s="7"/>
      <c r="G11" s="7"/>
      <c r="H11" s="7"/>
      <c r="I11" s="7"/>
      <c r="J11" s="7"/>
      <c r="K11" s="7">
        <v>1</v>
      </c>
    </row>
    <row r="12" spans="1:11" x14ac:dyDescent="0.25">
      <c r="A12" s="6" t="s">
        <v>104</v>
      </c>
      <c r="B12" s="7"/>
      <c r="C12" s="7" t="s">
        <v>50</v>
      </c>
      <c r="D12" s="7"/>
      <c r="E12" s="7"/>
      <c r="F12" s="7"/>
      <c r="G12" s="7"/>
      <c r="H12" s="7"/>
      <c r="I12" s="7"/>
      <c r="J12" s="7"/>
      <c r="K12" s="7">
        <f>1+3</f>
        <v>4</v>
      </c>
    </row>
    <row r="13" spans="1:11" x14ac:dyDescent="0.25">
      <c r="A13" s="6" t="s">
        <v>80</v>
      </c>
      <c r="B13" s="7"/>
      <c r="C13" s="7" t="s">
        <v>334</v>
      </c>
      <c r="D13" s="7"/>
      <c r="E13" s="7"/>
      <c r="F13" s="7"/>
      <c r="G13" s="7"/>
      <c r="H13" s="7"/>
      <c r="I13" s="7"/>
      <c r="J13" s="7"/>
      <c r="K13" s="7">
        <v>4</v>
      </c>
    </row>
    <row r="14" spans="1:11" x14ac:dyDescent="0.25">
      <c r="A14" s="6" t="s">
        <v>255</v>
      </c>
      <c r="B14" s="7"/>
      <c r="C14" s="7" t="s">
        <v>52</v>
      </c>
      <c r="D14" s="7"/>
      <c r="E14" s="7"/>
      <c r="F14" s="7"/>
      <c r="G14" s="7"/>
      <c r="H14" s="7"/>
      <c r="I14" s="7"/>
      <c r="J14" s="7"/>
      <c r="K14" s="7"/>
    </row>
    <row r="15" spans="1:11" x14ac:dyDescent="0.25">
      <c r="A15" s="6" t="s">
        <v>90</v>
      </c>
      <c r="B15" s="7"/>
      <c r="C15" s="7" t="s">
        <v>53</v>
      </c>
      <c r="D15" s="7"/>
      <c r="E15" s="7"/>
      <c r="F15" s="7"/>
      <c r="G15" s="7"/>
      <c r="H15" s="7"/>
      <c r="I15" s="7"/>
      <c r="J15" s="7"/>
      <c r="K15" s="7"/>
    </row>
    <row r="16" spans="1:11" x14ac:dyDescent="0.25">
      <c r="A16" s="6" t="s">
        <v>335</v>
      </c>
      <c r="B16" s="7"/>
      <c r="C16" s="7" t="s">
        <v>54</v>
      </c>
      <c r="D16" s="7"/>
      <c r="E16" s="7"/>
      <c r="F16" s="7"/>
      <c r="G16" s="7"/>
      <c r="H16" s="7"/>
      <c r="I16" s="7"/>
      <c r="J16" s="7"/>
      <c r="K16" s="7"/>
    </row>
    <row r="17" spans="1:11" x14ac:dyDescent="0.25">
      <c r="A17" s="6" t="s">
        <v>109</v>
      </c>
      <c r="B17" s="7"/>
      <c r="C17" s="7" t="s">
        <v>55</v>
      </c>
      <c r="D17" s="7"/>
      <c r="E17" s="7"/>
      <c r="F17" s="7"/>
      <c r="G17" s="7"/>
      <c r="H17" s="7"/>
      <c r="I17" s="7"/>
      <c r="J17" s="7"/>
      <c r="K17" s="7">
        <v>3</v>
      </c>
    </row>
    <row r="18" spans="1:11" x14ac:dyDescent="0.25">
      <c r="A18" s="6" t="s">
        <v>115</v>
      </c>
      <c r="B18" s="7"/>
      <c r="C18" s="7" t="s">
        <v>56</v>
      </c>
      <c r="D18" s="7"/>
      <c r="E18" s="7"/>
      <c r="F18" s="7"/>
      <c r="G18" s="7"/>
      <c r="H18" s="7"/>
      <c r="I18" s="7"/>
      <c r="J18" s="7"/>
      <c r="K18" s="47"/>
    </row>
    <row r="22" spans="1:11" ht="13.8" thickBot="1" x14ac:dyDescent="0.3">
      <c r="A22" s="44" t="s">
        <v>336</v>
      </c>
      <c r="B22" s="45"/>
      <c r="C22" s="45"/>
      <c r="D22" s="45"/>
      <c r="E22" s="45"/>
      <c r="F22" s="45"/>
      <c r="G22" s="44"/>
      <c r="H22" s="45"/>
      <c r="I22" s="44" t="s">
        <v>337</v>
      </c>
      <c r="J22" s="45"/>
      <c r="K22" s="44" t="s">
        <v>338</v>
      </c>
    </row>
    <row r="23" spans="1:11" x14ac:dyDescent="0.25">
      <c r="G23" s="1"/>
      <c r="I23" s="48"/>
      <c r="J23" s="2"/>
      <c r="K23" s="48"/>
    </row>
    <row r="24" spans="1:11" x14ac:dyDescent="0.25">
      <c r="A24" s="29" t="s">
        <v>323</v>
      </c>
      <c r="B24" s="17"/>
      <c r="C24" s="17"/>
      <c r="D24" s="32"/>
      <c r="E24" s="31"/>
      <c r="F24" s="32"/>
      <c r="G24" s="32"/>
      <c r="H24" s="31"/>
      <c r="I24" s="6">
        <f>1+1</f>
        <v>2</v>
      </c>
      <c r="J24" s="31"/>
      <c r="K24" s="31"/>
    </row>
    <row r="25" spans="1:11" x14ac:dyDescent="0.25">
      <c r="A25" s="29" t="s">
        <v>96</v>
      </c>
      <c r="B25" s="17"/>
      <c r="C25" s="17"/>
      <c r="D25" s="32"/>
      <c r="E25" s="31"/>
      <c r="F25" s="32"/>
      <c r="G25" s="32"/>
      <c r="H25" s="31"/>
      <c r="I25" s="6"/>
      <c r="J25" s="31"/>
      <c r="K25" s="49"/>
    </row>
    <row r="26" spans="1:11" x14ac:dyDescent="0.25">
      <c r="A26" s="29" t="s">
        <v>77</v>
      </c>
      <c r="B26" s="17"/>
      <c r="C26" s="17"/>
      <c r="D26" s="32"/>
      <c r="E26" s="31"/>
      <c r="F26" s="32"/>
      <c r="G26" s="32"/>
      <c r="H26" s="31"/>
      <c r="I26" s="6">
        <v>8</v>
      </c>
      <c r="J26" s="31"/>
      <c r="K26" s="32"/>
    </row>
    <row r="27" spans="1:11" x14ac:dyDescent="0.25">
      <c r="A27" s="29" t="s">
        <v>324</v>
      </c>
      <c r="B27" s="17"/>
      <c r="C27" s="17"/>
      <c r="D27" s="32"/>
      <c r="E27" s="31"/>
      <c r="F27" s="32"/>
      <c r="G27" s="32"/>
      <c r="H27" s="31"/>
      <c r="I27" s="6"/>
      <c r="J27" s="31"/>
      <c r="K27" s="31"/>
    </row>
    <row r="28" spans="1:11" x14ac:dyDescent="0.25">
      <c r="A28" s="29" t="s">
        <v>325</v>
      </c>
      <c r="B28" s="17"/>
      <c r="C28" s="17"/>
      <c r="D28" s="32"/>
      <c r="E28" s="31"/>
      <c r="F28" s="32"/>
      <c r="G28" s="32"/>
      <c r="H28" s="31"/>
      <c r="I28" s="6">
        <f>1+1</f>
        <v>2</v>
      </c>
      <c r="J28" s="31"/>
      <c r="K28" s="31"/>
    </row>
    <row r="29" spans="1:11" x14ac:dyDescent="0.25">
      <c r="A29" s="29" t="s">
        <v>326</v>
      </c>
      <c r="B29" s="17"/>
      <c r="C29" s="17"/>
      <c r="D29" s="32"/>
      <c r="E29" s="31"/>
      <c r="F29" s="32"/>
      <c r="G29" s="32"/>
      <c r="H29" s="31"/>
      <c r="I29" s="6">
        <f>1</f>
        <v>1</v>
      </c>
      <c r="J29" s="31"/>
      <c r="K29" s="32"/>
    </row>
    <row r="30" spans="1:11" x14ac:dyDescent="0.25">
      <c r="A30" s="29" t="s">
        <v>140</v>
      </c>
      <c r="B30" s="17"/>
      <c r="C30" s="17"/>
      <c r="D30" s="32"/>
      <c r="E30" s="31"/>
      <c r="F30" s="32"/>
      <c r="G30" s="32"/>
      <c r="H30" s="31"/>
      <c r="I30" s="6"/>
      <c r="J30" s="31"/>
      <c r="K30" s="31"/>
    </row>
    <row r="31" spans="1:11" x14ac:dyDescent="0.25">
      <c r="A31" s="29" t="s">
        <v>288</v>
      </c>
      <c r="B31" s="17"/>
      <c r="C31" s="17"/>
      <c r="D31" s="32"/>
      <c r="E31" s="31"/>
      <c r="F31" s="32"/>
      <c r="G31" s="32"/>
      <c r="H31" s="31"/>
      <c r="I31" s="6"/>
      <c r="J31" s="31"/>
      <c r="K31" s="31"/>
    </row>
    <row r="32" spans="1:11" ht="13.8" thickBot="1" x14ac:dyDescent="0.3">
      <c r="A32" s="50" t="s">
        <v>339</v>
      </c>
      <c r="I32" s="5">
        <v>1</v>
      </c>
      <c r="K32" s="51"/>
    </row>
    <row r="33" spans="1:11" ht="13.8" thickTop="1" x14ac:dyDescent="0.25">
      <c r="A33" s="52" t="s">
        <v>330</v>
      </c>
      <c r="B33" s="53"/>
      <c r="C33" s="53"/>
      <c r="D33" s="53"/>
      <c r="E33" s="53"/>
      <c r="F33" s="53"/>
      <c r="G33" s="53"/>
      <c r="H33" s="53"/>
      <c r="I33" s="54">
        <f>SUM(I24:I32)</f>
        <v>14</v>
      </c>
      <c r="J33" s="53"/>
      <c r="K33" s="53"/>
    </row>
  </sheetData>
  <mergeCells count="1">
    <mergeCell ref="A1:K1"/>
  </mergeCells>
  <phoneticPr fontId="0" type="noConversion"/>
  <pageMargins left="0.5" right="0.5" top="0.75" bottom="0.75" header="0.5" footer="0.5"/>
  <pageSetup scale="85"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7"/>
  <sheetViews>
    <sheetView topLeftCell="A42" zoomScale="80" zoomScaleNormal="100" workbookViewId="0">
      <selection activeCell="G112" sqref="G112"/>
    </sheetView>
  </sheetViews>
  <sheetFormatPr defaultColWidth="9.109375" defaultRowHeight="13.2" x14ac:dyDescent="0.25"/>
  <cols>
    <col min="1" max="1" width="9.88671875" style="4" bestFit="1" customWidth="1"/>
    <col min="2" max="2" width="30.6640625" style="4" customWidth="1"/>
    <col min="3" max="3" width="10.88671875" style="4" customWidth="1"/>
    <col min="4" max="4" width="20.109375" style="4" bestFit="1" customWidth="1"/>
    <col min="5" max="5" width="15.109375" style="4" customWidth="1"/>
    <col min="6" max="6" width="7.33203125" style="4" customWidth="1"/>
    <col min="7" max="7" width="42" style="4" bestFit="1" customWidth="1"/>
    <col min="8" max="8" width="46.5546875" style="4" customWidth="1"/>
    <col min="9" max="9" width="8.44140625" style="4" customWidth="1"/>
    <col min="10" max="10" width="11.88671875" style="4" bestFit="1" customWidth="1"/>
    <col min="11" max="11" width="14.109375" style="4" bestFit="1" customWidth="1"/>
    <col min="12" max="12" width="9.88671875" style="4" customWidth="1"/>
    <col min="13" max="13" width="13.33203125" style="4" bestFit="1" customWidth="1"/>
    <col min="14" max="14" width="10.88671875" style="4" bestFit="1" customWidth="1"/>
    <col min="15" max="15" width="9.109375" style="4"/>
    <col min="16" max="16" width="12.33203125" style="4" customWidth="1"/>
    <col min="17" max="17" width="10.6640625" style="4" bestFit="1" customWidth="1"/>
    <col min="18" max="18" width="13.33203125" style="4" bestFit="1" customWidth="1"/>
    <col min="19" max="19" width="9.6640625" style="4" bestFit="1" customWidth="1"/>
    <col min="20" max="20" width="11.5546875" style="4" bestFit="1" customWidth="1"/>
    <col min="21" max="27" width="9.88671875" style="4" bestFit="1" customWidth="1"/>
    <col min="28" max="29" width="9.109375" style="4"/>
    <col min="30" max="30" width="9.88671875" style="4" bestFit="1" customWidth="1"/>
    <col min="31" max="16384" width="9.109375" style="4"/>
  </cols>
  <sheetData>
    <row r="1" spans="1:31" s="1" customFormat="1" x14ac:dyDescent="0.25">
      <c r="A1" s="1" t="s">
        <v>27</v>
      </c>
      <c r="G1" s="1" t="s">
        <v>28</v>
      </c>
      <c r="H1" s="1" t="s">
        <v>29</v>
      </c>
      <c r="I1" s="1" t="s">
        <v>30</v>
      </c>
      <c r="J1" s="1" t="s">
        <v>31</v>
      </c>
      <c r="K1" s="1" t="s">
        <v>32</v>
      </c>
      <c r="L1" s="1" t="s">
        <v>33</v>
      </c>
      <c r="M1" s="1" t="s">
        <v>34</v>
      </c>
      <c r="N1" s="1" t="s">
        <v>35</v>
      </c>
      <c r="O1" s="1" t="s">
        <v>36</v>
      </c>
      <c r="P1" s="1" t="s">
        <v>37</v>
      </c>
      <c r="Q1" s="1" t="s">
        <v>38</v>
      </c>
      <c r="R1" s="1" t="s">
        <v>39</v>
      </c>
      <c r="S1" s="1" t="s">
        <v>40</v>
      </c>
      <c r="T1" s="1" t="s">
        <v>41</v>
      </c>
      <c r="U1" s="1" t="s">
        <v>42</v>
      </c>
      <c r="V1" s="1" t="s">
        <v>43</v>
      </c>
      <c r="W1" s="1" t="s">
        <v>44</v>
      </c>
      <c r="X1" s="1" t="s">
        <v>45</v>
      </c>
      <c r="Y1" s="1" t="s">
        <v>46</v>
      </c>
      <c r="Z1" s="1" t="s">
        <v>47</v>
      </c>
      <c r="AA1" s="1" t="s">
        <v>349</v>
      </c>
      <c r="AB1" s="1" t="s">
        <v>404</v>
      </c>
      <c r="AC1" s="1" t="s">
        <v>446</v>
      </c>
      <c r="AD1" s="1" t="s">
        <v>549</v>
      </c>
    </row>
    <row r="2" spans="1:31" x14ac:dyDescent="0.25">
      <c r="A2" s="2" t="s">
        <v>48</v>
      </c>
      <c r="B2" s="3"/>
      <c r="H2" s="4">
        <f>1+1</f>
        <v>2</v>
      </c>
      <c r="J2" s="4">
        <f>1</f>
        <v>1</v>
      </c>
      <c r="K2" s="3"/>
      <c r="L2" s="5"/>
      <c r="M2" s="3"/>
      <c r="N2" s="3"/>
      <c r="P2" s="4">
        <v>1</v>
      </c>
      <c r="AC2" s="4">
        <f>'summary 0910'!K10</f>
        <v>1</v>
      </c>
      <c r="AD2" s="4">
        <f>'summary 0917'!K10</f>
        <v>2</v>
      </c>
    </row>
    <row r="3" spans="1:31" x14ac:dyDescent="0.25">
      <c r="A3" s="2" t="s">
        <v>49</v>
      </c>
      <c r="B3" s="5"/>
      <c r="K3" s="5"/>
      <c r="L3" s="5"/>
      <c r="M3" s="5"/>
      <c r="N3" s="6">
        <v>1</v>
      </c>
      <c r="P3" s="4">
        <v>1</v>
      </c>
      <c r="R3" s="4">
        <f>'[7]summary 0625'!K11</f>
        <v>2</v>
      </c>
      <c r="T3" s="4">
        <f>'[7]summary 0709'!K10</f>
        <v>1</v>
      </c>
    </row>
    <row r="4" spans="1:31" x14ac:dyDescent="0.25">
      <c r="A4" s="2" t="s">
        <v>50</v>
      </c>
      <c r="B4" s="5"/>
      <c r="G4" s="4">
        <f>1+1+1+1+1+1+1+1+1+1+1+1+1+1+1+1+1+1+1+1+1+1+1+1+1+1+1+1+1+1</f>
        <v>30</v>
      </c>
      <c r="H4" s="4">
        <f>1+1+1+1+1+1</f>
        <v>6</v>
      </c>
      <c r="I4" s="4">
        <f>1+1+1+1+1+1+1+1+1+1</f>
        <v>10</v>
      </c>
      <c r="J4" s="4">
        <f>1+1+1+1+1+1+1+1+1+1+1+1+1+1+1+1+1+1+1</f>
        <v>19</v>
      </c>
      <c r="K4" s="5">
        <v>13</v>
      </c>
      <c r="L4" s="5">
        <v>7</v>
      </c>
      <c r="M4" s="5">
        <v>2</v>
      </c>
      <c r="N4" s="6">
        <f>8</f>
        <v>8</v>
      </c>
      <c r="O4" s="4">
        <v>5</v>
      </c>
      <c r="P4" s="4">
        <v>6</v>
      </c>
      <c r="Q4" s="4">
        <f>'[7]summary 0618'!K12</f>
        <v>6</v>
      </c>
      <c r="R4" s="4">
        <f>'[7]summary 0625'!K12</f>
        <v>9</v>
      </c>
      <c r="S4" s="4">
        <f>'[7]summary 0702'!K12:K12</f>
        <v>5</v>
      </c>
      <c r="W4" s="4">
        <f>'[7]summary 0730'!K12</f>
        <v>17</v>
      </c>
      <c r="X4" s="4">
        <f>'[7]summary 0806'!K12</f>
        <v>12</v>
      </c>
      <c r="Y4" s="4">
        <f>'[7]summary 0813'!K12</f>
        <v>5</v>
      </c>
      <c r="Z4" s="4">
        <f>'summary 0820'!K12</f>
        <v>4</v>
      </c>
      <c r="AA4" s="4">
        <f>'summary 0827'!K12</f>
        <v>8</v>
      </c>
      <c r="AB4" s="4">
        <f>'summary 0904'!K12</f>
        <v>11</v>
      </c>
      <c r="AC4" s="4">
        <f>'summary 0910'!K12</f>
        <v>4</v>
      </c>
      <c r="AD4" s="4">
        <f>'summary 0917'!K12</f>
        <v>6</v>
      </c>
    </row>
    <row r="5" spans="1:31" x14ac:dyDescent="0.25">
      <c r="A5" s="2" t="s">
        <v>51</v>
      </c>
      <c r="B5" s="5"/>
      <c r="G5" s="4">
        <f>1+1+1+1+1</f>
        <v>5</v>
      </c>
      <c r="H5" s="4">
        <f>1+1+1</f>
        <v>3</v>
      </c>
      <c r="I5" s="4">
        <f>1+1+1</f>
        <v>3</v>
      </c>
      <c r="J5" s="4">
        <f>1+1</f>
        <v>2</v>
      </c>
      <c r="K5" s="5">
        <v>6</v>
      </c>
      <c r="L5" s="5">
        <v>5</v>
      </c>
      <c r="M5" s="5">
        <v>6</v>
      </c>
      <c r="N5" s="6">
        <f>4</f>
        <v>4</v>
      </c>
      <c r="O5" s="4">
        <v>5</v>
      </c>
      <c r="P5" s="4">
        <v>2</v>
      </c>
      <c r="Q5" s="4">
        <f>'[7]summary 0618'!K13</f>
        <v>4</v>
      </c>
      <c r="R5" s="4">
        <f>'[7]summary 0625'!K13</f>
        <v>3</v>
      </c>
      <c r="S5" s="4">
        <f>'[7]summary 0702'!K13:K13</f>
        <v>1</v>
      </c>
      <c r="T5" s="4">
        <f>'[7]summary 0709'!K12</f>
        <v>12</v>
      </c>
      <c r="U5" s="4">
        <f>'[7]summary 0716'!K12</f>
        <v>9</v>
      </c>
      <c r="V5" s="4">
        <f>'[7]summary 0723'!K12</f>
        <v>9</v>
      </c>
      <c r="W5" s="4">
        <f>'[7]summary 0730'!K13</f>
        <v>4</v>
      </c>
      <c r="X5" s="4">
        <f>'[7]summary 0806'!K13</f>
        <v>5</v>
      </c>
      <c r="Y5" s="4">
        <f>'[7]summary 0813'!K13</f>
        <v>5</v>
      </c>
      <c r="Z5" s="4">
        <f>'summary 0820'!K13</f>
        <v>3</v>
      </c>
      <c r="AA5" s="4">
        <f>'summary 0827'!K13</f>
        <v>6</v>
      </c>
      <c r="AB5" s="4">
        <f>'summary 0904'!K13</f>
        <v>4</v>
      </c>
      <c r="AC5" s="4">
        <f>'summary 0910'!K13</f>
        <v>3</v>
      </c>
      <c r="AD5" s="4">
        <f>'summary 0917'!K13</f>
        <v>6</v>
      </c>
    </row>
    <row r="6" spans="1:31" x14ac:dyDescent="0.25">
      <c r="A6" s="2" t="s">
        <v>52</v>
      </c>
      <c r="B6" s="5"/>
      <c r="G6" s="4">
        <f>1+1</f>
        <v>2</v>
      </c>
      <c r="H6" s="4">
        <f>1+1+1+1</f>
        <v>4</v>
      </c>
      <c r="I6" s="4">
        <f>1</f>
        <v>1</v>
      </c>
      <c r="J6" s="4">
        <f>1+1+1</f>
        <v>3</v>
      </c>
      <c r="K6" s="5"/>
      <c r="L6" s="5"/>
      <c r="M6" s="5">
        <v>1</v>
      </c>
      <c r="N6" s="6"/>
      <c r="O6" s="4">
        <v>1</v>
      </c>
      <c r="P6" s="4">
        <v>3</v>
      </c>
      <c r="T6" s="4">
        <f>'[7]summary 0709'!K13</f>
        <v>5</v>
      </c>
      <c r="U6" s="4">
        <f>'[7]summary 0716'!K13</f>
        <v>5</v>
      </c>
      <c r="V6" s="4">
        <f>'[7]summary 0723'!K13</f>
        <v>5</v>
      </c>
      <c r="W6" s="4">
        <f>'[7]summary 0730'!K14</f>
        <v>1</v>
      </c>
      <c r="X6" s="4">
        <f>'[7]summary 0806'!K14</f>
        <v>1</v>
      </c>
      <c r="Y6" s="4">
        <f>'[7]summary 0813'!K14</f>
        <v>2</v>
      </c>
      <c r="AA6" s="4">
        <f>'summary 0827'!K14</f>
        <v>1</v>
      </c>
      <c r="AC6" s="4">
        <f>'summary 0910'!K14</f>
        <v>2</v>
      </c>
    </row>
    <row r="7" spans="1:31" x14ac:dyDescent="0.25">
      <c r="A7" s="2" t="s">
        <v>53</v>
      </c>
      <c r="B7" s="5"/>
      <c r="G7" s="4">
        <f>1+1+1</f>
        <v>3</v>
      </c>
      <c r="K7" s="5"/>
      <c r="L7" s="5"/>
      <c r="M7" s="5">
        <v>1</v>
      </c>
      <c r="N7" s="6">
        <f>1</f>
        <v>1</v>
      </c>
      <c r="O7" s="4">
        <v>3</v>
      </c>
      <c r="Q7" s="4">
        <f>'[7]summary 0618'!K15</f>
        <v>1</v>
      </c>
      <c r="R7" s="4">
        <f>'[7]summary 0625'!K15</f>
        <v>5</v>
      </c>
      <c r="S7" s="4">
        <f>'[7]summary 0702'!K15:K15</f>
        <v>1</v>
      </c>
      <c r="T7" s="4">
        <f>'[7]summary 0709'!K14</f>
        <v>3</v>
      </c>
      <c r="W7" s="4">
        <f>'[7]summary 0730'!K15</f>
        <v>2</v>
      </c>
      <c r="X7" s="4">
        <f>'[7]summary 0806'!K15</f>
        <v>1</v>
      </c>
      <c r="Y7" s="4">
        <f>'[7]summary 0813'!K15</f>
        <v>2</v>
      </c>
      <c r="AA7" s="4">
        <f>'summary 0827'!K15</f>
        <v>3</v>
      </c>
      <c r="AB7" s="4">
        <f>'summary 0904'!K15</f>
        <v>1</v>
      </c>
      <c r="AC7" s="4">
        <f>'summary 0910'!K15</f>
        <v>1</v>
      </c>
    </row>
    <row r="8" spans="1:31" x14ac:dyDescent="0.25">
      <c r="A8" s="2" t="s">
        <v>54</v>
      </c>
      <c r="B8" s="5"/>
      <c r="G8" s="4">
        <f>1+1+1+1</f>
        <v>4</v>
      </c>
      <c r="H8" s="4">
        <f>1</f>
        <v>1</v>
      </c>
      <c r="I8" s="4">
        <f>1+1+1+1+1</f>
        <v>5</v>
      </c>
      <c r="J8" s="4">
        <f>1</f>
        <v>1</v>
      </c>
      <c r="K8" s="5">
        <v>2</v>
      </c>
      <c r="L8" s="5">
        <v>1</v>
      </c>
      <c r="M8" s="5"/>
      <c r="N8" s="6">
        <f>3</f>
        <v>3</v>
      </c>
      <c r="P8" s="4">
        <v>3</v>
      </c>
      <c r="Q8" s="4">
        <f>'[7]summary 0618'!K16</f>
        <v>1</v>
      </c>
      <c r="T8" s="4">
        <f>'[7]summary 0709'!K15</f>
        <v>2</v>
      </c>
      <c r="V8" s="4">
        <f>'[7]summary 0723'!K16</f>
        <v>2</v>
      </c>
      <c r="X8" s="4">
        <f>'[7]summary 0806'!K16</f>
        <v>1</v>
      </c>
      <c r="Y8" s="4">
        <f>'[7]summary 0813'!K16</f>
        <v>1</v>
      </c>
      <c r="Z8" s="4">
        <f>'summary 0820'!K16</f>
        <v>3</v>
      </c>
      <c r="AA8" s="4">
        <f>'summary 0827'!K16</f>
        <v>2</v>
      </c>
    </row>
    <row r="9" spans="1:31" x14ac:dyDescent="0.25">
      <c r="A9" s="2" t="s">
        <v>55</v>
      </c>
      <c r="B9" s="5"/>
      <c r="K9" s="5">
        <v>1</v>
      </c>
      <c r="L9" s="5"/>
      <c r="M9" s="5">
        <v>1</v>
      </c>
      <c r="N9" s="6"/>
      <c r="O9" s="4">
        <v>2</v>
      </c>
      <c r="Q9" s="4">
        <f>'[7]summary 0618'!K17</f>
        <v>4</v>
      </c>
      <c r="R9" s="4">
        <f>'[7]summary 0625'!K17</f>
        <v>7</v>
      </c>
      <c r="V9" s="4">
        <f>'[7]summary 0723'!K16</f>
        <v>2</v>
      </c>
      <c r="W9" s="4">
        <f>'[7]summary 0730'!K17</f>
        <v>3</v>
      </c>
      <c r="X9" s="4">
        <f>'[7]summary 0806'!K17</f>
        <v>3</v>
      </c>
      <c r="Y9" s="4">
        <f>'[7]summary 0813'!K17</f>
        <v>2</v>
      </c>
      <c r="Z9" s="4">
        <f>'summary 0820'!K17</f>
        <v>3</v>
      </c>
      <c r="AA9" s="4">
        <f>'summary 0827'!K17</f>
        <v>2</v>
      </c>
      <c r="AB9" s="4">
        <f>'summary 0904'!K17</f>
        <v>1</v>
      </c>
      <c r="AD9" s="4">
        <f>'summary 0917'!K17</f>
        <v>1</v>
      </c>
    </row>
    <row r="10" spans="1:31" x14ac:dyDescent="0.25">
      <c r="A10" s="7" t="s">
        <v>56</v>
      </c>
      <c r="B10" s="5"/>
      <c r="K10" s="5"/>
      <c r="L10" s="5"/>
      <c r="M10" s="5"/>
      <c r="N10" s="5"/>
      <c r="S10" s="4">
        <f>'[7]summary 0702'!K18:K18</f>
        <v>1</v>
      </c>
      <c r="U10" s="4">
        <f>'[7]summary 0716'!K17</f>
        <v>1</v>
      </c>
      <c r="V10" s="4">
        <f>'[7]summary 0723'!K17</f>
        <v>1</v>
      </c>
      <c r="W10" s="4">
        <f>'[7]summary 0730'!K18</f>
        <v>2</v>
      </c>
      <c r="X10" s="4">
        <f>'[7]summary 0806'!K18</f>
        <v>1</v>
      </c>
      <c r="Z10" s="4">
        <f>'summary 0820'!K18</f>
        <v>1</v>
      </c>
      <c r="AA10" s="4">
        <f>'summary 0827'!K18</f>
        <v>1</v>
      </c>
      <c r="AB10" s="4">
        <f>'summary 0904'!K18</f>
        <v>1</v>
      </c>
      <c r="AD10" s="4">
        <f>'summary 0917'!K18</f>
        <v>1</v>
      </c>
    </row>
    <row r="11" spans="1:31" x14ac:dyDescent="0.25">
      <c r="A11" s="8" t="s">
        <v>57</v>
      </c>
      <c r="B11" s="5"/>
      <c r="G11" s="4">
        <v>44</v>
      </c>
      <c r="H11" s="4">
        <v>16</v>
      </c>
      <c r="I11" s="4">
        <v>19</v>
      </c>
      <c r="J11" s="4">
        <f>SUM(J2:J8)</f>
        <v>26</v>
      </c>
      <c r="K11" s="5">
        <f t="shared" ref="K11:R11" si="0">SUM(K2:K9)</f>
        <v>22</v>
      </c>
      <c r="L11" s="5">
        <f t="shared" si="0"/>
        <v>13</v>
      </c>
      <c r="M11" s="5">
        <f t="shared" si="0"/>
        <v>11</v>
      </c>
      <c r="N11" s="5">
        <f t="shared" si="0"/>
        <v>17</v>
      </c>
      <c r="O11" s="5">
        <f t="shared" si="0"/>
        <v>16</v>
      </c>
      <c r="P11" s="5">
        <f t="shared" si="0"/>
        <v>16</v>
      </c>
      <c r="Q11" s="5">
        <f t="shared" si="0"/>
        <v>16</v>
      </c>
      <c r="R11" s="5">
        <f t="shared" si="0"/>
        <v>26</v>
      </c>
      <c r="S11" s="5">
        <f>SUM(S2:S10)</f>
        <v>8</v>
      </c>
      <c r="T11" s="5">
        <f>SUM(T2:T10)</f>
        <v>23</v>
      </c>
      <c r="U11" s="4">
        <f t="shared" ref="U11:AB11" si="1">SUM(U3:U10)</f>
        <v>15</v>
      </c>
      <c r="V11" s="4">
        <f t="shared" si="1"/>
        <v>19</v>
      </c>
      <c r="W11" s="4">
        <f t="shared" si="1"/>
        <v>29</v>
      </c>
      <c r="X11" s="4">
        <f t="shared" si="1"/>
        <v>24</v>
      </c>
      <c r="Y11" s="4">
        <f t="shared" si="1"/>
        <v>17</v>
      </c>
      <c r="Z11" s="4">
        <f t="shared" si="1"/>
        <v>14</v>
      </c>
      <c r="AA11" s="4">
        <f t="shared" si="1"/>
        <v>23</v>
      </c>
      <c r="AB11" s="4">
        <f t="shared" si="1"/>
        <v>18</v>
      </c>
      <c r="AC11" s="4">
        <f>SUM(AC2:AC10)</f>
        <v>11</v>
      </c>
      <c r="AD11" s="4">
        <f>SUM(AD2:AD10)</f>
        <v>16</v>
      </c>
    </row>
    <row r="12" spans="1:31" s="1" customFormat="1" x14ac:dyDescent="0.25">
      <c r="A12" s="1" t="s">
        <v>27</v>
      </c>
      <c r="G12" s="9">
        <v>36986</v>
      </c>
      <c r="H12" s="9">
        <v>36993</v>
      </c>
      <c r="I12" s="9">
        <v>37000</v>
      </c>
      <c r="J12" s="9">
        <v>37007</v>
      </c>
      <c r="K12" s="9">
        <v>37013</v>
      </c>
      <c r="L12" s="9">
        <v>37021</v>
      </c>
      <c r="M12" s="9">
        <v>37029</v>
      </c>
      <c r="N12" s="9">
        <v>37039</v>
      </c>
      <c r="O12" s="9">
        <v>37046</v>
      </c>
      <c r="P12" s="9">
        <v>37053</v>
      </c>
      <c r="Q12" s="9">
        <v>37060</v>
      </c>
      <c r="R12" s="9">
        <v>37067</v>
      </c>
      <c r="S12" s="9">
        <v>37074</v>
      </c>
      <c r="T12" s="9">
        <v>37081</v>
      </c>
      <c r="U12" s="9">
        <v>37088</v>
      </c>
      <c r="V12" s="9">
        <v>37095</v>
      </c>
      <c r="W12" s="9">
        <v>37102</v>
      </c>
      <c r="X12" s="9">
        <v>37109</v>
      </c>
      <c r="Y12" s="9">
        <v>37116</v>
      </c>
      <c r="Z12" s="9">
        <v>37123</v>
      </c>
      <c r="AA12" s="9">
        <v>37130</v>
      </c>
      <c r="AB12" s="9">
        <v>37138</v>
      </c>
      <c r="AC12" s="9">
        <v>37144</v>
      </c>
      <c r="AD12" s="9">
        <v>37151</v>
      </c>
    </row>
    <row r="15" spans="1:31" x14ac:dyDescent="0.25">
      <c r="A15" s="4" t="s">
        <v>323</v>
      </c>
      <c r="Y15" s="4">
        <f>[8]Aug!$U$24+[8]Aug!$U$9</f>
        <v>3</v>
      </c>
      <c r="Z15" s="4">
        <f>[8]Aug!$AB$27</f>
        <v>1</v>
      </c>
      <c r="AB15" s="4">
        <f>3</f>
        <v>3</v>
      </c>
      <c r="AC15" s="4">
        <f>2</f>
        <v>2</v>
      </c>
      <c r="AD15" s="4">
        <v>3</v>
      </c>
      <c r="AE15" s="4" t="s">
        <v>323</v>
      </c>
    </row>
    <row r="16" spans="1:31" x14ac:dyDescent="0.25">
      <c r="A16" s="4" t="s">
        <v>96</v>
      </c>
      <c r="X16" s="4">
        <f>[8]Aug!$N$22+[8]Aug!$N$20+[8]Aug!$N$7+[8]Aug!$N$8</f>
        <v>14</v>
      </c>
      <c r="Y16" s="4">
        <f>[8]Aug!$U$20+[8]Aug!$U$22+[8]Aug!$U$16</f>
        <v>3</v>
      </c>
      <c r="Z16" s="4">
        <f>[8]Aug!$AB$22+[8]Aug!$AB$7+[8]Aug!$AB$8</f>
        <v>8</v>
      </c>
      <c r="AA16" s="4">
        <f>[8]Aug!$AI$16+1</f>
        <v>2</v>
      </c>
      <c r="AB16" s="4">
        <f>1+1+5+2</f>
        <v>9</v>
      </c>
      <c r="AC16" s="4">
        <f>1+4+12</f>
        <v>17</v>
      </c>
      <c r="AD16" s="4">
        <v>57</v>
      </c>
      <c r="AE16" s="4" t="s">
        <v>96</v>
      </c>
    </row>
    <row r="17" spans="1:31" x14ac:dyDescent="0.25">
      <c r="A17" s="4" t="s">
        <v>288</v>
      </c>
      <c r="AE17" s="4" t="s">
        <v>288</v>
      </c>
    </row>
    <row r="18" spans="1:31" x14ac:dyDescent="0.25">
      <c r="A18" s="4" t="s">
        <v>77</v>
      </c>
      <c r="AE18" s="4" t="s">
        <v>77</v>
      </c>
    </row>
    <row r="19" spans="1:31" x14ac:dyDescent="0.25">
      <c r="A19" s="4" t="s">
        <v>140</v>
      </c>
      <c r="AE19" s="4" t="s">
        <v>140</v>
      </c>
    </row>
    <row r="20" spans="1:31" x14ac:dyDescent="0.25">
      <c r="A20" s="4" t="s">
        <v>405</v>
      </c>
      <c r="X20" s="4">
        <f>[8]Aug!$N$21+[8]Aug!$N$15</f>
        <v>6</v>
      </c>
      <c r="Y20" s="4">
        <f>[8]Aug!$U$26+[8]Aug!$U$21</f>
        <v>7</v>
      </c>
      <c r="Z20" s="4">
        <f>[8]Aug!$AB$26+[8]Aug!$AB$21</f>
        <v>3</v>
      </c>
      <c r="AA20" s="4">
        <f>[8]Aug!$AI$26+[8]Aug!$AI$21</f>
        <v>11</v>
      </c>
      <c r="AB20" s="4">
        <f>1</f>
        <v>1</v>
      </c>
      <c r="AC20" s="4">
        <f>14+3</f>
        <v>17</v>
      </c>
      <c r="AD20" s="4">
        <v>6</v>
      </c>
      <c r="AE20" s="4" t="s">
        <v>405</v>
      </c>
    </row>
    <row r="22" spans="1:31" x14ac:dyDescent="0.25">
      <c r="A22" s="4" t="s">
        <v>402</v>
      </c>
      <c r="X22" s="4">
        <f t="shared" ref="X22:AD22" si="2">SUM(X15:X20)</f>
        <v>20</v>
      </c>
      <c r="Y22" s="4">
        <f t="shared" si="2"/>
        <v>13</v>
      </c>
      <c r="Z22" s="4">
        <f t="shared" si="2"/>
        <v>12</v>
      </c>
      <c r="AA22" s="4">
        <f t="shared" si="2"/>
        <v>13</v>
      </c>
      <c r="AB22" s="4">
        <f t="shared" si="2"/>
        <v>13</v>
      </c>
      <c r="AC22" s="4">
        <f t="shared" si="2"/>
        <v>36</v>
      </c>
      <c r="AD22" s="4">
        <f t="shared" si="2"/>
        <v>66</v>
      </c>
      <c r="AE22" s="4" t="s">
        <v>406</v>
      </c>
    </row>
    <row r="24" spans="1:31" x14ac:dyDescent="0.25">
      <c r="A24" s="4" t="s">
        <v>403</v>
      </c>
      <c r="AE24" s="4" t="s">
        <v>403</v>
      </c>
    </row>
    <row r="111" spans="1:12" x14ac:dyDescent="0.25">
      <c r="A111" s="10" t="s">
        <v>400</v>
      </c>
      <c r="B111" s="11"/>
      <c r="C111" s="11"/>
      <c r="D111" s="11"/>
      <c r="E111" s="11"/>
      <c r="F111" s="12"/>
      <c r="G111" s="11"/>
      <c r="H111" s="11"/>
      <c r="I111" s="12"/>
      <c r="J111" s="12"/>
      <c r="K111" s="12"/>
      <c r="L111" s="11"/>
    </row>
    <row r="112" spans="1:12" x14ac:dyDescent="0.25">
      <c r="A112" s="11"/>
      <c r="B112" s="11"/>
      <c r="C112" s="11"/>
      <c r="D112" s="11"/>
      <c r="E112" s="11"/>
      <c r="F112" s="12"/>
      <c r="G112" s="11"/>
      <c r="H112" s="11"/>
      <c r="I112" s="12"/>
      <c r="J112" s="12"/>
      <c r="K112" s="12"/>
      <c r="L112" s="11"/>
    </row>
    <row r="113" spans="1:12" x14ac:dyDescent="0.25">
      <c r="A113" s="13" t="s">
        <v>59</v>
      </c>
      <c r="B113" s="11"/>
      <c r="C113" s="11"/>
      <c r="D113" s="11"/>
      <c r="E113" s="11"/>
      <c r="F113" s="12"/>
      <c r="G113" s="11"/>
      <c r="H113" s="11"/>
      <c r="I113" s="12"/>
      <c r="J113" s="12"/>
      <c r="K113" s="12"/>
      <c r="L113" s="11"/>
    </row>
    <row r="114" spans="1:12" x14ac:dyDescent="0.25">
      <c r="A114" s="11" t="s">
        <v>340</v>
      </c>
      <c r="B114" s="11"/>
      <c r="C114" s="11"/>
      <c r="D114" s="11"/>
      <c r="E114" s="11"/>
      <c r="F114" s="12"/>
      <c r="G114" s="11"/>
      <c r="H114" s="11"/>
      <c r="I114" s="12"/>
      <c r="J114" s="12"/>
      <c r="K114" s="12"/>
      <c r="L114" s="11"/>
    </row>
    <row r="115" spans="1:12" x14ac:dyDescent="0.25">
      <c r="A115" s="11" t="s">
        <v>341</v>
      </c>
      <c r="B115" s="11"/>
      <c r="C115" s="11"/>
      <c r="D115" s="11"/>
      <c r="E115" s="11"/>
      <c r="F115" s="12"/>
      <c r="G115" s="11"/>
      <c r="H115" s="11"/>
      <c r="I115" s="12"/>
      <c r="J115" s="12"/>
      <c r="K115" s="12"/>
      <c r="L115" s="11"/>
    </row>
    <row r="116" spans="1:12" x14ac:dyDescent="0.25">
      <c r="A116" s="11" t="s">
        <v>342</v>
      </c>
      <c r="B116" s="11"/>
      <c r="C116" s="11"/>
      <c r="D116" s="11"/>
      <c r="E116" s="11"/>
      <c r="F116" s="12"/>
      <c r="G116" s="11"/>
      <c r="H116" s="11"/>
      <c r="I116" s="12"/>
      <c r="J116" s="12"/>
      <c r="K116" s="12"/>
      <c r="L116" s="11"/>
    </row>
    <row r="117" spans="1:12" x14ac:dyDescent="0.25">
      <c r="A117" s="11" t="s">
        <v>343</v>
      </c>
      <c r="B117" s="11"/>
      <c r="C117" s="11"/>
      <c r="D117" s="11"/>
      <c r="E117" s="11"/>
      <c r="F117" s="12"/>
      <c r="G117" s="11"/>
      <c r="H117" s="11"/>
      <c r="I117" s="12"/>
      <c r="J117" s="12"/>
      <c r="K117" s="12"/>
      <c r="L117" s="11"/>
    </row>
    <row r="118" spans="1:12" x14ac:dyDescent="0.25">
      <c r="A118" s="11" t="s">
        <v>344</v>
      </c>
      <c r="B118" s="11"/>
      <c r="C118" s="11"/>
      <c r="D118" s="11"/>
      <c r="E118" s="11"/>
      <c r="F118" s="12"/>
      <c r="G118" s="11"/>
      <c r="H118" s="11"/>
      <c r="I118" s="12"/>
      <c r="J118" s="12"/>
      <c r="K118" s="12"/>
      <c r="L118" s="11"/>
    </row>
    <row r="119" spans="1:12" x14ac:dyDescent="0.25">
      <c r="A119" s="11" t="s">
        <v>345</v>
      </c>
      <c r="B119" s="11"/>
      <c r="C119" s="11"/>
      <c r="D119" s="11"/>
      <c r="E119" s="11"/>
      <c r="F119" s="12"/>
      <c r="G119" s="11"/>
      <c r="H119" s="11"/>
      <c r="I119" s="12"/>
      <c r="J119" s="12"/>
      <c r="K119" s="12"/>
      <c r="L119" s="11"/>
    </row>
    <row r="120" spans="1:12" x14ac:dyDescent="0.25">
      <c r="A120" s="11" t="s">
        <v>346</v>
      </c>
      <c r="B120" s="11"/>
      <c r="C120" s="11"/>
      <c r="D120" s="11"/>
      <c r="E120" s="11"/>
      <c r="F120" s="12"/>
      <c r="G120" s="11"/>
      <c r="H120" s="11"/>
      <c r="I120" s="12"/>
      <c r="J120" s="12"/>
      <c r="K120" s="12"/>
      <c r="L120" s="11"/>
    </row>
    <row r="121" spans="1:12" x14ac:dyDescent="0.25">
      <c r="A121" s="11" t="s">
        <v>347</v>
      </c>
      <c r="B121" s="11"/>
      <c r="C121" s="11"/>
      <c r="D121" s="11"/>
      <c r="E121" s="11"/>
      <c r="F121" s="12"/>
      <c r="G121" s="11"/>
      <c r="H121" s="11"/>
      <c r="I121" s="12"/>
      <c r="J121" s="12"/>
      <c r="K121" s="12"/>
      <c r="L121" s="11"/>
    </row>
    <row r="122" spans="1:12" x14ac:dyDescent="0.25">
      <c r="A122" s="11" t="s">
        <v>348</v>
      </c>
      <c r="B122" s="11"/>
      <c r="C122" s="11"/>
      <c r="D122" s="11"/>
      <c r="E122" s="11"/>
      <c r="F122" s="12"/>
      <c r="G122" s="11"/>
      <c r="H122" s="11"/>
      <c r="I122" s="12"/>
      <c r="J122" s="12"/>
      <c r="K122" s="12"/>
      <c r="L122" s="11"/>
    </row>
    <row r="123" spans="1:12" x14ac:dyDescent="0.25">
      <c r="A123" s="11"/>
      <c r="B123" s="11"/>
      <c r="C123" s="11"/>
      <c r="D123" s="11"/>
      <c r="E123" s="11"/>
      <c r="F123" s="12"/>
      <c r="G123" s="11"/>
      <c r="H123" s="11"/>
      <c r="I123" s="12"/>
      <c r="J123" s="12"/>
      <c r="K123" s="12"/>
      <c r="L123" s="11"/>
    </row>
    <row r="124" spans="1:12" x14ac:dyDescent="0.25">
      <c r="A124" s="14"/>
      <c r="B124" s="14"/>
      <c r="C124" s="14"/>
      <c r="D124" s="14"/>
      <c r="E124" s="14" t="s">
        <v>60</v>
      </c>
      <c r="F124" s="14"/>
      <c r="G124" s="14"/>
      <c r="H124" s="14"/>
      <c r="I124" s="14" t="s">
        <v>61</v>
      </c>
      <c r="J124" s="14" t="s">
        <v>62</v>
      </c>
      <c r="K124" s="14" t="s">
        <v>63</v>
      </c>
      <c r="L124" s="14" t="s">
        <v>64</v>
      </c>
    </row>
    <row r="125" spans="1:12" x14ac:dyDescent="0.25">
      <c r="A125" s="14" t="s">
        <v>65</v>
      </c>
      <c r="B125" s="14" t="s">
        <v>66</v>
      </c>
      <c r="C125" s="14" t="s">
        <v>67</v>
      </c>
      <c r="D125" s="14" t="s">
        <v>68</v>
      </c>
      <c r="E125" s="14" t="s">
        <v>69</v>
      </c>
      <c r="F125" s="14" t="s">
        <v>59</v>
      </c>
      <c r="G125" s="14" t="s">
        <v>70</v>
      </c>
      <c r="H125" s="14" t="s">
        <v>71</v>
      </c>
      <c r="I125" s="14" t="s">
        <v>72</v>
      </c>
      <c r="J125" s="14" t="s">
        <v>73</v>
      </c>
      <c r="K125" s="14" t="s">
        <v>74</v>
      </c>
      <c r="L125" s="14" t="s">
        <v>75</v>
      </c>
    </row>
    <row r="126" spans="1:12" x14ac:dyDescent="0.25">
      <c r="A126" s="14"/>
      <c r="B126" s="14"/>
      <c r="C126" s="14"/>
      <c r="D126" s="14"/>
      <c r="E126" s="14"/>
      <c r="F126" s="14"/>
      <c r="G126" s="14"/>
      <c r="H126" s="14"/>
      <c r="I126" s="14"/>
      <c r="J126" s="14"/>
      <c r="K126" s="14"/>
      <c r="L126" s="14"/>
    </row>
    <row r="127" spans="1:12" ht="26.4" x14ac:dyDescent="0.25">
      <c r="A127" s="24">
        <v>37155</v>
      </c>
      <c r="B127" s="18" t="s">
        <v>373</v>
      </c>
      <c r="C127" s="18" t="s">
        <v>77</v>
      </c>
      <c r="D127" s="18" t="s">
        <v>207</v>
      </c>
      <c r="E127" s="18" t="s">
        <v>374</v>
      </c>
      <c r="F127" s="18" t="s">
        <v>109</v>
      </c>
      <c r="G127" s="17" t="s">
        <v>375</v>
      </c>
      <c r="H127" s="17"/>
      <c r="I127" s="18" t="s">
        <v>84</v>
      </c>
      <c r="J127" s="18" t="s">
        <v>83</v>
      </c>
      <c r="K127" s="18" t="s">
        <v>84</v>
      </c>
      <c r="L127" s="18" t="s">
        <v>351</v>
      </c>
    </row>
    <row r="128" spans="1:12" ht="66" x14ac:dyDescent="0.25">
      <c r="A128" s="24">
        <v>37155</v>
      </c>
      <c r="B128" s="18" t="s">
        <v>474</v>
      </c>
      <c r="C128" s="18" t="s">
        <v>77</v>
      </c>
      <c r="D128" s="18" t="s">
        <v>78</v>
      </c>
      <c r="E128" s="18" t="s">
        <v>79</v>
      </c>
      <c r="F128" s="18" t="s">
        <v>80</v>
      </c>
      <c r="G128" s="17" t="s">
        <v>475</v>
      </c>
      <c r="H128" s="18"/>
      <c r="I128" s="18" t="s">
        <v>83</v>
      </c>
      <c r="J128" s="18" t="s">
        <v>83</v>
      </c>
      <c r="K128" s="18" t="s">
        <v>84</v>
      </c>
      <c r="L128" s="18" t="s">
        <v>351</v>
      </c>
    </row>
    <row r="129" spans="1:25" ht="39.6" x14ac:dyDescent="0.25">
      <c r="A129" s="24">
        <v>37155</v>
      </c>
      <c r="B129" s="18" t="s">
        <v>476</v>
      </c>
      <c r="C129" s="18" t="s">
        <v>77</v>
      </c>
      <c r="D129" s="18" t="s">
        <v>78</v>
      </c>
      <c r="E129" s="18" t="s">
        <v>79</v>
      </c>
      <c r="F129" s="18" t="s">
        <v>80</v>
      </c>
      <c r="G129" s="17" t="s">
        <v>477</v>
      </c>
      <c r="H129" s="18"/>
      <c r="I129" s="18" t="s">
        <v>83</v>
      </c>
      <c r="J129" s="18" t="s">
        <v>83</v>
      </c>
      <c r="K129" s="18" t="s">
        <v>84</v>
      </c>
      <c r="L129" s="18" t="s">
        <v>351</v>
      </c>
    </row>
    <row r="130" spans="1:25" ht="210" customHeight="1" x14ac:dyDescent="0.25">
      <c r="A130" s="24">
        <v>37155</v>
      </c>
      <c r="B130" s="17" t="s">
        <v>478</v>
      </c>
      <c r="C130" s="18" t="s">
        <v>96</v>
      </c>
      <c r="D130" s="18" t="s">
        <v>97</v>
      </c>
      <c r="E130" s="18" t="s">
        <v>479</v>
      </c>
      <c r="F130" s="18" t="s">
        <v>104</v>
      </c>
      <c r="G130" s="17" t="s">
        <v>424</v>
      </c>
      <c r="H130" s="18"/>
      <c r="I130" s="18" t="s">
        <v>83</v>
      </c>
      <c r="J130" s="18" t="s">
        <v>83</v>
      </c>
      <c r="K130" s="18" t="s">
        <v>83</v>
      </c>
      <c r="L130" s="18" t="s">
        <v>351</v>
      </c>
    </row>
    <row r="131" spans="1:25" ht="24.75" customHeight="1" x14ac:dyDescent="0.25">
      <c r="A131" s="24">
        <v>37154</v>
      </c>
      <c r="B131" s="18" t="s">
        <v>480</v>
      </c>
      <c r="C131" s="18" t="s">
        <v>77</v>
      </c>
      <c r="D131" s="18" t="s">
        <v>205</v>
      </c>
      <c r="E131" s="18" t="s">
        <v>79</v>
      </c>
      <c r="F131" s="18" t="s">
        <v>115</v>
      </c>
      <c r="G131" s="17" t="s">
        <v>481</v>
      </c>
      <c r="H131" s="18"/>
      <c r="I131" s="18" t="s">
        <v>83</v>
      </c>
      <c r="J131" s="18" t="s">
        <v>83</v>
      </c>
      <c r="K131" s="18" t="s">
        <v>84</v>
      </c>
      <c r="L131" s="18" t="s">
        <v>351</v>
      </c>
    </row>
    <row r="132" spans="1:25" ht="39.6" x14ac:dyDescent="0.25">
      <c r="A132" s="24">
        <v>37154</v>
      </c>
      <c r="B132" s="18" t="s">
        <v>144</v>
      </c>
      <c r="C132" s="18" t="s">
        <v>77</v>
      </c>
      <c r="D132" s="18" t="s">
        <v>144</v>
      </c>
      <c r="E132" s="18" t="s">
        <v>79</v>
      </c>
      <c r="F132" s="18" t="s">
        <v>270</v>
      </c>
      <c r="G132" s="17" t="s">
        <v>531</v>
      </c>
      <c r="H132" s="18"/>
      <c r="I132" s="18" t="s">
        <v>83</v>
      </c>
      <c r="J132" s="18" t="s">
        <v>83</v>
      </c>
      <c r="K132" s="18" t="s">
        <v>84</v>
      </c>
      <c r="L132" s="18" t="s">
        <v>351</v>
      </c>
      <c r="M132" s="22"/>
      <c r="N132" s="22"/>
      <c r="O132" s="22"/>
      <c r="P132" s="22"/>
      <c r="Q132" s="22"/>
      <c r="R132" s="22"/>
      <c r="S132" s="22"/>
      <c r="T132" s="22"/>
      <c r="U132" s="22"/>
      <c r="V132" s="22"/>
      <c r="W132" s="22"/>
      <c r="X132" s="22"/>
      <c r="Y132" s="22"/>
    </row>
    <row r="133" spans="1:25" ht="52.8" x14ac:dyDescent="0.25">
      <c r="A133" s="24">
        <v>37154</v>
      </c>
      <c r="B133" s="17" t="s">
        <v>532</v>
      </c>
      <c r="C133" s="18" t="s">
        <v>77</v>
      </c>
      <c r="D133" s="18" t="s">
        <v>78</v>
      </c>
      <c r="E133" s="18" t="s">
        <v>79</v>
      </c>
      <c r="F133" s="18" t="s">
        <v>80</v>
      </c>
      <c r="G133" s="17" t="s">
        <v>533</v>
      </c>
      <c r="H133" s="18"/>
      <c r="I133" s="18" t="s">
        <v>83</v>
      </c>
      <c r="J133" s="18" t="s">
        <v>83</v>
      </c>
      <c r="K133" s="18" t="s">
        <v>84</v>
      </c>
      <c r="L133" s="18" t="s">
        <v>351</v>
      </c>
      <c r="M133" s="22"/>
      <c r="N133" s="22"/>
      <c r="O133" s="22"/>
      <c r="P133" s="22"/>
      <c r="Q133" s="22"/>
      <c r="R133" s="22"/>
      <c r="S133" s="22"/>
      <c r="T133" s="22"/>
      <c r="U133" s="22"/>
      <c r="V133" s="22"/>
      <c r="W133" s="22"/>
      <c r="X133" s="22"/>
      <c r="Y133" s="22"/>
    </row>
    <row r="134" spans="1:25" ht="52.8" x14ac:dyDescent="0.25">
      <c r="A134" s="24">
        <v>37153</v>
      </c>
      <c r="B134" s="18" t="s">
        <v>534</v>
      </c>
      <c r="C134" s="18" t="s">
        <v>77</v>
      </c>
      <c r="D134" s="18" t="s">
        <v>78</v>
      </c>
      <c r="E134" s="18" t="s">
        <v>79</v>
      </c>
      <c r="F134" s="18" t="s">
        <v>80</v>
      </c>
      <c r="G134" s="17" t="s">
        <v>535</v>
      </c>
      <c r="H134" s="18"/>
      <c r="I134" s="18" t="s">
        <v>83</v>
      </c>
      <c r="J134" s="18" t="s">
        <v>83</v>
      </c>
      <c r="K134" s="18" t="s">
        <v>84</v>
      </c>
      <c r="L134" s="18" t="s">
        <v>351</v>
      </c>
      <c r="M134" s="22"/>
      <c r="N134" s="22"/>
      <c r="O134" s="22"/>
      <c r="P134" s="22"/>
      <c r="Q134" s="22"/>
      <c r="R134" s="22"/>
      <c r="S134" s="22"/>
      <c r="T134" s="22"/>
      <c r="U134" s="22"/>
      <c r="V134" s="22"/>
      <c r="W134" s="22"/>
      <c r="X134" s="22"/>
      <c r="Y134" s="22"/>
    </row>
    <row r="135" spans="1:25" ht="55.5" customHeight="1" x14ac:dyDescent="0.25">
      <c r="A135" s="24">
        <v>37153</v>
      </c>
      <c r="B135" s="18" t="s">
        <v>313</v>
      </c>
      <c r="C135" s="18" t="s">
        <v>77</v>
      </c>
      <c r="D135" s="18" t="s">
        <v>313</v>
      </c>
      <c r="E135" s="18" t="s">
        <v>79</v>
      </c>
      <c r="F135" s="18" t="s">
        <v>80</v>
      </c>
      <c r="G135" s="17" t="s">
        <v>536</v>
      </c>
      <c r="H135" s="18"/>
      <c r="I135" s="18" t="s">
        <v>83</v>
      </c>
      <c r="J135" s="18" t="s">
        <v>83</v>
      </c>
      <c r="K135" s="18" t="s">
        <v>84</v>
      </c>
      <c r="L135" s="18" t="s">
        <v>351</v>
      </c>
      <c r="M135" s="22"/>
      <c r="N135" s="22"/>
      <c r="O135" s="22"/>
      <c r="P135" s="22"/>
      <c r="Q135" s="22"/>
      <c r="R135" s="22"/>
      <c r="S135" s="22"/>
      <c r="T135" s="22"/>
      <c r="U135" s="22"/>
      <c r="V135" s="22"/>
      <c r="W135" s="22"/>
      <c r="X135" s="22"/>
      <c r="Y135" s="22"/>
    </row>
    <row r="136" spans="1:25" ht="66" x14ac:dyDescent="0.25">
      <c r="A136" s="24">
        <v>37152</v>
      </c>
      <c r="B136" s="18" t="s">
        <v>537</v>
      </c>
      <c r="C136" s="18" t="s">
        <v>87</v>
      </c>
      <c r="D136" s="18" t="s">
        <v>538</v>
      </c>
      <c r="E136" s="18" t="s">
        <v>89</v>
      </c>
      <c r="F136" s="18" t="s">
        <v>104</v>
      </c>
      <c r="G136" s="17" t="s">
        <v>539</v>
      </c>
      <c r="H136" s="18"/>
      <c r="I136" s="18" t="s">
        <v>84</v>
      </c>
      <c r="J136" s="18" t="s">
        <v>84</v>
      </c>
      <c r="K136" s="18" t="s">
        <v>83</v>
      </c>
      <c r="L136" s="18" t="s">
        <v>351</v>
      </c>
      <c r="M136" s="22"/>
      <c r="N136" s="22"/>
      <c r="O136" s="22"/>
      <c r="P136" s="22"/>
      <c r="Q136" s="22"/>
      <c r="R136" s="22"/>
      <c r="S136" s="22"/>
      <c r="T136" s="22"/>
      <c r="U136" s="22"/>
      <c r="V136" s="22"/>
      <c r="W136" s="22"/>
      <c r="X136" s="22"/>
      <c r="Y136" s="22"/>
    </row>
    <row r="137" spans="1:25" x14ac:dyDescent="0.25">
      <c r="A137" s="24">
        <v>37152</v>
      </c>
      <c r="B137" s="18" t="s">
        <v>540</v>
      </c>
      <c r="C137" s="18" t="s">
        <v>96</v>
      </c>
      <c r="D137" s="18" t="s">
        <v>97</v>
      </c>
      <c r="E137" s="18" t="s">
        <v>98</v>
      </c>
      <c r="F137" s="18" t="s">
        <v>104</v>
      </c>
      <c r="G137" s="17" t="s">
        <v>541</v>
      </c>
      <c r="H137" s="18"/>
      <c r="I137" s="18" t="s">
        <v>83</v>
      </c>
      <c r="J137" s="18" t="s">
        <v>83</v>
      </c>
      <c r="K137" s="18" t="s">
        <v>83</v>
      </c>
      <c r="L137" s="18" t="s">
        <v>351</v>
      </c>
      <c r="M137" s="22"/>
      <c r="N137" s="22"/>
      <c r="O137" s="22"/>
      <c r="P137" s="22"/>
      <c r="Q137" s="22"/>
      <c r="R137" s="22"/>
      <c r="S137" s="22"/>
      <c r="T137" s="22"/>
      <c r="U137" s="22"/>
      <c r="V137" s="22"/>
      <c r="W137" s="22"/>
      <c r="X137" s="22"/>
      <c r="Y137" s="22"/>
    </row>
    <row r="138" spans="1:25" x14ac:dyDescent="0.25">
      <c r="A138" s="24">
        <v>37152</v>
      </c>
      <c r="B138" s="18" t="s">
        <v>542</v>
      </c>
      <c r="C138" s="18" t="s">
        <v>96</v>
      </c>
      <c r="D138" s="18" t="s">
        <v>543</v>
      </c>
      <c r="E138" s="18"/>
      <c r="F138" s="18" t="s">
        <v>104</v>
      </c>
      <c r="G138" s="17" t="s">
        <v>544</v>
      </c>
      <c r="H138" s="18"/>
      <c r="I138" s="18" t="s">
        <v>83</v>
      </c>
      <c r="J138" s="18" t="s">
        <v>83</v>
      </c>
      <c r="K138" s="18" t="s">
        <v>83</v>
      </c>
      <c r="L138" s="18" t="s">
        <v>351</v>
      </c>
      <c r="M138" s="22"/>
      <c r="N138" s="22"/>
      <c r="O138" s="22"/>
      <c r="P138" s="22"/>
      <c r="Q138" s="22"/>
      <c r="R138" s="22"/>
      <c r="S138" s="22"/>
      <c r="T138" s="22"/>
      <c r="U138" s="22"/>
      <c r="V138" s="22"/>
      <c r="W138" s="22"/>
      <c r="X138" s="22"/>
      <c r="Y138" s="22"/>
    </row>
    <row r="139" spans="1:25" ht="26.4" x14ac:dyDescent="0.25">
      <c r="A139" s="24">
        <v>37152</v>
      </c>
      <c r="B139" s="17" t="s">
        <v>545</v>
      </c>
      <c r="C139" s="18" t="s">
        <v>96</v>
      </c>
      <c r="D139" s="18"/>
      <c r="E139" s="18" t="s">
        <v>98</v>
      </c>
      <c r="F139" s="18" t="s">
        <v>270</v>
      </c>
      <c r="G139" s="17" t="s">
        <v>546</v>
      </c>
      <c r="H139" s="18"/>
      <c r="I139" s="18" t="s">
        <v>84</v>
      </c>
      <c r="J139" s="18" t="s">
        <v>83</v>
      </c>
      <c r="K139" s="18" t="s">
        <v>84</v>
      </c>
      <c r="L139" s="18" t="s">
        <v>351</v>
      </c>
      <c r="M139" s="22"/>
      <c r="N139" s="22"/>
      <c r="O139" s="22"/>
      <c r="P139" s="22"/>
      <c r="Q139" s="22"/>
      <c r="R139" s="22"/>
      <c r="S139" s="22"/>
      <c r="T139" s="22"/>
      <c r="U139" s="22"/>
      <c r="V139" s="22"/>
      <c r="W139" s="22"/>
      <c r="X139" s="22"/>
      <c r="Y139" s="22"/>
    </row>
    <row r="140" spans="1:25" ht="26.4" x14ac:dyDescent="0.25">
      <c r="A140" s="24">
        <v>37151</v>
      </c>
      <c r="B140" s="18" t="s">
        <v>413</v>
      </c>
      <c r="C140" s="18" t="s">
        <v>96</v>
      </c>
      <c r="D140" s="18" t="s">
        <v>97</v>
      </c>
      <c r="E140" s="18" t="s">
        <v>98</v>
      </c>
      <c r="F140" s="18" t="s">
        <v>104</v>
      </c>
      <c r="G140" s="17" t="s">
        <v>439</v>
      </c>
      <c r="H140" s="18"/>
      <c r="I140" s="18" t="s">
        <v>83</v>
      </c>
      <c r="J140" s="18" t="s">
        <v>83</v>
      </c>
      <c r="K140" s="18" t="s">
        <v>84</v>
      </c>
      <c r="L140" s="18" t="s">
        <v>351</v>
      </c>
      <c r="M140" s="22"/>
      <c r="N140" s="22"/>
      <c r="O140" s="22"/>
      <c r="P140" s="22"/>
      <c r="Q140" s="22"/>
      <c r="R140" s="22"/>
      <c r="S140" s="22"/>
      <c r="T140" s="22"/>
      <c r="U140" s="22"/>
      <c r="V140" s="22"/>
      <c r="W140" s="22"/>
      <c r="X140" s="22"/>
      <c r="Y140" s="22"/>
    </row>
    <row r="141" spans="1:25" ht="26.4" x14ac:dyDescent="0.25">
      <c r="A141" s="24">
        <v>37151</v>
      </c>
      <c r="B141" s="18" t="s">
        <v>381</v>
      </c>
      <c r="C141" s="18" t="s">
        <v>77</v>
      </c>
      <c r="D141" s="18"/>
      <c r="E141" s="18" t="s">
        <v>79</v>
      </c>
      <c r="F141" s="18" t="s">
        <v>104</v>
      </c>
      <c r="G141" s="17" t="s">
        <v>547</v>
      </c>
      <c r="H141" s="18"/>
      <c r="I141" s="18" t="s">
        <v>84</v>
      </c>
      <c r="J141" s="18" t="s">
        <v>83</v>
      </c>
      <c r="K141" s="18" t="s">
        <v>84</v>
      </c>
      <c r="L141" s="18" t="s">
        <v>351</v>
      </c>
      <c r="M141" s="22"/>
      <c r="N141" s="22"/>
      <c r="O141" s="22"/>
      <c r="P141" s="22"/>
      <c r="Q141" s="22"/>
      <c r="R141" s="22"/>
      <c r="S141" s="22"/>
      <c r="T141" s="22"/>
      <c r="U141" s="22"/>
      <c r="V141" s="22"/>
      <c r="W141" s="22"/>
      <c r="X141" s="22"/>
      <c r="Y141" s="22"/>
    </row>
    <row r="142" spans="1:25" ht="39.6" x14ac:dyDescent="0.25">
      <c r="A142" s="24">
        <v>37151</v>
      </c>
      <c r="B142" s="18" t="s">
        <v>313</v>
      </c>
      <c r="C142" s="18" t="s">
        <v>77</v>
      </c>
      <c r="D142" s="18" t="s">
        <v>313</v>
      </c>
      <c r="E142" s="18" t="s">
        <v>79</v>
      </c>
      <c r="F142" s="18" t="s">
        <v>80</v>
      </c>
      <c r="G142" s="17" t="s">
        <v>548</v>
      </c>
      <c r="H142" s="18"/>
      <c r="I142" s="18" t="s">
        <v>83</v>
      </c>
      <c r="J142" s="18" t="s">
        <v>83</v>
      </c>
      <c r="K142" s="18" t="s">
        <v>84</v>
      </c>
      <c r="L142" s="18" t="s">
        <v>351</v>
      </c>
      <c r="M142" s="22"/>
      <c r="N142" s="22"/>
      <c r="O142" s="22"/>
      <c r="P142" s="22"/>
      <c r="Q142" s="22"/>
      <c r="R142" s="22"/>
      <c r="S142" s="22"/>
      <c r="T142" s="22"/>
      <c r="U142" s="22"/>
      <c r="V142" s="22"/>
      <c r="W142" s="22"/>
      <c r="X142" s="22"/>
      <c r="Y142" s="22"/>
    </row>
    <row r="143" spans="1:25" x14ac:dyDescent="0.25">
      <c r="A143" s="56"/>
      <c r="B143" s="57"/>
      <c r="C143" s="57"/>
      <c r="D143" s="57"/>
      <c r="E143" s="57"/>
      <c r="F143" s="57"/>
      <c r="G143" s="58"/>
      <c r="H143" s="58"/>
      <c r="I143" s="57"/>
      <c r="J143" s="57"/>
      <c r="K143" s="57"/>
      <c r="L143" s="16"/>
      <c r="M143" s="22"/>
      <c r="N143" s="22"/>
      <c r="O143" s="22"/>
      <c r="P143" s="22"/>
      <c r="Q143" s="22"/>
      <c r="R143" s="22"/>
      <c r="S143" s="22"/>
      <c r="T143" s="22"/>
      <c r="U143" s="22"/>
      <c r="V143" s="22"/>
      <c r="W143" s="22"/>
      <c r="X143" s="22"/>
      <c r="Y143" s="22"/>
    </row>
    <row r="144" spans="1:25" x14ac:dyDescent="0.25">
      <c r="A144" s="24"/>
      <c r="B144" s="18"/>
      <c r="C144" s="18"/>
      <c r="D144" s="18"/>
      <c r="E144" s="18"/>
      <c r="F144" s="18"/>
      <c r="G144" s="17"/>
      <c r="H144" s="17"/>
      <c r="I144" s="18"/>
      <c r="J144" s="18"/>
      <c r="K144" s="18"/>
      <c r="L144" s="16"/>
      <c r="M144" s="22"/>
      <c r="N144" s="22"/>
      <c r="O144" s="22"/>
      <c r="P144" s="22"/>
      <c r="Q144" s="22"/>
      <c r="R144" s="22"/>
      <c r="S144" s="22"/>
      <c r="T144" s="22"/>
      <c r="U144" s="22"/>
      <c r="V144" s="22"/>
      <c r="W144" s="22"/>
      <c r="X144" s="22"/>
      <c r="Y144" s="22"/>
    </row>
    <row r="145" spans="1:25" x14ac:dyDescent="0.25">
      <c r="A145" s="15"/>
      <c r="B145" s="17"/>
      <c r="C145" s="16"/>
      <c r="D145" s="16"/>
      <c r="E145" s="16"/>
      <c r="F145" s="16"/>
      <c r="G145" s="17"/>
      <c r="H145" s="17"/>
      <c r="I145" s="16"/>
      <c r="J145" s="16"/>
      <c r="K145" s="16"/>
      <c r="L145" s="16"/>
      <c r="M145" s="22"/>
      <c r="N145" s="22"/>
      <c r="O145" s="22"/>
      <c r="P145" s="22"/>
      <c r="Q145" s="22"/>
      <c r="R145" s="22"/>
      <c r="S145" s="22"/>
      <c r="T145" s="22"/>
      <c r="U145" s="22"/>
      <c r="V145" s="22"/>
      <c r="W145" s="22"/>
      <c r="X145" s="22"/>
      <c r="Y145" s="22"/>
    </row>
    <row r="146" spans="1:25" x14ac:dyDescent="0.25">
      <c r="A146" s="15"/>
      <c r="B146" s="17"/>
      <c r="C146" s="16"/>
      <c r="D146" s="16"/>
      <c r="E146" s="16"/>
      <c r="F146" s="16"/>
      <c r="G146" s="17"/>
      <c r="H146" s="17"/>
      <c r="I146" s="16"/>
      <c r="J146" s="16"/>
      <c r="K146" s="16"/>
      <c r="L146" s="16"/>
      <c r="M146" s="22"/>
      <c r="N146" s="22"/>
      <c r="O146" s="22"/>
      <c r="P146" s="22"/>
      <c r="Q146" s="22"/>
      <c r="R146" s="22"/>
      <c r="S146" s="22"/>
      <c r="T146" s="22"/>
      <c r="U146" s="22"/>
      <c r="V146" s="22"/>
      <c r="W146" s="22"/>
      <c r="X146" s="22"/>
      <c r="Y146" s="22"/>
    </row>
    <row r="147" spans="1:25" x14ac:dyDescent="0.25">
      <c r="A147" s="15"/>
      <c r="B147" s="17"/>
      <c r="C147" s="16"/>
      <c r="D147" s="16"/>
      <c r="E147" s="16"/>
      <c r="F147" s="16"/>
      <c r="G147" s="17"/>
      <c r="H147" s="17"/>
      <c r="I147" s="16"/>
      <c r="J147" s="16"/>
      <c r="K147" s="16"/>
      <c r="L147" s="16"/>
      <c r="M147" s="22"/>
      <c r="N147" s="22"/>
      <c r="O147" s="22"/>
      <c r="P147" s="22"/>
      <c r="Q147" s="22"/>
      <c r="R147" s="22"/>
      <c r="S147" s="22"/>
      <c r="T147" s="22"/>
      <c r="U147" s="22"/>
      <c r="V147" s="22"/>
      <c r="W147" s="22"/>
      <c r="X147" s="22"/>
      <c r="Y147" s="22"/>
    </row>
    <row r="148" spans="1:25" x14ac:dyDescent="0.25">
      <c r="A148" s="15"/>
      <c r="B148" s="17"/>
      <c r="C148" s="16"/>
      <c r="D148" s="16"/>
      <c r="E148" s="16"/>
      <c r="F148" s="16"/>
      <c r="G148" s="17"/>
      <c r="H148" s="17"/>
      <c r="I148" s="16"/>
      <c r="J148" s="16"/>
      <c r="K148" s="16"/>
      <c r="L148" s="16"/>
      <c r="M148" s="22"/>
      <c r="N148" s="22"/>
      <c r="O148" s="22"/>
      <c r="P148" s="22"/>
      <c r="Q148" s="22"/>
      <c r="R148" s="22"/>
      <c r="S148" s="22"/>
      <c r="T148" s="22"/>
      <c r="U148" s="22"/>
      <c r="V148" s="22"/>
      <c r="W148" s="22"/>
      <c r="X148" s="22"/>
      <c r="Y148" s="22"/>
    </row>
    <row r="149" spans="1:25" ht="105.75" customHeight="1" x14ac:dyDescent="0.25">
      <c r="A149" s="15"/>
      <c r="B149" s="17"/>
      <c r="C149" s="16"/>
      <c r="D149" s="16"/>
      <c r="E149" s="16"/>
      <c r="F149" s="16"/>
      <c r="G149" s="17"/>
      <c r="H149" s="16"/>
      <c r="I149" s="16"/>
      <c r="J149" s="16"/>
      <c r="K149" s="16"/>
      <c r="L149" s="16"/>
    </row>
    <row r="150" spans="1:25" x14ac:dyDescent="0.25">
      <c r="A150" s="24"/>
      <c r="B150" s="18"/>
      <c r="C150" s="18"/>
      <c r="D150" s="18"/>
      <c r="E150" s="18"/>
      <c r="F150" s="18"/>
      <c r="G150" s="17"/>
      <c r="H150" s="17"/>
      <c r="I150" s="18"/>
      <c r="J150" s="18"/>
      <c r="K150" s="18"/>
      <c r="L150" s="18"/>
    </row>
    <row r="151" spans="1:25" x14ac:dyDescent="0.25">
      <c r="A151" s="24"/>
      <c r="B151" s="18"/>
      <c r="C151" s="18"/>
      <c r="D151" s="18"/>
      <c r="E151" s="18"/>
      <c r="F151" s="18"/>
      <c r="G151" s="17"/>
      <c r="H151" s="17"/>
      <c r="I151" s="18"/>
      <c r="J151" s="18"/>
      <c r="K151" s="18"/>
      <c r="L151" s="18"/>
    </row>
    <row r="152" spans="1:25" x14ac:dyDescent="0.25">
      <c r="A152" s="24"/>
      <c r="B152" s="18"/>
      <c r="C152" s="18"/>
      <c r="D152" s="18"/>
      <c r="E152" s="18"/>
      <c r="F152" s="18"/>
      <c r="G152" s="17"/>
      <c r="H152" s="17"/>
      <c r="I152" s="18"/>
      <c r="J152" s="18"/>
      <c r="K152" s="18"/>
      <c r="L152" s="18"/>
    </row>
    <row r="153" spans="1:25" x14ac:dyDescent="0.25">
      <c r="A153" s="24"/>
      <c r="B153" s="18"/>
      <c r="C153" s="18"/>
      <c r="D153" s="18"/>
      <c r="E153" s="18"/>
      <c r="F153" s="18"/>
      <c r="G153" s="25"/>
      <c r="H153" s="18"/>
      <c r="I153" s="18"/>
      <c r="J153" s="18"/>
      <c r="K153" s="18"/>
      <c r="L153" s="18"/>
    </row>
    <row r="154" spans="1:25" x14ac:dyDescent="0.25">
      <c r="A154" s="24"/>
      <c r="B154" s="18"/>
      <c r="C154" s="18"/>
      <c r="D154" s="18"/>
      <c r="E154" s="18"/>
      <c r="F154" s="18"/>
      <c r="G154" s="25"/>
      <c r="H154" s="25"/>
      <c r="I154" s="18"/>
      <c r="J154" s="18"/>
      <c r="K154" s="18"/>
      <c r="L154" s="18"/>
    </row>
    <row r="155" spans="1:25" x14ac:dyDescent="0.25">
      <c r="A155" s="24"/>
      <c r="B155" s="25"/>
      <c r="C155" s="18"/>
      <c r="D155" s="18"/>
      <c r="E155" s="18"/>
      <c r="F155" s="18"/>
      <c r="G155" s="25"/>
      <c r="H155" s="18"/>
      <c r="I155" s="18"/>
      <c r="J155" s="18"/>
      <c r="K155" s="18"/>
      <c r="L155" s="18"/>
    </row>
    <row r="156" spans="1:25" x14ac:dyDescent="0.25">
      <c r="A156" s="24"/>
      <c r="B156" s="18"/>
      <c r="C156" s="18"/>
      <c r="D156" s="18"/>
      <c r="E156" s="18"/>
      <c r="F156" s="18"/>
      <c r="G156" s="25"/>
      <c r="H156" s="25"/>
      <c r="I156" s="18"/>
      <c r="J156" s="18"/>
      <c r="K156" s="18"/>
      <c r="L156" s="18"/>
    </row>
    <row r="157" spans="1:25" x14ac:dyDescent="0.25">
      <c r="A157" s="24"/>
      <c r="B157" s="18"/>
      <c r="C157" s="18"/>
      <c r="D157" s="18"/>
      <c r="E157" s="18"/>
      <c r="F157" s="18"/>
      <c r="G157" s="25"/>
      <c r="H157" s="25"/>
      <c r="I157" s="18"/>
      <c r="J157" s="18"/>
      <c r="K157" s="18"/>
      <c r="L157" s="18"/>
    </row>
    <row r="158" spans="1:25" x14ac:dyDescent="0.25">
      <c r="A158" s="24"/>
      <c r="B158" s="18"/>
      <c r="C158" s="18"/>
      <c r="D158" s="18"/>
      <c r="E158" s="18"/>
      <c r="F158" s="18"/>
      <c r="G158" s="25"/>
      <c r="H158" s="25"/>
      <c r="I158" s="18"/>
      <c r="J158" s="18"/>
      <c r="K158" s="18"/>
      <c r="L158" s="18"/>
    </row>
    <row r="159" spans="1:25" x14ac:dyDescent="0.25">
      <c r="A159" s="24"/>
      <c r="B159" s="18"/>
      <c r="C159" s="18"/>
      <c r="D159" s="18"/>
      <c r="E159" s="18"/>
      <c r="F159" s="18"/>
      <c r="G159" s="25"/>
      <c r="H159" s="25"/>
      <c r="I159" s="18"/>
      <c r="J159" s="18"/>
      <c r="K159" s="18"/>
      <c r="L159" s="18"/>
    </row>
    <row r="160" spans="1:25" x14ac:dyDescent="0.25">
      <c r="A160" s="24"/>
      <c r="B160" s="18"/>
      <c r="C160" s="18"/>
      <c r="D160" s="18"/>
      <c r="E160" s="18"/>
      <c r="F160" s="18"/>
      <c r="G160" s="25"/>
      <c r="H160" s="25"/>
      <c r="I160" s="18"/>
      <c r="J160" s="18"/>
      <c r="K160" s="18"/>
      <c r="L160" s="18"/>
    </row>
    <row r="161" spans="1:12" ht="54.75" customHeight="1" x14ac:dyDescent="0.25">
      <c r="A161" s="24"/>
      <c r="B161" s="18"/>
      <c r="C161" s="18"/>
      <c r="D161" s="18"/>
      <c r="E161" s="18"/>
      <c r="F161" s="18"/>
      <c r="G161" s="25"/>
      <c r="H161" s="25"/>
      <c r="I161" s="18"/>
      <c r="J161" s="18"/>
      <c r="K161" s="18"/>
      <c r="L161" s="18"/>
    </row>
    <row r="162" spans="1:12" x14ac:dyDescent="0.25">
      <c r="A162" s="24"/>
      <c r="B162" s="18"/>
      <c r="C162" s="18"/>
      <c r="D162" s="18"/>
      <c r="E162" s="18"/>
      <c r="F162" s="18"/>
      <c r="G162" s="25"/>
      <c r="H162" s="25"/>
      <c r="I162" s="18"/>
      <c r="J162" s="18"/>
      <c r="K162" s="18"/>
      <c r="L162" s="18"/>
    </row>
    <row r="163" spans="1:12" x14ac:dyDescent="0.25">
      <c r="A163" s="24"/>
      <c r="B163" s="18"/>
      <c r="C163" s="18"/>
      <c r="D163" s="18"/>
      <c r="E163" s="18"/>
      <c r="F163" s="18"/>
      <c r="G163" s="25"/>
      <c r="H163" s="25"/>
      <c r="I163" s="18"/>
      <c r="J163" s="18"/>
      <c r="K163" s="18"/>
      <c r="L163" s="18"/>
    </row>
    <row r="164" spans="1:12" ht="54" customHeight="1" x14ac:dyDescent="0.25">
      <c r="A164" s="24"/>
      <c r="B164" s="18"/>
      <c r="C164" s="18"/>
      <c r="D164" s="18"/>
      <c r="E164" s="18"/>
      <c r="F164" s="18"/>
      <c r="G164" s="25"/>
      <c r="H164" s="25"/>
      <c r="I164" s="18"/>
      <c r="J164" s="18"/>
      <c r="K164" s="18"/>
      <c r="L164" s="18"/>
    </row>
    <row r="165" spans="1:12" ht="42" customHeight="1" x14ac:dyDescent="0.25">
      <c r="A165" s="24"/>
      <c r="B165" s="18"/>
      <c r="C165" s="18"/>
      <c r="D165" s="18"/>
      <c r="E165" s="18"/>
      <c r="F165" s="18"/>
      <c r="G165" s="25"/>
      <c r="H165" s="25"/>
      <c r="I165" s="18"/>
      <c r="J165" s="18"/>
      <c r="K165" s="18"/>
      <c r="L165" s="18"/>
    </row>
    <row r="166" spans="1:12" ht="42" customHeight="1" x14ac:dyDescent="0.25">
      <c r="A166" s="24"/>
      <c r="B166" s="18"/>
      <c r="C166" s="18"/>
      <c r="D166" s="18"/>
      <c r="E166" s="18"/>
      <c r="F166" s="18"/>
      <c r="G166" s="25"/>
      <c r="H166" s="25"/>
      <c r="I166" s="18"/>
      <c r="J166" s="18"/>
      <c r="K166" s="18"/>
      <c r="L166" s="18"/>
    </row>
    <row r="167" spans="1:12" x14ac:dyDescent="0.25">
      <c r="A167" s="26"/>
      <c r="B167" s="18"/>
      <c r="C167" s="18"/>
      <c r="D167" s="18"/>
      <c r="E167" s="18"/>
      <c r="F167" s="18"/>
      <c r="G167" s="25"/>
      <c r="H167" s="25"/>
      <c r="I167" s="18"/>
      <c r="J167" s="18"/>
      <c r="K167" s="18"/>
      <c r="L167" s="18"/>
    </row>
    <row r="168" spans="1:12" x14ac:dyDescent="0.25">
      <c r="A168" s="26"/>
      <c r="B168" s="18"/>
      <c r="C168" s="18"/>
      <c r="D168" s="18"/>
      <c r="E168" s="18"/>
      <c r="F168" s="18"/>
      <c r="G168" s="25"/>
      <c r="H168" s="25"/>
      <c r="I168" s="18"/>
      <c r="J168" s="18"/>
      <c r="K168" s="18"/>
      <c r="L168" s="18"/>
    </row>
    <row r="169" spans="1:12" x14ac:dyDescent="0.25">
      <c r="A169" s="26"/>
      <c r="B169" s="18"/>
      <c r="C169" s="18"/>
      <c r="D169" s="18"/>
      <c r="E169" s="18"/>
      <c r="F169" s="18"/>
      <c r="G169" s="25"/>
      <c r="H169" s="25"/>
      <c r="I169" s="18"/>
      <c r="J169" s="18"/>
      <c r="K169" s="18"/>
      <c r="L169" s="18"/>
    </row>
    <row r="170" spans="1:12" x14ac:dyDescent="0.25">
      <c r="A170" s="26"/>
      <c r="B170" s="18"/>
      <c r="C170" s="18"/>
      <c r="D170" s="18"/>
      <c r="E170" s="18"/>
      <c r="F170" s="18"/>
      <c r="G170" s="25"/>
      <c r="H170" s="25"/>
      <c r="I170" s="18"/>
      <c r="J170" s="18"/>
      <c r="K170" s="18"/>
      <c r="L170" s="18"/>
    </row>
    <row r="171" spans="1:12" x14ac:dyDescent="0.25">
      <c r="A171" s="26"/>
      <c r="B171" s="18"/>
      <c r="C171" s="18"/>
      <c r="D171" s="18"/>
      <c r="E171" s="18"/>
      <c r="F171" s="18"/>
      <c r="G171" s="25"/>
      <c r="H171" s="25"/>
      <c r="I171" s="18"/>
      <c r="J171" s="18"/>
      <c r="K171" s="18"/>
      <c r="L171" s="18"/>
    </row>
    <row r="172" spans="1:12" x14ac:dyDescent="0.25">
      <c r="A172" s="26"/>
      <c r="B172" s="25"/>
      <c r="C172" s="27"/>
      <c r="D172" s="25"/>
      <c r="E172" s="28"/>
      <c r="F172" s="27"/>
      <c r="G172" s="25"/>
      <c r="H172" s="25"/>
      <c r="I172" s="18"/>
      <c r="J172" s="18"/>
      <c r="K172" s="18"/>
      <c r="L172" s="18"/>
    </row>
    <row r="173" spans="1:12" x14ac:dyDescent="0.25">
      <c r="A173" s="26"/>
      <c r="B173" s="25"/>
      <c r="C173" s="27"/>
      <c r="D173" s="25"/>
      <c r="E173" s="28"/>
      <c r="F173" s="27"/>
      <c r="G173" s="18"/>
      <c r="H173" s="18"/>
      <c r="I173" s="18"/>
      <c r="J173" s="18"/>
      <c r="K173" s="18"/>
      <c r="L173" s="18"/>
    </row>
    <row r="174" spans="1:12" x14ac:dyDescent="0.25">
      <c r="A174" s="29"/>
      <c r="B174" s="25"/>
      <c r="C174" s="27"/>
      <c r="D174" s="25"/>
      <c r="E174" s="28"/>
      <c r="F174" s="27"/>
      <c r="G174" s="25"/>
      <c r="H174" s="28"/>
      <c r="I174" s="18"/>
      <c r="J174" s="18"/>
      <c r="K174" s="18"/>
      <c r="L174" s="18"/>
    </row>
    <row r="175" spans="1:12" x14ac:dyDescent="0.25">
      <c r="A175" s="29"/>
      <c r="B175" s="25"/>
      <c r="C175" s="27"/>
      <c r="D175" s="25"/>
      <c r="E175" s="28"/>
      <c r="F175" s="27"/>
      <c r="G175" s="25"/>
      <c r="H175" s="28"/>
      <c r="I175" s="18"/>
      <c r="J175" s="18"/>
      <c r="K175" s="18"/>
      <c r="L175" s="18"/>
    </row>
    <row r="176" spans="1:12" x14ac:dyDescent="0.25">
      <c r="A176" s="30"/>
      <c r="B176" s="25"/>
      <c r="C176" s="27"/>
      <c r="D176" s="25"/>
      <c r="E176" s="28"/>
      <c r="F176" s="27"/>
      <c r="G176" s="28"/>
      <c r="H176" s="28"/>
      <c r="I176" s="27"/>
      <c r="J176" s="27"/>
      <c r="K176" s="27"/>
      <c r="L176" s="27"/>
    </row>
    <row r="177" spans="1:12" x14ac:dyDescent="0.25">
      <c r="A177" s="30"/>
      <c r="B177" s="25"/>
      <c r="C177" s="27"/>
      <c r="D177" s="28"/>
      <c r="E177" s="28"/>
      <c r="F177" s="27"/>
      <c r="G177" s="28"/>
      <c r="H177" s="28"/>
      <c r="I177" s="27"/>
      <c r="J177" s="27"/>
      <c r="K177" s="27"/>
      <c r="L177" s="27"/>
    </row>
    <row r="178" spans="1:12" x14ac:dyDescent="0.25">
      <c r="A178" s="30"/>
      <c r="B178" s="25"/>
      <c r="C178" s="27"/>
      <c r="D178" s="25"/>
      <c r="E178" s="28"/>
      <c r="F178" s="27"/>
      <c r="G178" s="28"/>
      <c r="H178" s="28"/>
      <c r="I178" s="27"/>
      <c r="J178" s="27"/>
      <c r="K178" s="27"/>
      <c r="L178" s="27"/>
    </row>
    <row r="179" spans="1:12" x14ac:dyDescent="0.25">
      <c r="A179" s="30"/>
      <c r="B179" s="25"/>
      <c r="C179" s="27"/>
      <c r="D179" s="25"/>
      <c r="E179" s="28"/>
      <c r="F179" s="27"/>
      <c r="G179" s="28"/>
      <c r="H179" s="28"/>
      <c r="I179" s="27"/>
      <c r="J179" s="27"/>
      <c r="K179" s="27"/>
      <c r="L179" s="27"/>
    </row>
    <row r="180" spans="1:12" ht="19.5" customHeight="1" x14ac:dyDescent="0.25">
      <c r="A180" s="30"/>
      <c r="B180" s="25"/>
      <c r="C180" s="27"/>
      <c r="D180" s="25"/>
      <c r="E180" s="28"/>
      <c r="F180" s="27"/>
      <c r="G180" s="28"/>
      <c r="H180" s="28"/>
      <c r="I180" s="27"/>
      <c r="J180" s="27"/>
      <c r="K180" s="27"/>
      <c r="L180" s="27"/>
    </row>
    <row r="181" spans="1:12" x14ac:dyDescent="0.25">
      <c r="A181" s="30"/>
      <c r="B181" s="25"/>
      <c r="C181" s="18"/>
      <c r="D181" s="25"/>
      <c r="E181" s="28"/>
      <c r="F181" s="27"/>
      <c r="G181" s="28"/>
      <c r="H181" s="28"/>
      <c r="I181" s="27"/>
      <c r="J181" s="27"/>
      <c r="K181" s="27"/>
      <c r="L181" s="27"/>
    </row>
    <row r="182" spans="1:12" x14ac:dyDescent="0.25">
      <c r="A182" s="30"/>
      <c r="B182" s="25"/>
      <c r="C182" s="27"/>
      <c r="D182" s="25"/>
      <c r="E182" s="28"/>
      <c r="F182" s="27"/>
      <c r="G182" s="28"/>
      <c r="H182" s="28"/>
      <c r="I182" s="27"/>
      <c r="J182" s="27"/>
      <c r="K182" s="27"/>
      <c r="L182" s="27"/>
    </row>
    <row r="183" spans="1:12" x14ac:dyDescent="0.25">
      <c r="A183" s="30"/>
      <c r="B183" s="25"/>
      <c r="C183" s="27"/>
      <c r="D183" s="25"/>
      <c r="E183" s="28"/>
      <c r="F183" s="27"/>
      <c r="G183" s="28"/>
      <c r="H183" s="28"/>
      <c r="I183" s="27"/>
      <c r="J183" s="27"/>
      <c r="K183" s="27"/>
      <c r="L183" s="27"/>
    </row>
    <row r="184" spans="1:12" x14ac:dyDescent="0.25">
      <c r="A184" s="29"/>
      <c r="B184" s="17"/>
      <c r="C184" s="31"/>
      <c r="D184" s="17"/>
      <c r="E184" s="32"/>
      <c r="F184" s="31"/>
      <c r="G184" s="17"/>
      <c r="H184" s="17"/>
      <c r="I184" s="31"/>
      <c r="J184" s="31"/>
      <c r="K184" s="31"/>
      <c r="L184" s="31"/>
    </row>
    <row r="185" spans="1:12" x14ac:dyDescent="0.25">
      <c r="A185" s="29"/>
      <c r="B185" s="17"/>
      <c r="C185" s="31"/>
      <c r="D185" s="17"/>
      <c r="E185" s="32"/>
      <c r="F185" s="31"/>
      <c r="G185" s="17"/>
      <c r="H185" s="17"/>
      <c r="I185" s="31"/>
      <c r="J185" s="31"/>
      <c r="K185" s="31"/>
      <c r="L185" s="31"/>
    </row>
    <row r="187" spans="1:12" x14ac:dyDescent="0.25">
      <c r="A187" s="1" t="s">
        <v>318</v>
      </c>
      <c r="B187" s="1" t="s">
        <v>319</v>
      </c>
      <c r="C187" s="4" t="s">
        <v>320</v>
      </c>
      <c r="D187" s="33" t="s">
        <v>321</v>
      </c>
      <c r="E187" s="33" t="s">
        <v>322</v>
      </c>
    </row>
    <row r="188" spans="1:12" x14ac:dyDescent="0.25">
      <c r="A188" s="34" t="s">
        <v>323</v>
      </c>
      <c r="B188" s="35">
        <f t="shared" ref="B188:B196" si="3">C188/$C$197</f>
        <v>0</v>
      </c>
      <c r="C188" s="5">
        <f>'summary 0917'!I24</f>
        <v>0</v>
      </c>
      <c r="D188" s="4">
        <f>33+1+1+1+1+1+8+1+1+1+2+1+2+1+1+1+2+3</f>
        <v>62</v>
      </c>
      <c r="E188" s="36">
        <f t="shared" ref="E188:E195" si="4">(C188/D188)*100</f>
        <v>0</v>
      </c>
    </row>
    <row r="189" spans="1:12" x14ac:dyDescent="0.25">
      <c r="A189" s="34" t="s">
        <v>96</v>
      </c>
      <c r="B189" s="35">
        <f t="shared" si="3"/>
        <v>0.3125</v>
      </c>
      <c r="C189" s="5">
        <f>'summary 0917'!I25</f>
        <v>5</v>
      </c>
      <c r="D189" s="4">
        <f>540+17+1+1+6+10+1+2+12+2+1+1+1+3+4+3+1+1+1+8+2+1+1+6+1+1+2+1+2+1+4+1+1+1+12+4+57</f>
        <v>714</v>
      </c>
      <c r="E189" s="36">
        <f t="shared" si="4"/>
        <v>0.70028011204481799</v>
      </c>
    </row>
    <row r="190" spans="1:12" x14ac:dyDescent="0.25">
      <c r="A190" s="34" t="s">
        <v>77</v>
      </c>
      <c r="B190" s="35">
        <f t="shared" si="3"/>
        <v>0.625</v>
      </c>
      <c r="C190" s="5">
        <f>'summary 0917'!I26</f>
        <v>10</v>
      </c>
      <c r="D190" s="4">
        <f>13+1+1+1+16+10</f>
        <v>42</v>
      </c>
      <c r="E190" s="36">
        <f t="shared" si="4"/>
        <v>23.809523809523807</v>
      </c>
    </row>
    <row r="191" spans="1:12" x14ac:dyDescent="0.25">
      <c r="A191" s="34" t="s">
        <v>324</v>
      </c>
      <c r="B191" s="35">
        <f t="shared" si="3"/>
        <v>0</v>
      </c>
      <c r="C191" s="5">
        <f>'summary 0917'!I27</f>
        <v>0</v>
      </c>
      <c r="D191" s="4">
        <f>36+1+1+2</f>
        <v>40</v>
      </c>
      <c r="E191" s="36">
        <f t="shared" si="4"/>
        <v>0</v>
      </c>
    </row>
    <row r="192" spans="1:12" x14ac:dyDescent="0.25">
      <c r="A192" s="34" t="s">
        <v>325</v>
      </c>
      <c r="B192" s="35">
        <f t="shared" si="3"/>
        <v>0</v>
      </c>
      <c r="C192" s="5">
        <f>'summary 0917'!I28</f>
        <v>0</v>
      </c>
      <c r="D192" s="4">
        <f>288+2+13+2+5+56+59+14+2+3+3+1+4+14</f>
        <v>466</v>
      </c>
      <c r="E192" s="36">
        <f t="shared" si="4"/>
        <v>0</v>
      </c>
    </row>
    <row r="193" spans="1:5" x14ac:dyDescent="0.25">
      <c r="A193" s="34" t="s">
        <v>326</v>
      </c>
      <c r="B193" s="35">
        <f t="shared" si="3"/>
        <v>6.25E-2</v>
      </c>
      <c r="C193" s="5">
        <f>'summary 0917'!I29</f>
        <v>1</v>
      </c>
      <c r="D193" s="4">
        <f>132+2+1+2+7+3+4+2+7+1+3+4</f>
        <v>168</v>
      </c>
      <c r="E193" s="36">
        <f t="shared" si="4"/>
        <v>0.59523809523809523</v>
      </c>
    </row>
    <row r="194" spans="1:5" x14ac:dyDescent="0.25">
      <c r="A194" s="34" t="s">
        <v>140</v>
      </c>
      <c r="B194" s="35">
        <f t="shared" si="3"/>
        <v>0</v>
      </c>
      <c r="C194" s="5">
        <f>'summary 0917'!I30</f>
        <v>0</v>
      </c>
      <c r="D194" s="4">
        <v>9</v>
      </c>
      <c r="E194" s="36">
        <f t="shared" si="4"/>
        <v>0</v>
      </c>
    </row>
    <row r="195" spans="1:5" x14ac:dyDescent="0.25">
      <c r="A195" s="34" t="s">
        <v>288</v>
      </c>
      <c r="B195" s="35">
        <f t="shared" si="3"/>
        <v>0</v>
      </c>
      <c r="C195" s="5">
        <f>'summary 0917'!I31</f>
        <v>0</v>
      </c>
      <c r="D195" s="4">
        <f>10+5+2</f>
        <v>17</v>
      </c>
      <c r="E195" s="36">
        <f t="shared" si="4"/>
        <v>0</v>
      </c>
    </row>
    <row r="196" spans="1:5" x14ac:dyDescent="0.25">
      <c r="A196" s="37" t="s">
        <v>327</v>
      </c>
      <c r="B196" s="35">
        <f t="shared" si="3"/>
        <v>0</v>
      </c>
      <c r="C196" s="5">
        <f>'summary 0917'!I32</f>
        <v>0</v>
      </c>
    </row>
    <row r="197" spans="1:5" x14ac:dyDescent="0.25">
      <c r="A197" s="37" t="s">
        <v>328</v>
      </c>
      <c r="B197" s="38">
        <f>SUM(B188:B196)</f>
        <v>1</v>
      </c>
      <c r="C197" s="4">
        <f>SUM(C188:C196)</f>
        <v>16</v>
      </c>
      <c r="D197" s="4">
        <f>SUM(D188:D196)</f>
        <v>1518</v>
      </c>
    </row>
  </sheetData>
  <phoneticPr fontId="0" type="noConversion"/>
  <printOptions horizontalCentered="1"/>
  <pageMargins left="0.25" right="0.25" top="1" bottom="0.5" header="0.5" footer="0.25"/>
  <pageSetup paperSize="5" scale="52" orientation="landscape" r:id="rId1"/>
  <headerFooter alignWithMargins="0">
    <oddHeader>&amp;C&amp;"Arial,Bold"EWS-Global Risk Operations
Weekly Summary of Market Risk Aggregation Issues
Week Beginning September 17</oddHeader>
    <oddFooter>&amp;L&amp;"Arial,Bold"Questions Call Nancy ext 54751</oddFooter>
  </headerFooter>
  <rowBreaks count="1" manualBreakCount="1">
    <brk id="110" max="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9</vt:i4>
      </vt:variant>
    </vt:vector>
  </HeadingPairs>
  <TitlesOfParts>
    <vt:vector size="27" baseType="lpstr">
      <vt:lpstr>Graph Data Oct 015</vt:lpstr>
      <vt:lpstr>summary 1015</vt:lpstr>
      <vt:lpstr>Graph Data Oct 08</vt:lpstr>
      <vt:lpstr>summary 1008</vt:lpstr>
      <vt:lpstr>Graph Data Oct 01</vt:lpstr>
      <vt:lpstr>summary 1001</vt:lpstr>
      <vt:lpstr>Graph Data Sep 24</vt:lpstr>
      <vt:lpstr>summary 0924</vt:lpstr>
      <vt:lpstr>Graph Data Sep 17</vt:lpstr>
      <vt:lpstr>summary 0917</vt:lpstr>
      <vt:lpstr>Graph Data Sep 10</vt:lpstr>
      <vt:lpstr>summary 0910</vt:lpstr>
      <vt:lpstr>Graph Data Sep 04</vt:lpstr>
      <vt:lpstr>summary 0904</vt:lpstr>
      <vt:lpstr>Graph Data Aug 27</vt:lpstr>
      <vt:lpstr>summary 0827</vt:lpstr>
      <vt:lpstr>Graph Data Aug 20</vt:lpstr>
      <vt:lpstr>summary 0820</vt:lpstr>
      <vt:lpstr>'Graph Data Aug 20'!Print_Area</vt:lpstr>
      <vt:lpstr>'Graph Data Aug 27'!Print_Area</vt:lpstr>
      <vt:lpstr>'Graph Data Oct 01'!Print_Area</vt:lpstr>
      <vt:lpstr>'Graph Data Oct 015'!Print_Area</vt:lpstr>
      <vt:lpstr>'Graph Data Oct 08'!Print_Area</vt:lpstr>
      <vt:lpstr>'Graph Data Sep 04'!Print_Area</vt:lpstr>
      <vt:lpstr>'Graph Data Sep 10'!Print_Area</vt:lpstr>
      <vt:lpstr>'Graph Data Sep 17'!Print_Area</vt:lpstr>
      <vt:lpstr>'Graph Data Sep 24'!Print_Area</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nhernand</dc:creator>
  <cp:lastModifiedBy>Havlíček Jan</cp:lastModifiedBy>
  <cp:lastPrinted>2001-10-23T14:06:50Z</cp:lastPrinted>
  <dcterms:created xsi:type="dcterms:W3CDTF">2001-08-28T13:25:14Z</dcterms:created>
  <dcterms:modified xsi:type="dcterms:W3CDTF">2023-09-10T11:27:05Z</dcterms:modified>
</cp:coreProperties>
</file>