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<sst xmlns="http://schemas.openxmlformats.org/spreadsheetml/2006/main" count="554" uniqueCount="361">
  <si>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</si>
  <si>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</si>
  <si>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</si>
  <si>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</si>
  <si>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</si>
  <si>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</si>
  <si>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</si>
  <si>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</si>
  <si>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</si>
  <si>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</si>
  <si>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</si>
  <si>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</si>
  <si>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</si>
  <si>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</si>
  <si>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</si>
  <si>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</si>
  <si>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</si>
  <si>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</si>
  <si>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</si>
  <si>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</si>
  <si>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</si>
  <si>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</si>
  <si>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</si>
  <si>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</si>
  <si>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</si>
  <si>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</si>
  <si>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</si>
  <si>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</si>
  <si>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</si>
  <si>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</si>
  <si>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</si>
  <si>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</si>
  <si>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</si>
  <si>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</si>
  <si>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</si>
  <si>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</si>
  <si>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</si>
  <si>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</si>
  <si>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</si>
  <si>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</si>
  <si>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</si>
  <si>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</si>
  <si>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</si>
  <si>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</si>
  <si>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</si>
  <si>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</si>
  <si>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</si>
  <si>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</si>
  <si>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</si>
  <si>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</si>
  <si>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</si>
  <si>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</si>
  <si>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</si>
  <si>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</si>
  <si>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</si>
  <si>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</si>
  <si>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</si>
  <si>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</si>
  <si>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</si>
  <si>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</si>
  <si>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</si>
  <si>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</si>
  <si>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</si>
  <si>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</si>
  <si>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</si>
  <si>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</si>
  <si>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</si>
  <si>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</si>
  <si>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</si>
  <si>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</si>
  <si>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</si>
  <si>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</si>
  <si>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</si>
  <si>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</si>
  <si>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</si>
  <si>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</si>
  <si>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</si>
  <si>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</si>
  <si>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</si>
  <si>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</si>
  <si>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</si>
  <si>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</si>
  <si>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</si>
  <si>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</si>
  <si>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</si>
  <si>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</si>
  <si>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</si>
  <si>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</si>
  <si>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</si>
  <si>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</si>
  <si>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</si>
  <si>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</si>
  <si>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</si>
  <si>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</si>
  <si>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</si>
  <si>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</si>
  <si>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</si>
  <si>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</si>
  <si>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</si>
  <si>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</si>
  <si>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</si>
  <si>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</si>
  <si>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</si>
  <si>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</si>
  <si>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</si>
  <si>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</si>
  <si>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</si>
  <si>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</si>
  <si>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</si>
  <si>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</si>
  <si>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</si>
  <si>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</si>
  <si>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</si>
  <si>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</si>
  <si>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</si>
  <si>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</si>
  <si>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</si>
  <si>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</si>
  <si>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</si>
  <si>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</si>
  <si>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</si>
  <si>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</si>
  <si>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</si>
  <si>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</si>
  <si>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</si>
  <si>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</si>
  <si>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</si>
  <si>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</si>
  <si>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</si>
  <si>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</si>
  <si>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</si>
  <si>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</si>
  <si>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</si>
  <si>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</si>
  <si>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</si>
  <si>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</si>
  <si>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</si>
  <si>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</si>
  <si>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</si>
  <si>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</si>
  <si>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</si>
  <si>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</si>
  <si>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</si>
  <si>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</si>
  <si>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</si>
  <si>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</si>
  <si>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</si>
  <si>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</si>
  <si>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</si>
  <si>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</si>
  <si>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</si>
  <si>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</si>
  <si>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</si>
  <si>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</si>
  <si>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</si>
  <si>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</si>
  <si>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</si>
  <si>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</si>
  <si>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</si>
  <si>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</si>
  <si>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</si>
  <si>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</si>
  <si>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</si>
  <si>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</si>
  <si>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</si>
  <si>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</si>
  <si>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</si>
  <si>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</si>
  <si>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</si>
  <si>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</si>
  <si>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</si>
  <si>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</si>
  <si>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</si>
  <si>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</si>
  <si>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</si>
  <si>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</si>
  <si>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</si>
  <si>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</si>
  <si>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</si>
  <si>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</si>
  <si>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</si>
  <si>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</si>
  <si>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</si>
  <si>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</si>
  <si>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</si>
  <si>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</si>
  <si>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</si>
  <si>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</si>
  <si>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</si>
  <si>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</si>
  <si>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</si>
  <si>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</si>
  <si>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</si>
  <si>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</si>
  <si>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</si>
  <si>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</si>
  <si>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</si>
  <si>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</si>
  <si>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</si>
  <si>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</si>
  <si>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</si>
  <si>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</si>
  <si>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</si>
  <si>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</si>
  <si>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</si>
  <si>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</si>
  <si>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</si>
  <si>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</si>
  <si>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</si>
  <si>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</si>
  <si>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</si>
  <si>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</si>
  <si>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</si>
  <si>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</si>
  <si>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</si>
  <si>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</si>
  <si>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</si>
  <si>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</si>
  <si>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</si>
  <si>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</si>
  <si>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</si>
  <si>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</si>
  <si>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</si>
  <si>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</si>
  <si>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</si>
  <si>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</si>
  <si>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</si>
  <si>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</si>
  <si>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</si>
  <si>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</si>
  <si>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</si>
  <si>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</si>
  <si>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</si>
  <si>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</si>
  <si>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</si>
  <si>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</si>
  <si>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</si>
  <si>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</si>
  <si>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</si>
  <si>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</si>
  <si>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</si>
  <si>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</si>
  <si>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</si>
  <si>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</si>
  <si>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</si>
  <si>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</si>
  <si>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</si>
  <si>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</si>
  <si>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</si>
  <si>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</si>
  <si>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</si>
  <si>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</si>
  <si>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</si>
  <si>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</si>
  <si>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</si>
  <si>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</si>
  <si>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</si>
  <si>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</si>
  <si>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</si>
  <si>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</si>
  <si>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</si>
  <si>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</si>
  <si>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</si>
  <si>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</si>
  <si>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</si>
  <si>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</si>
  <si>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</si>
  <si>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</si>
  <si>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</si>
  <si>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</si>
  <si>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</si>
  <si>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</si>
  <si>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</si>
  <si>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</si>
  <si>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</si>
  <si>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</si>
  <si>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</si>
  <si>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</si>
  <si>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</si>
  <si>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</si>
  <si>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</si>
  <si>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</si>
  <si>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</si>
  <si>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</si>
  <si>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</si>
  <si>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</si>
  <si>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</si>
  <si>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</si>
  <si>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</si>
  <si>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</si>
  <si>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</si>
  <si>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</si>
  <si>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</si>
  <si>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</si>
  <si>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</si>
  <si>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</si>
  <si>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</si>
  <si>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</si>
  <si>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</si>
  <si>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</si>
  <si>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</si>
  <si>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</si>
  <si>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</si>
  <si>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</si>
  <si>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</si>
  <si>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</si>
  <si>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</si>
  <si>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</si>
  <si>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</si>
  <si>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</si>
  <si>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</si>
  <si>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</si>
  <si>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</si>
  <si>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</si>
  <si>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</si>
  <si>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</si>
  <si>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</si>
  <si>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</si>
  <si>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</si>
  <si>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</si>
  <si>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</si>
  <si>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</si>
  <si>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</si>
  <si>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</si>
  <si>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</si>
  <si>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</si>
  <si>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</si>
  <si>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</si>
  <si>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</si>
  <si>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</si>
  <si>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</si>
  <si>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</si>
  <si>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</si>
  <si>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</si>
  <si>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</si>
  <si>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</si>
  <si>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</si>
  <si>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</si>
  <si>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</si>
  <si>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</si>
  <si>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</si>
  <si>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</si>
  <si>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</si>
  <si>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</si>
  <si>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</si>
  <si>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</si>
  <si>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</si>
  <si>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</si>
  <si>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</si>
  <si>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</si>
  <si>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</si>
  <si>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</si>
  <si>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</si>
  <si>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</si>
  <si>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</si>
  <si>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</si>
  <si>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CBO</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</si>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</sst>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F17" sqref="F17"/>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8</v>
      </c>
      <c r="D28" s="196">
        <f t="shared" si="0"/>
        <v>8</v>
      </c>
      <c r="E28" s="196">
        <f t="shared" si="0"/>
        <v>8</v>
      </c>
      <c r="F28" s="196">
        <f t="shared" si="0"/>
        <v>8</v>
      </c>
      <c r="G28" s="196">
        <f t="shared" si="0"/>
        <v>8</v>
      </c>
      <c r="H28" s="196">
        <f t="shared" si="0"/>
        <v>8</v>
      </c>
      <c r="I28" s="196">
        <f t="shared" si="0"/>
        <v>8</v>
      </c>
      <c r="J28" s="196">
        <f t="shared" si="0"/>
        <v>8</v>
      </c>
      <c r="K28" s="196">
        <f t="shared" si="0"/>
        <v>8</v>
      </c>
      <c r="L28" s="196">
        <f t="shared" si="0"/>
        <v>8</v>
      </c>
      <c r="M28" s="196">
        <f t="shared" si="0"/>
        <v>8</v>
      </c>
      <c r="N28" s="197">
        <f t="shared" si="0"/>
        <v>8</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6">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60833.333333333336</v>
      </c>
      <c r="D58" s="188">
        <f t="shared" si="16"/>
        <v>65395.833333333336</v>
      </c>
      <c r="E58" s="188">
        <f t="shared" si="16"/>
        <v>65395.833333333336</v>
      </c>
      <c r="F58" s="188">
        <f t="shared" si="16"/>
        <v>65395.833333333336</v>
      </c>
      <c r="G58" s="188">
        <f t="shared" si="16"/>
        <v>65395.833333333336</v>
      </c>
      <c r="H58" s="188">
        <f t="shared" si="16"/>
        <v>65395.833333333336</v>
      </c>
      <c r="I58" s="188">
        <f t="shared" si="16"/>
        <v>65395.833333333336</v>
      </c>
      <c r="J58" s="188">
        <f t="shared" si="16"/>
        <v>65395.833333333336</v>
      </c>
      <c r="K58" s="188">
        <f t="shared" si="16"/>
        <v>65395.833333333336</v>
      </c>
      <c r="L58" s="188">
        <f t="shared" si="16"/>
        <v>65395.833333333336</v>
      </c>
      <c r="M58" s="188">
        <f t="shared" si="16"/>
        <v>65395.833333333336</v>
      </c>
      <c r="N58" s="188">
        <f t="shared" si="16"/>
        <v>65395.833333333336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6">
      <c r="A72" s="193" t="s">
        <v>163</v>
      </c>
      <c r="B72" s="194"/>
      <c r="C72" s="195">
        <f>C58+C64</f>
        <v>60833.333333333336</v>
      </c>
      <c r="D72" s="195">
        <f>D58+D64+D64</f>
        <v>65395.833333333336</v>
      </c>
      <c r="E72" s="195">
        <f t="shared" ref="E72:N72" si="26">E58+E64</f>
        <v>65395.833333333336</v>
      </c>
      <c r="F72" s="195">
        <f t="shared" si="26"/>
        <v>65395.833333333336</v>
      </c>
      <c r="G72" s="195">
        <f t="shared" si="26"/>
        <v>65395.833333333336</v>
      </c>
      <c r="H72" s="195">
        <f t="shared" si="26"/>
        <v>65395.833333333336</v>
      </c>
      <c r="I72" s="195">
        <f t="shared" si="26"/>
        <v>65395.833333333336</v>
      </c>
      <c r="J72" s="195">
        <f t="shared" si="26"/>
        <v>65395.833333333336</v>
      </c>
      <c r="K72" s="195">
        <f t="shared" si="26"/>
        <v>65395.833333333336</v>
      </c>
      <c r="L72" s="195">
        <f t="shared" si="26"/>
        <v>65395.833333333336</v>
      </c>
      <c r="M72" s="195">
        <f t="shared" si="26"/>
        <v>65395.833333333336</v>
      </c>
      <c r="N72" s="195">
        <f t="shared" si="26"/>
        <v>65395.833333333336</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1620</v>
      </c>
      <c r="G13" s="117"/>
      <c r="H13" s="74">
        <f t="shared" ref="H13:H51" si="0">F13*12</f>
        <v>19440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45</v>
      </c>
      <c r="G15" s="117"/>
      <c r="H15" s="74">
        <f>Headcount!C35*200</f>
        <v>1800</v>
      </c>
      <c r="I15" s="117"/>
      <c r="J15" s="227" t="s">
        <v>156</v>
      </c>
      <c r="K15"/>
    </row>
    <row r="16" spans="1:11" ht="13.8">
      <c r="A16" s="66" t="s">
        <v>36</v>
      </c>
      <c r="B16" s="8" t="s">
        <v>82</v>
      </c>
      <c r="C16" s="117"/>
      <c r="D16" s="117"/>
      <c r="E16" s="117"/>
      <c r="F16" s="328">
        <f>[1]Assumptions!F16*SUM(Headcount!$C$35:$N$35)/12</f>
        <v>72</v>
      </c>
      <c r="G16" s="117"/>
      <c r="H16" s="74">
        <f t="shared" si="0"/>
        <v>864</v>
      </c>
      <c r="I16" s="117"/>
      <c r="J16" s="227"/>
      <c r="K16"/>
    </row>
    <row r="17" spans="1:11" ht="13.8">
      <c r="A17" s="39" t="s">
        <v>24</v>
      </c>
      <c r="B17" s="8" t="s">
        <v>7</v>
      </c>
      <c r="C17" s="117"/>
      <c r="D17" s="117"/>
      <c r="E17" s="117"/>
      <c r="F17" s="328">
        <f>[1]Assumptions!F17*SUM(Headcount!$C$35:$N$35)/12</f>
        <v>45</v>
      </c>
      <c r="G17" s="117"/>
      <c r="H17" s="74">
        <f t="shared" si="0"/>
        <v>540</v>
      </c>
      <c r="I17" s="117"/>
      <c r="J17" s="227"/>
      <c r="K17"/>
    </row>
    <row r="18" spans="1:11" ht="13.8">
      <c r="A18" s="66" t="s">
        <v>26</v>
      </c>
      <c r="B18" s="8" t="s">
        <v>208</v>
      </c>
      <c r="C18" s="117"/>
      <c r="D18" s="117"/>
      <c r="E18" s="117"/>
      <c r="F18" s="328">
        <f>[1]Assumptions!F18*SUM(Headcount!$C$35:$N$35)/12</f>
        <v>1350</v>
      </c>
      <c r="G18" s="117"/>
      <c r="H18" s="74">
        <f>F18*12</f>
        <v>16200</v>
      </c>
      <c r="I18" s="117"/>
      <c r="J18" s="227"/>
      <c r="K18"/>
    </row>
    <row r="19" spans="1:11" ht="13.8">
      <c r="A19" s="66" t="s">
        <v>206</v>
      </c>
      <c r="B19" s="8" t="s">
        <v>207</v>
      </c>
      <c r="C19" s="117"/>
      <c r="D19" s="117"/>
      <c r="E19" s="117"/>
      <c r="F19" s="328">
        <f>[1]Assumptions!F19*SUM(Headcount!$C$35:$N$35)/12</f>
        <v>540</v>
      </c>
      <c r="G19" s="117"/>
      <c r="H19" s="73">
        <f t="shared" si="0"/>
        <v>6480</v>
      </c>
      <c r="I19" s="117"/>
      <c r="J19" s="227"/>
      <c r="K19"/>
    </row>
    <row r="20" spans="1:11" ht="13.8">
      <c r="A20" s="39"/>
      <c r="B20" s="27" t="s">
        <v>11</v>
      </c>
      <c r="C20" s="117"/>
      <c r="D20" s="117"/>
      <c r="E20" s="117"/>
      <c r="F20" s="103">
        <f>SUM(F12:F19)</f>
        <v>3672</v>
      </c>
      <c r="G20" s="118"/>
      <c r="H20" s="103">
        <f>SUM(H12:H19)</f>
        <v>45324</v>
      </c>
      <c r="I20" s="117"/>
      <c r="J20" s="227"/>
      <c r="K20"/>
    </row>
    <row r="21" spans="1:11" s="132" customFormat="1" ht="13.8">
      <c r="A21" s="119" t="s">
        <v>25</v>
      </c>
      <c r="B21" s="42" t="s">
        <v>83</v>
      </c>
      <c r="C21" s="134"/>
      <c r="D21" s="134"/>
      <c r="E21" s="134"/>
      <c r="F21" s="328">
        <f>[1]Assumptions!F21*SUM(Headcount!$C$35:$N$35)/12</f>
        <v>513</v>
      </c>
      <c r="G21" s="134"/>
      <c r="H21" s="133">
        <f t="shared" si="0"/>
        <v>6156</v>
      </c>
      <c r="I21" s="134"/>
      <c r="J21" s="317"/>
      <c r="K21" s="131"/>
    </row>
    <row r="22" spans="1:11" s="132" customFormat="1" ht="13.8">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355</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153</v>
      </c>
      <c r="G25" s="117"/>
      <c r="H25" s="74">
        <f t="shared" si="0"/>
        <v>1836</v>
      </c>
      <c r="I25" s="117"/>
      <c r="J25" s="227"/>
      <c r="K25"/>
    </row>
    <row r="26" spans="1:11" ht="13.8">
      <c r="A26" s="39" t="s">
        <v>32</v>
      </c>
      <c r="B26" s="8" t="s">
        <v>89</v>
      </c>
      <c r="C26" s="117"/>
      <c r="D26" s="117"/>
      <c r="E26" s="117"/>
      <c r="F26" s="328">
        <f>[1]Assumptions!F26*SUM(Headcount!$C$35:$N$35)/12</f>
        <v>54</v>
      </c>
      <c r="G26" s="117"/>
      <c r="H26" s="74">
        <f t="shared" si="0"/>
        <v>648</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45</v>
      </c>
      <c r="G29" s="117"/>
      <c r="H29" s="73">
        <f t="shared" si="0"/>
        <v>540</v>
      </c>
      <c r="I29" s="117"/>
      <c r="J29" s="227"/>
      <c r="K29"/>
    </row>
    <row r="30" spans="1:11" ht="13.8">
      <c r="A30" s="39"/>
      <c r="B30" s="27" t="s">
        <v>78</v>
      </c>
      <c r="C30" s="117"/>
      <c r="D30" s="117"/>
      <c r="E30" s="117"/>
      <c r="F30" s="103">
        <f>SUM(F25:F29)</f>
        <v>252</v>
      </c>
      <c r="G30" s="118"/>
      <c r="H30" s="103">
        <f>SUM(H25:H29)</f>
        <v>3024</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72</v>
      </c>
      <c r="G33" s="117"/>
      <c r="H33" s="74">
        <f t="shared" si="0"/>
        <v>864</v>
      </c>
      <c r="I33" s="117"/>
      <c r="J33" s="227"/>
      <c r="K33"/>
    </row>
    <row r="34" spans="1:11" ht="13.8">
      <c r="A34" s="39" t="s">
        <v>38</v>
      </c>
      <c r="B34" s="8" t="s">
        <v>108</v>
      </c>
      <c r="C34" s="117"/>
      <c r="D34" s="117"/>
      <c r="E34" s="117"/>
      <c r="F34" s="328">
        <f>[1]Assumptions!F34*SUM(Headcount!$C$35:$N$35)/12</f>
        <v>72</v>
      </c>
      <c r="G34" s="117"/>
      <c r="H34" s="73">
        <f t="shared" si="0"/>
        <v>864</v>
      </c>
      <c r="I34" s="117"/>
      <c r="J34" s="227"/>
      <c r="K34"/>
    </row>
    <row r="35" spans="1:11" ht="13.8">
      <c r="A35" s="39"/>
      <c r="B35" s="27" t="s">
        <v>13</v>
      </c>
      <c r="C35" s="117"/>
      <c r="D35" s="117"/>
      <c r="E35" s="117"/>
      <c r="F35" s="103">
        <f>SUM(F33:F34)</f>
        <v>144</v>
      </c>
      <c r="G35" s="118"/>
      <c r="H35" s="103">
        <f>SUM(H33:H34)</f>
        <v>1728</v>
      </c>
      <c r="I35" s="117"/>
      <c r="J35" s="227"/>
      <c r="K35"/>
    </row>
    <row r="36" spans="1:11" ht="13.8">
      <c r="A36" s="39" t="s">
        <v>40</v>
      </c>
      <c r="B36" s="42" t="s">
        <v>159</v>
      </c>
      <c r="C36" s="117"/>
      <c r="D36" s="117"/>
      <c r="E36" s="117"/>
      <c r="F36" s="360">
        <f>('Project Assumption WS'!H8+'Project Assumption WS'!I8)/12</f>
        <v>0</v>
      </c>
      <c r="G36" s="118"/>
      <c r="H36" s="103">
        <f t="shared" si="0"/>
        <v>0</v>
      </c>
      <c r="I36" s="117"/>
      <c r="J36" s="227" t="s">
        <v>354</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4500</v>
      </c>
      <c r="G38" s="118"/>
      <c r="H38" s="103">
        <f t="shared" si="0"/>
        <v>54000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355</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9338.1428571428569</v>
      </c>
      <c r="G52" s="318"/>
      <c r="H52" s="334">
        <f>+H20+H21+H22+H23+H24+H30+H31+H32+H35+H36+H37+H38+H39+H47+H50+H51</f>
        <v>113317.71428571429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313884</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8" thickBot="1">
      <c r="A73" s="332" t="s">
        <v>130</v>
      </c>
      <c r="B73" s="331"/>
      <c r="C73"/>
      <c r="D73"/>
      <c r="E73"/>
      <c r="F73" s="333">
        <f>F52+F71</f>
        <v>32304.750941501385</v>
      </c>
      <c r="G73"/>
      <c r="H73" s="333">
        <f>H52+H71</f>
        <v>388917.01129801665</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0.44140625" style="337" bestFit="1" customWidth="1"/>
    <col min="9" max="9" width="9.109375" style="337" bestFit="1" customWidth="1"/>
    <col min="10" max="10" width="12.77734375" style="337" bestFit="1" customWidth="1"/>
    <col min="11" max="11" width="8.77734375" style="337" bestFit="1" customWidth="1"/>
    <col min="12" max="13" width="11.109375" style="337" bestFit="1" customWidth="1"/>
    <col min="14" max="14" width="8.44140625"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931153.78125000012</v>
      </c>
      <c r="K2" s="337">
        <f>K8</f>
        <v>0</v>
      </c>
      <c r="L2" s="337">
        <f>L8</f>
        <v>275599.29701230238</v>
      </c>
      <c r="M2" s="337">
        <f>M8</f>
        <v>288000</v>
      </c>
      <c r="N2" s="337">
        <f>N8</f>
        <v>25883.999999999825</v>
      </c>
      <c r="O2" s="337">
        <f t="shared" ref="O2:O8" si="0">SUM(H2:N2)</f>
        <v>1520637.0782623023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0</v>
      </c>
      <c r="I8" s="339">
        <f>SUM(I2:I7)</f>
        <v>0</v>
      </c>
      <c r="J8" s="339">
        <f>'Detail Expenses'!P32+'Detail Expenses'!P35+'Detail Expenses'!P63</f>
        <v>931153.78125000012</v>
      </c>
      <c r="K8" s="339">
        <f>'Detail Expenses'!P46</f>
        <v>0</v>
      </c>
      <c r="L8" s="339">
        <f>'Detail Expenses'!P95</f>
        <v>275599.29701230238</v>
      </c>
      <c r="M8" s="339">
        <f>'Detail Expenses'!P47+'Detail Expenses'!P48</f>
        <v>288000</v>
      </c>
      <c r="N8" s="339">
        <f>'Detail Expenses'!P98-'Detail Expenses'!P32-'Detail Expenses'!P35-'Detail Expenses'!P63-'Detail Expenses'!P46-'Detail Expenses'!P96-'Detail Expenses'!P47-'Detail Expenses'!P48-H8-'Detail Expenses'!P48-I8</f>
        <v>25883.999999999825</v>
      </c>
      <c r="O8" s="339">
        <f t="shared" si="0"/>
        <v>1520637.0782623023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0</v>
      </c>
      <c r="I9" s="337">
        <f t="shared" ref="I9:O9" si="3">SUM(I2:I7)</f>
        <v>0</v>
      </c>
      <c r="J9" s="337">
        <f t="shared" si="3"/>
        <v>931153.78125000012</v>
      </c>
      <c r="K9" s="337">
        <f t="shared" si="3"/>
        <v>0</v>
      </c>
      <c r="L9" s="337">
        <f t="shared" si="3"/>
        <v>275599.29701230238</v>
      </c>
      <c r="M9" s="337">
        <f t="shared" si="3"/>
        <v>288000</v>
      </c>
      <c r="N9" s="337">
        <f t="shared" si="3"/>
        <v>25883.999999999825</v>
      </c>
      <c r="O9" s="337">
        <f t="shared" si="3"/>
        <v>1520637.0782623023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60833.333333333336</v>
      </c>
      <c r="E30" s="295">
        <f>Headcount!D58</f>
        <v>65395.833333333336</v>
      </c>
      <c r="F30" s="295">
        <f>Headcount!E58</f>
        <v>65395.833333333336</v>
      </c>
      <c r="G30" s="295">
        <f>Headcount!F58</f>
        <v>65395.833333333336</v>
      </c>
      <c r="H30" s="295">
        <f>Headcount!G58</f>
        <v>65395.833333333336</v>
      </c>
      <c r="I30" s="295">
        <f>Headcount!H58</f>
        <v>65395.833333333336</v>
      </c>
      <c r="J30" s="295">
        <f>Headcount!I58</f>
        <v>65395.833333333336</v>
      </c>
      <c r="K30" s="295">
        <f>Headcount!J58</f>
        <v>65395.833333333336</v>
      </c>
      <c r="L30" s="295">
        <f>Headcount!K58</f>
        <v>65395.833333333336</v>
      </c>
      <c r="M30" s="295">
        <f>Headcount!L58</f>
        <v>65395.833333333336</v>
      </c>
      <c r="N30" s="295">
        <f>Headcount!M58</f>
        <v>65395.833333333336</v>
      </c>
      <c r="O30" s="295">
        <f>Headcount!N58</f>
        <v>65395.833333333336</v>
      </c>
      <c r="P30" s="296">
        <f>SUM(D30:O30)</f>
        <v>780187.50000000012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60833.333333333336</v>
      </c>
      <c r="E32" s="298">
        <f t="shared" ref="E32:P32" si="0">SUM(E30:E31)</f>
        <v>65395.833333333336</v>
      </c>
      <c r="F32" s="298">
        <f t="shared" si="0"/>
        <v>65395.833333333336</v>
      </c>
      <c r="G32" s="298">
        <f t="shared" si="0"/>
        <v>65395.833333333336</v>
      </c>
      <c r="H32" s="298">
        <f t="shared" si="0"/>
        <v>65395.833333333336</v>
      </c>
      <c r="I32" s="298">
        <f t="shared" si="0"/>
        <v>65395.833333333336</v>
      </c>
      <c r="J32" s="298">
        <f t="shared" si="0"/>
        <v>65395.833333333336</v>
      </c>
      <c r="K32" s="298">
        <f t="shared" si="0"/>
        <v>65395.833333333336</v>
      </c>
      <c r="L32" s="298">
        <f t="shared" si="0"/>
        <v>65395.833333333336</v>
      </c>
      <c r="M32" s="298">
        <f t="shared" si="0"/>
        <v>65395.833333333336</v>
      </c>
      <c r="N32" s="298">
        <f t="shared" si="0"/>
        <v>65395.833333333336</v>
      </c>
      <c r="O32" s="298">
        <f t="shared" si="0"/>
        <v>65395.833333333336</v>
      </c>
      <c r="P32" s="299">
        <f t="shared" si="0"/>
        <v>780187.50000000012</v>
      </c>
    </row>
    <row r="33" spans="1:18">
      <c r="A33" s="39" t="s">
        <v>21</v>
      </c>
      <c r="B33" s="64" t="s">
        <v>4</v>
      </c>
      <c r="C33" s="8"/>
      <c r="D33" s="243">
        <f>D32*0.0935</f>
        <v>5687.916666666667</v>
      </c>
      <c r="E33" s="243">
        <f>E32*0.0935</f>
        <v>6114.510416666667</v>
      </c>
      <c r="F33" s="243">
        <f>F32*0.0935</f>
        <v>6114.510416666667</v>
      </c>
      <c r="G33" s="243">
        <f t="shared" ref="G33:O33" si="1">G32*0.0935</f>
        <v>6114.510416666667</v>
      </c>
      <c r="H33" s="243">
        <f t="shared" si="1"/>
        <v>6114.510416666667</v>
      </c>
      <c r="I33" s="243">
        <f t="shared" si="1"/>
        <v>6114.510416666667</v>
      </c>
      <c r="J33" s="243">
        <f t="shared" si="1"/>
        <v>6114.510416666667</v>
      </c>
      <c r="K33" s="243">
        <f t="shared" si="1"/>
        <v>6114.510416666667</v>
      </c>
      <c r="L33" s="243">
        <f t="shared" si="1"/>
        <v>6114.510416666667</v>
      </c>
      <c r="M33" s="243">
        <f t="shared" si="1"/>
        <v>6114.510416666667</v>
      </c>
      <c r="N33" s="243">
        <f t="shared" si="1"/>
        <v>6114.510416666667</v>
      </c>
      <c r="O33" s="243">
        <f t="shared" si="1"/>
        <v>6114.510416666667</v>
      </c>
      <c r="P33" s="300">
        <f>SUM(D33:O33)</f>
        <v>72947.53125</v>
      </c>
    </row>
    <row r="34" spans="1:18">
      <c r="A34" s="39" t="s">
        <v>22</v>
      </c>
      <c r="B34" s="8" t="s">
        <v>5</v>
      </c>
      <c r="C34" s="8"/>
      <c r="D34" s="104">
        <f>D32*0.1</f>
        <v>6083.3333333333339</v>
      </c>
      <c r="E34" s="104">
        <f>E32*0.1</f>
        <v>6539.5833333333339</v>
      </c>
      <c r="F34" s="104">
        <f>F32*0.1</f>
        <v>6539.5833333333339</v>
      </c>
      <c r="G34" s="104">
        <f t="shared" ref="G34:O34" si="2">G32*0.1</f>
        <v>6539.5833333333339</v>
      </c>
      <c r="H34" s="104">
        <f t="shared" si="2"/>
        <v>6539.5833333333339</v>
      </c>
      <c r="I34" s="104">
        <f t="shared" si="2"/>
        <v>6539.5833333333339</v>
      </c>
      <c r="J34" s="104">
        <f t="shared" si="2"/>
        <v>6539.5833333333339</v>
      </c>
      <c r="K34" s="104">
        <f t="shared" si="2"/>
        <v>6539.5833333333339</v>
      </c>
      <c r="L34" s="104">
        <f t="shared" si="2"/>
        <v>6539.5833333333339</v>
      </c>
      <c r="M34" s="104">
        <f t="shared" si="2"/>
        <v>6539.5833333333339</v>
      </c>
      <c r="N34" s="104">
        <f t="shared" si="2"/>
        <v>6539.5833333333339</v>
      </c>
      <c r="O34" s="104">
        <f t="shared" si="2"/>
        <v>6539.5833333333339</v>
      </c>
      <c r="P34" s="301">
        <f>SUM(D34:O34)</f>
        <v>78018.750000000015</v>
      </c>
    </row>
    <row r="35" spans="1:18" s="120" customFormat="1">
      <c r="A35" s="119"/>
      <c r="B35" s="27" t="s">
        <v>6</v>
      </c>
      <c r="C35" s="42"/>
      <c r="D35" s="302">
        <f>SUM(D33:D34)</f>
        <v>11771.25</v>
      </c>
      <c r="E35" s="302">
        <f t="shared" ref="E35:P35" si="3">SUM(E33:E34)</f>
        <v>12654.09375</v>
      </c>
      <c r="F35" s="302">
        <f t="shared" si="3"/>
        <v>12654.09375</v>
      </c>
      <c r="G35" s="302">
        <f t="shared" si="3"/>
        <v>12654.09375</v>
      </c>
      <c r="H35" s="302">
        <f t="shared" si="3"/>
        <v>12654.09375</v>
      </c>
      <c r="I35" s="302">
        <f t="shared" si="3"/>
        <v>12654.09375</v>
      </c>
      <c r="J35" s="302">
        <f t="shared" si="3"/>
        <v>12654.09375</v>
      </c>
      <c r="K35" s="302">
        <f t="shared" si="3"/>
        <v>12654.09375</v>
      </c>
      <c r="L35" s="302">
        <f t="shared" si="3"/>
        <v>12654.09375</v>
      </c>
      <c r="M35" s="302">
        <f t="shared" si="3"/>
        <v>12654.09375</v>
      </c>
      <c r="N35" s="302">
        <f t="shared" si="3"/>
        <v>12654.09375</v>
      </c>
      <c r="O35" s="302">
        <f t="shared" si="3"/>
        <v>12654.09375</v>
      </c>
      <c r="P35" s="303">
        <f t="shared" si="3"/>
        <v>150966.28125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98761.583333333343</v>
      </c>
      <c r="E76" s="308">
        <f t="shared" ref="E76:P76" si="44">E75+E74+E71+E63+E62+E61+E60+E59+E56+E55+E54+E48+E47+E46+E45+E44+E35+E32</f>
        <v>104206.92708333334</v>
      </c>
      <c r="F76" s="308">
        <f t="shared" si="44"/>
        <v>104206.92708333334</v>
      </c>
      <c r="G76" s="308">
        <f t="shared" si="44"/>
        <v>104206.92708333334</v>
      </c>
      <c r="H76" s="308">
        <f t="shared" si="44"/>
        <v>104206.92708333334</v>
      </c>
      <c r="I76" s="308">
        <f t="shared" si="44"/>
        <v>104206.92708333334</v>
      </c>
      <c r="J76" s="308">
        <f t="shared" si="44"/>
        <v>104206.92708333334</v>
      </c>
      <c r="K76" s="308">
        <f t="shared" si="44"/>
        <v>104206.92708333334</v>
      </c>
      <c r="L76" s="308">
        <f t="shared" si="44"/>
        <v>104206.92708333334</v>
      </c>
      <c r="M76" s="308">
        <f t="shared" si="44"/>
        <v>104206.92708333334</v>
      </c>
      <c r="N76" s="308">
        <f t="shared" si="44"/>
        <v>104206.92708333334</v>
      </c>
      <c r="O76" s="308">
        <f t="shared" si="44"/>
        <v>104206.92708333334</v>
      </c>
      <c r="P76" s="309">
        <f t="shared" si="44"/>
        <v>1245037.78125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121728.19141769187</v>
      </c>
      <c r="E98" s="251">
        <f t="shared" ref="E98:P98" si="48">E76+E96</f>
        <v>127173.53516769187</v>
      </c>
      <c r="F98" s="251">
        <f t="shared" si="48"/>
        <v>127173.53516769187</v>
      </c>
      <c r="G98" s="251">
        <f t="shared" si="48"/>
        <v>127173.53516769187</v>
      </c>
      <c r="H98" s="251">
        <f t="shared" si="48"/>
        <v>127173.53516769187</v>
      </c>
      <c r="I98" s="251">
        <f t="shared" si="48"/>
        <v>127173.53516769187</v>
      </c>
      <c r="J98" s="251">
        <f t="shared" si="48"/>
        <v>127173.53516769187</v>
      </c>
      <c r="K98" s="251">
        <f t="shared" si="48"/>
        <v>127173.53516769187</v>
      </c>
      <c r="L98" s="251">
        <f t="shared" si="48"/>
        <v>127173.53516769187</v>
      </c>
      <c r="M98" s="251">
        <f t="shared" si="48"/>
        <v>127173.53516769187</v>
      </c>
      <c r="N98" s="251">
        <f t="shared" si="48"/>
        <v>127173.53516769187</v>
      </c>
      <c r="O98" s="251">
        <f t="shared" si="48"/>
        <v>127173.53516769187</v>
      </c>
      <c r="P98" s="314">
        <f t="shared" si="48"/>
        <v>1520637.0782623023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8</v>
      </c>
      <c r="E9" s="225">
        <f>+Headcount!D28</f>
        <v>8</v>
      </c>
      <c r="F9" s="225">
        <f>+Headcount!E28</f>
        <v>8</v>
      </c>
      <c r="G9" s="225">
        <f>+Headcount!F28</f>
        <v>8</v>
      </c>
      <c r="H9" s="225">
        <f>+Headcount!G28</f>
        <v>8</v>
      </c>
      <c r="I9" s="225">
        <f>+Headcount!H28</f>
        <v>8</v>
      </c>
      <c r="J9" s="225">
        <f>+Headcount!I28</f>
        <v>8</v>
      </c>
      <c r="K9" s="225">
        <f>+Headcount!J28</f>
        <v>8</v>
      </c>
      <c r="L9" s="225">
        <f>+Headcount!K28</f>
        <v>8</v>
      </c>
      <c r="M9" s="225">
        <f>+Headcount!L28</f>
        <v>8</v>
      </c>
      <c r="N9" s="225">
        <f>+Headcount!M28</f>
        <v>8</v>
      </c>
      <c r="O9" s="225">
        <f>+Headcount!N28</f>
        <v>8</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60833.333333333336</v>
      </c>
      <c r="E13" s="74">
        <f>'Detail Expenses'!E32</f>
        <v>65395.833333333336</v>
      </c>
      <c r="F13" s="74">
        <f>'Detail Expenses'!F32</f>
        <v>65395.833333333336</v>
      </c>
      <c r="G13" s="74">
        <f>'Detail Expenses'!G32</f>
        <v>65395.833333333336</v>
      </c>
      <c r="H13" s="74">
        <f>'Detail Expenses'!H32</f>
        <v>65395.833333333336</v>
      </c>
      <c r="I13" s="74">
        <f>'Detail Expenses'!I32</f>
        <v>65395.833333333336</v>
      </c>
      <c r="J13" s="74">
        <f>'Detail Expenses'!J32</f>
        <v>65395.833333333336</v>
      </c>
      <c r="K13" s="74">
        <f>'Detail Expenses'!K32</f>
        <v>65395.833333333336</v>
      </c>
      <c r="L13" s="74">
        <f>'Detail Expenses'!L32</f>
        <v>65395.833333333336</v>
      </c>
      <c r="M13" s="74">
        <f>'Detail Expenses'!M32</f>
        <v>65395.833333333336</v>
      </c>
      <c r="N13" s="74">
        <f>'Detail Expenses'!N32</f>
        <v>65395.833333333336</v>
      </c>
      <c r="O13" s="74">
        <f>'Detail Expenses'!O32</f>
        <v>65395.833333333336</v>
      </c>
      <c r="P13" s="230">
        <f>SUM(D13:O13)</f>
        <v>780187.50000000012</v>
      </c>
    </row>
    <row r="14" spans="1:21" s="3" customFormat="1">
      <c r="A14" s="39"/>
      <c r="B14" s="40" t="s">
        <v>72</v>
      </c>
      <c r="C14" s="8"/>
      <c r="D14" s="74">
        <f>'Detail Expenses'!D35</f>
        <v>11771.25</v>
      </c>
      <c r="E14" s="74">
        <f>'Detail Expenses'!E35</f>
        <v>12654.09375</v>
      </c>
      <c r="F14" s="74">
        <f>'Detail Expenses'!F35</f>
        <v>12654.09375</v>
      </c>
      <c r="G14" s="74">
        <f>'Detail Expenses'!G35</f>
        <v>12654.09375</v>
      </c>
      <c r="H14" s="74">
        <f>'Detail Expenses'!H35</f>
        <v>12654.09375</v>
      </c>
      <c r="I14" s="74">
        <f>'Detail Expenses'!I35</f>
        <v>12654.09375</v>
      </c>
      <c r="J14" s="74">
        <f>'Detail Expenses'!J35</f>
        <v>12654.09375</v>
      </c>
      <c r="K14" s="74">
        <f>'Detail Expenses'!K35</f>
        <v>12654.09375</v>
      </c>
      <c r="L14" s="74">
        <f>'Detail Expenses'!L35</f>
        <v>12654.09375</v>
      </c>
      <c r="M14" s="74">
        <f>'Detail Expenses'!M35</f>
        <v>12654.09375</v>
      </c>
      <c r="N14" s="74">
        <f>'Detail Expenses'!N35</f>
        <v>12654.09375</v>
      </c>
      <c r="O14" s="74">
        <f>'Detail Expenses'!O35</f>
        <v>12654.09375</v>
      </c>
      <c r="P14" s="230">
        <f t="shared" ref="P14:P30" si="0">SUM(D14:O14)</f>
        <v>150966.28125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98761.583333333343</v>
      </c>
      <c r="E31" s="233">
        <f t="shared" ref="E31:M31" si="1">SUM(E13:E30)</f>
        <v>104206.92708333334</v>
      </c>
      <c r="F31" s="233">
        <f t="shared" si="1"/>
        <v>104206.92708333334</v>
      </c>
      <c r="G31" s="233">
        <f t="shared" si="1"/>
        <v>104206.92708333334</v>
      </c>
      <c r="H31" s="233">
        <f t="shared" si="1"/>
        <v>104206.92708333334</v>
      </c>
      <c r="I31" s="233">
        <f t="shared" si="1"/>
        <v>104206.92708333334</v>
      </c>
      <c r="J31" s="233">
        <f t="shared" si="1"/>
        <v>104206.92708333334</v>
      </c>
      <c r="K31" s="233">
        <f t="shared" si="1"/>
        <v>104206.92708333334</v>
      </c>
      <c r="L31" s="233">
        <f t="shared" si="1"/>
        <v>104206.92708333334</v>
      </c>
      <c r="M31" s="233">
        <f t="shared" si="1"/>
        <v>104206.92708333334</v>
      </c>
      <c r="N31" s="233">
        <f>SUM(N13:N30)</f>
        <v>104206.92708333334</v>
      </c>
      <c r="O31" s="233">
        <f>SUM(O13:O30)</f>
        <v>104206.92708333334</v>
      </c>
      <c r="P31" s="234">
        <f>SUM(P13:P30)</f>
        <v>1245037.78125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121728.19141769187</v>
      </c>
      <c r="E35" s="238">
        <f t="shared" ref="E35:P35" si="2">E31+E33</f>
        <v>127173.53516769187</v>
      </c>
      <c r="F35" s="238">
        <f t="shared" si="2"/>
        <v>127173.53516769187</v>
      </c>
      <c r="G35" s="238">
        <f t="shared" si="2"/>
        <v>127173.53516769187</v>
      </c>
      <c r="H35" s="238">
        <f t="shared" si="2"/>
        <v>127173.53516769187</v>
      </c>
      <c r="I35" s="238">
        <f t="shared" si="2"/>
        <v>127173.53516769187</v>
      </c>
      <c r="J35" s="238">
        <f t="shared" si="2"/>
        <v>127173.53516769187</v>
      </c>
      <c r="K35" s="238">
        <f t="shared" si="2"/>
        <v>127173.53516769187</v>
      </c>
      <c r="L35" s="238">
        <f t="shared" si="2"/>
        <v>127173.53516769187</v>
      </c>
      <c r="M35" s="238">
        <f t="shared" si="2"/>
        <v>127173.53516769187</v>
      </c>
      <c r="N35" s="238">
        <f t="shared" si="2"/>
        <v>127173.53516769187</v>
      </c>
      <c r="O35" s="238">
        <f t="shared" si="2"/>
        <v>127173.53516769187</v>
      </c>
      <c r="P35" s="239">
        <f t="shared" si="2"/>
        <v>1520637.0782623023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60833.333333333336</v>
      </c>
      <c r="D6" s="255">
        <f>'Detail Expenses'!E30</f>
        <v>65395.833333333336</v>
      </c>
      <c r="E6" s="255">
        <f>'Detail Expenses'!F30</f>
        <v>65395.833333333336</v>
      </c>
      <c r="F6" s="255">
        <f>'Detail Expenses'!G30</f>
        <v>65395.833333333336</v>
      </c>
      <c r="G6" s="255">
        <f>'Detail Expenses'!H30</f>
        <v>65395.833333333336</v>
      </c>
      <c r="H6" s="255">
        <f>'Detail Expenses'!I30</f>
        <v>65395.833333333336</v>
      </c>
      <c r="I6" s="255">
        <f>'Detail Expenses'!J30</f>
        <v>65395.833333333336</v>
      </c>
      <c r="J6" s="255">
        <f>'Detail Expenses'!K30</f>
        <v>65395.833333333336</v>
      </c>
      <c r="K6" s="255">
        <f>'Detail Expenses'!L30</f>
        <v>65395.833333333336</v>
      </c>
      <c r="L6" s="255">
        <f>'Detail Expenses'!M30</f>
        <v>65395.833333333336</v>
      </c>
      <c r="M6" s="255">
        <f>'Detail Expenses'!N30</f>
        <v>65395.833333333336</v>
      </c>
      <c r="N6" s="255">
        <f>'Detail Expenses'!O30</f>
        <v>65395.833333333336</v>
      </c>
      <c r="O6" s="256">
        <f>'Detail Expenses'!P30</f>
        <v>780187.50000000012</v>
      </c>
      <c r="P6" s="242"/>
      <c r="Q6" s="7"/>
    </row>
    <row r="7" spans="1:17">
      <c r="A7" s="11">
        <f>'Detail Expenses'!$D$7</f>
        <v>0</v>
      </c>
      <c r="B7" s="39" t="s">
        <v>21</v>
      </c>
      <c r="C7" s="143">
        <f>'Detail Expenses'!D31+'Detail Expenses'!D33</f>
        <v>5687.916666666667</v>
      </c>
      <c r="D7" s="143">
        <f>'Detail Expenses'!E31+'Detail Expenses'!E33</f>
        <v>6114.510416666667</v>
      </c>
      <c r="E7" s="143">
        <f>'Detail Expenses'!F31+'Detail Expenses'!F33</f>
        <v>6114.510416666667</v>
      </c>
      <c r="F7" s="143">
        <f>'Detail Expenses'!G31+'Detail Expenses'!G33</f>
        <v>6114.510416666667</v>
      </c>
      <c r="G7" s="143">
        <f>'Detail Expenses'!H31+'Detail Expenses'!H33</f>
        <v>6114.510416666667</v>
      </c>
      <c r="H7" s="143">
        <f>'Detail Expenses'!I31+'Detail Expenses'!I33</f>
        <v>6114.510416666667</v>
      </c>
      <c r="I7" s="143">
        <f>'Detail Expenses'!J31+'Detail Expenses'!J33</f>
        <v>6114.510416666667</v>
      </c>
      <c r="J7" s="143">
        <f>'Detail Expenses'!K31+'Detail Expenses'!K33</f>
        <v>6114.510416666667</v>
      </c>
      <c r="K7" s="143">
        <f>'Detail Expenses'!L31+'Detail Expenses'!L33</f>
        <v>6114.510416666667</v>
      </c>
      <c r="L7" s="143">
        <f>'Detail Expenses'!M31+'Detail Expenses'!M33</f>
        <v>6114.510416666667</v>
      </c>
      <c r="M7" s="143">
        <f>'Detail Expenses'!N31+'Detail Expenses'!N33</f>
        <v>6114.510416666667</v>
      </c>
      <c r="N7" s="143">
        <f>'Detail Expenses'!O31+'Detail Expenses'!O33</f>
        <v>6114.510416666667</v>
      </c>
      <c r="O7" s="241">
        <f>'Detail Expenses'!P31+'Detail Expenses'!P33</f>
        <v>72947.53125</v>
      </c>
      <c r="P7" s="123"/>
      <c r="Q7" s="7"/>
    </row>
    <row r="8" spans="1:17">
      <c r="A8" s="11">
        <f>'Detail Expenses'!$D$7</f>
        <v>0</v>
      </c>
      <c r="B8" s="39" t="s">
        <v>22</v>
      </c>
      <c r="C8" s="143">
        <f>'Detail Expenses'!D34</f>
        <v>6083.3333333333339</v>
      </c>
      <c r="D8" s="143">
        <f>'Detail Expenses'!E34</f>
        <v>6539.5833333333339</v>
      </c>
      <c r="E8" s="143">
        <f>'Detail Expenses'!F34</f>
        <v>6539.5833333333339</v>
      </c>
      <c r="F8" s="143">
        <f>'Detail Expenses'!G34</f>
        <v>6539.5833333333339</v>
      </c>
      <c r="G8" s="143">
        <f>'Detail Expenses'!H34</f>
        <v>6539.5833333333339</v>
      </c>
      <c r="H8" s="143">
        <f>'Detail Expenses'!I34</f>
        <v>6539.5833333333339</v>
      </c>
      <c r="I8" s="143">
        <f>'Detail Expenses'!J34</f>
        <v>6539.5833333333339</v>
      </c>
      <c r="J8" s="143">
        <f>'Detail Expenses'!K34</f>
        <v>6539.5833333333339</v>
      </c>
      <c r="K8" s="143">
        <f>'Detail Expenses'!L34</f>
        <v>6539.5833333333339</v>
      </c>
      <c r="L8" s="143">
        <f>'Detail Expenses'!M34</f>
        <v>6539.5833333333339</v>
      </c>
      <c r="M8" s="143">
        <f>'Detail Expenses'!N34</f>
        <v>6539.5833333333339</v>
      </c>
      <c r="N8" s="143">
        <f>'Detail Expenses'!O34</f>
        <v>6539.5833333333339</v>
      </c>
      <c r="O8" s="241">
        <f>'Detail Expenses'!P34</f>
        <v>78018.750000000015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98761.583333333328</v>
      </c>
      <c r="D44" s="145">
        <f t="shared" ref="D44:N44" si="0">SUM(D6:D43)</f>
        <v>104206.92708333333</v>
      </c>
      <c r="E44" s="145">
        <f t="shared" si="0"/>
        <v>104206.92708333333</v>
      </c>
      <c r="F44" s="145">
        <f t="shared" si="0"/>
        <v>104206.92708333333</v>
      </c>
      <c r="G44" s="145">
        <f t="shared" si="0"/>
        <v>104206.92708333333</v>
      </c>
      <c r="H44" s="145">
        <f t="shared" si="0"/>
        <v>104206.92708333333</v>
      </c>
      <c r="I44" s="145">
        <f t="shared" si="0"/>
        <v>104206.92708333333</v>
      </c>
      <c r="J44" s="145">
        <f t="shared" si="0"/>
        <v>104206.92708333333</v>
      </c>
      <c r="K44" s="145">
        <f t="shared" si="0"/>
        <v>104206.92708333333</v>
      </c>
      <c r="L44" s="145">
        <f t="shared" si="0"/>
        <v>104206.92708333333</v>
      </c>
      <c r="M44" s="145">
        <f t="shared" si="0"/>
        <v>104206.92708333333</v>
      </c>
      <c r="N44" s="145">
        <f t="shared" si="0"/>
        <v>104206.92708333333</v>
      </c>
      <c r="O44" s="145">
        <f>SUM(C44:N44)</f>
        <v>1245037.78125</v>
      </c>
      <c r="P44" s="1" t="s">
        <v>49</v>
      </c>
    </row>
    <row r="45" spans="1:16">
      <c r="B45" s="7"/>
      <c r="C45" s="143"/>
      <c r="D45" s="11"/>
      <c r="E45" s="11"/>
      <c r="F45" s="11"/>
      <c r="G45" s="11"/>
      <c r="H45" s="11"/>
      <c r="I45" s="11"/>
      <c r="J45" s="11"/>
      <c r="K45" s="11"/>
      <c r="L45" s="11"/>
      <c r="M45" s="11"/>
      <c r="N45" s="11"/>
      <c r="O45" s="12">
        <f>'Detail Expenses'!P76</f>
        <v>1245037.78125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2023-09-10T11:27:34Z</dcterms:modified>
</cp:coreProperties>
</file>