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<sst xmlns="http://schemas.openxmlformats.org/spreadsheetml/2006/main" count="328" uniqueCount="218">
  <si>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</si>
  <si>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</si>
  <si>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</si>
  <si>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</si>
  <si>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</si>
  <si>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</si>
  <si>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</si>
  <si>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</si>
  <si>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</si>
  <si>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</si>
  <si>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</si>
  <si>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</si>
  <si>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</si>
  <si>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</si>
  <si>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</si>
  <si>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</si>
  <si>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</si>
  <si>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</si>
  <si>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</si>
  <si>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</si>
  <si>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</si>
  <si>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</si>
  <si>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</si>
  <si>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</si>
  <si>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</si>
  <si>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</si>
  <si>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</si>
  <si>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</si>
  <si>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</si>
  <si>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</si>
  <si>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</si>
  <si>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</si>
  <si>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</si>
  <si>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</si>
  <si>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</si>
  <si>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</si>
  <si>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</si>
  <si>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</si>
  <si>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</si>
  <si>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</si>
  <si>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</si>
  <si>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</si>
  <si>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</si>
  <si>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</si>
  <si>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</si>
  <si>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</si>
  <si>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</si>
  <si>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</si>
  <si>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</si>
  <si>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</si>
  <si>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</si>
  <si>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</si>
  <si>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</si>
  <si>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</si>
  <si>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</si>
  <si>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</si>
  <si>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</si>
  <si>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</si>
  <si>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</si>
  <si>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</si>
  <si>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</si>
  <si>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</si>
  <si>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</si>
  <si>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</si>
  <si>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</si>
  <si>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</si>
  <si>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</si>
  <si>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</si>
  <si>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</si>
  <si>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</si>
  <si>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</si>
  <si>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</si>
  <si>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</si>
  <si>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</si>
  <si>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</si>
  <si>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</si>
  <si>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</si>
  <si>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</si>
  <si>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</si>
  <si>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</si>
  <si>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</si>
  <si>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</si>
  <si>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</si>
  <si>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</si>
  <si>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</si>
  <si>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</si>
  <si>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</si>
  <si>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</si>
  <si>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</si>
  <si>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</si>
  <si>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</si>
  <si>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</si>
  <si>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</si>
  <si>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</si>
  <si>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</si>
  <si>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</si>
  <si>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</si>
  <si>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</si>
  <si>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</si>
  <si>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</si>
  <si>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</si>
  <si>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</si>
  <si>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</si>
  <si>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</si>
  <si>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</si>
  <si>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</si>
  <si>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</si>
  <si>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</si>
  <si>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</si>
  <si>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</si>
  <si>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</si>
  <si>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</si>
  <si>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</si>
  <si>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</si>
  <si>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</si>
  <si>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</si>
  <si>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</si>
  <si>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</si>
  <si>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</si>
  <si>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</si>
  <si>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</si>
  <si>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</si>
  <si>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</si>
  <si>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</si>
  <si>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</si>
  <si>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</si>
  <si>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</si>
  <si>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</si>
  <si>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</si>
  <si>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</si>
  <si>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</si>
  <si>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</si>
  <si>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</si>
  <si>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</si>
  <si>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</si>
  <si>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</si>
  <si>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</si>
  <si>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</si>
  <si>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</si>
  <si>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</si>
  <si>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</si>
  <si>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</si>
  <si>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</si>
  <si>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</si>
  <si>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</si>
  <si>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</si>
  <si>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</si>
  <si>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</si>
  <si>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</si>
  <si>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</si>
  <si>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</si>
  <si>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</si>
  <si>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</si>
  <si>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</si>
  <si>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</si>
  <si>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</si>
  <si>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</si>
  <si>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</si>
  <si>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</si>
  <si>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</si>
  <si>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</si>
  <si>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</si>
  <si>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</si>
  <si>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</si>
  <si>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</si>
  <si>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</si>
  <si>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</si>
  <si>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California  Jeff Richter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</si>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</sst>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9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37162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-5292.2338327802718</v>
          </cell>
          <cell r="E8">
            <v>578053.04115685308</v>
          </cell>
          <cell r="F8">
            <v>-1611520.8577176542</v>
          </cell>
          <cell r="G8">
            <v>17897293.134666082</v>
          </cell>
          <cell r="H8">
            <v>53693239.498084694</v>
          </cell>
          <cell r="I8">
            <v>4658698.7262654211</v>
          </cell>
          <cell r="J8">
            <v>0</v>
          </cell>
          <cell r="K8">
            <v>76249231.359016195</v>
          </cell>
        </row>
        <row r="9">
          <cell r="D9">
            <v>-2458518.269115461</v>
          </cell>
          <cell r="E9">
            <v>8112408.0524041969</v>
          </cell>
          <cell r="F9">
            <v>15950147.833337786</v>
          </cell>
          <cell r="G9">
            <v>130392637.829981</v>
          </cell>
          <cell r="H9">
            <v>8451445.1914427094</v>
          </cell>
          <cell r="I9">
            <v>52211109.687061176</v>
          </cell>
          <cell r="J9">
            <v>0</v>
          </cell>
          <cell r="K9">
            <v>191055192.70848489</v>
          </cell>
        </row>
        <row r="10">
          <cell r="D10">
            <v>-2006983.0586594862</v>
          </cell>
          <cell r="E10">
            <v>5299719.5134491213</v>
          </cell>
          <cell r="F10">
            <v>5668938.6276853923</v>
          </cell>
          <cell r="G10">
            <v>41488353.679258794</v>
          </cell>
          <cell r="H10">
            <v>79269214.499621928</v>
          </cell>
          <cell r="I10">
            <v>10914510.676174063</v>
          </cell>
          <cell r="J10">
            <v>0</v>
          </cell>
          <cell r="K10">
            <v>131672078.85505478</v>
          </cell>
        </row>
        <row r="11">
          <cell r="D11">
            <v>-2566785.4267820641</v>
          </cell>
          <cell r="E11">
            <v>17710443.440428246</v>
          </cell>
          <cell r="F11">
            <v>24745761.107703123</v>
          </cell>
          <cell r="G11">
            <v>52016276.693169452</v>
          </cell>
          <cell r="H11">
            <v>50792745.156740308</v>
          </cell>
          <cell r="I11">
            <v>71851533.183307663</v>
          </cell>
          <cell r="J11">
            <v>0</v>
          </cell>
          <cell r="K11">
            <v>174660555.03321743</v>
          </cell>
        </row>
        <row r="12">
          <cell r="D12">
            <v>3.1341896243393421</v>
          </cell>
          <cell r="E12">
            <v>-5183.7004531733692</v>
          </cell>
          <cell r="F12">
            <v>-77313.524288238725</v>
          </cell>
          <cell r="G12">
            <v>-0.25377068482339382</v>
          </cell>
          <cell r="H12">
            <v>0.33680896554142237</v>
          </cell>
          <cell r="I12">
            <v>-4683228.3760098824</v>
          </cell>
          <cell r="J12">
            <v>0</v>
          </cell>
          <cell r="K12">
            <v>-4683228.2929716017</v>
          </cell>
        </row>
        <row r="13">
          <cell r="D13">
            <v>-2695.9310301204532</v>
          </cell>
          <cell r="E13">
            <v>-232607.7026322388</v>
          </cell>
          <cell r="F13">
            <v>-313927.57497596001</v>
          </cell>
          <cell r="G13">
            <v>0</v>
          </cell>
          <cell r="H13">
            <v>1201062.7714094771</v>
          </cell>
          <cell r="I13">
            <v>-1521894.4090260884</v>
          </cell>
          <cell r="J13">
            <v>0</v>
          </cell>
          <cell r="K13">
            <v>-320831.63761661132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-7040271.7852302883</v>
          </cell>
          <cell r="E18">
            <v>31462832.64435301</v>
          </cell>
          <cell r="F18">
            <v>44362085.611744456</v>
          </cell>
          <cell r="G18">
            <v>241794561.08330464</v>
          </cell>
          <cell r="H18">
            <v>193407707.45410806</v>
          </cell>
          <cell r="I18">
            <v>133430729.48777235</v>
          </cell>
          <cell r="J18">
            <v>0</v>
          </cell>
          <cell r="K18">
            <v>568632998.02518511</v>
          </cell>
        </row>
        <row r="19">
          <cell r="D19">
            <v>-38928.790778004564</v>
          </cell>
          <cell r="E19">
            <v>782855.91101725772</v>
          </cell>
          <cell r="F19">
            <v>1633759.2316708772</v>
          </cell>
          <cell r="G19">
            <v>48906961.593967125</v>
          </cell>
          <cell r="H19">
            <v>10783907.235843407</v>
          </cell>
          <cell r="I19">
            <v>14774808.598105967</v>
          </cell>
          <cell r="J19">
            <v>0</v>
          </cell>
          <cell r="K19">
            <v>74465677.427916497</v>
          </cell>
        </row>
        <row r="20">
          <cell r="D20">
            <v>15615.476985411136</v>
          </cell>
          <cell r="E20">
            <v>196714.76331399253</v>
          </cell>
          <cell r="F20">
            <v>542940.38051852351</v>
          </cell>
          <cell r="G20">
            <v>37048710.784441151</v>
          </cell>
          <cell r="H20">
            <v>-8407249.3004484419</v>
          </cell>
          <cell r="I20">
            <v>3518315.0898892069</v>
          </cell>
          <cell r="J20">
            <v>0</v>
          </cell>
          <cell r="K20">
            <v>32159776.573881917</v>
          </cell>
        </row>
        <row r="21">
          <cell r="D21">
            <v>6647.7320558921019</v>
          </cell>
          <cell r="E21">
            <v>163443.82486645968</v>
          </cell>
          <cell r="F21">
            <v>-73588.331189759308</v>
          </cell>
          <cell r="G21">
            <v>17732186.331388291</v>
          </cell>
          <cell r="H21">
            <v>9418324.4300834127</v>
          </cell>
          <cell r="I21">
            <v>3080301.3622392523</v>
          </cell>
          <cell r="J21">
            <v>0</v>
          </cell>
          <cell r="K21">
            <v>30230812.123710956</v>
          </cell>
        </row>
        <row r="22">
          <cell r="D22">
            <v>2317.3171366006136</v>
          </cell>
          <cell r="E22">
            <v>120219.0700757578</v>
          </cell>
          <cell r="F22">
            <v>535165.53383330419</v>
          </cell>
          <cell r="G22">
            <v>14074165.307942722</v>
          </cell>
          <cell r="H22">
            <v>5452177.2004717737</v>
          </cell>
          <cell r="I22">
            <v>2109376.4859370133</v>
          </cell>
          <cell r="J22">
            <v>0</v>
          </cell>
          <cell r="K22">
            <v>21635718.99435151</v>
          </cell>
        </row>
        <row r="23">
          <cell r="D23">
            <v>-174.08114004525123</v>
          </cell>
          <cell r="E23">
            <v>372.3233954407624</v>
          </cell>
          <cell r="F23">
            <v>4641.0067523778071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0</v>
          </cell>
          <cell r="K23">
            <v>-609930.57025466557</v>
          </cell>
        </row>
        <row r="24">
          <cell r="D24">
            <v>0</v>
          </cell>
          <cell r="E24">
            <v>664</v>
          </cell>
          <cell r="F24">
            <v>3252</v>
          </cell>
          <cell r="G24">
            <v>27798.112927361668</v>
          </cell>
          <cell r="H24">
            <v>700286.994681507</v>
          </cell>
          <cell r="I24">
            <v>423150.56830440677</v>
          </cell>
          <cell r="J24">
            <v>0</v>
          </cell>
          <cell r="K24">
            <v>1151235.6759132755</v>
          </cell>
        </row>
        <row r="25">
          <cell r="D25">
            <v>4229.0950439102016</v>
          </cell>
          <cell r="E25">
            <v>176440.04057397647</v>
          </cell>
          <cell r="F25">
            <v>923202.73673020315</v>
          </cell>
          <cell r="G25">
            <v>1500934.7847080287</v>
          </cell>
          <cell r="H25">
            <v>4190308.4969315981</v>
          </cell>
          <cell r="I25">
            <v>2688085.708777288</v>
          </cell>
          <cell r="J25">
            <v>0</v>
          </cell>
          <cell r="K25">
            <v>8379328.9904169142</v>
          </cell>
        </row>
        <row r="26">
          <cell r="D26">
            <v>0</v>
          </cell>
          <cell r="E26">
            <v>-1608292.7839203854</v>
          </cell>
          <cell r="F26">
            <v>-86722.688840095652</v>
          </cell>
          <cell r="G26">
            <v>0</v>
          </cell>
          <cell r="H26">
            <v>114633.96049398975</v>
          </cell>
          <cell r="I26">
            <v>466992.92450663412</v>
          </cell>
          <cell r="J26">
            <v>0</v>
          </cell>
          <cell r="K26">
            <v>581626.88500062388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-10293.250696235762</v>
          </cell>
          <cell r="E32">
            <v>1275983.0249460405</v>
          </cell>
          <cell r="F32">
            <v>3482649.8694754308</v>
          </cell>
          <cell r="G32">
            <v>118664938.17290109</v>
          </cell>
          <cell r="H32">
            <v>22254427.726376064</v>
          </cell>
          <cell r="I32">
            <v>27074880.201659892</v>
          </cell>
          <cell r="J32">
            <v>0</v>
          </cell>
          <cell r="K32">
            <v>167994246.10093707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11015045</v>
          </cell>
          <cell r="J33">
            <v>0</v>
          </cell>
          <cell r="K33">
            <v>48657073</v>
          </cell>
        </row>
        <row r="34">
          <cell r="D34">
            <v>-7050565.0359265236</v>
          </cell>
          <cell r="E34">
            <v>32738815.669299047</v>
          </cell>
          <cell r="F34">
            <v>47844735.481219888</v>
          </cell>
          <cell r="G34">
            <v>371107139.25620568</v>
          </cell>
          <cell r="H34">
            <v>242656523.18048418</v>
          </cell>
          <cell r="I34">
            <v>171520654.68943226</v>
          </cell>
          <cell r="J34">
            <v>0</v>
          </cell>
          <cell r="K34">
            <v>785284317.12612212</v>
          </cell>
        </row>
        <row r="35">
          <cell r="E35">
            <v>1570</v>
          </cell>
          <cell r="F35">
            <v>1570</v>
          </cell>
          <cell r="G35">
            <v>232770</v>
          </cell>
          <cell r="H35">
            <v>8137935</v>
          </cell>
          <cell r="I35">
            <v>5350</v>
          </cell>
          <cell r="J35">
            <v>0</v>
          </cell>
          <cell r="K35">
            <v>8376055</v>
          </cell>
        </row>
        <row r="36">
          <cell r="D36">
            <v>-7050565.0359265236</v>
          </cell>
          <cell r="E36">
            <v>32740385.669299047</v>
          </cell>
          <cell r="F36">
            <v>47846305.481219888</v>
          </cell>
          <cell r="G36">
            <v>371339909.25620568</v>
          </cell>
          <cell r="H36">
            <v>250794458.18048418</v>
          </cell>
          <cell r="I36">
            <v>171526004.68943226</v>
          </cell>
          <cell r="J36">
            <v>0</v>
          </cell>
          <cell r="K36">
            <v>793660372.12612212</v>
          </cell>
        </row>
        <row r="38">
          <cell r="D38">
            <v>-70.598745439087921</v>
          </cell>
          <cell r="E38">
            <v>1567.4368427589702</v>
          </cell>
          <cell r="F38">
            <v>-271161.23117296462</v>
          </cell>
          <cell r="G38">
            <v>-1071644.3325642075</v>
          </cell>
          <cell r="H38">
            <v>214587.4800104915</v>
          </cell>
          <cell r="I38">
            <v>-68682.411786404788</v>
          </cell>
          <cell r="J38">
            <v>0</v>
          </cell>
          <cell r="K38">
            <v>-925739.26434012083</v>
          </cell>
        </row>
        <row r="39">
          <cell r="D39">
            <v>15122.562738749963</v>
          </cell>
          <cell r="E39">
            <v>-640.95317035114113</v>
          </cell>
          <cell r="F39">
            <v>12391.215038363851</v>
          </cell>
          <cell r="G39">
            <v>7566.4322907374553</v>
          </cell>
          <cell r="H39">
            <v>69181.539120529109</v>
          </cell>
          <cell r="I39">
            <v>345156.92310561822</v>
          </cell>
          <cell r="J39">
            <v>0</v>
          </cell>
          <cell r="K39">
            <v>421904.8945168847</v>
          </cell>
        </row>
        <row r="40">
          <cell r="D40">
            <v>-33.36368985576091</v>
          </cell>
          <cell r="E40">
            <v>-798.71759899469521</v>
          </cell>
          <cell r="F40">
            <v>-441.3787079319668</v>
          </cell>
          <cell r="G40">
            <v>0</v>
          </cell>
          <cell r="H40">
            <v>34571.565384961978</v>
          </cell>
          <cell r="I40">
            <v>15311.482702042527</v>
          </cell>
          <cell r="J40">
            <v>0</v>
          </cell>
          <cell r="K40">
            <v>49883.048087004507</v>
          </cell>
        </row>
        <row r="41">
          <cell r="D41">
            <v>7.1973428500303394</v>
          </cell>
          <cell r="E41">
            <v>3197.2998864135143</v>
          </cell>
          <cell r="F41">
            <v>49874630.872038215</v>
          </cell>
          <cell r="G41">
            <v>26010225.196676299</v>
          </cell>
          <cell r="H41">
            <v>3339208.012483167</v>
          </cell>
          <cell r="I41">
            <v>50263602.439970359</v>
          </cell>
          <cell r="K41">
            <v>79613035.649129823</v>
          </cell>
        </row>
        <row r="42">
          <cell r="D42">
            <v>276005.67010054435</v>
          </cell>
          <cell r="E42">
            <v>1617828.0282327454</v>
          </cell>
          <cell r="F42">
            <v>51212848.989129752</v>
          </cell>
          <cell r="G42">
            <v>88480629.047339812</v>
          </cell>
          <cell r="H42">
            <v>81835742.909130797</v>
          </cell>
          <cell r="I42">
            <v>67073779.147106707</v>
          </cell>
          <cell r="K42">
            <v>237390151.10357735</v>
          </cell>
        </row>
        <row r="43">
          <cell r="D43">
            <v>291031.46774684946</v>
          </cell>
          <cell r="E43">
            <v>1621153.0941925719</v>
          </cell>
          <cell r="F43">
            <v>100828268.46632543</v>
          </cell>
          <cell r="G43">
            <v>113426776.34374264</v>
          </cell>
          <cell r="H43">
            <v>85493291.50612995</v>
          </cell>
          <cell r="I43">
            <v>117629167.58109832</v>
          </cell>
          <cell r="J43">
            <v>0</v>
          </cell>
          <cell r="K43">
            <v>316549235.43097091</v>
          </cell>
        </row>
        <row r="44">
          <cell r="D44">
            <v>-6759533.5681796744</v>
          </cell>
          <cell r="E44">
            <v>34361538.763491616</v>
          </cell>
          <cell r="F44">
            <v>148674573.94754532</v>
          </cell>
          <cell r="G44">
            <v>484766685.59994829</v>
          </cell>
          <cell r="H44">
            <v>336287749.68661416</v>
          </cell>
          <cell r="I44">
            <v>289155172.27053058</v>
          </cell>
          <cell r="K44">
            <v>1110209607.5570931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176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170</v>
      </c>
      <c r="J8" s="141" t="s">
        <v>46</v>
      </c>
      <c r="K8" s="141" t="s">
        <v>177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178</v>
      </c>
      <c r="R8" s="141" t="s">
        <v>172</v>
      </c>
      <c r="S8" s="141" t="s">
        <v>173</v>
      </c>
      <c r="T8" s="141" t="s">
        <v>174</v>
      </c>
      <c r="U8" s="141" t="s">
        <v>171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175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9" width="24.6640625" style="132" customWidth="1"/>
    <col min="10" max="10" width="24.6640625" style="132" hidden="1" customWidth="1"/>
    <col min="11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169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193</v>
      </c>
      <c r="N2" s="145" t="s">
        <v>194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37162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180</v>
      </c>
      <c r="N3" s="146" t="s">
        <v>180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181</v>
      </c>
      <c r="N4" s="146" t="s">
        <v>181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182</v>
      </c>
      <c r="N5" s="148" t="s">
        <v>182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192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209</v>
      </c>
      <c r="H7" s="152" t="s">
        <v>208</v>
      </c>
      <c r="I7" s="152" t="s">
        <v>207</v>
      </c>
      <c r="J7" s="152" t="s">
        <v>214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210</v>
      </c>
      <c r="P7" s="164" t="s">
        <v>211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195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-5292.2338327802718</v>
      </c>
      <c r="E8" s="171">
        <f>'[28]Power West P&amp;L'!E8</f>
        <v>578053.04115685308</v>
      </c>
      <c r="F8" s="171">
        <f>'[28]Power West P&amp;L'!F8</f>
        <v>-1611520.8577176542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4658698.7262654211</v>
      </c>
      <c r="J8" s="171">
        <f>'[28]Power West P&amp;L'!J8</f>
        <v>0</v>
      </c>
      <c r="K8" s="171">
        <f>'[28]Power West P&amp;L'!K8</f>
        <v>76249231.359016195</v>
      </c>
      <c r="L8" s="165">
        <f>'[28]Power West P&amp;L'!$K$8</f>
        <v>76249231.359016195</v>
      </c>
      <c r="M8" s="138">
        <f>+[25]WEST_DPR!BB71-[25]WEST_DPR!BB67</f>
        <v>75538505.774925128</v>
      </c>
      <c r="N8" s="155">
        <f>M8-K8+37229*0</f>
        <v>-710725.58409106731</v>
      </c>
      <c r="O8" s="154">
        <f>'[27]Power West P&amp;L'!J8+D8-K8</f>
        <v>-4782724.6090565175</v>
      </c>
      <c r="P8" s="154">
        <f>'[27]Power West P&amp;L'!F8+D8-F8</f>
        <v>1487494.9749265455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196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-2458518.269115461</v>
      </c>
      <c r="E9" s="171">
        <f>'[28]Power West P&amp;L'!E9</f>
        <v>8112408.0524041969</v>
      </c>
      <c r="F9" s="171">
        <f>'[28]Power West P&amp;L'!F9</f>
        <v>15950147.833337786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52211109.687061176</v>
      </c>
      <c r="J9" s="171">
        <f>'[28]Power West P&amp;L'!J9</f>
        <v>0</v>
      </c>
      <c r="K9" s="171">
        <f>'[28]Power West P&amp;L'!K9</f>
        <v>191055192.70848489</v>
      </c>
      <c r="L9" s="165">
        <f>'[28]Power West P&amp;L'!$K$9</f>
        <v>191055192.70848489</v>
      </c>
      <c r="M9" s="138">
        <f>+[25]WEST_DPR!BJ71-[25]WEST_DPR!BJ67</f>
        <v>158420500.42941776</v>
      </c>
      <c r="N9" s="155">
        <f>M9-K9+450636</f>
        <v>-32184056.279067129</v>
      </c>
      <c r="O9" s="154">
        <f>'[27]Power West P&amp;L'!J9+D9-K9</f>
        <v>-58952764.377427235</v>
      </c>
      <c r="P9" s="154">
        <f>'[27]Power West P&amp;L'!F9+D9-F9</f>
        <v>-22691802.523703847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197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-2006983.0586594862</v>
      </c>
      <c r="E10" s="171">
        <f>'[28]Power West P&amp;L'!E10</f>
        <v>5299719.5134491213</v>
      </c>
      <c r="F10" s="171">
        <f>'[28]Power West P&amp;L'!F10</f>
        <v>5668938.6276853923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10914510.676174063</v>
      </c>
      <c r="J10" s="171">
        <f>'[28]Power West P&amp;L'!J10</f>
        <v>0</v>
      </c>
      <c r="K10" s="171">
        <f>'[28]Power West P&amp;L'!K10</f>
        <v>131672078.85505478</v>
      </c>
      <c r="L10" s="165">
        <f>'[28]Power West P&amp;L'!$K$10</f>
        <v>131672078.85505478</v>
      </c>
      <c r="M10" s="138">
        <f>+[25]WEST_DPR!BR71-[25]WEST_DPR!BR67</f>
        <v>124822750.37166366</v>
      </c>
      <c r="N10" s="155">
        <f>M10-K10</f>
        <v>-6849328.483391121</v>
      </c>
      <c r="O10" s="154">
        <f>'[27]Power West P&amp;L'!J10+D10-K10</f>
        <v>-13752457.763430059</v>
      </c>
      <c r="P10" s="154">
        <f>'[27]Power West P&amp;L'!F10+D10-F10</f>
        <v>-8506885.7149414048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198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-2566785.4267820641</v>
      </c>
      <c r="E11" s="171">
        <f>'[28]Power West P&amp;L'!E11</f>
        <v>17710443.440428246</v>
      </c>
      <c r="F11" s="171">
        <f>'[28]Power West P&amp;L'!F11</f>
        <v>24745761.107703123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71851533.183307663</v>
      </c>
      <c r="J11" s="171">
        <f>'[28]Power West P&amp;L'!J11</f>
        <v>0</v>
      </c>
      <c r="K11" s="171">
        <f>'[28]Power West P&amp;L'!K11</f>
        <v>174660555.03321743</v>
      </c>
      <c r="L11" s="165">
        <f>'[28]Power West P&amp;L'!$K$11</f>
        <v>174660555.03321743</v>
      </c>
      <c r="M11" s="138">
        <f>+[25]WEST_DPR!BZ71-[25]WEST_DPR!BZ67</f>
        <v>121561554.88213903</v>
      </c>
      <c r="N11" s="155">
        <f>M11-K11-98453</f>
        <v>-53197453.151078403</v>
      </c>
      <c r="O11" s="154">
        <f>'[27]Power West P&amp;L'!J11+D11-K11</f>
        <v>-75104430.435933888</v>
      </c>
      <c r="P11" s="154">
        <f>'[27]Power West P&amp;L'!F11+D11-F11</f>
        <v>-27998658.360329352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199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3.1341896243393421</v>
      </c>
      <c r="E12" s="171">
        <f>'[28]Power West P&amp;L'!E12</f>
        <v>-5183.7004531733692</v>
      </c>
      <c r="F12" s="171">
        <f>'[28]Power West P&amp;L'!F12</f>
        <v>-77313.524288238725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-4683228.3760098824</v>
      </c>
      <c r="J12" s="171">
        <f>'[28]Power West P&amp;L'!J12</f>
        <v>0</v>
      </c>
      <c r="K12" s="171">
        <f>'[28]Power West P&amp;L'!K12</f>
        <v>-4683228.2929716017</v>
      </c>
      <c r="L12" s="165"/>
      <c r="M12" s="138">
        <f>+[25]WEST_DPR!CD71-[25]WEST_DPR!CD67</f>
        <v>-4505108.2528983932</v>
      </c>
      <c r="N12" s="155">
        <f>M12-K12+118805</f>
        <v>296925.04007320851</v>
      </c>
      <c r="O12" s="154">
        <f>'[27]Power West P&amp;L'!J12+D12-K12</f>
        <v>4674047.0268552015</v>
      </c>
      <c r="P12" s="154">
        <f>'[27]Power West P&amp;L'!F12+D12-F12</f>
        <v>68132.17513355735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188</v>
      </c>
      <c r="D13" s="171">
        <f>'[28]Power West P&amp;L'!D13</f>
        <v>-2695.9310301204532</v>
      </c>
      <c r="E13" s="171">
        <f>'[28]Power West P&amp;L'!E13</f>
        <v>-232607.7026322388</v>
      </c>
      <c r="F13" s="171">
        <f>'[28]Power West P&amp;L'!F13</f>
        <v>-313927.57497596001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-1521894.4090260884</v>
      </c>
      <c r="J13" s="171">
        <f>'[28]Power West P&amp;L'!J13</f>
        <v>0</v>
      </c>
      <c r="K13" s="171">
        <f>'[28]Power West P&amp;L'!K13</f>
        <v>-320831.63761661132</v>
      </c>
      <c r="L13" s="165"/>
      <c r="M13" s="166">
        <f>+[25]WEST_DPR!CB71-[25]WEST_DPR!CB67</f>
        <v>-407500.83352071734</v>
      </c>
      <c r="N13" s="155">
        <f>M13-K13</f>
        <v>-86669.195904106018</v>
      </c>
      <c r="O13" s="154">
        <f>'[27]Power West P&amp;L'!J13+D13-K13</f>
        <v>1473500.3739514034</v>
      </c>
      <c r="P13" s="154">
        <f>'[27]Power West P&amp;L'!F13+D13-F13</f>
        <v>265533.5399012749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76249231.359016195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-76249231.359016195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76249231.359016195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-76249231.359016195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76249231.359016195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-76249231.359016195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76249231.359016195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-76249231.359016195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-7040271.7852302883</v>
      </c>
      <c r="E18" s="173">
        <f>'[28]Power West P&amp;L'!E18</f>
        <v>31462832.64435301</v>
      </c>
      <c r="F18" s="173">
        <f>'[28]Power West P&amp;L'!F18</f>
        <v>44362085.611744456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133430729.48777235</v>
      </c>
      <c r="J18" s="173">
        <f>'[28]Power West P&amp;L'!J18</f>
        <v>0</v>
      </c>
      <c r="K18" s="174">
        <f>'[28]Power West P&amp;L'!K18</f>
        <v>568632998.02518511</v>
      </c>
      <c r="L18" s="165"/>
      <c r="M18" s="167">
        <f>SUM(M8:M13)</f>
        <v>475430702.37172645</v>
      </c>
      <c r="N18" s="155">
        <f>M18-K18+508218-37230</f>
        <v>-92731307.653458655</v>
      </c>
      <c r="O18" s="154">
        <f>'[27]Power West P&amp;L'!J18+D18-K18</f>
        <v>-146444829.78504121</v>
      </c>
      <c r="P18" s="154">
        <f>'[27]Power West P&amp;L'!F18+D18-F18</f>
        <v>-57376185.909013234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167</v>
      </c>
      <c r="D19" s="171">
        <f>'[28]Power West P&amp;L'!D19</f>
        <v>-38928.790778004564</v>
      </c>
      <c r="E19" s="171">
        <f>'[28]Power West P&amp;L'!E19</f>
        <v>782855.91101725772</v>
      </c>
      <c r="F19" s="171">
        <f>'[28]Power West P&amp;L'!F19</f>
        <v>1633759.2316708772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14774808.598105967</v>
      </c>
      <c r="J19" s="171">
        <f>'[28]Power West P&amp;L'!J19</f>
        <v>0</v>
      </c>
      <c r="K19" s="171">
        <f>'[28]Power West P&amp;L'!K19</f>
        <v>74465677.427916497</v>
      </c>
      <c r="L19" s="165">
        <f>'[28]Power West P&amp;L'!$K$19</f>
        <v>74465677.427916497</v>
      </c>
      <c r="M19" s="138">
        <f>[25]WEST_DPR!E71-[25]WEST_DPR!E67</f>
        <v>68589266.355120391</v>
      </c>
      <c r="N19" s="155">
        <f>M19-K19-8810</f>
        <v>-5885221.0727961063</v>
      </c>
      <c r="O19" s="154">
        <f>'[27]Power West P&amp;L'!J19+D19-K19</f>
        <v>-14997093.627734877</v>
      </c>
      <c r="P19" s="154">
        <f>'[27]Power West P&amp;L'!F19+D19-F19</f>
        <v>-1856044.2612997876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200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185</v>
      </c>
      <c r="D20" s="171">
        <f>'[28]Power West P&amp;L'!D20</f>
        <v>15615.476985411136</v>
      </c>
      <c r="E20" s="171">
        <f>'[28]Power West P&amp;L'!E20</f>
        <v>196714.76331399253</v>
      </c>
      <c r="F20" s="171">
        <f>'[28]Power West P&amp;L'!F20</f>
        <v>542940.38051852351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3518315.0898892069</v>
      </c>
      <c r="J20" s="171">
        <f>'[28]Power West P&amp;L'!J20</f>
        <v>0</v>
      </c>
      <c r="K20" s="171">
        <f>'[28]Power West P&amp;L'!K20</f>
        <v>32159776.573881917</v>
      </c>
      <c r="L20" s="165">
        <f>'[28]Power West P&amp;L'!$K$20</f>
        <v>32159776.573881917</v>
      </c>
      <c r="M20" s="138">
        <f>+[25]WEST_DPR!P71-[25]WEST_DPR!P67</f>
        <v>31206704.55262021</v>
      </c>
      <c r="N20" s="155">
        <f>M20-K20-1218</f>
        <v>-954290.02126170695</v>
      </c>
      <c r="O20" s="154">
        <f>'[27]Power West P&amp;L'!J20+D20-K20</f>
        <v>-3600546.0957248807</v>
      </c>
      <c r="P20" s="154">
        <f>'[27]Power West P&amp;L'!F20+D20-F20</f>
        <v>-625171.38635419612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201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168</v>
      </c>
      <c r="D21" s="171">
        <f>'[28]Power West P&amp;L'!D21</f>
        <v>6647.7320558921019</v>
      </c>
      <c r="E21" s="171">
        <f>'[28]Power West P&amp;L'!E21</f>
        <v>163443.82486645968</v>
      </c>
      <c r="F21" s="171">
        <f>'[28]Power West P&amp;L'!F21</f>
        <v>-73588.331189759308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3080301.3622392523</v>
      </c>
      <c r="J21" s="171">
        <f>'[28]Power West P&amp;L'!J21</f>
        <v>0</v>
      </c>
      <c r="K21" s="171">
        <f>'[28]Power West P&amp;L'!K21</f>
        <v>30230812.123710956</v>
      </c>
      <c r="L21" s="165">
        <f>'[28]Power West P&amp;L'!$K$21</f>
        <v>30230812.123710956</v>
      </c>
      <c r="M21" s="138">
        <f>+[25]WEST_DPR!AF71-[25]WEST_DPR!AF67</f>
        <v>27837071.475512806</v>
      </c>
      <c r="N21" s="155">
        <f>M21-K21</f>
        <v>-2393740.6481981501</v>
      </c>
      <c r="O21" s="154">
        <f>'[27]Power West P&amp;L'!J21+D21-K21</f>
        <v>-3959175.1197198108</v>
      </c>
      <c r="P21" s="154">
        <f>'[27]Power West P&amp;L'!F21+D21-F21</f>
        <v>-805285.42629079777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202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183</v>
      </c>
      <c r="D22" s="171">
        <f>'[28]Power West P&amp;L'!D22</f>
        <v>2317.3171366006136</v>
      </c>
      <c r="E22" s="171">
        <f>'[28]Power West P&amp;L'!E22</f>
        <v>120219.0700757578</v>
      </c>
      <c r="F22" s="171">
        <f>'[28]Power West P&amp;L'!F22</f>
        <v>535165.53383330419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2109376.4859370133</v>
      </c>
      <c r="J22" s="171">
        <f>'[28]Power West P&amp;L'!J22</f>
        <v>0</v>
      </c>
      <c r="K22" s="171">
        <f>'[28]Power West P&amp;L'!K22</f>
        <v>21635718.99435151</v>
      </c>
      <c r="L22" s="165"/>
      <c r="M22" s="138">
        <f>+[25]WEST_DPR!AL71-[25]WEST_DPR!AL67</f>
        <v>20184501.923615593</v>
      </c>
      <c r="N22" s="155">
        <f>M22-K22-1016</f>
        <v>-1452233.0707359165</v>
      </c>
      <c r="O22" s="154">
        <f>'[27]Power West P&amp;L'!J22+D22-K22</f>
        <v>-2084280.4880965054</v>
      </c>
      <c r="P22" s="154">
        <f>'[27]Power West P&amp;L'!F22+D22-F22</f>
        <v>-510069.53599279653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-174.08114004525123</v>
      </c>
      <c r="E23" s="171">
        <f>'[28]Power West P&amp;L'!E23</f>
        <v>372.3233954407624</v>
      </c>
      <c r="F23" s="171">
        <f>'[28]Power West P&amp;L'!F23</f>
        <v>4641.0067523778071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0</v>
      </c>
      <c r="K23" s="171">
        <f>'[28]Power West P&amp;L'!K23</f>
        <v>-609930.57025466557</v>
      </c>
      <c r="L23" s="138"/>
      <c r="M23" s="138">
        <f>+[25]WEST_DPR!X71-[25]WEST_DPR!X67</f>
        <v>-295771.89968011307</v>
      </c>
      <c r="N23" s="155">
        <f t="shared" ref="N23:N31" si="0">M23-K23</f>
        <v>314158.6705745525</v>
      </c>
      <c r="O23" s="154">
        <f>'[27]Power West P&amp;L'!J23+D23-K23</f>
        <v>-13519.39348675916</v>
      </c>
      <c r="P23" s="154">
        <f>'[27]Power West P&amp;L'!F23+D23-F23</f>
        <v>-4310.9363390122489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184</v>
      </c>
      <c r="D24" s="171">
        <f>'[28]Power West P&amp;L'!D24</f>
        <v>0</v>
      </c>
      <c r="E24" s="171">
        <f>'[28]Power West P&amp;L'!E24</f>
        <v>664</v>
      </c>
      <c r="F24" s="171">
        <f>'[28]Power West P&amp;L'!F24</f>
        <v>3252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423150.56830440677</v>
      </c>
      <c r="J24" s="171">
        <f>'[28]Power West P&amp;L'!J24</f>
        <v>0</v>
      </c>
      <c r="K24" s="171">
        <f>'[28]Power West P&amp;L'!K24</f>
        <v>1151235.6759132755</v>
      </c>
      <c r="L24" s="138"/>
      <c r="M24" s="166">
        <f>+[25]WEST_DPR!AN71-[25]WEST_DPR!AN67</f>
        <v>842405.22951942624</v>
      </c>
      <c r="N24" s="155">
        <f t="shared" si="0"/>
        <v>-308830.44639384921</v>
      </c>
      <c r="O24" s="154">
        <f>'[27]Power West P&amp;L'!J24+D24-K24</f>
        <v>-423150.56830440683</v>
      </c>
      <c r="P24" s="154">
        <f>'[27]Power West P&amp;L'!F24+D24-F24</f>
        <v>-3252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190</v>
      </c>
      <c r="D25" s="171">
        <f>'[28]Power West P&amp;L'!D25</f>
        <v>4229.0950439102016</v>
      </c>
      <c r="E25" s="171">
        <f>'[28]Power West P&amp;L'!E25</f>
        <v>176440.04057397647</v>
      </c>
      <c r="F25" s="171">
        <f>'[28]Power West P&amp;L'!F25</f>
        <v>923202.73673020315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2688085.708777288</v>
      </c>
      <c r="J25" s="171">
        <f>'[28]Power West P&amp;L'!J25</f>
        <v>0</v>
      </c>
      <c r="K25" s="171">
        <f>'[28]Power West P&amp;L'!K25</f>
        <v>8379328.9904169142</v>
      </c>
      <c r="L25" s="138"/>
      <c r="M25" s="138">
        <f>+[25]WEST_DPR!AM71-[25]WEST_DPR!AM67</f>
        <v>6331303.5281975279</v>
      </c>
      <c r="N25" s="155">
        <f t="shared" si="0"/>
        <v>-2048025.4622193864</v>
      </c>
      <c r="O25" s="154">
        <f>'[27]Power West P&amp;L'!J25+D25-K25</f>
        <v>-2724348.8819205835</v>
      </c>
      <c r="P25" s="154">
        <f>'[27]Power West P&amp;L'!F25+D25-F25</f>
        <v>-959465.9098734986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206</v>
      </c>
      <c r="D26" s="171">
        <f>'[28]Power West P&amp;L'!D26</f>
        <v>0</v>
      </c>
      <c r="E26" s="171">
        <f>'[28]Power West P&amp;L'!E26</f>
        <v>-1608292.7839203854</v>
      </c>
      <c r="F26" s="171">
        <f>'[28]Power West P&amp;L'!F26</f>
        <v>-86722.688840095652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466992.92450663412</v>
      </c>
      <c r="J26" s="171">
        <f>'[28]Power West P&amp;L'!J26</f>
        <v>0</v>
      </c>
      <c r="K26" s="171">
        <f>'[28]Power West P&amp;L'!K26</f>
        <v>581626.88500062388</v>
      </c>
      <c r="L26" s="138"/>
      <c r="M26" s="138">
        <f>+[25]WEST_DPR!G71-[25]WEST_DPR!G67</f>
        <v>660244.87892071577</v>
      </c>
      <c r="N26" s="155">
        <f t="shared" si="0"/>
        <v>78617.993920091889</v>
      </c>
      <c r="O26" s="154">
        <f>'[27]Power West P&amp;L'!J26+D26-K26</f>
        <v>-466213.96841160062</v>
      </c>
      <c r="P26" s="154">
        <f>'[27]Power West P&amp;L'!F26+D26-F26</f>
        <v>87501.644935129138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-10293.250696235762</v>
      </c>
      <c r="E32" s="173">
        <f>'[28]Power West P&amp;L'!E32</f>
        <v>1275983.0249460405</v>
      </c>
      <c r="F32" s="173">
        <f>'[28]Power West P&amp;L'!F32</f>
        <v>3482649.8694754308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27074880.201659892</v>
      </c>
      <c r="J32" s="173">
        <f>'[28]Power West P&amp;L'!J32</f>
        <v>0</v>
      </c>
      <c r="K32" s="174">
        <f>'[28]Power West P&amp;L'!K32</f>
        <v>167994246.10093707</v>
      </c>
      <c r="L32" s="167"/>
      <c r="M32" s="167">
        <f>SUM(M19:M26)</f>
        <v>155355726.04382655</v>
      </c>
      <c r="N32" s="155">
        <f>M32-K32-11044</f>
        <v>-12649564.057110518</v>
      </c>
      <c r="O32" s="154">
        <f>'[27]Power West P&amp;L'!J32+D32-K32</f>
        <v>-28268328.143399447</v>
      </c>
      <c r="P32" s="154">
        <f>'[27]Power West P&amp;L'!F32+D32-F32</f>
        <v>-4676097.8112149592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191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11015045</v>
      </c>
      <c r="J33" s="171">
        <f>'[28]Power West P&amp;L'!J33</f>
        <v>0</v>
      </c>
      <c r="K33" s="171">
        <f>'[28]Power West P&amp;L'!K33</f>
        <v>48657073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212</v>
      </c>
      <c r="D34" s="172">
        <f>'[28]Power West P&amp;L'!D34</f>
        <v>-7050565.0359265236</v>
      </c>
      <c r="E34" s="173">
        <f>'[28]Power West P&amp;L'!E34</f>
        <v>32738815.669299047</v>
      </c>
      <c r="F34" s="173">
        <f>'[28]Power West P&amp;L'!F34</f>
        <v>47844735.481219888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171520654.68943226</v>
      </c>
      <c r="J34" s="173">
        <f>'[28]Power West P&amp;L'!J34</f>
        <v>0</v>
      </c>
      <c r="K34" s="174">
        <f>'[28]Power West P&amp;L'!K34</f>
        <v>785284317.12612212</v>
      </c>
      <c r="L34" s="157">
        <f>'[28]Power West P&amp;L'!$K$34</f>
        <v>785284317.12612212</v>
      </c>
      <c r="M34" s="167">
        <f>M32+M18</f>
        <v>630786428.41555297</v>
      </c>
      <c r="N34" s="155"/>
      <c r="O34" s="154">
        <f>'[27]Power West P&amp;L'!J34+D34-K34</f>
        <v>-185728202.92844069</v>
      </c>
      <c r="P34" s="154">
        <f>'[27]Power West P&amp;L'!F34+D34-F34</f>
        <v>-62052283.720228195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203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213</v>
      </c>
      <c r="D35" s="171">
        <f>'[28]Power West P&amp;L'!D35</f>
        <v>0</v>
      </c>
      <c r="E35" s="171">
        <f>'[28]Power West P&amp;L'!E35</f>
        <v>1570</v>
      </c>
      <c r="F35" s="171">
        <f>'[28]Power West P&amp;L'!F35</f>
        <v>1570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5350</v>
      </c>
      <c r="J35" s="171">
        <f>'[28]Power West P&amp;L'!J35</f>
        <v>0</v>
      </c>
      <c r="K35" s="171">
        <f>'[28]Power West P&amp;L'!K35</f>
        <v>8376055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-7050565.0359265236</v>
      </c>
      <c r="E36" s="173">
        <f>'[28]Power West P&amp;L'!E36</f>
        <v>32740385.669299047</v>
      </c>
      <c r="F36" s="173">
        <f>'[28]Power West P&amp;L'!F36</f>
        <v>47846305.481219888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171526004.68943226</v>
      </c>
      <c r="J36" s="173">
        <f>'[28]Power West P&amp;L'!J36</f>
        <v>0</v>
      </c>
      <c r="K36" s="174">
        <f>'[28]Power West P&amp;L'!K36</f>
        <v>793660372.12612212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215</v>
      </c>
      <c r="D37" s="171">
        <f>'[28]Power West P&amp;L'!D38</f>
        <v>-70.598745439087921</v>
      </c>
      <c r="E37" s="171">
        <f>'[28]Power West P&amp;L'!E38</f>
        <v>1567.4368427589702</v>
      </c>
      <c r="F37" s="171">
        <f>'[28]Power West P&amp;L'!F38</f>
        <v>-271161.23117296462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-68682.411786404788</v>
      </c>
      <c r="J37" s="171">
        <f>'[28]Power West P&amp;L'!J38</f>
        <v>0</v>
      </c>
      <c r="K37" s="171">
        <f>'[28]Power West P&amp;L'!K38</f>
        <v>-925739.26434012083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216</v>
      </c>
      <c r="D38" s="171">
        <f>'[28]Power West P&amp;L'!D39</f>
        <v>15122.562738749963</v>
      </c>
      <c r="E38" s="171">
        <f>'[28]Power West P&amp;L'!E39</f>
        <v>-640.95317035114113</v>
      </c>
      <c r="F38" s="171">
        <f>'[28]Power West P&amp;L'!F39</f>
        <v>12391.215038363851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345156.92310561822</v>
      </c>
      <c r="J38" s="171">
        <f>'[28]Power West P&amp;L'!J39</f>
        <v>0</v>
      </c>
      <c r="K38" s="171">
        <f>'[28]Power West P&amp;L'!K39</f>
        <v>421904.8945168847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217</v>
      </c>
      <c r="D39" s="171">
        <f>'[28]Power West P&amp;L'!D40</f>
        <v>-33.36368985576091</v>
      </c>
      <c r="E39" s="171">
        <f>'[28]Power West P&amp;L'!E40</f>
        <v>-798.71759899469521</v>
      </c>
      <c r="F39" s="171">
        <f>'[28]Power West P&amp;L'!F40</f>
        <v>-441.3787079319668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15311.482702042527</v>
      </c>
      <c r="J39" s="171">
        <f>'[28]Power West P&amp;L'!J40</f>
        <v>0</v>
      </c>
      <c r="K39" s="171">
        <f>'[28]Power West P&amp;L'!K40</f>
        <v>49883.048087004507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186</v>
      </c>
      <c r="D40" s="171">
        <f>'[28]Power West P&amp;L'!D41</f>
        <v>7.1973428500303394</v>
      </c>
      <c r="E40" s="171">
        <f>'[28]Power West P&amp;L'!E41</f>
        <v>3197.2998864135143</v>
      </c>
      <c r="F40" s="171">
        <f>'[28]Power West P&amp;L'!F41</f>
        <v>49874630.872038215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50263602.439970359</v>
      </c>
      <c r="J40" s="171">
        <f>'[28]Power West P&amp;L'!J41</f>
        <v>0</v>
      </c>
      <c r="K40" s="171">
        <f>'[28]Power West P&amp;L'!K41</f>
        <v>79613035.649129823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187</v>
      </c>
      <c r="D41" s="171">
        <f>'[28]Power West P&amp;L'!D42</f>
        <v>276005.67010054435</v>
      </c>
      <c r="E41" s="171">
        <f>'[28]Power West P&amp;L'!E42</f>
        <v>1617828.0282327454</v>
      </c>
      <c r="F41" s="171">
        <f>'[28]Power West P&amp;L'!F42</f>
        <v>51212848.989129752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67073779.147106707</v>
      </c>
      <c r="J41" s="171">
        <f>'[28]Power West P&amp;L'!J42</f>
        <v>0</v>
      </c>
      <c r="K41" s="171">
        <f>'[28]Power West P&amp;L'!K42</f>
        <v>237390151.10357735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189</v>
      </c>
      <c r="D42" s="172">
        <f>'[28]Power West P&amp;L'!D43</f>
        <v>291031.46774684946</v>
      </c>
      <c r="E42" s="173">
        <f>'[28]Power West P&amp;L'!E43</f>
        <v>1621153.0941925719</v>
      </c>
      <c r="F42" s="173">
        <f>'[28]Power West P&amp;L'!F43</f>
        <v>100828268.46632543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117629167.58109832</v>
      </c>
      <c r="J42" s="173">
        <f>'[28]Power West P&amp;L'!J43</f>
        <v>0</v>
      </c>
      <c r="K42" s="174">
        <f>'[28]Power West P&amp;L'!K43</f>
        <v>316549235.43097091</v>
      </c>
      <c r="L42" s="157">
        <f>'[28]Power West P&amp;L'!$K$39</f>
        <v>421904.8945168847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204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179</v>
      </c>
      <c r="D43" s="172">
        <f>'[28]Power West P&amp;L'!D44</f>
        <v>-6759533.5681796744</v>
      </c>
      <c r="E43" s="173">
        <f>'[28]Power West P&amp;L'!E44</f>
        <v>34361538.763491616</v>
      </c>
      <c r="F43" s="173">
        <f>'[28]Power West P&amp;L'!F44</f>
        <v>148674573.94754532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289155172.27053058</v>
      </c>
      <c r="J43" s="173">
        <f>'[28]Power West P&amp;L'!J44</f>
        <v>0</v>
      </c>
      <c r="K43" s="174">
        <f>'[28]Power West P&amp;L'!K44</f>
        <v>1110209607.5570931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205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2023-09-10T11:27:39Z</dcterms:modified>
</cp:coreProperties>
</file>