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88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<sst xmlns="http://schemas.openxmlformats.org/spreadsheetml/2006/main" count="328" uniqueCount="218">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</sst>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800100</xdr:colOff>
          <xdr:row>0</xdr:row>
          <xdr:rowOff>121920</xdr:rowOff>
        </xdr:from>
        <xdr:to>
          <xdr:col>3</xdr:col>
          <xdr:colOff>144780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68580</xdr:colOff>
          <xdr:row>4</xdr:row>
          <xdr:rowOff>45720</xdr:rowOff>
        </xdr:from>
        <xdr:to>
          <xdr:col>36</xdr:col>
          <xdr:colOff>121920</xdr:colOff>
          <xdr:row>6</xdr:row>
          <xdr:rowOff>198120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45720</xdr:colOff>
          <xdr:row>0</xdr:row>
          <xdr:rowOff>144780</xdr:rowOff>
        </xdr:from>
        <xdr:to>
          <xdr:col>36</xdr:col>
          <xdr:colOff>91440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571500</xdr:colOff>
      <xdr:row>44</xdr:row>
      <xdr:rowOff>38100</xdr:rowOff>
    </xdr:from>
    <xdr:to>
      <xdr:col>2</xdr:col>
      <xdr:colOff>2560320</xdr:colOff>
      <xdr:row>44</xdr:row>
      <xdr:rowOff>289560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226820" y="10492740"/>
          <a:ext cx="1988820" cy="251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>
        <row r="3">
          <cell r="B3">
            <v>37193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K7" t="str">
            <v>YTD</v>
          </cell>
        </row>
        <row r="8">
          <cell r="D8">
            <v>597150.58103781566</v>
          </cell>
          <cell r="E8">
            <v>1014647.1462593025</v>
          </cell>
          <cell r="F8">
            <v>5254900.6681336071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5254900.6681336071</v>
          </cell>
          <cell r="K8">
            <v>79365427.8671498</v>
          </cell>
        </row>
        <row r="9">
          <cell r="D9">
            <v>23732892.123368848</v>
          </cell>
          <cell r="E9">
            <v>21094554.546127539</v>
          </cell>
          <cell r="F9">
            <v>22716504.864680819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22716504.864680819</v>
          </cell>
          <cell r="K9">
            <v>209926389.45447022</v>
          </cell>
        </row>
        <row r="10">
          <cell r="D10">
            <v>6529561.4606776806</v>
          </cell>
          <cell r="E10">
            <v>3568500.7039794475</v>
          </cell>
          <cell r="F10">
            <v>-1607873.3540040778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-1607873.3540040778</v>
          </cell>
          <cell r="K10">
            <v>129617889.8510507</v>
          </cell>
        </row>
        <row r="11">
          <cell r="D11">
            <v>-11306637.959143605</v>
          </cell>
          <cell r="E11">
            <v>-24131602.229974002</v>
          </cell>
          <cell r="F11">
            <v>-29476573.454486415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-29476573.454486415</v>
          </cell>
          <cell r="K11">
            <v>142530616.06673437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100471.0609168919</v>
          </cell>
          <cell r="E13">
            <v>148035.38473959558</v>
          </cell>
          <cell r="F13">
            <v>106749.6913094464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106749.6913094464</v>
          </cell>
          <cell r="K13">
            <v>-253341.94630530104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19653437.266857632</v>
          </cell>
          <cell r="E18">
            <v>1694135.5511318818</v>
          </cell>
          <cell r="F18">
            <v>-3006291.5843666103</v>
          </cell>
          <cell r="G18">
            <v>241794561.08330464</v>
          </cell>
          <cell r="H18">
            <v>193407707.45410806</v>
          </cell>
          <cell r="I18">
            <v>128991004.81698304</v>
          </cell>
          <cell r="J18">
            <v>-3006291.5843666103</v>
          </cell>
          <cell r="K18">
            <v>561186981.77002907</v>
          </cell>
        </row>
        <row r="19">
          <cell r="D19">
            <v>-1024203.687591183</v>
          </cell>
          <cell r="E19">
            <v>-2368307.9635115853</v>
          </cell>
          <cell r="F19">
            <v>-2833993.713162072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-2833993.713162072</v>
          </cell>
          <cell r="K19">
            <v>71557952.824756145</v>
          </cell>
        </row>
        <row r="20">
          <cell r="D20">
            <v>-225776.30421434343</v>
          </cell>
          <cell r="E20">
            <v>-462343.58330149669</v>
          </cell>
          <cell r="F20">
            <v>-567191.7566655702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-567191.7566655702</v>
          </cell>
          <cell r="K20">
            <v>31536380.600547154</v>
          </cell>
        </row>
        <row r="21">
          <cell r="D21">
            <v>-733919.99954808131</v>
          </cell>
          <cell r="E21">
            <v>-1842771.5443040505</v>
          </cell>
          <cell r="F21">
            <v>-447018.71508871065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-447018.71508871065</v>
          </cell>
          <cell r="K21">
            <v>29709946.501352012</v>
          </cell>
        </row>
        <row r="22">
          <cell r="D22">
            <v>46.030015699565411</v>
          </cell>
          <cell r="E22">
            <v>27455.512767978013</v>
          </cell>
          <cell r="F22">
            <v>383434.63225663546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383434.63225663546</v>
          </cell>
          <cell r="K22">
            <v>22035445.476796497</v>
          </cell>
        </row>
        <row r="23">
          <cell r="D23">
            <v>-7.8170423849369399</v>
          </cell>
          <cell r="E23">
            <v>-223.52793471049517</v>
          </cell>
          <cell r="F23">
            <v>-1434.2221347649668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-1434.2221347649668</v>
          </cell>
          <cell r="K23">
            <v>-611364.79238943057</v>
          </cell>
        </row>
        <row r="24">
          <cell r="D24">
            <v>-2890.0262551475316</v>
          </cell>
          <cell r="E24">
            <v>-29673.018419657834</v>
          </cell>
          <cell r="F24">
            <v>-5475.2062469116363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-5475.2062469116363</v>
          </cell>
          <cell r="K24">
            <v>1145465.4696663637</v>
          </cell>
        </row>
        <row r="25">
          <cell r="D25">
            <v>5168.5384879535995</v>
          </cell>
          <cell r="E25">
            <v>194886.42946388904</v>
          </cell>
          <cell r="F25">
            <v>463141.3501475224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463141.3501475224</v>
          </cell>
          <cell r="K25">
            <v>8820919.304272417</v>
          </cell>
        </row>
        <row r="26">
          <cell r="D26">
            <v>1303.2629686454457</v>
          </cell>
          <cell r="E26">
            <v>5528.5111650203617</v>
          </cell>
          <cell r="F26">
            <v>45155.277609425611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45155.277609425611</v>
          </cell>
          <cell r="K26">
            <v>781067.87684818695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-1980280.0031788417</v>
          </cell>
          <cell r="E32">
            <v>-4662193.3770210836</v>
          </cell>
          <cell r="F32">
            <v>-2963382.3532844456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-2963382.3532844456</v>
          </cell>
          <cell r="K32">
            <v>164975813.26184937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17673157.263678789</v>
          </cell>
          <cell r="E34">
            <v>-2968057.8258892</v>
          </cell>
          <cell r="F34">
            <v>-5969673.9376510559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-5969673.9376510559</v>
          </cell>
          <cell r="K34">
            <v>778578425.03187847</v>
          </cell>
        </row>
        <row r="35">
          <cell r="E35">
            <v>2000</v>
          </cell>
          <cell r="F35">
            <v>10360</v>
          </cell>
          <cell r="G35">
            <v>232770</v>
          </cell>
          <cell r="H35">
            <v>8137935</v>
          </cell>
          <cell r="I35">
            <v>253220</v>
          </cell>
          <cell r="J35">
            <v>10360</v>
          </cell>
          <cell r="K35">
            <v>8634285</v>
          </cell>
        </row>
        <row r="36">
          <cell r="D36">
            <v>17673157.263678789</v>
          </cell>
          <cell r="E36">
            <v>-2966057.8258892</v>
          </cell>
          <cell r="F36">
            <v>-5959313.9376510559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-5959313.9376510559</v>
          </cell>
          <cell r="K36">
            <v>787212710.03187847</v>
          </cell>
        </row>
        <row r="38">
          <cell r="D38">
            <v>-32002.450593838315</v>
          </cell>
          <cell r="E38">
            <v>-268566.56230490311</v>
          </cell>
          <cell r="F38">
            <v>-298493.93533069716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-298493.93533069716</v>
          </cell>
          <cell r="K38">
            <v>-1223964.9193575284</v>
          </cell>
        </row>
        <row r="39">
          <cell r="D39">
            <v>46659.427331201252</v>
          </cell>
          <cell r="E39">
            <v>84095.183082113275</v>
          </cell>
          <cell r="F39">
            <v>162397.02305556647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162397.02305556647</v>
          </cell>
          <cell r="K39">
            <v>595439.59746192605</v>
          </cell>
        </row>
        <row r="40">
          <cell r="D40">
            <v>-22.195921964855174</v>
          </cell>
          <cell r="E40">
            <v>7746.7986142747222</v>
          </cell>
          <cell r="F40">
            <v>3987.1008080240749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3987.1008080240749</v>
          </cell>
          <cell r="K40">
            <v>57929.945173837608</v>
          </cell>
        </row>
        <row r="41">
          <cell r="D41">
            <v>128.11282344361518</v>
          </cell>
          <cell r="E41">
            <v>65689.932744303413</v>
          </cell>
          <cell r="F41">
            <v>625481.50766513939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625481.50766513939</v>
          </cell>
          <cell r="K41">
            <v>80173042.906987011</v>
          </cell>
        </row>
        <row r="42">
          <cell r="D42">
            <v>30268.129016500199</v>
          </cell>
          <cell r="E42">
            <v>2167760.8536572549</v>
          </cell>
          <cell r="F42">
            <v>3324522.6346171135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3324522.6346171135</v>
          </cell>
          <cell r="K42">
            <v>241100883.20053691</v>
          </cell>
        </row>
        <row r="43">
          <cell r="D43">
            <v>45031.022655341898</v>
          </cell>
          <cell r="E43">
            <v>2056726.2057930431</v>
          </cell>
          <cell r="F43">
            <v>3817894.3308151462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3817894.3308151462</v>
          </cell>
          <cell r="K43">
            <v>320703330.73080218</v>
          </cell>
        </row>
        <row r="44">
          <cell r="D44">
            <v>17718188.286334131</v>
          </cell>
          <cell r="E44">
            <v>-909331.62009615684</v>
          </cell>
          <cell r="F44">
            <v>-2141419.6068359097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-2141419.6068359097</v>
          </cell>
          <cell r="K44">
            <v>1107916040.7626805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3.2" x14ac:dyDescent="0.25"/>
  <cols>
    <col min="1" max="1" width="48.44140625" bestFit="1" customWidth="1"/>
    <col min="2" max="2" width="12.88671875" bestFit="1" customWidth="1"/>
    <col min="3" max="7" width="10.6640625" bestFit="1" customWidth="1"/>
    <col min="8" max="8" width="12.44140625" bestFit="1" customWidth="1"/>
    <col min="9" max="9" width="11.6640625" bestFit="1" customWidth="1"/>
    <col min="10" max="10" width="11.33203125" bestFit="1" customWidth="1"/>
    <col min="11" max="11" width="10.33203125" customWidth="1"/>
    <col min="12" max="17" width="10.6640625" bestFit="1" customWidth="1"/>
    <col min="18" max="36" width="12.88671875" customWidth="1"/>
  </cols>
  <sheetData>
    <row r="1" spans="1:80" ht="13.8" x14ac:dyDescent="0.25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3.8" x14ac:dyDescent="0.25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3.8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5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5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5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8" x14ac:dyDescent="0.3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5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5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5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5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5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5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5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5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5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5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8" hidden="1" x14ac:dyDescent="0.3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5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5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5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5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8" hidden="1" x14ac:dyDescent="0.3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5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5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5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8" x14ac:dyDescent="0.3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5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5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5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5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5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8" x14ac:dyDescent="0.3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5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5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5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5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5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5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5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5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5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5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5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5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5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5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5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5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5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5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5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5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8" x14ac:dyDescent="0.3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5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5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5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5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5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5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5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5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5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8" x14ac:dyDescent="0.3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5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5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8" x14ac:dyDescent="0.3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5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5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5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5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5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5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8" x14ac:dyDescent="0.3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5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5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5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5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5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5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5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5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5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5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5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5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5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5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5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5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5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5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5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ColWidth="9.109375" defaultRowHeight="13.2" x14ac:dyDescent="0.25"/>
  <cols>
    <col min="1" max="1" width="6.44140625" style="5" customWidth="1"/>
    <col min="2" max="2" width="9" style="5" customWidth="1"/>
    <col min="3" max="3" width="13.44140625" style="5" customWidth="1"/>
    <col min="4" max="4" width="11.6640625" style="5" customWidth="1"/>
    <col min="5" max="5" width="9.88671875" style="5" hidden="1" customWidth="1"/>
    <col min="6" max="6" width="2.88671875" style="5" hidden="1" customWidth="1"/>
    <col min="7" max="7" width="9" style="5" hidden="1" customWidth="1"/>
    <col min="8" max="8" width="2.88671875" style="5" hidden="1" customWidth="1"/>
    <col min="9" max="9" width="9.109375" style="5" hidden="1" customWidth="1"/>
    <col min="10" max="10" width="2.88671875" style="6" hidden="1" customWidth="1"/>
    <col min="11" max="11" width="8.33203125" style="5" hidden="1" customWidth="1"/>
    <col min="12" max="12" width="2.88671875" style="5" hidden="1" customWidth="1"/>
    <col min="13" max="13" width="8.33203125" style="5" hidden="1" customWidth="1"/>
    <col min="14" max="14" width="2.88671875" style="6" hidden="1" customWidth="1"/>
    <col min="15" max="15" width="8.33203125" style="5" hidden="1" customWidth="1"/>
    <col min="16" max="16" width="2.88671875" style="6" hidden="1" customWidth="1"/>
    <col min="17" max="17" width="9" style="6" hidden="1" customWidth="1"/>
    <col min="18" max="18" width="2.88671875" style="6" hidden="1" customWidth="1"/>
    <col min="19" max="19" width="8.33203125" style="5" hidden="1" customWidth="1"/>
    <col min="20" max="20" width="2.88671875" style="6" hidden="1" customWidth="1"/>
    <col min="21" max="21" width="8.33203125" style="5" hidden="1" customWidth="1"/>
    <col min="22" max="22" width="2.88671875" style="6" hidden="1" customWidth="1"/>
    <col min="23" max="23" width="8.6640625" style="5" hidden="1" customWidth="1"/>
    <col min="24" max="24" width="2.88671875" style="6" hidden="1" customWidth="1"/>
    <col min="25" max="25" width="9.109375" style="5" hidden="1" customWidth="1"/>
    <col min="26" max="26" width="2.88671875" style="5" hidden="1" customWidth="1"/>
    <col min="27" max="27" width="10" style="5" hidden="1" customWidth="1"/>
    <col min="28" max="28" width="2.88671875" style="5" hidden="1" customWidth="1"/>
    <col min="29" max="29" width="9.6640625" style="5" hidden="1" customWidth="1"/>
    <col min="30" max="30" width="2.88671875" style="5" hidden="1" customWidth="1"/>
    <col min="31" max="31" width="9.44140625" style="5" hidden="1" customWidth="1"/>
    <col min="32" max="32" width="2.88671875" style="5" hidden="1" customWidth="1"/>
    <col min="33" max="33" width="10.88671875" style="5" customWidth="1"/>
    <col min="34" max="34" width="2.88671875" style="5" hidden="1" customWidth="1"/>
    <col min="35" max="35" width="10.44140625" style="5" hidden="1" customWidth="1"/>
    <col min="36" max="36" width="2.88671875" style="5" hidden="1" customWidth="1"/>
    <col min="37" max="37" width="10.88671875" style="5" hidden="1" customWidth="1"/>
    <col min="38" max="16384" width="9.109375" style="5"/>
  </cols>
  <sheetData>
    <row r="1" spans="1:46" ht="12" customHeight="1" x14ac:dyDescent="0.25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5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5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5">
      <c r="A6" s="13" t="s">
        <v>3</v>
      </c>
      <c r="B6" s="14" t="s">
        <v>3</v>
      </c>
    </row>
    <row r="7" spans="1:46" ht="13.8" x14ac:dyDescent="0.3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5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5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5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5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5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5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5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5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5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5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5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5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5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5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5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5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5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5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5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5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5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5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5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5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5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5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5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5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5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5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5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5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5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5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5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5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5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5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5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5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5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5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5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5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5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5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5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5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5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5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5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5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5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5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5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5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5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5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5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5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5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5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5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5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5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5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5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5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5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5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5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5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5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8" x14ac:dyDescent="0.3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5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5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5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5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5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5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5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5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800100</xdr:colOff>
                    <xdr:row>0</xdr:row>
                    <xdr:rowOff>121920</xdr:rowOff>
                  </from>
                  <to>
                    <xdr:col>3</xdr:col>
                    <xdr:colOff>144780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68580</xdr:colOff>
                    <xdr:row>4</xdr:row>
                    <xdr:rowOff>45720</xdr:rowOff>
                  </from>
                  <to>
                    <xdr:col>36</xdr:col>
                    <xdr:colOff>121920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45720</xdr:colOff>
                    <xdr:row>0</xdr:row>
                    <xdr:rowOff>144780</xdr:rowOff>
                  </from>
                  <to>
                    <xdr:col>36</xdr:col>
                    <xdr:colOff>91440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32" activePane="bottomRight" state="frozen"/>
      <selection activeCell="B2" sqref="B2"/>
      <selection pane="topRight" activeCell="D2" sqref="D2"/>
      <selection pane="bottomLeft" activeCell="B8" sqref="B8"/>
      <selection pane="bottomRight" activeCell="F39" sqref="F39"/>
    </sheetView>
  </sheetViews>
  <sheetFormatPr defaultColWidth="9.109375" defaultRowHeight="13.2" x14ac:dyDescent="0.25"/>
  <cols>
    <col min="1" max="1" width="8.6640625" style="124" customWidth="1"/>
    <col min="2" max="2" width="0.88671875" style="124" customWidth="1"/>
    <col min="3" max="3" width="42" style="124" customWidth="1"/>
    <col min="4" max="5" width="20.6640625" style="132" customWidth="1"/>
    <col min="6" max="6" width="23.88671875" style="132" customWidth="1"/>
    <col min="7" max="7" width="26" style="132" customWidth="1"/>
    <col min="8" max="8" width="24.88671875" style="132" customWidth="1"/>
    <col min="9" max="11" width="24.6640625" style="132" customWidth="1"/>
    <col min="12" max="12" width="22.109375" style="124" hidden="1" customWidth="1"/>
    <col min="13" max="14" width="26.5546875" style="124" hidden="1" customWidth="1"/>
    <col min="15" max="15" width="18.5546875" style="124" hidden="1" customWidth="1"/>
    <col min="16" max="16" width="17.6640625" style="124" hidden="1" customWidth="1"/>
    <col min="17" max="17" width="18.109375" style="124" hidden="1" customWidth="1"/>
    <col min="18" max="18" width="17.5546875" style="124" hidden="1" customWidth="1"/>
    <col min="19" max="20" width="16.33203125" style="124" hidden="1" customWidth="1"/>
    <col min="21" max="79" width="0" style="124" hidden="1" customWidth="1"/>
    <col min="80" max="16384" width="9.109375" style="124"/>
  </cols>
  <sheetData>
    <row r="1" spans="1:142" ht="15" hidden="1" customHeight="1" thickBot="1" x14ac:dyDescent="0.3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37193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5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4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5">
      <c r="A8" s="134"/>
      <c r="B8" s="134"/>
      <c r="C8" s="123" t="s">
        <v>162</v>
      </c>
      <c r="D8" s="171">
        <f>'[28]Power West P&amp;L'!D8</f>
        <v>597150.58103781566</v>
      </c>
      <c r="E8" s="171">
        <f>'[28]Power West P&amp;L'!E8</f>
        <v>1014647.1462593025</v>
      </c>
      <c r="F8" s="171">
        <f>'[28]Power West P&amp;L'!F8</f>
        <v>5254900.6681336071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5254900.6681336071</v>
      </c>
      <c r="K8" s="171">
        <f>'[28]Power West P&amp;L'!K8</f>
        <v>79365427.8671498</v>
      </c>
      <c r="L8" s="165">
        <f>'[28]Power West P&amp;L'!$K$8</f>
        <v>79365427.8671498</v>
      </c>
      <c r="M8" s="138">
        <f>+[25]WEST_DPR!BB71-[25]WEST_DPR!BB67</f>
        <v>75538505.774925128</v>
      </c>
      <c r="N8" s="155">
        <f>M8-K8+37229*0</f>
        <v>-3826922.0922246724</v>
      </c>
      <c r="O8" s="154">
        <f>'[27]Power West P&amp;L'!J8+D8-K8</f>
        <v>-7296478.3023195267</v>
      </c>
      <c r="P8" s="154">
        <f>'[27]Power West P&amp;L'!F8+D8-F8</f>
        <v>-4776483.7360541197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5">
      <c r="A9" s="134"/>
      <c r="B9" s="134"/>
      <c r="C9" s="123" t="s">
        <v>163</v>
      </c>
      <c r="D9" s="171">
        <f>'[28]Power West P&amp;L'!D9</f>
        <v>23732892.123368848</v>
      </c>
      <c r="E9" s="171">
        <f>'[28]Power West P&amp;L'!E9</f>
        <v>21094554.546127539</v>
      </c>
      <c r="F9" s="171">
        <f>'[28]Power West P&amp;L'!F9</f>
        <v>22716504.864680819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22716504.864680819</v>
      </c>
      <c r="K9" s="171">
        <f>'[28]Power West P&amp;L'!K9</f>
        <v>209926389.45447022</v>
      </c>
      <c r="L9" s="165">
        <f>'[28]Power West P&amp;L'!$K$9</f>
        <v>209926389.45447022</v>
      </c>
      <c r="M9" s="138">
        <f>+[25]WEST_DPR!BJ71-[25]WEST_DPR!BJ67</f>
        <v>158420500.42941776</v>
      </c>
      <c r="N9" s="155">
        <f>M9-K9+450636</f>
        <v>-51055253.025052458</v>
      </c>
      <c r="O9" s="154">
        <f>'[27]Power West P&amp;L'!J9+D9-K9</f>
        <v>-51632550.730928242</v>
      </c>
      <c r="P9" s="154">
        <f>'[27]Power West P&amp;L'!F9+D9-F9</f>
        <v>-3266749.1625625715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5">
      <c r="A10" s="134"/>
      <c r="B10" s="134"/>
      <c r="C10" s="123" t="s">
        <v>164</v>
      </c>
      <c r="D10" s="171">
        <f>'[28]Power West P&amp;L'!D10</f>
        <v>6529561.4606776806</v>
      </c>
      <c r="E10" s="171">
        <f>'[28]Power West P&amp;L'!E10</f>
        <v>3568500.7039794475</v>
      </c>
      <c r="F10" s="171">
        <f>'[28]Power West P&amp;L'!F10</f>
        <v>-1607873.3540040778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-1607873.3540040778</v>
      </c>
      <c r="K10" s="171">
        <f>'[28]Power West P&amp;L'!K10</f>
        <v>129617889.8510507</v>
      </c>
      <c r="L10" s="165">
        <f>'[28]Power West P&amp;L'!$K$10</f>
        <v>129617889.8510507</v>
      </c>
      <c r="M10" s="138">
        <f>+[25]WEST_DPR!BR71-[25]WEST_DPR!BR67</f>
        <v>124822750.37166366</v>
      </c>
      <c r="N10" s="155">
        <f>M10-K10</f>
        <v>-4795139.4793870449</v>
      </c>
      <c r="O10" s="154">
        <f>'[27]Power West P&amp;L'!J10+D10-K10</f>
        <v>-3161724.2400888205</v>
      </c>
      <c r="P10" s="154">
        <f>'[27]Power West P&amp;L'!F10+D10-F10</f>
        <v>7306470.7860852322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5">
      <c r="A11" s="134"/>
      <c r="B11" s="134"/>
      <c r="C11" s="123" t="s">
        <v>165</v>
      </c>
      <c r="D11" s="171">
        <f>'[28]Power West P&amp;L'!D11</f>
        <v>-11306637.959143605</v>
      </c>
      <c r="E11" s="171">
        <f>'[28]Power West P&amp;L'!E11</f>
        <v>-24131602.229974002</v>
      </c>
      <c r="F11" s="171">
        <f>'[28]Power West P&amp;L'!F11</f>
        <v>-29476573.454486415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-29476573.454486415</v>
      </c>
      <c r="K11" s="171">
        <f>'[28]Power West P&amp;L'!K11</f>
        <v>142530616.06673437</v>
      </c>
      <c r="L11" s="165">
        <f>'[28]Power West P&amp;L'!$K$11</f>
        <v>142530616.06673437</v>
      </c>
      <c r="M11" s="138">
        <f>+[25]WEST_DPR!BZ71-[25]WEST_DPR!BZ67</f>
        <v>121561554.88213903</v>
      </c>
      <c r="N11" s="155">
        <f>M11-K11-98453</f>
        <v>-21067514.184595346</v>
      </c>
      <c r="O11" s="154">
        <f>'[27]Power West P&amp;L'!J11+D11-K11</f>
        <v>-51714344.001812384</v>
      </c>
      <c r="P11" s="154">
        <f>'[27]Power West P&amp;L'!F11+D11-F11</f>
        <v>17483823.669498645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5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3">
      <c r="A13" s="134"/>
      <c r="B13" s="134"/>
      <c r="C13" s="136" t="s">
        <v>187</v>
      </c>
      <c r="D13" s="171">
        <f>'[28]Power West P&amp;L'!D13</f>
        <v>100471.0609168919</v>
      </c>
      <c r="E13" s="171">
        <f>'[28]Power West P&amp;L'!E13</f>
        <v>148035.38473959558</v>
      </c>
      <c r="F13" s="171">
        <f>'[28]Power West P&amp;L'!F13</f>
        <v>106749.6913094464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106749.6913094464</v>
      </c>
      <c r="K13" s="171">
        <f>'[28]Power West P&amp;L'!K13</f>
        <v>-253341.94630530104</v>
      </c>
      <c r="L13" s="165"/>
      <c r="M13" s="166">
        <f>+[25]WEST_DPR!CB71-[25]WEST_DPR!CB67</f>
        <v>-407500.83352071734</v>
      </c>
      <c r="N13" s="155">
        <f>M13-K13</f>
        <v>-154158.8872154163</v>
      </c>
      <c r="O13" s="154">
        <f>'[27]Power West P&amp;L'!J13+D13-K13</f>
        <v>1509177.6745871054</v>
      </c>
      <c r="P13" s="154">
        <f>'[27]Power West P&amp;L'!F13+D13-F13</f>
        <v>-51976.734437119143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8" hidden="1" thickBot="1" x14ac:dyDescent="0.3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79365427.8671498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-79365427.8671498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8" hidden="1" thickBot="1" x14ac:dyDescent="0.3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79365427.8671498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-79365427.8671498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8" hidden="1" thickBot="1" x14ac:dyDescent="0.3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79365427.8671498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-79365427.8671498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8" hidden="1" thickBot="1" x14ac:dyDescent="0.3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79365427.8671498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-79365427.8671498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399999999999999" thickBot="1" x14ac:dyDescent="0.35">
      <c r="A18" s="134"/>
      <c r="B18" s="134"/>
      <c r="C18" s="156" t="s">
        <v>107</v>
      </c>
      <c r="D18" s="172">
        <f>'[28]Power West P&amp;L'!D18</f>
        <v>19653437.266857632</v>
      </c>
      <c r="E18" s="173">
        <f>'[28]Power West P&amp;L'!E18</f>
        <v>1694135.5511318818</v>
      </c>
      <c r="F18" s="173">
        <f>'[28]Power West P&amp;L'!F18</f>
        <v>-3006291.5843666103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128991004.81698304</v>
      </c>
      <c r="J18" s="173">
        <f>'[28]Power West P&amp;L'!J18</f>
        <v>-3006291.5843666103</v>
      </c>
      <c r="K18" s="174">
        <f>'[28]Power West P&amp;L'!K18</f>
        <v>561186981.77002907</v>
      </c>
      <c r="L18" s="165"/>
      <c r="M18" s="167">
        <f>SUM(M8:M13)</f>
        <v>475430702.37172645</v>
      </c>
      <c r="N18" s="155">
        <f>M18-K18+508218-37230</f>
        <v>-85285291.398302615</v>
      </c>
      <c r="O18" s="154">
        <f>'[27]Power West P&amp;L'!J18+D18-K18</f>
        <v>-112305104.47779727</v>
      </c>
      <c r="P18" s="154">
        <f>'[27]Power West P&amp;L'!F18+D18-F18</f>
        <v>16685900.339185754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5">
      <c r="A19" s="134"/>
      <c r="B19" s="134"/>
      <c r="C19" s="123" t="s">
        <v>217</v>
      </c>
      <c r="D19" s="171">
        <f>'[28]Power West P&amp;L'!D19</f>
        <v>-1024203.687591183</v>
      </c>
      <c r="E19" s="171">
        <f>'[28]Power West P&amp;L'!E19</f>
        <v>-2368307.9635115853</v>
      </c>
      <c r="F19" s="171">
        <f>'[28]Power West P&amp;L'!F19</f>
        <v>-2833993.713162072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-2833993.713162072</v>
      </c>
      <c r="K19" s="171">
        <f>'[28]Power West P&amp;L'!K19</f>
        <v>71557952.824756145</v>
      </c>
      <c r="L19" s="165">
        <f>'[28]Power West P&amp;L'!$K$19</f>
        <v>71557952.824756145</v>
      </c>
      <c r="M19" s="138">
        <f>[25]WEST_DPR!E71-[25]WEST_DPR!E67</f>
        <v>68589266.355120391</v>
      </c>
      <c r="N19" s="155">
        <f>M19-K19-8810</f>
        <v>-2977496.4696357548</v>
      </c>
      <c r="O19" s="154">
        <f>'[27]Power West P&amp;L'!J19+D19-K19</f>
        <v>-13074643.921387702</v>
      </c>
      <c r="P19" s="154">
        <f>'[27]Power West P&amp;L'!F19+D19-F19</f>
        <v>1626433.7867199832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5">
      <c r="A20" s="134"/>
      <c r="B20" s="134"/>
      <c r="C20" s="123" t="s">
        <v>184</v>
      </c>
      <c r="D20" s="171">
        <f>'[28]Power West P&amp;L'!D20</f>
        <v>-225776.30421434343</v>
      </c>
      <c r="E20" s="171">
        <f>'[28]Power West P&amp;L'!E20</f>
        <v>-462343.58330149669</v>
      </c>
      <c r="F20" s="171">
        <f>'[28]Power West P&amp;L'!F20</f>
        <v>-567191.7566655702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-567191.7566655702</v>
      </c>
      <c r="K20" s="171">
        <f>'[28]Power West P&amp;L'!K20</f>
        <v>31536380.600547154</v>
      </c>
      <c r="L20" s="165">
        <f>'[28]Power West P&amp;L'!$K$20</f>
        <v>31536380.600547154</v>
      </c>
      <c r="M20" s="138">
        <f>+[25]WEST_DPR!P71-[25]WEST_DPR!P67</f>
        <v>31206704.55262021</v>
      </c>
      <c r="N20" s="155">
        <f>M20-K20-1218</f>
        <v>-330894.04792694375</v>
      </c>
      <c r="O20" s="154">
        <f>'[27]Power West P&amp;L'!J20+D20-K20</f>
        <v>-3218541.9035898708</v>
      </c>
      <c r="P20" s="154">
        <f>'[27]Power West P&amp;L'!F20+D20-F20</f>
        <v>243568.96963014302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5">
      <c r="A21" s="134"/>
      <c r="B21" s="134"/>
      <c r="C21" s="136" t="s">
        <v>167</v>
      </c>
      <c r="D21" s="171">
        <f>'[28]Power West P&amp;L'!D21</f>
        <v>-733919.99954808131</v>
      </c>
      <c r="E21" s="171">
        <f>'[28]Power West P&amp;L'!E21</f>
        <v>-1842771.5443040505</v>
      </c>
      <c r="F21" s="171">
        <f>'[28]Power West P&amp;L'!F21</f>
        <v>-447018.71508871065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-447018.71508871065</v>
      </c>
      <c r="K21" s="171">
        <f>'[28]Power West P&amp;L'!K21</f>
        <v>29709946.501352012</v>
      </c>
      <c r="L21" s="165">
        <f>'[28]Power West P&amp;L'!$K$21</f>
        <v>29709946.501352012</v>
      </c>
      <c r="M21" s="138">
        <f>+[25]WEST_DPR!AF71-[25]WEST_DPR!AF67</f>
        <v>27837071.475512806</v>
      </c>
      <c r="N21" s="155">
        <f>M21-K21</f>
        <v>-1872875.0258392058</v>
      </c>
      <c r="O21" s="154">
        <f>'[27]Power West P&amp;L'!J21+D21-K21</f>
        <v>-4178877.2289648391</v>
      </c>
      <c r="P21" s="154">
        <f>'[27]Power West P&amp;L'!F21+D21-F21</f>
        <v>-1172422.77399582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5">
      <c r="A22" s="134"/>
      <c r="B22" s="134"/>
      <c r="C22" s="129" t="s">
        <v>182</v>
      </c>
      <c r="D22" s="171">
        <f>'[28]Power West P&amp;L'!D22</f>
        <v>46.030015699565411</v>
      </c>
      <c r="E22" s="171">
        <f>'[28]Power West P&amp;L'!E22</f>
        <v>27455.512767978013</v>
      </c>
      <c r="F22" s="171">
        <f>'[28]Power West P&amp;L'!F22</f>
        <v>383434.63225663546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383434.63225663546</v>
      </c>
      <c r="K22" s="171">
        <f>'[28]Power West P&amp;L'!K22</f>
        <v>22035445.476796497</v>
      </c>
      <c r="L22" s="165"/>
      <c r="M22" s="138">
        <f>+[25]WEST_DPR!AL71-[25]WEST_DPR!AL67</f>
        <v>20184501.923615593</v>
      </c>
      <c r="N22" s="155">
        <f>M22-K22-1016</f>
        <v>-1851959.5531809032</v>
      </c>
      <c r="O22" s="154">
        <f>'[27]Power West P&amp;L'!J22+D22-K22</f>
        <v>-2486278.2576623932</v>
      </c>
      <c r="P22" s="154">
        <f>'[27]Power West P&amp;L'!F22+D22-F22</f>
        <v>-360609.92153702886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5">
      <c r="A23" s="134"/>
      <c r="B23" s="134"/>
      <c r="C23" s="123" t="s">
        <v>155</v>
      </c>
      <c r="D23" s="171">
        <f>'[28]Power West P&amp;L'!D23</f>
        <v>-7.8170423849369399</v>
      </c>
      <c r="E23" s="171">
        <f>'[28]Power West P&amp;L'!E23</f>
        <v>-223.52793471049517</v>
      </c>
      <c r="F23" s="171">
        <f>'[28]Power West P&amp;L'!F23</f>
        <v>-1434.2221347649668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-1434.2221347649668</v>
      </c>
      <c r="K23" s="171">
        <f>'[28]Power West P&amp;L'!K23</f>
        <v>-611364.79238943057</v>
      </c>
      <c r="L23" s="138"/>
      <c r="M23" s="138">
        <f>+[25]WEST_DPR!X71-[25]WEST_DPR!X67</f>
        <v>-295771.89968011307</v>
      </c>
      <c r="N23" s="155">
        <f t="shared" ref="N23:N31" si="0">M23-K23</f>
        <v>315592.8927093175</v>
      </c>
      <c r="O23" s="154">
        <f>'[27]Power West P&amp;L'!J23+D23-K23</f>
        <v>-11918.907254333841</v>
      </c>
      <c r="P23" s="154">
        <f>'[27]Power West P&amp;L'!F23+D23-F23</f>
        <v>1930.556645790839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5">
      <c r="A24" s="134"/>
      <c r="B24" s="134"/>
      <c r="C24" s="123" t="s">
        <v>183</v>
      </c>
      <c r="D24" s="171">
        <f>'[28]Power West P&amp;L'!D24</f>
        <v>-2890.0262551475316</v>
      </c>
      <c r="E24" s="171">
        <f>'[28]Power West P&amp;L'!E24</f>
        <v>-29673.018419657834</v>
      </c>
      <c r="F24" s="171">
        <f>'[28]Power West P&amp;L'!F24</f>
        <v>-5475.2062469116363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-5475.2062469116363</v>
      </c>
      <c r="K24" s="171">
        <f>'[28]Power West P&amp;L'!K24</f>
        <v>1145465.4696663637</v>
      </c>
      <c r="L24" s="138"/>
      <c r="M24" s="166">
        <f>+[25]WEST_DPR!AN71-[25]WEST_DPR!AN67</f>
        <v>842405.22951942624</v>
      </c>
      <c r="N24" s="155">
        <f t="shared" si="0"/>
        <v>-303060.24014693743</v>
      </c>
      <c r="O24" s="154">
        <f>'[27]Power West P&amp;L'!J24+D24-K24</f>
        <v>-420270.38831264258</v>
      </c>
      <c r="P24" s="154">
        <f>'[27]Power West P&amp;L'!F24+D24-F24</f>
        <v>2585.1799917641047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5">
      <c r="A25" s="134"/>
      <c r="B25" s="134"/>
      <c r="C25" s="136" t="s">
        <v>189</v>
      </c>
      <c r="D25" s="171">
        <f>'[28]Power West P&amp;L'!D25</f>
        <v>5168.5384879535995</v>
      </c>
      <c r="E25" s="171">
        <f>'[28]Power West P&amp;L'!E25</f>
        <v>194886.42946388904</v>
      </c>
      <c r="F25" s="171">
        <f>'[28]Power West P&amp;L'!F25</f>
        <v>463141.3501475224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463141.3501475224</v>
      </c>
      <c r="K25" s="171">
        <f>'[28]Power West P&amp;L'!K25</f>
        <v>8820919.304272417</v>
      </c>
      <c r="L25" s="138"/>
      <c r="M25" s="138">
        <f>+[25]WEST_DPR!AM71-[25]WEST_DPR!AM67</f>
        <v>6331303.5281975279</v>
      </c>
      <c r="N25" s="155">
        <f t="shared" si="0"/>
        <v>-2489615.7760748891</v>
      </c>
      <c r="O25" s="154">
        <f>'[27]Power West P&amp;L'!J25+D25-K25</f>
        <v>-3164999.7523320429</v>
      </c>
      <c r="P25" s="154">
        <f>'[27]Power West P&amp;L'!F25+D25-F25</f>
        <v>-498465.07984677446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3">
      <c r="A26" s="134"/>
      <c r="B26" s="134"/>
      <c r="C26" s="123" t="s">
        <v>205</v>
      </c>
      <c r="D26" s="171">
        <f>'[28]Power West P&amp;L'!D26</f>
        <v>1303.2629686454457</v>
      </c>
      <c r="E26" s="171">
        <f>'[28]Power West P&amp;L'!E26</f>
        <v>5528.5111650203617</v>
      </c>
      <c r="F26" s="171">
        <f>'[28]Power West P&amp;L'!F26</f>
        <v>45155.277609425611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45155.277609425611</v>
      </c>
      <c r="K26" s="171">
        <f>'[28]Power West P&amp;L'!K26</f>
        <v>781067.87684818695</v>
      </c>
      <c r="L26" s="138"/>
      <c r="M26" s="138">
        <f>+[25]WEST_DPR!G71-[25]WEST_DPR!G67</f>
        <v>660244.87892071577</v>
      </c>
      <c r="N26" s="155">
        <f t="shared" si="0"/>
        <v>-120822.99792747118</v>
      </c>
      <c r="O26" s="154">
        <f>'[27]Power West P&amp;L'!J26+D26-K26</f>
        <v>-664351.69729051832</v>
      </c>
      <c r="P26" s="154">
        <f>'[27]Power West P&amp;L'!F26+D26-F26</f>
        <v>-43073.058545746673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8" hidden="1" thickBot="1" x14ac:dyDescent="0.3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8" hidden="1" thickBot="1" x14ac:dyDescent="0.3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8" hidden="1" thickBot="1" x14ac:dyDescent="0.3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8" hidden="1" thickBot="1" x14ac:dyDescent="0.3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8" hidden="1" thickBot="1" x14ac:dyDescent="0.3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399999999999999" thickBot="1" x14ac:dyDescent="0.35">
      <c r="A32" s="134"/>
      <c r="B32" s="134"/>
      <c r="C32" s="156" t="s">
        <v>108</v>
      </c>
      <c r="D32" s="172">
        <f>'[28]Power West P&amp;L'!D32</f>
        <v>-1980280.0031788417</v>
      </c>
      <c r="E32" s="173">
        <f>'[28]Power West P&amp;L'!E32</f>
        <v>-4662193.3770210836</v>
      </c>
      <c r="F32" s="173">
        <f>'[28]Power West P&amp;L'!F32</f>
        <v>-2963382.3532844456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-2963382.3532844456</v>
      </c>
      <c r="K32" s="174">
        <f>'[28]Power West P&amp;L'!K32</f>
        <v>164975813.26184937</v>
      </c>
      <c r="L32" s="167"/>
      <c r="M32" s="167">
        <f>SUM(M19:M26)</f>
        <v>155355726.04382655</v>
      </c>
      <c r="N32" s="155">
        <f>M32-K32-11044</f>
        <v>-9631131.2180228233</v>
      </c>
      <c r="O32" s="154">
        <f>'[27]Power West P&amp;L'!J32+D32-K32</f>
        <v>-27219882.056794345</v>
      </c>
      <c r="P32" s="154">
        <f>'[27]Power West P&amp;L'!F32+D32-F32</f>
        <v>-200052.34093768895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399999999999999" thickBot="1" x14ac:dyDescent="0.35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17673157.263678789</v>
      </c>
      <c r="E34" s="173">
        <f>'[28]Power West P&amp;L'!E34</f>
        <v>-2968057.8258892</v>
      </c>
      <c r="F34" s="173">
        <f>'[28]Power West P&amp;L'!F34</f>
        <v>-5969673.9376510559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-5969673.9376510559</v>
      </c>
      <c r="K34" s="174">
        <f>'[28]Power West P&amp;L'!K34</f>
        <v>778578425.03187847</v>
      </c>
      <c r="L34" s="157">
        <f>'[28]Power West P&amp;L'!$K$34</f>
        <v>778578425.03187847</v>
      </c>
      <c r="M34" s="167">
        <f>M32+M18</f>
        <v>630786428.41555297</v>
      </c>
      <c r="N34" s="155"/>
      <c r="O34" s="154">
        <f>'[27]Power West P&amp;L'!J34+D34-K34</f>
        <v>-154298588.53459167</v>
      </c>
      <c r="P34" s="154">
        <f>'[27]Power West P&amp;L'!F34+D34-F34</f>
        <v>16485847.998248063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3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2000</v>
      </c>
      <c r="F35" s="171">
        <f>'[28]Power West P&amp;L'!F35</f>
        <v>10360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10360</v>
      </c>
      <c r="K35" s="171">
        <f>'[28]Power West P&amp;L'!K35</f>
        <v>8634285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17673157.263678789</v>
      </c>
      <c r="E36" s="173">
        <f>'[28]Power West P&amp;L'!E36</f>
        <v>-2966057.8258892</v>
      </c>
      <c r="F36" s="173">
        <f>'[28]Power West P&amp;L'!F36</f>
        <v>-5959313.9376510559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-5959313.9376510559</v>
      </c>
      <c r="K36" s="174">
        <f>'[28]Power West P&amp;L'!K36</f>
        <v>787212710.03187847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5">
      <c r="A37" s="134"/>
      <c r="B37" s="134"/>
      <c r="C37" s="170" t="s">
        <v>214</v>
      </c>
      <c r="D37" s="171">
        <f>'[28]Power West P&amp;L'!D38</f>
        <v>-32002.450593838315</v>
      </c>
      <c r="E37" s="171">
        <f>'[28]Power West P&amp;L'!E38</f>
        <v>-268566.56230490311</v>
      </c>
      <c r="F37" s="171">
        <f>'[28]Power West P&amp;L'!F38</f>
        <v>-298493.93533069716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-298493.93533069716</v>
      </c>
      <c r="K37" s="171">
        <f>'[28]Power West P&amp;L'!K38</f>
        <v>-1223964.9193575284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5">
      <c r="A38" s="134"/>
      <c r="B38" s="134"/>
      <c r="C38" s="170" t="s">
        <v>215</v>
      </c>
      <c r="D38" s="171">
        <f>'[28]Power West P&amp;L'!D39</f>
        <v>46659.427331201252</v>
      </c>
      <c r="E38" s="171">
        <f>'[28]Power West P&amp;L'!E39</f>
        <v>84095.183082113275</v>
      </c>
      <c r="F38" s="171">
        <f>'[28]Power West P&amp;L'!F39</f>
        <v>162397.02305556647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162397.02305556647</v>
      </c>
      <c r="K38" s="171">
        <f>'[28]Power West P&amp;L'!K39</f>
        <v>595439.59746192605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5">
      <c r="A39" s="134"/>
      <c r="B39" s="134"/>
      <c r="C39" s="170" t="s">
        <v>216</v>
      </c>
      <c r="D39" s="171">
        <f>'[28]Power West P&amp;L'!D40</f>
        <v>-22.195921964855174</v>
      </c>
      <c r="E39" s="171">
        <f>'[28]Power West P&amp;L'!E40</f>
        <v>7746.7986142747222</v>
      </c>
      <c r="F39" s="171">
        <f>'[28]Power West P&amp;L'!F40</f>
        <v>3987.1008080240749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3987.1008080240749</v>
      </c>
      <c r="K39" s="171">
        <f>'[28]Power West P&amp;L'!K40</f>
        <v>57929.945173837608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5">
      <c r="A40" s="134"/>
      <c r="B40" s="134"/>
      <c r="C40" s="135" t="s">
        <v>185</v>
      </c>
      <c r="D40" s="171">
        <f>'[28]Power West P&amp;L'!D41</f>
        <v>128.11282344361518</v>
      </c>
      <c r="E40" s="171">
        <f>'[28]Power West P&amp;L'!E41</f>
        <v>65689.932744303413</v>
      </c>
      <c r="F40" s="171">
        <f>'[28]Power West P&amp;L'!F41</f>
        <v>625481.50766513939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625481.50766513939</v>
      </c>
      <c r="K40" s="171">
        <f>'[28]Power West P&amp;L'!K41</f>
        <v>80173042.906987011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3">
      <c r="A41" s="134"/>
      <c r="B41" s="134"/>
      <c r="C41" s="150" t="s">
        <v>186</v>
      </c>
      <c r="D41" s="171">
        <f>'[28]Power West P&amp;L'!D42</f>
        <v>30268.129016500199</v>
      </c>
      <c r="E41" s="171">
        <f>'[28]Power West P&amp;L'!E42</f>
        <v>2167760.8536572549</v>
      </c>
      <c r="F41" s="171">
        <f>'[28]Power West P&amp;L'!F42</f>
        <v>3324522.6346171135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3324522.6346171135</v>
      </c>
      <c r="K41" s="171">
        <f>'[28]Power West P&amp;L'!K42</f>
        <v>241100883.20053691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5">
      <c r="A42" s="134"/>
      <c r="B42" s="134"/>
      <c r="C42" s="156" t="s">
        <v>188</v>
      </c>
      <c r="D42" s="172">
        <f>'[28]Power West P&amp;L'!D43</f>
        <v>45031.022655341898</v>
      </c>
      <c r="E42" s="173">
        <f>'[28]Power West P&amp;L'!E43</f>
        <v>2056726.2057930431</v>
      </c>
      <c r="F42" s="173">
        <f>'[28]Power West P&amp;L'!F43</f>
        <v>3817894.3308151462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3817894.3308151462</v>
      </c>
      <c r="K42" s="174">
        <f>'[28]Power West P&amp;L'!K43</f>
        <v>320703330.73080218</v>
      </c>
      <c r="L42" s="157">
        <f>'[28]Power West P&amp;L'!$K$39</f>
        <v>595439.59746192605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17718188.286334131</v>
      </c>
      <c r="E43" s="173">
        <f>'[28]Power West P&amp;L'!E44</f>
        <v>-909331.62009615684</v>
      </c>
      <c r="F43" s="173">
        <f>'[28]Power West P&amp;L'!F44</f>
        <v>-2141419.6068359097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-2141419.6068359097</v>
      </c>
      <c r="K43" s="174">
        <f>'[28]Power West P&amp;L'!K44</f>
        <v>1107916040.7626805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5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5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5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5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5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5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5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5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5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5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5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5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5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5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5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5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5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5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5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5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5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5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5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5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5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5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5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5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5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5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5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5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5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5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5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5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5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5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5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5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5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5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5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5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5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5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5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5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5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5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5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5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5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5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5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5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5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5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5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5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5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5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5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5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5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5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5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5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5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5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5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5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5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5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5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5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5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5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5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5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5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5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5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5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5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5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5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5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5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5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5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5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5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5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5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5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5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5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5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5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5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5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5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5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5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5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5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5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5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5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5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5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5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5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5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5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5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5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5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5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5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5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5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5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5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5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5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5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5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5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5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5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5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5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5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5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5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5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5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5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5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5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5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5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5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5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5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5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5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5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5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5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5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5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5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5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5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5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5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5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5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5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5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5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5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5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5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5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5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5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5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5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5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5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5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5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5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5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5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5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5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5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5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5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5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5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5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5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5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5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5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5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5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5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5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5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5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5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5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5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5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5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5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5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5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5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5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5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5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5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5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5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5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5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5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5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5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5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5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5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5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5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5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5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5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5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5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5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5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5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5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5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5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5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5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5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5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5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5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5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5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5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5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5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5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5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5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5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5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5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5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5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5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5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5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5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5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5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5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5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5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5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5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5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5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5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5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5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5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5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5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5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5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5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5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5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5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5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5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5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5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5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5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5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5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5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5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5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5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5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5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5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5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5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5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5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5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5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5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5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5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5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5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5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5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5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5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5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5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5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5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5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5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5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5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5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5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5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5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5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5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5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5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5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5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5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5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5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5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5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5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5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5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5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5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5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5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5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5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5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5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5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5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5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5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5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5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5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5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5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5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5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5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5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5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5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5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5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5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5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5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5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5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5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5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5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5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5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5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5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5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5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5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5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5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5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5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5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5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5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5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5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5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5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5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5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5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5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5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5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5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5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5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5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5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5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5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5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5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5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5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5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5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5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5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5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5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5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5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5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5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5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5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5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5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5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5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5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5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5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5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5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5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5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5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5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5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5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5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5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5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5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5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5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5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5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5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5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5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5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5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5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5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5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5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5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5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5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5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5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5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5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5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5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5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5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5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5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5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5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5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5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5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5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5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5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5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5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5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5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5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5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5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5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5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5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5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5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5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5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5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5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5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5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5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5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5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5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5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5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5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5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5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5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5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5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5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5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5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5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5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5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5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5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5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5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5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5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5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5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5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5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5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5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5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5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5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5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5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5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5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5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5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5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5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5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5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5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5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5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5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5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5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5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5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5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5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5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5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5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5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5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5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5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5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5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5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5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5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5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5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5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5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5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5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5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5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5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5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5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5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5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5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5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5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5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5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5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5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5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5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5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5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5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5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5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5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5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5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5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5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5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5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5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5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5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5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5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5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5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5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5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5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5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5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5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5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5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5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5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5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5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5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5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5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5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5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5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5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5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5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5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5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5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5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5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5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5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5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5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5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5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5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5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5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5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5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5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5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5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5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5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5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5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5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5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5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5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5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5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5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5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5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5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5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5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5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5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5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5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5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5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5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5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5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5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5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5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5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5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5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5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5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5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5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5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5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5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5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5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5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5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5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5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5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5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5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5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5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5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5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5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5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5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5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5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5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5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5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5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5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5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5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5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5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5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5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5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5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5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5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5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5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5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5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5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5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5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5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5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5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5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5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5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5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5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5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5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5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5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5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5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5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5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5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5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5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5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5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5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5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5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5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5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5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5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5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5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5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5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5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5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5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5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5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5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5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5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5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5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5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5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5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5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5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5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5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5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5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5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5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5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5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5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5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5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5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5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5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5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5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5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5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5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5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5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5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5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5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5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5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5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5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5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5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5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5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5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5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5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5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5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5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5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5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5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5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5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5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5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5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5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5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5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5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5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5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5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5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5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5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5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5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5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5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5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5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5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5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5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5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5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5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5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5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5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5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5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5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5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5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5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5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5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5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5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5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5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5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5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5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5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5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5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5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5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5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5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5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5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5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5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5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5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5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5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5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5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5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5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5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5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5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5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5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5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5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5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5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5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5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5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5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5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5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5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5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5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5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5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5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5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5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5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5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5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5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5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5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5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5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5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5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5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5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5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5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5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5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5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5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5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5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5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5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5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5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5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5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5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5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5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5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5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5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5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5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5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5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5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5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5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5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5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5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5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5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5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5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5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5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5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5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5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5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5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5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5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5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5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5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5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5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5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5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5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5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5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5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5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5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5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5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5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5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5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5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5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5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5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5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5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5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5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5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5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5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5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5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5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5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5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5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5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5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5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5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5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5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5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5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5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5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5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5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5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5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5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5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5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5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5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5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5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5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5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5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5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5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5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5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5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5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5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5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5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5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5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5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5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5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5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5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5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5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5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5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5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5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5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5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5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5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5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5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5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5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5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5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5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5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5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5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5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5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5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5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5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5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5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5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5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5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5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5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5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5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5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5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5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5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5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5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5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5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5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5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5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5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5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5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5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5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5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5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5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5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5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5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5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5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5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5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5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5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5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5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5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5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5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5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5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5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5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5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5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5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5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5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5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5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5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5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5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5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5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5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5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5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5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5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5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5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5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5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5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5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5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5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5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5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5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5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5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5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5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5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5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5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5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5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5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5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5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5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5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5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5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5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5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5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5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5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5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5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5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5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5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5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5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5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5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5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5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5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5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5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5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5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5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5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5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5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5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5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5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5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5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5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5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5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5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5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5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5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5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5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5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5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5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5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5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5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5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5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5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5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5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5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5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5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5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5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5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5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5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5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5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5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5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5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5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5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5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5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5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5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5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5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5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5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5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5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5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5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5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5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5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5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5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5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5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5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5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5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5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5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5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5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5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5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5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5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5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5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5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5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5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5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5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5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5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5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5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5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5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5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5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5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5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5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5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5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5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5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5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5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5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5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5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5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5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5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5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5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5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5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5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5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5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5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5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5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5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5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5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5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5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5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5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5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5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5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5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5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5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5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5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5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5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5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5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5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5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5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5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5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5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5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5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5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5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5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5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5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5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5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5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5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5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5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5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5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5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5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5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5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5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5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5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5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5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5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5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5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5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5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5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5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5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5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5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5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5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5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5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5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5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5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5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5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5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5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5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5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5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5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5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5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5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5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5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5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5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5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5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5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5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5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5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5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5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5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5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5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5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5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5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5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5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5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5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5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5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5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5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5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5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5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5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5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5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5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5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5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5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5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5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5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5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5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5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5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5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5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5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5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5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5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5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5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5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5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5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5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5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5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5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5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5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5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5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5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5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5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5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5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5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5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5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5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5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5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5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5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5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5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5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5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5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5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5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5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5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5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5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5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5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5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5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5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5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5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5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5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5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5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5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5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5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5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5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5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5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5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5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5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5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5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5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5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5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5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5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5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5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5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5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5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5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5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5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5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5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5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5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5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5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5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5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5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5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5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5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5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5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5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5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5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5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5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5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5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5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5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5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5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5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5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5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5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5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5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5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5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5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5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5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5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5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5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5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5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5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5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5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5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5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5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5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5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5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5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5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5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5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5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5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5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5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5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5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5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5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5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5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5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5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5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5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5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5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5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5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5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5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5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5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5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5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5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5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5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5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5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5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5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5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5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5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5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5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5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5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5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5">
      <c r="M1599" s="134"/>
      <c r="N1599" s="134"/>
    </row>
    <row r="1600" spans="4:140" x14ac:dyDescent="0.25">
      <c r="M1600" s="134"/>
      <c r="N1600" s="134"/>
    </row>
    <row r="1601" spans="13:14" x14ac:dyDescent="0.25">
      <c r="M1601" s="134"/>
      <c r="N1601" s="134"/>
    </row>
    <row r="1602" spans="13:14" x14ac:dyDescent="0.25">
      <c r="M1602" s="134"/>
      <c r="N1602" s="134"/>
    </row>
    <row r="1603" spans="13:14" x14ac:dyDescent="0.25">
      <c r="M1603" s="134"/>
      <c r="N1603" s="134"/>
    </row>
    <row r="1604" spans="13:14" x14ac:dyDescent="0.25">
      <c r="M1604" s="134"/>
      <c r="N1604" s="134"/>
    </row>
    <row r="1605" spans="13:14" x14ac:dyDescent="0.25">
      <c r="M1605" s="134"/>
      <c r="N1605" s="134"/>
    </row>
    <row r="1606" spans="13:14" x14ac:dyDescent="0.25">
      <c r="M1606" s="134"/>
      <c r="N1606" s="134"/>
    </row>
    <row r="1607" spans="13:14" x14ac:dyDescent="0.25">
      <c r="M1607" s="134"/>
      <c r="N1607" s="134"/>
    </row>
    <row r="1608" spans="13:14" x14ac:dyDescent="0.25">
      <c r="M1608" s="134"/>
      <c r="N1608" s="134"/>
    </row>
    <row r="1609" spans="13:14" x14ac:dyDescent="0.25">
      <c r="M1609" s="134"/>
      <c r="N1609" s="134"/>
    </row>
    <row r="1610" spans="13:14" x14ac:dyDescent="0.25">
      <c r="M1610" s="134"/>
      <c r="N1610" s="134"/>
    </row>
    <row r="1611" spans="13:14" x14ac:dyDescent="0.25">
      <c r="M1611" s="134"/>
      <c r="N1611" s="134"/>
    </row>
    <row r="1612" spans="13:14" x14ac:dyDescent="0.25">
      <c r="M1612" s="134"/>
      <c r="N1612" s="134"/>
    </row>
    <row r="1613" spans="13:14" x14ac:dyDescent="0.25">
      <c r="M1613" s="134"/>
      <c r="N1613" s="134"/>
    </row>
    <row r="1614" spans="13:14" x14ac:dyDescent="0.25">
      <c r="M1614" s="134"/>
      <c r="N1614" s="134"/>
    </row>
    <row r="1615" spans="13:14" x14ac:dyDescent="0.25">
      <c r="M1615" s="134"/>
      <c r="N1615" s="134"/>
    </row>
    <row r="1616" spans="13:14" x14ac:dyDescent="0.25">
      <c r="M1616" s="134"/>
      <c r="N1616" s="134"/>
    </row>
    <row r="1617" spans="13:14" x14ac:dyDescent="0.25">
      <c r="M1617" s="134"/>
      <c r="N1617" s="134"/>
    </row>
    <row r="1618" spans="13:14" x14ac:dyDescent="0.25">
      <c r="M1618" s="134"/>
      <c r="N1618" s="134"/>
    </row>
    <row r="1619" spans="13:14" x14ac:dyDescent="0.25">
      <c r="M1619" s="134"/>
      <c r="N1619" s="134"/>
    </row>
    <row r="1620" spans="13:14" x14ac:dyDescent="0.25">
      <c r="M1620" s="134"/>
      <c r="N1620" s="134"/>
    </row>
    <row r="1621" spans="13:14" x14ac:dyDescent="0.25">
      <c r="M1621" s="134"/>
      <c r="N1621" s="134"/>
    </row>
    <row r="1622" spans="13:14" x14ac:dyDescent="0.25">
      <c r="M1622" s="134"/>
      <c r="N1622" s="134"/>
    </row>
    <row r="1623" spans="13:14" x14ac:dyDescent="0.25">
      <c r="M1623" s="134"/>
      <c r="N1623" s="134"/>
    </row>
    <row r="1624" spans="13:14" x14ac:dyDescent="0.25">
      <c r="M1624" s="134"/>
      <c r="N1624" s="134"/>
    </row>
    <row r="1625" spans="13:14" x14ac:dyDescent="0.25">
      <c r="M1625" s="134"/>
      <c r="N1625" s="134"/>
    </row>
    <row r="1626" spans="13:14" x14ac:dyDescent="0.25">
      <c r="M1626" s="134"/>
      <c r="N1626" s="134"/>
    </row>
    <row r="1627" spans="13:14" x14ac:dyDescent="0.25">
      <c r="M1627" s="134"/>
      <c r="N1627" s="134"/>
    </row>
    <row r="1628" spans="13:14" x14ac:dyDescent="0.25">
      <c r="M1628" s="134"/>
      <c r="N1628" s="134"/>
    </row>
    <row r="1629" spans="13:14" x14ac:dyDescent="0.25">
      <c r="M1629" s="134"/>
      <c r="N1629" s="134"/>
    </row>
    <row r="1630" spans="13:14" x14ac:dyDescent="0.25">
      <c r="M1630" s="134"/>
      <c r="N1630" s="134"/>
    </row>
    <row r="1631" spans="13:14" x14ac:dyDescent="0.25">
      <c r="M1631" s="134"/>
      <c r="N1631" s="134"/>
    </row>
    <row r="1632" spans="13:14" x14ac:dyDescent="0.25">
      <c r="M1632" s="134"/>
      <c r="N1632" s="134"/>
    </row>
    <row r="1633" spans="13:14" x14ac:dyDescent="0.25">
      <c r="M1633" s="134"/>
      <c r="N1633" s="134"/>
    </row>
    <row r="1634" spans="13:14" x14ac:dyDescent="0.25">
      <c r="M1634" s="134"/>
      <c r="N1634" s="134"/>
    </row>
    <row r="1635" spans="13:14" x14ac:dyDescent="0.25">
      <c r="M1635" s="134"/>
      <c r="N1635" s="134"/>
    </row>
    <row r="1636" spans="13:14" x14ac:dyDescent="0.25">
      <c r="M1636" s="134"/>
      <c r="N1636" s="134"/>
    </row>
    <row r="1637" spans="13:14" x14ac:dyDescent="0.25">
      <c r="M1637" s="134"/>
      <c r="N1637" s="134"/>
    </row>
    <row r="1638" spans="13:14" x14ac:dyDescent="0.25">
      <c r="M1638" s="134"/>
      <c r="N1638" s="134"/>
    </row>
    <row r="1639" spans="13:14" x14ac:dyDescent="0.25">
      <c r="M1639" s="134"/>
      <c r="N1639" s="134"/>
    </row>
    <row r="1640" spans="13:14" x14ac:dyDescent="0.25">
      <c r="M1640" s="134"/>
      <c r="N1640" s="134"/>
    </row>
    <row r="1641" spans="13:14" x14ac:dyDescent="0.25">
      <c r="M1641" s="134"/>
      <c r="N1641" s="134"/>
    </row>
    <row r="1642" spans="13:14" x14ac:dyDescent="0.25">
      <c r="M1642" s="134"/>
      <c r="N1642" s="134"/>
    </row>
    <row r="1643" spans="13:14" x14ac:dyDescent="0.25">
      <c r="M1643" s="134"/>
      <c r="N1643" s="134"/>
    </row>
    <row r="1644" spans="13:14" x14ac:dyDescent="0.25">
      <c r="M1644" s="134"/>
      <c r="N1644" s="134"/>
    </row>
    <row r="1645" spans="13:14" x14ac:dyDescent="0.25">
      <c r="M1645" s="134"/>
      <c r="N1645" s="134"/>
    </row>
    <row r="1646" spans="13:14" x14ac:dyDescent="0.25">
      <c r="M1646" s="134"/>
      <c r="N1646" s="134"/>
    </row>
    <row r="1647" spans="13:14" x14ac:dyDescent="0.25">
      <c r="M1647" s="134"/>
      <c r="N1647" s="134"/>
    </row>
    <row r="1648" spans="13:14" x14ac:dyDescent="0.25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Havlíček Jan</cp:lastModifiedBy>
  <cp:lastPrinted>2001-08-31T23:21:57Z</cp:lastPrinted>
  <dcterms:created xsi:type="dcterms:W3CDTF">1996-09-06T18:47:52Z</dcterms:created>
  <dcterms:modified xsi:type="dcterms:W3CDTF">2023-09-10T11:28:34Z</dcterms:modified>
</cp:coreProperties>
</file>