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9180" tabRatio="943"/>
  </bookViews>
  <sheets>
    <sheet name="Report" sheetId="1" r:id="rId1"/>
    <sheet name="Check" sheetId="2" r:id="rId2"/>
    <sheet name="Associated" sheetId="11" r:id="rId3"/>
    <sheet name="NP15" sheetId="6" r:id="rId4"/>
    <sheet name="SP15" sheetId="7" r:id="rId5"/>
    <sheet name="WSCC-S" sheetId="4" r:id="rId6"/>
    <sheet name="WSCC-N" sheetId="3" r:id="rId7"/>
    <sheet name="MID-COLUMBIA" sheetId="5" r:id="rId8"/>
    <sheet name="ROCKIES" sheetId="19" r:id="rId9"/>
    <sheet name="ZP26" sheetId="8" r:id="rId10"/>
    <sheet name="NONCEC" sheetId="9" r:id="rId11"/>
    <sheet name="CLEAN" sheetId="10" r:id="rId12"/>
    <sheet name="Sheet7" sheetId="12" r:id="rId13"/>
    <sheet name="Sheet6" sheetId="13" r:id="rId14"/>
    <sheet name="Sheet5" sheetId="14" r:id="rId15"/>
    <sheet name="Sheet4" sheetId="15" r:id="rId16"/>
    <sheet name="Sheet3" sheetId="16" r:id="rId17"/>
    <sheet name="Sheet2" sheetId="17" r:id="rId18"/>
    <sheet name="Sheet1" sheetId="18" r:id="rId19"/>
    <sheet name="Orig Sched" sheetId="20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_Order1" localSheetId="19" hidden="1">255</definedName>
    <definedName name="_Order2" localSheetId="19" hidden="1">255</definedName>
    <definedName name="ACwvu.BookBal." localSheetId="11" hidden="1">CLEAN!$A$6:$R$40</definedName>
    <definedName name="ACwvu.BookBal." localSheetId="7" hidden="1">'MID-COLUMBIA'!$A$6:$R$40</definedName>
    <definedName name="ACwvu.BookBal." localSheetId="10" hidden="1">NONCEC!$A$6:$R$40</definedName>
    <definedName name="ACwvu.BookBal." localSheetId="3" hidden="1">'NP15'!$A$6:$R$40</definedName>
    <definedName name="ACwvu.BookBal." localSheetId="8" hidden="1">ROCKIES!$A$6:$R$40</definedName>
    <definedName name="ACwvu.BookBal." localSheetId="4" hidden="1">'SP15'!$A$6:$R$40</definedName>
    <definedName name="ACwvu.BookBal." localSheetId="6" hidden="1">'WSCC-N'!$A$6:$R$40</definedName>
    <definedName name="ACwvu.BookBal." localSheetId="5" hidden="1">'WSCC-S'!$A$6:$R$40</definedName>
    <definedName name="ACwvu.BookBal." localSheetId="9" hidden="1">'ZP26'!$A$6:$R$40</definedName>
    <definedName name="ACwvu.DailyChange." localSheetId="11" hidden="1">CLEAN!$A$41:$AG$118</definedName>
    <definedName name="ACwvu.DailyChange." localSheetId="7" hidden="1">'MID-COLUMBIA'!$A$41:$AG$118</definedName>
    <definedName name="ACwvu.DailyChange." localSheetId="10" hidden="1">NONCEC!$A$41:$AG$118</definedName>
    <definedName name="ACwvu.DailyChange." localSheetId="3" hidden="1">'NP15'!$A$41:$AG$118</definedName>
    <definedName name="ACwvu.DailyChange." localSheetId="8" hidden="1">ROCKIES!$A$41:$AG$118</definedName>
    <definedName name="ACwvu.DailyChange." localSheetId="4" hidden="1">'SP15'!$A$41:$AG$118</definedName>
    <definedName name="ACwvu.DailyChange." localSheetId="6" hidden="1">'WSCC-N'!$A$41:$AG$118</definedName>
    <definedName name="ACwvu.DailyChange." localSheetId="5" hidden="1">'WSCC-S'!$A$41:$AG$118</definedName>
    <definedName name="ACwvu.DailyChange." localSheetId="9" hidden="1">'ZP26'!$A$41:$AG$118</definedName>
    <definedName name="ACwvu.Schedules." localSheetId="11" hidden="1">CLEAN!$A$121:$M$239</definedName>
    <definedName name="ACwvu.Schedules." localSheetId="7" hidden="1">'MID-COLUMBIA'!$A$121:$M$239</definedName>
    <definedName name="ACwvu.Schedules." localSheetId="10" hidden="1">NONCEC!$A$121:$M$239</definedName>
    <definedName name="ACwvu.Schedules." localSheetId="3" hidden="1">'NP15'!$A$121:$M$239</definedName>
    <definedName name="ACwvu.Schedules." localSheetId="8" hidden="1">ROCKIES!$A$121:$M$239</definedName>
    <definedName name="ACwvu.Schedules." localSheetId="4" hidden="1">'SP15'!$A$121:$M$239</definedName>
    <definedName name="ACwvu.Schedules." localSheetId="6" hidden="1">'WSCC-N'!$A$121:$M$239</definedName>
    <definedName name="ACwvu.Schedules." localSheetId="5" hidden="1">'WSCC-S'!$A$121:$M$239</definedName>
    <definedName name="ACwvu.Schedules." localSheetId="9" hidden="1">'ZP26'!$A$121:$M$239</definedName>
    <definedName name="DAILY">'Orig Sched'!#REF!</definedName>
    <definedName name="DTITLE">'Orig Sched'!$T$1:$AN$9</definedName>
    <definedName name="liquidations" localSheetId="11">CLEAN!$A$128:$I$171</definedName>
    <definedName name="liquidations" localSheetId="10">NONCEC!$A$128:$I$171</definedName>
    <definedName name="liquidations" localSheetId="3">'NP15'!$A$128:$I$171</definedName>
    <definedName name="liquidations" localSheetId="8">ROCKIES!$A$128:$I$171</definedName>
    <definedName name="liquidations" localSheetId="4">'SP15'!$A$128:$I$171</definedName>
    <definedName name="liquidations" localSheetId="6">'WSCC-N'!$A$128:$I$171</definedName>
    <definedName name="liquidations" localSheetId="5">'WSCC-S'!$A$128:$I$171</definedName>
    <definedName name="liquidations" localSheetId="9">'ZP26'!$A$128:$I$171</definedName>
    <definedName name="liquidations">'MID-COLUMBIA'!$A$128:$I$171</definedName>
    <definedName name="_xlnm.Print_Area" localSheetId="11">CLEAN!$A$6:$R$39</definedName>
    <definedName name="_xlnm.Print_Area" localSheetId="7">'MID-COLUMBIA'!$A$6:$R$39</definedName>
    <definedName name="_xlnm.Print_Area" localSheetId="10">NONCEC!$A$6:$R$39</definedName>
    <definedName name="_xlnm.Print_Area" localSheetId="3">'NP15'!$A$6:$R$39</definedName>
    <definedName name="_xlnm.Print_Area" localSheetId="19">'Orig Sched'!$A$10:$O$15</definedName>
    <definedName name="_xlnm.Print_Area" localSheetId="0">Report!$A$1:$AZ$98</definedName>
    <definedName name="_xlnm.Print_Area" localSheetId="8">ROCKIES!$A$6:$R$39</definedName>
    <definedName name="_xlnm.Print_Area" localSheetId="4">'SP15'!$A$6:$R$39</definedName>
    <definedName name="_xlnm.Print_Area" localSheetId="6">'WSCC-N'!$A$6:$R$39</definedName>
    <definedName name="_xlnm.Print_Area" localSheetId="5">'WSCC-S'!$A$6:$R$39</definedName>
    <definedName name="_xlnm.Print_Area" localSheetId="9">'ZP26'!$A$6:$R$39</definedName>
    <definedName name="Print_Area_MI">'Orig Sched'!$A$1:$G$9</definedName>
    <definedName name="_xlnm.Print_Titles" localSheetId="11">CLEAN!$1:$5</definedName>
    <definedName name="_xlnm.Print_Titles" localSheetId="7">'MID-COLUMBIA'!$1:$5</definedName>
    <definedName name="_xlnm.Print_Titles" localSheetId="10">NONCEC!$1:$5</definedName>
    <definedName name="_xlnm.Print_Titles" localSheetId="3">'NP15'!$1:$5</definedName>
    <definedName name="_xlnm.Print_Titles" localSheetId="19">'Orig Sched'!$1:$9</definedName>
    <definedName name="_xlnm.Print_Titles" localSheetId="8">ROCKIES!$1:$5</definedName>
    <definedName name="_xlnm.Print_Titles" localSheetId="4">'SP15'!$1:$5</definedName>
    <definedName name="_xlnm.Print_Titles" localSheetId="6">'WSCC-N'!$1:$5</definedName>
    <definedName name="_xlnm.Print_Titles" localSheetId="5">'WSCC-S'!$1:$5</definedName>
    <definedName name="_xlnm.Print_Titles" localSheetId="9">'ZP26'!$1:$5</definedName>
    <definedName name="Print_Titles_MI">'Orig Sched'!$1:$9</definedName>
    <definedName name="RANGE">'Orig Sched'!#REF!</definedName>
    <definedName name="Swvu.BookBal." localSheetId="11" hidden="1">CLEAN!$A$6:$R$40</definedName>
    <definedName name="Swvu.BookBal." localSheetId="7" hidden="1">'MID-COLUMBIA'!$A$6:$R$40</definedName>
    <definedName name="Swvu.BookBal." localSheetId="10" hidden="1">NONCEC!$A$6:$R$40</definedName>
    <definedName name="Swvu.BookBal." localSheetId="3" hidden="1">'NP15'!$A$6:$R$40</definedName>
    <definedName name="Swvu.BookBal." localSheetId="8" hidden="1">ROCKIES!$A$6:$R$40</definedName>
    <definedName name="Swvu.BookBal." localSheetId="4" hidden="1">'SP15'!$A$6:$R$40</definedName>
    <definedName name="Swvu.BookBal." localSheetId="6" hidden="1">'WSCC-N'!$A$6:$R$40</definedName>
    <definedName name="Swvu.BookBal." localSheetId="5" hidden="1">'WSCC-S'!$A$6:$R$40</definedName>
    <definedName name="Swvu.BookBal." localSheetId="9" hidden="1">'ZP26'!$A$6:$R$40</definedName>
    <definedName name="Swvu.DailyChange." localSheetId="11" hidden="1">CLEAN!$A$41:$AG$118</definedName>
    <definedName name="Swvu.DailyChange." localSheetId="7" hidden="1">'MID-COLUMBIA'!$A$41:$AG$118</definedName>
    <definedName name="Swvu.DailyChange." localSheetId="10" hidden="1">NONCEC!$A$41:$AG$118</definedName>
    <definedName name="Swvu.DailyChange." localSheetId="3" hidden="1">'NP15'!$A$41:$AG$118</definedName>
    <definedName name="Swvu.DailyChange." localSheetId="8" hidden="1">ROCKIES!$A$41:$AG$118</definedName>
    <definedName name="Swvu.DailyChange." localSheetId="4" hidden="1">'SP15'!$A$41:$AG$118</definedName>
    <definedName name="Swvu.DailyChange." localSheetId="6" hidden="1">'WSCC-N'!$A$41:$AG$118</definedName>
    <definedName name="Swvu.DailyChange." localSheetId="5" hidden="1">'WSCC-S'!$A$41:$AG$118</definedName>
    <definedName name="Swvu.DailyChange." localSheetId="9" hidden="1">'ZP26'!$A$41:$AG$118</definedName>
    <definedName name="Swvu.Schedules." localSheetId="11" hidden="1">CLEAN!$A$121:$M$239</definedName>
    <definedName name="Swvu.Schedules." localSheetId="7" hidden="1">'MID-COLUMBIA'!$A$121:$M$239</definedName>
    <definedName name="Swvu.Schedules." localSheetId="10" hidden="1">NONCEC!$A$121:$M$239</definedName>
    <definedName name="Swvu.Schedules." localSheetId="3" hidden="1">'NP15'!$A$121:$M$239</definedName>
    <definedName name="Swvu.Schedules." localSheetId="8" hidden="1">ROCKIES!$A$121:$M$239</definedName>
    <definedName name="Swvu.Schedules." localSheetId="4" hidden="1">'SP15'!$A$121:$M$239</definedName>
    <definedName name="Swvu.Schedules." localSheetId="6" hidden="1">'WSCC-N'!$A$121:$M$239</definedName>
    <definedName name="Swvu.Schedules." localSheetId="5" hidden="1">'WSCC-S'!$A$121:$M$239</definedName>
    <definedName name="Swvu.Schedules." localSheetId="9" hidden="1">'ZP26'!$A$121:$M$239</definedName>
    <definedName name="TITLE">'Orig Sched'!$A$1:$O$9</definedName>
    <definedName name="wrn.RollDetail." localSheetId="11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3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5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82BDC427_8BA8_11D2_B258_00A024620E62_.wvu.PrintArea" localSheetId="9" hidden="1">'ZP26'!$A$6:$R$39</definedName>
    <definedName name="Z_82BDC427_8BA8_11D2_B258_00A024620E62_.wvu.PrintTitles" localSheetId="9" hidden="1">'ZP26'!$1:$5</definedName>
    <definedName name="Z_82BDC428_8BA8_11D2_B258_00A024620E62_.wvu.PrintArea" localSheetId="11" hidden="1">CLEAN!$A$6:$R$39</definedName>
    <definedName name="Z_82BDC428_8BA8_11D2_B258_00A024620E62_.wvu.PrintTitles" localSheetId="11" hidden="1">CLEAN!$1:$5</definedName>
    <definedName name="Z_82BDC429_8BA8_11D2_B258_00A024620E62_.wvu.PrintArea" localSheetId="6" hidden="1">'WSCC-N'!$A$6:$R$39</definedName>
    <definedName name="Z_82BDC429_8BA8_11D2_B258_00A024620E62_.wvu.PrintTitles" localSheetId="6" hidden="1">'WSCC-N'!$1:$5</definedName>
    <definedName name="Z_82BDC42A_8BA8_11D2_B258_00A024620E62_.wvu.PrintArea" localSheetId="8" hidden="1">ROCKIES!$A$6:$R$39</definedName>
    <definedName name="Z_82BDC42A_8BA8_11D2_B258_00A024620E62_.wvu.PrintTitles" localSheetId="8" hidden="1">ROCKIES!$1:$5</definedName>
    <definedName name="Z_82BDC42B_8BA8_11D2_B258_00A024620E62_.wvu.PrintArea" localSheetId="7" hidden="1">'MID-COLUMBIA'!$A$6:$R$39</definedName>
    <definedName name="Z_82BDC42B_8BA8_11D2_B258_00A024620E62_.wvu.PrintTitles" localSheetId="7" hidden="1">'MID-COLUMBIA'!$1:$5</definedName>
    <definedName name="Z_82BDC42C_8BA8_11D2_B258_00A024620E62_.wvu.PrintArea" localSheetId="10" hidden="1">NONCEC!$A$6:$R$39</definedName>
    <definedName name="Z_82BDC42C_8BA8_11D2_B258_00A024620E62_.wvu.PrintTitles" localSheetId="10" hidden="1">NONCEC!$1:$5</definedName>
    <definedName name="Z_82BDC42D_8BA8_11D2_B258_00A024620E62_.wvu.PrintArea" localSheetId="5" hidden="1">'WSCC-S'!$A$6:$R$39</definedName>
    <definedName name="Z_82BDC42D_8BA8_11D2_B258_00A024620E62_.wvu.PrintTitles" localSheetId="5" hidden="1">'WSCC-S'!$1:$5</definedName>
    <definedName name="Z_82BDC42E_8BA8_11D2_B258_00A024620E62_.wvu.PrintArea" localSheetId="3" hidden="1">'NP15'!$A$6:$R$39</definedName>
    <definedName name="Z_82BDC42E_8BA8_11D2_B258_00A024620E62_.wvu.PrintTitles" localSheetId="3" hidden="1">'NP15'!$1:$5</definedName>
    <definedName name="Z_82BDC42F_8BA8_11D2_B258_00A024620E62_.wvu.PrintArea" localSheetId="4" hidden="1">'SP15'!$A$6:$R$39</definedName>
    <definedName name="Z_82BDC42F_8BA8_11D2_B258_00A024620E62_.wvu.PrintTitles" localSheetId="4" hidden="1">'SP15'!$1:$5</definedName>
    <definedName name="Z_82BDC430_8BA8_11D2_B258_00A024620E62_.wvu.PrintArea" localSheetId="9" hidden="1">'ZP26'!$A$40:$AG$118</definedName>
    <definedName name="Z_82BDC430_8BA8_11D2_B258_00A024620E62_.wvu.PrintTitles" localSheetId="9" hidden="1">'ZP26'!$1:$5</definedName>
    <definedName name="Z_82BDC431_8BA8_11D2_B258_00A024620E62_.wvu.PrintArea" localSheetId="11" hidden="1">CLEAN!$A$40:$AG$118</definedName>
    <definedName name="Z_82BDC431_8BA8_11D2_B258_00A024620E62_.wvu.PrintTitles" localSheetId="11" hidden="1">CLEAN!$1:$5</definedName>
    <definedName name="Z_82BDC432_8BA8_11D2_B258_00A024620E62_.wvu.PrintArea" localSheetId="6" hidden="1">'WSCC-N'!$A$40:$AG$118</definedName>
    <definedName name="Z_82BDC432_8BA8_11D2_B258_00A024620E62_.wvu.PrintTitles" localSheetId="6" hidden="1">'WSCC-N'!$1:$5</definedName>
    <definedName name="Z_82BDC433_8BA8_11D2_B258_00A024620E62_.wvu.PrintArea" localSheetId="8" hidden="1">ROCKIES!$A$40:$AG$118</definedName>
    <definedName name="Z_82BDC433_8BA8_11D2_B258_00A024620E62_.wvu.PrintTitles" localSheetId="8" hidden="1">ROCKIES!$1:$5</definedName>
    <definedName name="Z_82BDC434_8BA8_11D2_B258_00A024620E62_.wvu.PrintArea" localSheetId="7" hidden="1">'MID-COLUMBIA'!$A$40:$AG$118</definedName>
    <definedName name="Z_82BDC434_8BA8_11D2_B258_00A024620E62_.wvu.PrintTitles" localSheetId="7" hidden="1">'MID-COLUMBIA'!$1:$5</definedName>
    <definedName name="Z_82BDC435_8BA8_11D2_B258_00A024620E62_.wvu.PrintArea" localSheetId="10" hidden="1">NONCEC!$A$40:$AG$118</definedName>
    <definedName name="Z_82BDC435_8BA8_11D2_B258_00A024620E62_.wvu.PrintTitles" localSheetId="10" hidden="1">NONCEC!$1:$5</definedName>
    <definedName name="Z_82BDC436_8BA8_11D2_B258_00A024620E62_.wvu.PrintArea" localSheetId="5" hidden="1">'WSCC-S'!$A$40:$AG$118</definedName>
    <definedName name="Z_82BDC436_8BA8_11D2_B258_00A024620E62_.wvu.PrintTitles" localSheetId="5" hidden="1">'WSCC-S'!$1:$5</definedName>
    <definedName name="Z_82BDC437_8BA8_11D2_B258_00A024620E62_.wvu.PrintArea" localSheetId="3" hidden="1">'NP15'!$A$40:$AG$118</definedName>
    <definedName name="Z_82BDC437_8BA8_11D2_B258_00A024620E62_.wvu.PrintTitles" localSheetId="3" hidden="1">'NP15'!$1:$5</definedName>
    <definedName name="Z_82BDC438_8BA8_11D2_B258_00A024620E62_.wvu.PrintArea" localSheetId="4" hidden="1">'SP15'!$A$40:$AG$118</definedName>
    <definedName name="Z_82BDC438_8BA8_11D2_B258_00A024620E62_.wvu.PrintTitles" localSheetId="4" hidden="1">'SP15'!$1:$5</definedName>
    <definedName name="Z_82BDC439_8BA8_11D2_B258_00A024620E62_.wvu.PrintArea" localSheetId="9" hidden="1">'ZP26'!$A$120:$M$238</definedName>
    <definedName name="Z_82BDC439_8BA8_11D2_B258_00A024620E62_.wvu.PrintTitles" localSheetId="9" hidden="1">'ZP26'!$1:$5</definedName>
    <definedName name="Z_82BDC43A_8BA8_11D2_B258_00A024620E62_.wvu.PrintArea" localSheetId="11" hidden="1">CLEAN!$A$120:$M$238</definedName>
    <definedName name="Z_82BDC43A_8BA8_11D2_B258_00A024620E62_.wvu.PrintTitles" localSheetId="11" hidden="1">CLEAN!$1:$5</definedName>
    <definedName name="Z_82BDC43B_8BA8_11D2_B258_00A024620E62_.wvu.PrintArea" localSheetId="6" hidden="1">'WSCC-N'!$A$120:$M$238</definedName>
    <definedName name="Z_82BDC43B_8BA8_11D2_B258_00A024620E62_.wvu.PrintTitles" localSheetId="6" hidden="1">'WSCC-N'!$1:$5</definedName>
    <definedName name="Z_82BDC43C_8BA8_11D2_B258_00A024620E62_.wvu.PrintArea" localSheetId="8" hidden="1">ROCKIES!$A$120:$M$238</definedName>
    <definedName name="Z_82BDC43C_8BA8_11D2_B258_00A024620E62_.wvu.PrintTitles" localSheetId="8" hidden="1">ROCKIES!$1:$5</definedName>
    <definedName name="Z_82BDC43D_8BA8_11D2_B258_00A024620E62_.wvu.PrintArea" localSheetId="7" hidden="1">'MID-COLUMBIA'!$A$120:$M$238</definedName>
    <definedName name="Z_82BDC43D_8BA8_11D2_B258_00A024620E62_.wvu.PrintTitles" localSheetId="7" hidden="1">'MID-COLUMBIA'!$1:$5</definedName>
    <definedName name="Z_82BDC43E_8BA8_11D2_B258_00A024620E62_.wvu.PrintArea" localSheetId="10" hidden="1">NONCEC!$A$120:$M$238</definedName>
    <definedName name="Z_82BDC43E_8BA8_11D2_B258_00A024620E62_.wvu.PrintTitles" localSheetId="10" hidden="1">NONCEC!$1:$5</definedName>
    <definedName name="Z_82BDC43F_8BA8_11D2_B258_00A024620E62_.wvu.PrintArea" localSheetId="5" hidden="1">'WSCC-S'!$A$120:$M$238</definedName>
    <definedName name="Z_82BDC43F_8BA8_11D2_B258_00A024620E62_.wvu.PrintTitles" localSheetId="5" hidden="1">'WSCC-S'!$1:$5</definedName>
    <definedName name="Z_82BDC440_8BA8_11D2_B258_00A024620E62_.wvu.PrintArea" localSheetId="3" hidden="1">'NP15'!$A$120:$M$238</definedName>
    <definedName name="Z_82BDC440_8BA8_11D2_B258_00A024620E62_.wvu.PrintTitles" localSheetId="3" hidden="1">'NP15'!$1:$5</definedName>
    <definedName name="Z_82BDC441_8BA8_11D2_B258_00A024620E62_.wvu.PrintArea" localSheetId="4" hidden="1">'SP15'!$A$120:$M$238</definedName>
    <definedName name="Z_82BDC441_8BA8_11D2_B258_00A024620E62_.wvu.PrintTitles" localSheetId="4" hidden="1">'SP15'!$1:$5</definedName>
  </definedNames>
  <calcPr calcId="92512" fullCalcOnLoad="1"/>
  <customWorkbookViews>
    <customWorkbookView name="BookBal (CEC)" guid="{82BDC427-8BA8-11D2-B258-00A024620E62}" maximized="1" windowWidth="640" windowHeight="344" tabRatio="724" activeSheetId="8"/>
    <customWorkbookView name="BookBal (CLEAN)" guid="{82BDC428-8BA8-11D2-B258-00A024620E62}" maximized="1" windowWidth="640" windowHeight="344" tabRatio="724" activeSheetId="10"/>
    <customWorkbookView name="BookBal (COB)" guid="{82BDC429-8BA8-11D2-B258-00A024620E62}" maximized="1" windowWidth="640" windowHeight="344" tabRatio="724" activeSheetId="3"/>
    <customWorkbookView name="BookBal (EXTRA6)" guid="{82BDC42A-8BA8-11D2-B258-00A024620E62}" maximized="1" windowWidth="640" windowHeight="344" tabRatio="724" activeSheetId="19"/>
    <customWorkbookView name="BookBal (MC)" guid="{82BDC42B-8BA8-11D2-B258-00A024620E62}" maximized="1" windowWidth="640" windowHeight="344" tabRatio="724" activeSheetId="5"/>
    <customWorkbookView name="BookBal (NONCEC)" guid="{82BDC42C-8BA8-11D2-B258-00A024620E62}" maximized="1" windowWidth="640" windowHeight="344" tabRatio="724" activeSheetId="9"/>
    <customWorkbookView name="BookBal (PV)" guid="{82BDC42D-8BA8-11D2-B258-00A024620E62}" maximized="1" windowWidth="640" windowHeight="344" tabRatio="724" activeSheetId="4"/>
    <customWorkbookView name="BookBal (PXN)" guid="{82BDC42E-8BA8-11D2-B258-00A024620E62}" maximized="1" windowWidth="640" windowHeight="344" tabRatio="724" activeSheetId="6"/>
    <customWorkbookView name="BookBal (PXS)" guid="{82BDC42F-8BA8-11D2-B258-00A024620E62}" maximized="1" windowWidth="640" windowHeight="344" tabRatio="724" activeSheetId="7"/>
    <customWorkbookView name="DailyChange (CEC)" guid="{82BDC430-8BA8-11D2-B258-00A024620E62}" maximized="1" windowWidth="640" windowHeight="344" tabRatio="724" activeSheetId="8"/>
    <customWorkbookView name="DailyChange (CLEAN)" guid="{82BDC431-8BA8-11D2-B258-00A024620E62}" maximized="1" windowWidth="640" windowHeight="344" tabRatio="724" activeSheetId="10"/>
    <customWorkbookView name="DailyChange (COB)" guid="{82BDC432-8BA8-11D2-B258-00A024620E62}" maximized="1" windowWidth="640" windowHeight="344" tabRatio="724" activeSheetId="3"/>
    <customWorkbookView name="DailyChange (EXTRA6)" guid="{82BDC433-8BA8-11D2-B258-00A024620E62}" maximized="1" windowWidth="640" windowHeight="344" tabRatio="724" activeSheetId="19"/>
    <customWorkbookView name="DailyChange (MC)" guid="{82BDC434-8BA8-11D2-B258-00A024620E62}" maximized="1" windowWidth="640" windowHeight="344" tabRatio="724" activeSheetId="5"/>
    <customWorkbookView name="DailyChange (NONCEC)" guid="{82BDC435-8BA8-11D2-B258-00A024620E62}" maximized="1" windowWidth="640" windowHeight="344" tabRatio="724" activeSheetId="9"/>
    <customWorkbookView name="DailyChange (PV)" guid="{82BDC436-8BA8-11D2-B258-00A024620E62}" maximized="1" windowWidth="640" windowHeight="344" tabRatio="724" activeSheetId="4"/>
    <customWorkbookView name="DailyChange (PXN)" guid="{82BDC437-8BA8-11D2-B258-00A024620E62}" maximized="1" windowWidth="640" windowHeight="344" tabRatio="724" activeSheetId="6"/>
    <customWorkbookView name="DailyChange (PXS)" guid="{82BDC438-8BA8-11D2-B258-00A024620E62}" maximized="1" windowWidth="640" windowHeight="344" tabRatio="724" activeSheetId="7"/>
    <customWorkbookView name="Schedules (CEC)" guid="{82BDC439-8BA8-11D2-B258-00A024620E62}" maximized="1" windowWidth="640" windowHeight="344" tabRatio="724" activeSheetId="8"/>
    <customWorkbookView name="Schedules (CLEAN)" guid="{82BDC43A-8BA8-11D2-B258-00A024620E62}" maximized="1" windowWidth="640" windowHeight="344" tabRatio="724" activeSheetId="10"/>
    <customWorkbookView name="Schedules (COB)" guid="{82BDC43B-8BA8-11D2-B258-00A024620E62}" maximized="1" windowWidth="640" windowHeight="344" tabRatio="724" activeSheetId="3"/>
    <customWorkbookView name="Schedules (EXTRA6)" guid="{82BDC43C-8BA8-11D2-B258-00A024620E62}" maximized="1" windowWidth="640" windowHeight="344" tabRatio="724" activeSheetId="19"/>
    <customWorkbookView name="Schedules (MC)" guid="{82BDC43D-8BA8-11D2-B258-00A024620E62}" maximized="1" windowWidth="640" windowHeight="344" tabRatio="724" activeSheetId="5"/>
    <customWorkbookView name="Schedules (NONCEC)" guid="{82BDC43E-8BA8-11D2-B258-00A024620E62}" maximized="1" windowWidth="640" windowHeight="344" tabRatio="724" activeSheetId="9"/>
    <customWorkbookView name="Schedules (PV)" guid="{82BDC43F-8BA8-11D2-B258-00A024620E62}" maximized="1" windowWidth="640" windowHeight="344" tabRatio="724" activeSheetId="4"/>
    <customWorkbookView name="Schedules (PXN)" guid="{82BDC440-8BA8-11D2-B258-00A024620E62}" maximized="1" windowWidth="640" windowHeight="344" tabRatio="724" activeSheetId="6"/>
    <customWorkbookView name="Schedules (PXS)" guid="{82BDC441-8BA8-11D2-B258-00A024620E62}" maximized="1" windowWidth="640" windowHeight="344" tabRatio="724" activeSheetId="7"/>
  </customWorkbookViews>
</workbook>
</file>

<file path=xl/calcChain.xml><?xml version="1.0" encoding="utf-8"?>
<calcChain xmlns="http://schemas.openxmlformats.org/spreadsheetml/2006/main">
  <c r="D8" i="11" l="1"/>
  <c r="G8" i="11"/>
  <c r="H8" i="11"/>
  <c r="J8" i="11"/>
  <c r="O8" i="11"/>
  <c r="S8" i="11"/>
  <c r="D9" i="11"/>
  <c r="G9" i="11"/>
  <c r="H9" i="11"/>
  <c r="J9" i="11"/>
  <c r="S9" i="11"/>
  <c r="G10" i="11"/>
  <c r="H10" i="11"/>
  <c r="J10" i="11"/>
  <c r="S10" i="11"/>
  <c r="S11" i="11"/>
  <c r="S12" i="11"/>
  <c r="S13" i="11"/>
  <c r="D14" i="11"/>
  <c r="S14" i="11"/>
  <c r="S15" i="11"/>
  <c r="D16" i="11"/>
  <c r="O16" i="11"/>
  <c r="S16" i="11"/>
  <c r="S17" i="11"/>
  <c r="H18" i="11"/>
  <c r="I18" i="11"/>
  <c r="S18" i="11"/>
  <c r="D19" i="11"/>
  <c r="I19" i="11"/>
  <c r="O19" i="11"/>
  <c r="S19" i="11"/>
  <c r="S20" i="11"/>
  <c r="H21" i="11"/>
  <c r="I21" i="11"/>
  <c r="S21" i="11"/>
  <c r="H22" i="11"/>
  <c r="I22" i="11"/>
  <c r="S22" i="11"/>
  <c r="I23" i="11"/>
  <c r="S23" i="11"/>
  <c r="D24" i="11"/>
  <c r="O24" i="11"/>
  <c r="S24" i="11"/>
  <c r="S25" i="11"/>
  <c r="S26" i="11"/>
  <c r="I27" i="11"/>
  <c r="S27" i="11"/>
  <c r="D28" i="11"/>
  <c r="O28" i="11"/>
  <c r="S28" i="11"/>
  <c r="D29" i="11"/>
  <c r="I29" i="11"/>
  <c r="S29" i="11"/>
  <c r="D30" i="11"/>
  <c r="S30" i="11"/>
  <c r="D31" i="11"/>
  <c r="S31" i="11"/>
  <c r="D32" i="11"/>
  <c r="S32" i="11"/>
  <c r="S33" i="11"/>
  <c r="S34" i="11"/>
  <c r="D35" i="11"/>
  <c r="S35" i="11"/>
  <c r="D36" i="11"/>
  <c r="J36" i="11"/>
  <c r="K36" i="11"/>
  <c r="S36" i="11"/>
  <c r="D37" i="11"/>
  <c r="H37" i="11"/>
  <c r="S37" i="11"/>
  <c r="D38" i="11"/>
  <c r="H38" i="11"/>
  <c r="I38" i="11"/>
  <c r="O38" i="11"/>
  <c r="S38" i="11"/>
  <c r="H39" i="11"/>
  <c r="D40" i="11"/>
  <c r="O40" i="11"/>
  <c r="H41" i="11"/>
  <c r="I41" i="11"/>
  <c r="J41" i="11"/>
  <c r="K41" i="11"/>
  <c r="L41" i="11"/>
  <c r="L43" i="11"/>
  <c r="D44" i="11"/>
  <c r="O44" i="11"/>
  <c r="H45" i="11"/>
  <c r="I45" i="11"/>
  <c r="J45" i="11"/>
  <c r="K45" i="11"/>
  <c r="L45" i="11"/>
  <c r="D46" i="11"/>
  <c r="D47" i="11"/>
  <c r="H47" i="11"/>
  <c r="I47" i="11"/>
  <c r="J47" i="11"/>
  <c r="K47" i="11"/>
  <c r="L47" i="11"/>
  <c r="D48" i="11"/>
  <c r="D50" i="11"/>
  <c r="O50" i="11"/>
  <c r="P50" i="11"/>
  <c r="V50" i="11"/>
  <c r="V51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B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B69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E71" i="11"/>
  <c r="F71" i="11"/>
  <c r="AM71" i="11"/>
  <c r="E72" i="11"/>
  <c r="F72" i="11"/>
  <c r="AM72" i="11"/>
  <c r="E73" i="11"/>
  <c r="F73" i="11"/>
  <c r="AM73" i="11"/>
  <c r="E76" i="11"/>
  <c r="F76" i="11"/>
  <c r="AM76" i="11"/>
  <c r="E77" i="11"/>
  <c r="F77" i="11"/>
  <c r="AM77" i="11"/>
  <c r="E78" i="11"/>
  <c r="F78" i="11"/>
  <c r="AM78" i="11"/>
  <c r="E79" i="11"/>
  <c r="F79" i="11"/>
  <c r="AM79" i="11"/>
  <c r="E80" i="11"/>
  <c r="F80" i="11"/>
  <c r="AM80" i="11"/>
  <c r="E81" i="11"/>
  <c r="F81" i="11"/>
  <c r="AM81" i="11"/>
  <c r="E82" i="11"/>
  <c r="F82" i="11"/>
  <c r="AM82" i="11"/>
  <c r="E83" i="11"/>
  <c r="F83" i="11"/>
  <c r="AM83" i="11"/>
  <c r="E84" i="11"/>
  <c r="F84" i="11"/>
  <c r="AM84" i="11"/>
  <c r="E85" i="11"/>
  <c r="F85" i="11"/>
  <c r="AM85" i="11"/>
  <c r="E86" i="11"/>
  <c r="F86" i="11"/>
  <c r="AM86" i="11"/>
  <c r="E87" i="11"/>
  <c r="F87" i="11"/>
  <c r="AM87" i="11"/>
  <c r="E88" i="11"/>
  <c r="F88" i="11"/>
  <c r="AM88" i="11"/>
  <c r="E89" i="11"/>
  <c r="F89" i="11"/>
  <c r="AM89" i="11"/>
  <c r="E90" i="11"/>
  <c r="F90" i="11"/>
  <c r="AM90" i="11"/>
  <c r="E91" i="11"/>
  <c r="F91" i="11"/>
  <c r="AM91" i="11"/>
  <c r="E92" i="11"/>
  <c r="F92" i="11"/>
  <c r="AM92" i="11"/>
  <c r="E93" i="11"/>
  <c r="F93" i="11"/>
  <c r="AM93" i="11"/>
  <c r="E94" i="11"/>
  <c r="F94" i="11"/>
  <c r="AM94" i="11"/>
  <c r="E95" i="11"/>
  <c r="F95" i="11"/>
  <c r="AM95" i="11"/>
  <c r="E96" i="11"/>
  <c r="F96" i="11"/>
  <c r="AM96" i="11"/>
  <c r="E97" i="11"/>
  <c r="F97" i="11"/>
  <c r="AM97" i="11"/>
  <c r="E98" i="11"/>
  <c r="F98" i="11"/>
  <c r="AM98" i="11"/>
  <c r="E99" i="11"/>
  <c r="F99" i="11"/>
  <c r="AM99" i="11"/>
  <c r="E100" i="11"/>
  <c r="F100" i="11"/>
  <c r="AM100" i="11"/>
  <c r="E101" i="11"/>
  <c r="F101" i="11"/>
  <c r="AM101" i="11"/>
  <c r="E102" i="11"/>
  <c r="F102" i="11"/>
  <c r="AM102" i="11"/>
  <c r="E103" i="11"/>
  <c r="F103" i="11"/>
  <c r="AM103" i="11"/>
  <c r="E104" i="11"/>
  <c r="F104" i="11"/>
  <c r="AM104" i="11"/>
  <c r="E105" i="11"/>
  <c r="F105" i="11"/>
  <c r="AM105" i="11"/>
  <c r="E106" i="11"/>
  <c r="F106" i="11"/>
  <c r="AM106" i="11"/>
  <c r="E107" i="11"/>
  <c r="F107" i="11"/>
  <c r="AM107" i="11"/>
  <c r="E108" i="11"/>
  <c r="F108" i="11"/>
  <c r="AM108" i="11"/>
  <c r="E109" i="11"/>
  <c r="F109" i="11"/>
  <c r="AM109" i="11"/>
  <c r="E110" i="11"/>
  <c r="F110" i="11"/>
  <c r="AM110" i="11"/>
  <c r="E111" i="11"/>
  <c r="F111" i="11"/>
  <c r="AM111" i="11"/>
  <c r="E112" i="11"/>
  <c r="F112" i="11"/>
  <c r="AM112" i="11"/>
  <c r="E113" i="11"/>
  <c r="F113" i="11"/>
  <c r="AM113" i="11"/>
  <c r="E114" i="11"/>
  <c r="F114" i="11"/>
  <c r="AM114" i="11"/>
  <c r="E115" i="11"/>
  <c r="F115" i="11"/>
  <c r="AM115" i="11"/>
  <c r="E116" i="11"/>
  <c r="F116" i="11"/>
  <c r="AM116" i="11"/>
  <c r="E117" i="11"/>
  <c r="F117" i="11"/>
  <c r="AM117" i="11"/>
  <c r="E118" i="11"/>
  <c r="F118" i="11"/>
  <c r="AM118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C124" i="11"/>
  <c r="D124" i="11"/>
  <c r="C125" i="11"/>
  <c r="D125" i="11"/>
  <c r="C126" i="11"/>
  <c r="D126" i="11"/>
  <c r="C127" i="11"/>
  <c r="D127" i="11"/>
  <c r="B132" i="11"/>
  <c r="B133" i="11"/>
  <c r="C133" i="11"/>
  <c r="D133" i="11"/>
  <c r="E133" i="11"/>
  <c r="F133" i="11"/>
  <c r="B134" i="11"/>
  <c r="C137" i="11"/>
  <c r="D137" i="11"/>
  <c r="E137" i="11"/>
  <c r="F137" i="11"/>
  <c r="G137" i="11"/>
  <c r="I137" i="11"/>
  <c r="C138" i="11"/>
  <c r="D138" i="11"/>
  <c r="E138" i="11"/>
  <c r="F138" i="11"/>
  <c r="G138" i="11"/>
  <c r="H138" i="11"/>
  <c r="I138" i="11"/>
  <c r="C139" i="11"/>
  <c r="E139" i="11"/>
  <c r="C140" i="11"/>
  <c r="E140" i="11"/>
  <c r="B142" i="11"/>
  <c r="I142" i="11"/>
  <c r="B143" i="11"/>
  <c r="I143" i="11"/>
  <c r="B144" i="11"/>
  <c r="I144" i="11"/>
  <c r="B145" i="11"/>
  <c r="I145" i="11"/>
  <c r="B146" i="11"/>
  <c r="I146" i="11"/>
  <c r="B147" i="11"/>
  <c r="I147" i="11"/>
  <c r="B148" i="11"/>
  <c r="I148" i="11"/>
  <c r="B149" i="11"/>
  <c r="I149" i="11"/>
  <c r="B150" i="11"/>
  <c r="I150" i="11"/>
  <c r="B151" i="11"/>
  <c r="I151" i="11"/>
  <c r="B152" i="11"/>
  <c r="I152" i="11"/>
  <c r="B153" i="11"/>
  <c r="I153" i="11"/>
  <c r="B154" i="11"/>
  <c r="I154" i="11"/>
  <c r="B155" i="11"/>
  <c r="I155" i="11"/>
  <c r="B156" i="11"/>
  <c r="I156" i="11"/>
  <c r="B157" i="11"/>
  <c r="I157" i="11"/>
  <c r="B158" i="11"/>
  <c r="I158" i="11"/>
  <c r="B159" i="11"/>
  <c r="I159" i="11"/>
  <c r="B160" i="11"/>
  <c r="I160" i="11"/>
  <c r="B161" i="11"/>
  <c r="I161" i="11"/>
  <c r="B162" i="11"/>
  <c r="I162" i="11"/>
  <c r="B163" i="11"/>
  <c r="I163" i="11"/>
  <c r="B164" i="11"/>
  <c r="I164" i="11"/>
  <c r="B165" i="11"/>
  <c r="I165" i="11"/>
  <c r="B166" i="11"/>
  <c r="I166" i="11"/>
  <c r="A167" i="11"/>
  <c r="B167" i="11"/>
  <c r="I167" i="11"/>
  <c r="A168" i="11"/>
  <c r="B168" i="11"/>
  <c r="I168" i="11"/>
  <c r="B169" i="11"/>
  <c r="I169" i="11"/>
  <c r="B170" i="11"/>
  <c r="I170" i="11"/>
  <c r="B171" i="11"/>
  <c r="I171" i="11"/>
  <c r="B172" i="11"/>
  <c r="I172" i="11"/>
  <c r="C173" i="11"/>
  <c r="D173" i="11"/>
  <c r="E173" i="11"/>
  <c r="F173" i="11"/>
  <c r="G173" i="11"/>
  <c r="H173" i="11"/>
  <c r="I173" i="11"/>
  <c r="B213" i="11"/>
  <c r="B220" i="11"/>
  <c r="J220" i="11"/>
  <c r="M250" i="11"/>
  <c r="F275" i="11"/>
  <c r="C3" i="2"/>
  <c r="D3" i="2"/>
  <c r="E3" i="2"/>
  <c r="F3" i="2"/>
  <c r="I3" i="2"/>
  <c r="J3" i="2"/>
  <c r="C4" i="2"/>
  <c r="D4" i="2"/>
  <c r="E4" i="2"/>
  <c r="F4" i="2"/>
  <c r="I4" i="2"/>
  <c r="J4" i="2"/>
  <c r="C5" i="2"/>
  <c r="D5" i="2"/>
  <c r="E5" i="2"/>
  <c r="F5" i="2"/>
  <c r="I5" i="2"/>
  <c r="J5" i="2"/>
  <c r="C6" i="2"/>
  <c r="D6" i="2"/>
  <c r="E6" i="2"/>
  <c r="F6" i="2"/>
  <c r="I6" i="2"/>
  <c r="J6" i="2"/>
  <c r="C7" i="2"/>
  <c r="D7" i="2"/>
  <c r="E7" i="2"/>
  <c r="F7" i="2"/>
  <c r="I7" i="2"/>
  <c r="J7" i="2"/>
  <c r="C8" i="2"/>
  <c r="D8" i="2"/>
  <c r="E8" i="2"/>
  <c r="F8" i="2"/>
  <c r="I8" i="2"/>
  <c r="J8" i="2"/>
  <c r="C9" i="2"/>
  <c r="D9" i="2"/>
  <c r="E9" i="2"/>
  <c r="F9" i="2"/>
  <c r="I9" i="2"/>
  <c r="J9" i="2"/>
  <c r="C10" i="2"/>
  <c r="D10" i="2"/>
  <c r="E10" i="2"/>
  <c r="F10" i="2"/>
  <c r="I10" i="2"/>
  <c r="J10" i="2"/>
  <c r="C11" i="2"/>
  <c r="D11" i="2"/>
  <c r="E11" i="2"/>
  <c r="F11" i="2"/>
  <c r="I11" i="2"/>
  <c r="J11" i="2"/>
  <c r="C12" i="2"/>
  <c r="D12" i="2"/>
  <c r="E12" i="2"/>
  <c r="F12" i="2"/>
  <c r="I12" i="2"/>
  <c r="J12" i="2"/>
  <c r="C13" i="2"/>
  <c r="D13" i="2"/>
  <c r="E13" i="2"/>
  <c r="F13" i="2"/>
  <c r="I13" i="2"/>
  <c r="J13" i="2"/>
  <c r="C14" i="2"/>
  <c r="D14" i="2"/>
  <c r="E14" i="2"/>
  <c r="F14" i="2"/>
  <c r="I14" i="2"/>
  <c r="J14" i="2"/>
  <c r="C15" i="2"/>
  <c r="D15" i="2"/>
  <c r="E15" i="2"/>
  <c r="F15" i="2"/>
  <c r="I15" i="2"/>
  <c r="J15" i="2"/>
  <c r="C16" i="2"/>
  <c r="D16" i="2"/>
  <c r="E16" i="2"/>
  <c r="F16" i="2"/>
  <c r="I16" i="2"/>
  <c r="J16" i="2"/>
  <c r="C17" i="2"/>
  <c r="D17" i="2"/>
  <c r="E17" i="2"/>
  <c r="F17" i="2"/>
  <c r="I17" i="2"/>
  <c r="J17" i="2"/>
  <c r="C18" i="2"/>
  <c r="D18" i="2"/>
  <c r="E18" i="2"/>
  <c r="F18" i="2"/>
  <c r="I18" i="2"/>
  <c r="J18" i="2"/>
  <c r="C19" i="2"/>
  <c r="D19" i="2"/>
  <c r="E19" i="2"/>
  <c r="F19" i="2"/>
  <c r="I19" i="2"/>
  <c r="J19" i="2"/>
  <c r="B4" i="10"/>
  <c r="B5" i="10"/>
  <c r="D8" i="10"/>
  <c r="J8" i="10"/>
  <c r="O8" i="10"/>
  <c r="S8" i="10"/>
  <c r="D9" i="10"/>
  <c r="J9" i="10"/>
  <c r="S9" i="10"/>
  <c r="G10" i="10"/>
  <c r="H10" i="10"/>
  <c r="J10" i="10"/>
  <c r="S10" i="10"/>
  <c r="S11" i="10"/>
  <c r="S12" i="10"/>
  <c r="S13" i="10"/>
  <c r="D14" i="10"/>
  <c r="S14" i="10"/>
  <c r="S15" i="10"/>
  <c r="D16" i="10"/>
  <c r="O16" i="10"/>
  <c r="S16" i="10"/>
  <c r="S17" i="10"/>
  <c r="H18" i="10"/>
  <c r="I18" i="10"/>
  <c r="S18" i="10"/>
  <c r="D19" i="10"/>
  <c r="I19" i="10"/>
  <c r="O19" i="10"/>
  <c r="S19" i="10"/>
  <c r="S20" i="10"/>
  <c r="H21" i="10"/>
  <c r="I21" i="10"/>
  <c r="S21" i="10"/>
  <c r="H22" i="10"/>
  <c r="I22" i="10"/>
  <c r="S22" i="10"/>
  <c r="I23" i="10"/>
  <c r="S23" i="10"/>
  <c r="D24" i="10"/>
  <c r="O24" i="10"/>
  <c r="S24" i="10"/>
  <c r="S25" i="10"/>
  <c r="S26" i="10"/>
  <c r="S27" i="10"/>
  <c r="D28" i="10"/>
  <c r="O28" i="10"/>
  <c r="S28" i="10"/>
  <c r="D29" i="10"/>
  <c r="I29" i="10"/>
  <c r="S29" i="10"/>
  <c r="D30" i="10"/>
  <c r="S30" i="10"/>
  <c r="D31" i="10"/>
  <c r="S31" i="10"/>
  <c r="D32" i="10"/>
  <c r="S32" i="10"/>
  <c r="S33" i="10"/>
  <c r="S34" i="10"/>
  <c r="D35" i="10"/>
  <c r="S35" i="10"/>
  <c r="D36" i="10"/>
  <c r="J36" i="10"/>
  <c r="K36" i="10"/>
  <c r="S36" i="10"/>
  <c r="D37" i="10"/>
  <c r="H37" i="10"/>
  <c r="S37" i="10"/>
  <c r="D38" i="10"/>
  <c r="H38" i="10"/>
  <c r="I38" i="10"/>
  <c r="O38" i="10"/>
  <c r="S38" i="10"/>
  <c r="H39" i="10"/>
  <c r="D40" i="10"/>
  <c r="O40" i="10"/>
  <c r="H41" i="10"/>
  <c r="I41" i="10"/>
  <c r="J41" i="10"/>
  <c r="K41" i="10"/>
  <c r="L41" i="10"/>
  <c r="L43" i="10"/>
  <c r="D44" i="10"/>
  <c r="O44" i="10"/>
  <c r="H45" i="10"/>
  <c r="I45" i="10"/>
  <c r="J45" i="10"/>
  <c r="K45" i="10"/>
  <c r="L45" i="10"/>
  <c r="D46" i="10"/>
  <c r="D47" i="10"/>
  <c r="H47" i="10"/>
  <c r="I47" i="10"/>
  <c r="J47" i="10"/>
  <c r="K47" i="10"/>
  <c r="L47" i="10"/>
  <c r="D48" i="10"/>
  <c r="D50" i="10"/>
  <c r="O50" i="10"/>
  <c r="V50" i="10"/>
  <c r="V51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B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B69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E71" i="10"/>
  <c r="F71" i="10"/>
  <c r="AM71" i="10"/>
  <c r="E72" i="10"/>
  <c r="F72" i="10"/>
  <c r="AM72" i="10"/>
  <c r="E73" i="10"/>
  <c r="F73" i="10"/>
  <c r="AM73" i="10"/>
  <c r="E76" i="10"/>
  <c r="F76" i="10"/>
  <c r="AM76" i="10"/>
  <c r="E77" i="10"/>
  <c r="F77" i="10"/>
  <c r="AM77" i="10"/>
  <c r="E78" i="10"/>
  <c r="F78" i="10"/>
  <c r="AM78" i="10"/>
  <c r="E79" i="10"/>
  <c r="F79" i="10"/>
  <c r="AM79" i="10"/>
  <c r="E80" i="10"/>
  <c r="F80" i="10"/>
  <c r="AM80" i="10"/>
  <c r="E81" i="10"/>
  <c r="F81" i="10"/>
  <c r="AM81" i="10"/>
  <c r="E82" i="10"/>
  <c r="F82" i="10"/>
  <c r="AM82" i="10"/>
  <c r="E83" i="10"/>
  <c r="F83" i="10"/>
  <c r="AM83" i="10"/>
  <c r="E84" i="10"/>
  <c r="F84" i="10"/>
  <c r="AM84" i="10"/>
  <c r="E85" i="10"/>
  <c r="F85" i="10"/>
  <c r="AM85" i="10"/>
  <c r="E86" i="10"/>
  <c r="F86" i="10"/>
  <c r="AM86" i="10"/>
  <c r="E87" i="10"/>
  <c r="F87" i="10"/>
  <c r="AM87" i="10"/>
  <c r="E88" i="10"/>
  <c r="F88" i="10"/>
  <c r="AM88" i="10"/>
  <c r="E89" i="10"/>
  <c r="F89" i="10"/>
  <c r="AM89" i="10"/>
  <c r="E90" i="10"/>
  <c r="F90" i="10"/>
  <c r="AM90" i="10"/>
  <c r="E91" i="10"/>
  <c r="F91" i="10"/>
  <c r="AM91" i="10"/>
  <c r="E92" i="10"/>
  <c r="F92" i="10"/>
  <c r="AM92" i="10"/>
  <c r="E93" i="10"/>
  <c r="F93" i="10"/>
  <c r="AM93" i="10"/>
  <c r="E94" i="10"/>
  <c r="F94" i="10"/>
  <c r="AM94" i="10"/>
  <c r="E95" i="10"/>
  <c r="F95" i="10"/>
  <c r="AM95" i="10"/>
  <c r="E96" i="10"/>
  <c r="F96" i="10"/>
  <c r="AM96" i="10"/>
  <c r="E97" i="10"/>
  <c r="F97" i="10"/>
  <c r="AM97" i="10"/>
  <c r="E98" i="10"/>
  <c r="F98" i="10"/>
  <c r="AM98" i="10"/>
  <c r="E99" i="10"/>
  <c r="F99" i="10"/>
  <c r="AM99" i="10"/>
  <c r="E100" i="10"/>
  <c r="F100" i="10"/>
  <c r="AM100" i="10"/>
  <c r="E101" i="10"/>
  <c r="F101" i="10"/>
  <c r="AM101" i="10"/>
  <c r="E102" i="10"/>
  <c r="F102" i="10"/>
  <c r="AM102" i="10"/>
  <c r="E103" i="10"/>
  <c r="F103" i="10"/>
  <c r="AM103" i="10"/>
  <c r="E104" i="10"/>
  <c r="F104" i="10"/>
  <c r="AM104" i="10"/>
  <c r="E105" i="10"/>
  <c r="F105" i="10"/>
  <c r="AM105" i="10"/>
  <c r="E106" i="10"/>
  <c r="F106" i="10"/>
  <c r="AM106" i="10"/>
  <c r="E107" i="10"/>
  <c r="F107" i="10"/>
  <c r="AM107" i="10"/>
  <c r="E108" i="10"/>
  <c r="F108" i="10"/>
  <c r="AM108" i="10"/>
  <c r="E109" i="10"/>
  <c r="F109" i="10"/>
  <c r="AM109" i="10"/>
  <c r="E110" i="10"/>
  <c r="F110" i="10"/>
  <c r="AM110" i="10"/>
  <c r="E111" i="10"/>
  <c r="F111" i="10"/>
  <c r="AM111" i="10"/>
  <c r="E112" i="10"/>
  <c r="F112" i="10"/>
  <c r="AM112" i="10"/>
  <c r="E113" i="10"/>
  <c r="F113" i="10"/>
  <c r="AM113" i="10"/>
  <c r="E114" i="10"/>
  <c r="F114" i="10"/>
  <c r="AM114" i="10"/>
  <c r="E115" i="10"/>
  <c r="F115" i="10"/>
  <c r="AM115" i="10"/>
  <c r="E116" i="10"/>
  <c r="F116" i="10"/>
  <c r="AM116" i="10"/>
  <c r="E117" i="10"/>
  <c r="F117" i="10"/>
  <c r="AM117" i="10"/>
  <c r="E118" i="10"/>
  <c r="F118" i="10"/>
  <c r="AM118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J119" i="10"/>
  <c r="AK119" i="10"/>
  <c r="AL119" i="10"/>
  <c r="C124" i="10"/>
  <c r="D124" i="10"/>
  <c r="C125" i="10"/>
  <c r="D125" i="10"/>
  <c r="C126" i="10"/>
  <c r="D126" i="10"/>
  <c r="C127" i="10"/>
  <c r="D127" i="10"/>
  <c r="B132" i="10"/>
  <c r="B133" i="10"/>
  <c r="F133" i="10"/>
  <c r="B134" i="10"/>
  <c r="C137" i="10"/>
  <c r="D137" i="10"/>
  <c r="E137" i="10"/>
  <c r="F137" i="10"/>
  <c r="I137" i="10"/>
  <c r="C138" i="10"/>
  <c r="D138" i="10"/>
  <c r="E138" i="10"/>
  <c r="F138" i="10"/>
  <c r="G138" i="10"/>
  <c r="H138" i="10"/>
  <c r="I138" i="10"/>
  <c r="C139" i="10"/>
  <c r="E139" i="10"/>
  <c r="C140" i="10"/>
  <c r="E140" i="10"/>
  <c r="B142" i="10"/>
  <c r="I142" i="10"/>
  <c r="B143" i="10"/>
  <c r="I143" i="10"/>
  <c r="B144" i="10"/>
  <c r="I144" i="10"/>
  <c r="B145" i="10"/>
  <c r="I145" i="10"/>
  <c r="B146" i="10"/>
  <c r="I146" i="10"/>
  <c r="B147" i="10"/>
  <c r="I147" i="10"/>
  <c r="B148" i="10"/>
  <c r="I148" i="10"/>
  <c r="B149" i="10"/>
  <c r="I149" i="10"/>
  <c r="B150" i="10"/>
  <c r="I150" i="10"/>
  <c r="B151" i="10"/>
  <c r="I151" i="10"/>
  <c r="B152" i="10"/>
  <c r="I152" i="10"/>
  <c r="B153" i="10"/>
  <c r="I153" i="10"/>
  <c r="B154" i="10"/>
  <c r="I154" i="10"/>
  <c r="B155" i="10"/>
  <c r="I155" i="10"/>
  <c r="B156" i="10"/>
  <c r="I156" i="10"/>
  <c r="B157" i="10"/>
  <c r="I157" i="10"/>
  <c r="B158" i="10"/>
  <c r="I158" i="10"/>
  <c r="B159" i="10"/>
  <c r="I159" i="10"/>
  <c r="B160" i="10"/>
  <c r="I160" i="10"/>
  <c r="B161" i="10"/>
  <c r="I161" i="10"/>
  <c r="B162" i="10"/>
  <c r="I162" i="10"/>
  <c r="B163" i="10"/>
  <c r="I163" i="10"/>
  <c r="B164" i="10"/>
  <c r="I164" i="10"/>
  <c r="B165" i="10"/>
  <c r="I165" i="10"/>
  <c r="B166" i="10"/>
  <c r="I166" i="10"/>
  <c r="A167" i="10"/>
  <c r="B167" i="10"/>
  <c r="I167" i="10"/>
  <c r="A168" i="10"/>
  <c r="B168" i="10"/>
  <c r="I168" i="10"/>
  <c r="B169" i="10"/>
  <c r="I169" i="10"/>
  <c r="B170" i="10"/>
  <c r="I170" i="10"/>
  <c r="B171" i="10"/>
  <c r="I171" i="10"/>
  <c r="B172" i="10"/>
  <c r="I172" i="10"/>
  <c r="C173" i="10"/>
  <c r="D173" i="10"/>
  <c r="E173" i="10"/>
  <c r="F173" i="10"/>
  <c r="G173" i="10"/>
  <c r="H173" i="10"/>
  <c r="I173" i="10"/>
  <c r="B203" i="10"/>
  <c r="B213" i="10"/>
  <c r="B220" i="10"/>
  <c r="J220" i="10"/>
  <c r="M250" i="10"/>
  <c r="F275" i="10"/>
  <c r="B4" i="5"/>
  <c r="B5" i="5"/>
  <c r="D8" i="5"/>
  <c r="J8" i="5"/>
  <c r="O8" i="5"/>
  <c r="S8" i="5"/>
  <c r="D9" i="5"/>
  <c r="J9" i="5"/>
  <c r="S9" i="5"/>
  <c r="G10" i="5"/>
  <c r="H10" i="5"/>
  <c r="J10" i="5"/>
  <c r="S10" i="5"/>
  <c r="S11" i="5"/>
  <c r="S12" i="5"/>
  <c r="S13" i="5"/>
  <c r="D14" i="5"/>
  <c r="S14" i="5"/>
  <c r="S15" i="5"/>
  <c r="D16" i="5"/>
  <c r="O16" i="5"/>
  <c r="S16" i="5"/>
  <c r="S17" i="5"/>
  <c r="H18" i="5"/>
  <c r="I18" i="5"/>
  <c r="S18" i="5"/>
  <c r="D19" i="5"/>
  <c r="I19" i="5"/>
  <c r="O19" i="5"/>
  <c r="S19" i="5"/>
  <c r="S20" i="5"/>
  <c r="H21" i="5"/>
  <c r="I21" i="5"/>
  <c r="S21" i="5"/>
  <c r="H22" i="5"/>
  <c r="I22" i="5"/>
  <c r="S22" i="5"/>
  <c r="I23" i="5"/>
  <c r="S23" i="5"/>
  <c r="D24" i="5"/>
  <c r="O24" i="5"/>
  <c r="S24" i="5"/>
  <c r="S25" i="5"/>
  <c r="S26" i="5"/>
  <c r="S27" i="5"/>
  <c r="D28" i="5"/>
  <c r="O28" i="5"/>
  <c r="S28" i="5"/>
  <c r="D29" i="5"/>
  <c r="I29" i="5"/>
  <c r="S29" i="5"/>
  <c r="D30" i="5"/>
  <c r="S30" i="5"/>
  <c r="D31" i="5"/>
  <c r="S31" i="5"/>
  <c r="D32" i="5"/>
  <c r="S32" i="5"/>
  <c r="S33" i="5"/>
  <c r="S34" i="5"/>
  <c r="D35" i="5"/>
  <c r="S35" i="5"/>
  <c r="D36" i="5"/>
  <c r="J36" i="5"/>
  <c r="K36" i="5"/>
  <c r="S36" i="5"/>
  <c r="D37" i="5"/>
  <c r="H37" i="5"/>
  <c r="S37" i="5"/>
  <c r="D38" i="5"/>
  <c r="H38" i="5"/>
  <c r="I38" i="5"/>
  <c r="O38" i="5"/>
  <c r="S38" i="5"/>
  <c r="H39" i="5"/>
  <c r="D40" i="5"/>
  <c r="O40" i="5"/>
  <c r="H41" i="5"/>
  <c r="I41" i="5"/>
  <c r="J41" i="5"/>
  <c r="K41" i="5"/>
  <c r="L41" i="5"/>
  <c r="L43" i="5"/>
  <c r="D44" i="5"/>
  <c r="O44" i="5"/>
  <c r="H45" i="5"/>
  <c r="I45" i="5"/>
  <c r="J45" i="5"/>
  <c r="K45" i="5"/>
  <c r="L45" i="5"/>
  <c r="D46" i="5"/>
  <c r="D47" i="5"/>
  <c r="H47" i="5"/>
  <c r="I47" i="5"/>
  <c r="J47" i="5"/>
  <c r="K47" i="5"/>
  <c r="L47" i="5"/>
  <c r="D48" i="5"/>
  <c r="D50" i="5"/>
  <c r="O50" i="5"/>
  <c r="V50" i="5"/>
  <c r="V51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AJ66" i="5"/>
  <c r="AK66" i="5"/>
  <c r="AL66" i="5"/>
  <c r="B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AJ68" i="5"/>
  <c r="AK68" i="5"/>
  <c r="AL68" i="5"/>
  <c r="B69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E71" i="5"/>
  <c r="F71" i="5"/>
  <c r="AM71" i="5"/>
  <c r="E72" i="5"/>
  <c r="F72" i="5"/>
  <c r="AM72" i="5"/>
  <c r="E73" i="5"/>
  <c r="F73" i="5"/>
  <c r="AM73" i="5"/>
  <c r="E76" i="5"/>
  <c r="F76" i="5"/>
  <c r="AM76" i="5"/>
  <c r="E77" i="5"/>
  <c r="F77" i="5"/>
  <c r="AM77" i="5"/>
  <c r="E78" i="5"/>
  <c r="F78" i="5"/>
  <c r="AM78" i="5"/>
  <c r="E79" i="5"/>
  <c r="F79" i="5"/>
  <c r="AM79" i="5"/>
  <c r="E80" i="5"/>
  <c r="F80" i="5"/>
  <c r="AM80" i="5"/>
  <c r="E81" i="5"/>
  <c r="F81" i="5"/>
  <c r="AM81" i="5"/>
  <c r="E82" i="5"/>
  <c r="F82" i="5"/>
  <c r="AM82" i="5"/>
  <c r="E83" i="5"/>
  <c r="F83" i="5"/>
  <c r="AM83" i="5"/>
  <c r="E84" i="5"/>
  <c r="F84" i="5"/>
  <c r="AM84" i="5"/>
  <c r="E85" i="5"/>
  <c r="F85" i="5"/>
  <c r="AM85" i="5"/>
  <c r="E86" i="5"/>
  <c r="F86" i="5"/>
  <c r="AM86" i="5"/>
  <c r="E87" i="5"/>
  <c r="F87" i="5"/>
  <c r="AM87" i="5"/>
  <c r="E88" i="5"/>
  <c r="F88" i="5"/>
  <c r="AM88" i="5"/>
  <c r="E89" i="5"/>
  <c r="F89" i="5"/>
  <c r="AM89" i="5"/>
  <c r="E90" i="5"/>
  <c r="F90" i="5"/>
  <c r="AM90" i="5"/>
  <c r="E91" i="5"/>
  <c r="F91" i="5"/>
  <c r="AM91" i="5"/>
  <c r="E92" i="5"/>
  <c r="F92" i="5"/>
  <c r="AM92" i="5"/>
  <c r="E93" i="5"/>
  <c r="F93" i="5"/>
  <c r="AM93" i="5"/>
  <c r="E94" i="5"/>
  <c r="F94" i="5"/>
  <c r="AM94" i="5"/>
  <c r="E95" i="5"/>
  <c r="F95" i="5"/>
  <c r="AM95" i="5"/>
  <c r="E96" i="5"/>
  <c r="F96" i="5"/>
  <c r="AM96" i="5"/>
  <c r="E97" i="5"/>
  <c r="F97" i="5"/>
  <c r="AM97" i="5"/>
  <c r="E98" i="5"/>
  <c r="F98" i="5"/>
  <c r="AM98" i="5"/>
  <c r="E99" i="5"/>
  <c r="F99" i="5"/>
  <c r="AM99" i="5"/>
  <c r="E100" i="5"/>
  <c r="F100" i="5"/>
  <c r="AM100" i="5"/>
  <c r="E101" i="5"/>
  <c r="F101" i="5"/>
  <c r="AM101" i="5"/>
  <c r="E102" i="5"/>
  <c r="F102" i="5"/>
  <c r="AM102" i="5"/>
  <c r="E103" i="5"/>
  <c r="F103" i="5"/>
  <c r="AM103" i="5"/>
  <c r="E104" i="5"/>
  <c r="F104" i="5"/>
  <c r="AM104" i="5"/>
  <c r="E105" i="5"/>
  <c r="F105" i="5"/>
  <c r="AM105" i="5"/>
  <c r="E106" i="5"/>
  <c r="F106" i="5"/>
  <c r="AM106" i="5"/>
  <c r="E107" i="5"/>
  <c r="F107" i="5"/>
  <c r="AM107" i="5"/>
  <c r="E108" i="5"/>
  <c r="F108" i="5"/>
  <c r="AM108" i="5"/>
  <c r="E109" i="5"/>
  <c r="F109" i="5"/>
  <c r="AM109" i="5"/>
  <c r="E110" i="5"/>
  <c r="F110" i="5"/>
  <c r="AM110" i="5"/>
  <c r="E111" i="5"/>
  <c r="F111" i="5"/>
  <c r="AM111" i="5"/>
  <c r="E112" i="5"/>
  <c r="F112" i="5"/>
  <c r="AM112" i="5"/>
  <c r="E113" i="5"/>
  <c r="F113" i="5"/>
  <c r="AM113" i="5"/>
  <c r="E114" i="5"/>
  <c r="F114" i="5"/>
  <c r="AM114" i="5"/>
  <c r="E115" i="5"/>
  <c r="F115" i="5"/>
  <c r="AM115" i="5"/>
  <c r="E116" i="5"/>
  <c r="F116" i="5"/>
  <c r="AM116" i="5"/>
  <c r="E117" i="5"/>
  <c r="F117" i="5"/>
  <c r="AM117" i="5"/>
  <c r="E118" i="5"/>
  <c r="F118" i="5"/>
  <c r="AM118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C124" i="5"/>
  <c r="D124" i="5"/>
  <c r="C125" i="5"/>
  <c r="D125" i="5"/>
  <c r="C126" i="5"/>
  <c r="D126" i="5"/>
  <c r="C127" i="5"/>
  <c r="D127" i="5"/>
  <c r="B132" i="5"/>
  <c r="B133" i="5"/>
  <c r="C133" i="5"/>
  <c r="D133" i="5"/>
  <c r="F133" i="5"/>
  <c r="B134" i="5"/>
  <c r="C137" i="5"/>
  <c r="D137" i="5"/>
  <c r="E137" i="5"/>
  <c r="F137" i="5"/>
  <c r="I137" i="5"/>
  <c r="C138" i="5"/>
  <c r="D138" i="5"/>
  <c r="E138" i="5"/>
  <c r="F138" i="5"/>
  <c r="G138" i="5"/>
  <c r="H138" i="5"/>
  <c r="I138" i="5"/>
  <c r="C139" i="5"/>
  <c r="E139" i="5"/>
  <c r="C140" i="5"/>
  <c r="E140" i="5"/>
  <c r="B142" i="5"/>
  <c r="I142" i="5"/>
  <c r="B143" i="5"/>
  <c r="I143" i="5"/>
  <c r="B144" i="5"/>
  <c r="I144" i="5"/>
  <c r="B145" i="5"/>
  <c r="I145" i="5"/>
  <c r="B146" i="5"/>
  <c r="I146" i="5"/>
  <c r="B147" i="5"/>
  <c r="I147" i="5"/>
  <c r="B148" i="5"/>
  <c r="I148" i="5"/>
  <c r="B149" i="5"/>
  <c r="I149" i="5"/>
  <c r="B150" i="5"/>
  <c r="I150" i="5"/>
  <c r="B151" i="5"/>
  <c r="I151" i="5"/>
  <c r="B152" i="5"/>
  <c r="I152" i="5"/>
  <c r="B153" i="5"/>
  <c r="I153" i="5"/>
  <c r="B154" i="5"/>
  <c r="I154" i="5"/>
  <c r="B155" i="5"/>
  <c r="I155" i="5"/>
  <c r="B156" i="5"/>
  <c r="I156" i="5"/>
  <c r="B157" i="5"/>
  <c r="I157" i="5"/>
  <c r="B158" i="5"/>
  <c r="I158" i="5"/>
  <c r="B159" i="5"/>
  <c r="I159" i="5"/>
  <c r="B160" i="5"/>
  <c r="I160" i="5"/>
  <c r="B161" i="5"/>
  <c r="I161" i="5"/>
  <c r="B162" i="5"/>
  <c r="I162" i="5"/>
  <c r="B163" i="5"/>
  <c r="I163" i="5"/>
  <c r="B164" i="5"/>
  <c r="I164" i="5"/>
  <c r="B165" i="5"/>
  <c r="I165" i="5"/>
  <c r="B166" i="5"/>
  <c r="I166" i="5"/>
  <c r="A167" i="5"/>
  <c r="B167" i="5"/>
  <c r="I167" i="5"/>
  <c r="A168" i="5"/>
  <c r="B168" i="5"/>
  <c r="I168" i="5"/>
  <c r="B169" i="5"/>
  <c r="I169" i="5"/>
  <c r="B170" i="5"/>
  <c r="I170" i="5"/>
  <c r="B171" i="5"/>
  <c r="I171" i="5"/>
  <c r="B172" i="5"/>
  <c r="I172" i="5"/>
  <c r="C173" i="5"/>
  <c r="D173" i="5"/>
  <c r="E173" i="5"/>
  <c r="F173" i="5"/>
  <c r="G173" i="5"/>
  <c r="H173" i="5"/>
  <c r="I173" i="5"/>
  <c r="B203" i="5"/>
  <c r="B213" i="5"/>
  <c r="B220" i="5"/>
  <c r="J220" i="5"/>
  <c r="M250" i="5"/>
  <c r="F275" i="5"/>
  <c r="B4" i="9"/>
  <c r="B5" i="9"/>
  <c r="D8" i="9"/>
  <c r="J8" i="9"/>
  <c r="O8" i="9"/>
  <c r="S8" i="9"/>
  <c r="D9" i="9"/>
  <c r="J9" i="9"/>
  <c r="S9" i="9"/>
  <c r="G10" i="9"/>
  <c r="H10" i="9"/>
  <c r="J10" i="9"/>
  <c r="S10" i="9"/>
  <c r="S11" i="9"/>
  <c r="S12" i="9"/>
  <c r="S13" i="9"/>
  <c r="D14" i="9"/>
  <c r="S14" i="9"/>
  <c r="S15" i="9"/>
  <c r="D16" i="9"/>
  <c r="O16" i="9"/>
  <c r="S16" i="9"/>
  <c r="S17" i="9"/>
  <c r="H18" i="9"/>
  <c r="I18" i="9"/>
  <c r="S18" i="9"/>
  <c r="D19" i="9"/>
  <c r="I19" i="9"/>
  <c r="O19" i="9"/>
  <c r="S19" i="9"/>
  <c r="S20" i="9"/>
  <c r="H21" i="9"/>
  <c r="I21" i="9"/>
  <c r="S21" i="9"/>
  <c r="H22" i="9"/>
  <c r="I22" i="9"/>
  <c r="S22" i="9"/>
  <c r="I23" i="9"/>
  <c r="S23" i="9"/>
  <c r="D24" i="9"/>
  <c r="O24" i="9"/>
  <c r="S24" i="9"/>
  <c r="S25" i="9"/>
  <c r="S26" i="9"/>
  <c r="S27" i="9"/>
  <c r="D28" i="9"/>
  <c r="O28" i="9"/>
  <c r="S28" i="9"/>
  <c r="D29" i="9"/>
  <c r="I29" i="9"/>
  <c r="S29" i="9"/>
  <c r="D30" i="9"/>
  <c r="S30" i="9"/>
  <c r="D31" i="9"/>
  <c r="S31" i="9"/>
  <c r="D32" i="9"/>
  <c r="S32" i="9"/>
  <c r="S33" i="9"/>
  <c r="S34" i="9"/>
  <c r="D35" i="9"/>
  <c r="S35" i="9"/>
  <c r="D36" i="9"/>
  <c r="J36" i="9"/>
  <c r="K36" i="9"/>
  <c r="S36" i="9"/>
  <c r="D37" i="9"/>
  <c r="H37" i="9"/>
  <c r="S37" i="9"/>
  <c r="D38" i="9"/>
  <c r="H38" i="9"/>
  <c r="I38" i="9"/>
  <c r="O38" i="9"/>
  <c r="S38" i="9"/>
  <c r="H39" i="9"/>
  <c r="D40" i="9"/>
  <c r="O40" i="9"/>
  <c r="H41" i="9"/>
  <c r="I41" i="9"/>
  <c r="J41" i="9"/>
  <c r="K41" i="9"/>
  <c r="L41" i="9"/>
  <c r="L43" i="9"/>
  <c r="D44" i="9"/>
  <c r="O44" i="9"/>
  <c r="H45" i="9"/>
  <c r="I45" i="9"/>
  <c r="J45" i="9"/>
  <c r="K45" i="9"/>
  <c r="L45" i="9"/>
  <c r="D46" i="9"/>
  <c r="D47" i="9"/>
  <c r="H47" i="9"/>
  <c r="I47" i="9"/>
  <c r="J47" i="9"/>
  <c r="K47" i="9"/>
  <c r="L47" i="9"/>
  <c r="D48" i="9"/>
  <c r="D50" i="9"/>
  <c r="O50" i="9"/>
  <c r="V50" i="9"/>
  <c r="V51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B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B69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E71" i="9"/>
  <c r="F71" i="9"/>
  <c r="AM71" i="9"/>
  <c r="E72" i="9"/>
  <c r="F72" i="9"/>
  <c r="AM72" i="9"/>
  <c r="E73" i="9"/>
  <c r="F73" i="9"/>
  <c r="AM73" i="9"/>
  <c r="E76" i="9"/>
  <c r="F76" i="9"/>
  <c r="AM76" i="9"/>
  <c r="E77" i="9"/>
  <c r="F77" i="9"/>
  <c r="AM77" i="9"/>
  <c r="E78" i="9"/>
  <c r="F78" i="9"/>
  <c r="AM78" i="9"/>
  <c r="E79" i="9"/>
  <c r="F79" i="9"/>
  <c r="AM79" i="9"/>
  <c r="E80" i="9"/>
  <c r="F80" i="9"/>
  <c r="AM80" i="9"/>
  <c r="E81" i="9"/>
  <c r="F81" i="9"/>
  <c r="AM81" i="9"/>
  <c r="E82" i="9"/>
  <c r="F82" i="9"/>
  <c r="AM82" i="9"/>
  <c r="E83" i="9"/>
  <c r="F83" i="9"/>
  <c r="AM83" i="9"/>
  <c r="E84" i="9"/>
  <c r="F84" i="9"/>
  <c r="AM84" i="9"/>
  <c r="E85" i="9"/>
  <c r="F85" i="9"/>
  <c r="AM85" i="9"/>
  <c r="E86" i="9"/>
  <c r="F86" i="9"/>
  <c r="AM86" i="9"/>
  <c r="E87" i="9"/>
  <c r="F87" i="9"/>
  <c r="AM87" i="9"/>
  <c r="E88" i="9"/>
  <c r="F88" i="9"/>
  <c r="AM88" i="9"/>
  <c r="E89" i="9"/>
  <c r="F89" i="9"/>
  <c r="AM89" i="9"/>
  <c r="E90" i="9"/>
  <c r="F90" i="9"/>
  <c r="AM90" i="9"/>
  <c r="E91" i="9"/>
  <c r="F91" i="9"/>
  <c r="AM91" i="9"/>
  <c r="E92" i="9"/>
  <c r="F92" i="9"/>
  <c r="AM92" i="9"/>
  <c r="E93" i="9"/>
  <c r="F93" i="9"/>
  <c r="AM93" i="9"/>
  <c r="E94" i="9"/>
  <c r="F94" i="9"/>
  <c r="AM94" i="9"/>
  <c r="E95" i="9"/>
  <c r="F95" i="9"/>
  <c r="AM95" i="9"/>
  <c r="E96" i="9"/>
  <c r="F96" i="9"/>
  <c r="AM96" i="9"/>
  <c r="E97" i="9"/>
  <c r="F97" i="9"/>
  <c r="AM97" i="9"/>
  <c r="E98" i="9"/>
  <c r="F98" i="9"/>
  <c r="AM98" i="9"/>
  <c r="E99" i="9"/>
  <c r="F99" i="9"/>
  <c r="AM99" i="9"/>
  <c r="E100" i="9"/>
  <c r="F100" i="9"/>
  <c r="AM100" i="9"/>
  <c r="E101" i="9"/>
  <c r="F101" i="9"/>
  <c r="AM101" i="9"/>
  <c r="E102" i="9"/>
  <c r="F102" i="9"/>
  <c r="AM102" i="9"/>
  <c r="E103" i="9"/>
  <c r="F103" i="9"/>
  <c r="AM103" i="9"/>
  <c r="E104" i="9"/>
  <c r="F104" i="9"/>
  <c r="AM104" i="9"/>
  <c r="E105" i="9"/>
  <c r="F105" i="9"/>
  <c r="AM105" i="9"/>
  <c r="E106" i="9"/>
  <c r="F106" i="9"/>
  <c r="AM106" i="9"/>
  <c r="E107" i="9"/>
  <c r="F107" i="9"/>
  <c r="AM107" i="9"/>
  <c r="E108" i="9"/>
  <c r="F108" i="9"/>
  <c r="AM108" i="9"/>
  <c r="E109" i="9"/>
  <c r="F109" i="9"/>
  <c r="AM109" i="9"/>
  <c r="E110" i="9"/>
  <c r="F110" i="9"/>
  <c r="AM110" i="9"/>
  <c r="E111" i="9"/>
  <c r="F111" i="9"/>
  <c r="AM111" i="9"/>
  <c r="E112" i="9"/>
  <c r="F112" i="9"/>
  <c r="AM112" i="9"/>
  <c r="E113" i="9"/>
  <c r="F113" i="9"/>
  <c r="AM113" i="9"/>
  <c r="E114" i="9"/>
  <c r="F114" i="9"/>
  <c r="AM114" i="9"/>
  <c r="E115" i="9"/>
  <c r="F115" i="9"/>
  <c r="AM115" i="9"/>
  <c r="E116" i="9"/>
  <c r="F116" i="9"/>
  <c r="AM116" i="9"/>
  <c r="E117" i="9"/>
  <c r="F117" i="9"/>
  <c r="AM117" i="9"/>
  <c r="E118" i="9"/>
  <c r="F118" i="9"/>
  <c r="AM118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C124" i="9"/>
  <c r="D124" i="9"/>
  <c r="C125" i="9"/>
  <c r="D125" i="9"/>
  <c r="C126" i="9"/>
  <c r="D126" i="9"/>
  <c r="C127" i="9"/>
  <c r="D127" i="9"/>
  <c r="B132" i="9"/>
  <c r="B133" i="9"/>
  <c r="F133" i="9"/>
  <c r="B134" i="9"/>
  <c r="C137" i="9"/>
  <c r="D137" i="9"/>
  <c r="E137" i="9"/>
  <c r="F137" i="9"/>
  <c r="I137" i="9"/>
  <c r="C138" i="9"/>
  <c r="D138" i="9"/>
  <c r="E138" i="9"/>
  <c r="F138" i="9"/>
  <c r="G138" i="9"/>
  <c r="H138" i="9"/>
  <c r="I138" i="9"/>
  <c r="C139" i="9"/>
  <c r="E139" i="9"/>
  <c r="C140" i="9"/>
  <c r="E140" i="9"/>
  <c r="B142" i="9"/>
  <c r="I142" i="9"/>
  <c r="B143" i="9"/>
  <c r="I143" i="9"/>
  <c r="B144" i="9"/>
  <c r="I144" i="9"/>
  <c r="B145" i="9"/>
  <c r="I145" i="9"/>
  <c r="B146" i="9"/>
  <c r="I146" i="9"/>
  <c r="B147" i="9"/>
  <c r="I147" i="9"/>
  <c r="B148" i="9"/>
  <c r="I148" i="9"/>
  <c r="B149" i="9"/>
  <c r="I149" i="9"/>
  <c r="B150" i="9"/>
  <c r="I150" i="9"/>
  <c r="B151" i="9"/>
  <c r="I151" i="9"/>
  <c r="B152" i="9"/>
  <c r="I152" i="9"/>
  <c r="B153" i="9"/>
  <c r="I153" i="9"/>
  <c r="B154" i="9"/>
  <c r="I154" i="9"/>
  <c r="B155" i="9"/>
  <c r="I155" i="9"/>
  <c r="B156" i="9"/>
  <c r="I156" i="9"/>
  <c r="B157" i="9"/>
  <c r="I157" i="9"/>
  <c r="B158" i="9"/>
  <c r="I158" i="9"/>
  <c r="B159" i="9"/>
  <c r="I159" i="9"/>
  <c r="B160" i="9"/>
  <c r="I160" i="9"/>
  <c r="B161" i="9"/>
  <c r="I161" i="9"/>
  <c r="B162" i="9"/>
  <c r="I162" i="9"/>
  <c r="B163" i="9"/>
  <c r="I163" i="9"/>
  <c r="B164" i="9"/>
  <c r="I164" i="9"/>
  <c r="B165" i="9"/>
  <c r="I165" i="9"/>
  <c r="B166" i="9"/>
  <c r="I166" i="9"/>
  <c r="A167" i="9"/>
  <c r="B167" i="9"/>
  <c r="I167" i="9"/>
  <c r="A168" i="9"/>
  <c r="B168" i="9"/>
  <c r="I168" i="9"/>
  <c r="B169" i="9"/>
  <c r="I169" i="9"/>
  <c r="B170" i="9"/>
  <c r="I170" i="9"/>
  <c r="B171" i="9"/>
  <c r="I171" i="9"/>
  <c r="B172" i="9"/>
  <c r="I172" i="9"/>
  <c r="C173" i="9"/>
  <c r="D173" i="9"/>
  <c r="E173" i="9"/>
  <c r="F173" i="9"/>
  <c r="G173" i="9"/>
  <c r="H173" i="9"/>
  <c r="I173" i="9"/>
  <c r="B203" i="9"/>
  <c r="B213" i="9"/>
  <c r="B220" i="9"/>
  <c r="J220" i="9"/>
  <c r="M250" i="9"/>
  <c r="F275" i="9"/>
  <c r="B4" i="6"/>
  <c r="B5" i="6"/>
  <c r="D8" i="6"/>
  <c r="G8" i="6"/>
  <c r="H8" i="6"/>
  <c r="J8" i="6"/>
  <c r="O8" i="6"/>
  <c r="S8" i="6"/>
  <c r="D9" i="6"/>
  <c r="G9" i="6"/>
  <c r="H9" i="6"/>
  <c r="J9" i="6"/>
  <c r="S9" i="6"/>
  <c r="G10" i="6"/>
  <c r="H10" i="6"/>
  <c r="J10" i="6"/>
  <c r="S10" i="6"/>
  <c r="S11" i="6"/>
  <c r="S12" i="6"/>
  <c r="S13" i="6"/>
  <c r="D14" i="6"/>
  <c r="S14" i="6"/>
  <c r="S15" i="6"/>
  <c r="D16" i="6"/>
  <c r="N16" i="6"/>
  <c r="O16" i="6"/>
  <c r="S16" i="6"/>
  <c r="S17" i="6"/>
  <c r="H18" i="6"/>
  <c r="I18" i="6"/>
  <c r="S18" i="6"/>
  <c r="D19" i="6"/>
  <c r="I19" i="6"/>
  <c r="O19" i="6"/>
  <c r="S19" i="6"/>
  <c r="S20" i="6"/>
  <c r="H21" i="6"/>
  <c r="I21" i="6"/>
  <c r="S21" i="6"/>
  <c r="H22" i="6"/>
  <c r="I22" i="6"/>
  <c r="S22" i="6"/>
  <c r="I23" i="6"/>
  <c r="S23" i="6"/>
  <c r="D24" i="6"/>
  <c r="O24" i="6"/>
  <c r="S24" i="6"/>
  <c r="S25" i="6"/>
  <c r="S26" i="6"/>
  <c r="S27" i="6"/>
  <c r="D28" i="6"/>
  <c r="O28" i="6"/>
  <c r="S28" i="6"/>
  <c r="D29" i="6"/>
  <c r="I29" i="6"/>
  <c r="S29" i="6"/>
  <c r="D30" i="6"/>
  <c r="S30" i="6"/>
  <c r="D31" i="6"/>
  <c r="S31" i="6"/>
  <c r="D32" i="6"/>
  <c r="S32" i="6"/>
  <c r="S33" i="6"/>
  <c r="S34" i="6"/>
  <c r="D35" i="6"/>
  <c r="S35" i="6"/>
  <c r="D36" i="6"/>
  <c r="J36" i="6"/>
  <c r="K36" i="6"/>
  <c r="S36" i="6"/>
  <c r="D37" i="6"/>
  <c r="H37" i="6"/>
  <c r="S37" i="6"/>
  <c r="D38" i="6"/>
  <c r="H38" i="6"/>
  <c r="I38" i="6"/>
  <c r="O38" i="6"/>
  <c r="S38" i="6"/>
  <c r="H39" i="6"/>
  <c r="D40" i="6"/>
  <c r="O40" i="6"/>
  <c r="H41" i="6"/>
  <c r="I41" i="6"/>
  <c r="J41" i="6"/>
  <c r="K41" i="6"/>
  <c r="L41" i="6"/>
  <c r="L43" i="6"/>
  <c r="D44" i="6"/>
  <c r="O44" i="6"/>
  <c r="H45" i="6"/>
  <c r="I45" i="6"/>
  <c r="J45" i="6"/>
  <c r="K45" i="6"/>
  <c r="L45" i="6"/>
  <c r="D46" i="6"/>
  <c r="D47" i="6"/>
  <c r="H47" i="6"/>
  <c r="I47" i="6"/>
  <c r="J47" i="6"/>
  <c r="K47" i="6"/>
  <c r="L47" i="6"/>
  <c r="D48" i="6"/>
  <c r="D50" i="6"/>
  <c r="O50" i="6"/>
  <c r="V50" i="6"/>
  <c r="V51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B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B69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E71" i="6"/>
  <c r="F71" i="6"/>
  <c r="AM71" i="6"/>
  <c r="E72" i="6"/>
  <c r="F72" i="6"/>
  <c r="AM72" i="6"/>
  <c r="E73" i="6"/>
  <c r="F73" i="6"/>
  <c r="AM73" i="6"/>
  <c r="E76" i="6"/>
  <c r="F76" i="6"/>
  <c r="AM76" i="6"/>
  <c r="E77" i="6"/>
  <c r="F77" i="6"/>
  <c r="AM77" i="6"/>
  <c r="E78" i="6"/>
  <c r="F78" i="6"/>
  <c r="AM78" i="6"/>
  <c r="E79" i="6"/>
  <c r="F79" i="6"/>
  <c r="AM79" i="6"/>
  <c r="E80" i="6"/>
  <c r="F80" i="6"/>
  <c r="AM80" i="6"/>
  <c r="E81" i="6"/>
  <c r="F81" i="6"/>
  <c r="AM81" i="6"/>
  <c r="E82" i="6"/>
  <c r="F82" i="6"/>
  <c r="AM82" i="6"/>
  <c r="E83" i="6"/>
  <c r="F83" i="6"/>
  <c r="AM83" i="6"/>
  <c r="E84" i="6"/>
  <c r="F84" i="6"/>
  <c r="AM84" i="6"/>
  <c r="E85" i="6"/>
  <c r="F85" i="6"/>
  <c r="AM85" i="6"/>
  <c r="E86" i="6"/>
  <c r="F86" i="6"/>
  <c r="AM86" i="6"/>
  <c r="E87" i="6"/>
  <c r="F87" i="6"/>
  <c r="AL87" i="6"/>
  <c r="AM87" i="6"/>
  <c r="E88" i="6"/>
  <c r="F88" i="6"/>
  <c r="AM88" i="6"/>
  <c r="E89" i="6"/>
  <c r="F89" i="6"/>
  <c r="AM89" i="6"/>
  <c r="E90" i="6"/>
  <c r="F90" i="6"/>
  <c r="AM90" i="6"/>
  <c r="E91" i="6"/>
  <c r="F91" i="6"/>
  <c r="AM91" i="6"/>
  <c r="E92" i="6"/>
  <c r="F92" i="6"/>
  <c r="AM92" i="6"/>
  <c r="E93" i="6"/>
  <c r="F93" i="6"/>
  <c r="AM93" i="6"/>
  <c r="E94" i="6"/>
  <c r="F94" i="6"/>
  <c r="AM94" i="6"/>
  <c r="E95" i="6"/>
  <c r="F95" i="6"/>
  <c r="AM95" i="6"/>
  <c r="E96" i="6"/>
  <c r="F96" i="6"/>
  <c r="AM96" i="6"/>
  <c r="E97" i="6"/>
  <c r="F97" i="6"/>
  <c r="AM97" i="6"/>
  <c r="E98" i="6"/>
  <c r="F98" i="6"/>
  <c r="AM98" i="6"/>
  <c r="E99" i="6"/>
  <c r="F99" i="6"/>
  <c r="AM99" i="6"/>
  <c r="E100" i="6"/>
  <c r="F100" i="6"/>
  <c r="AM100" i="6"/>
  <c r="E101" i="6"/>
  <c r="F101" i="6"/>
  <c r="AM101" i="6"/>
  <c r="E102" i="6"/>
  <c r="F102" i="6"/>
  <c r="AM102" i="6"/>
  <c r="E103" i="6"/>
  <c r="F103" i="6"/>
  <c r="AM103" i="6"/>
  <c r="E104" i="6"/>
  <c r="F104" i="6"/>
  <c r="AM104" i="6"/>
  <c r="E105" i="6"/>
  <c r="F105" i="6"/>
  <c r="AM105" i="6"/>
  <c r="E106" i="6"/>
  <c r="F106" i="6"/>
  <c r="AM106" i="6"/>
  <c r="E107" i="6"/>
  <c r="F107" i="6"/>
  <c r="AM107" i="6"/>
  <c r="E108" i="6"/>
  <c r="F108" i="6"/>
  <c r="AM108" i="6"/>
  <c r="E109" i="6"/>
  <c r="F109" i="6"/>
  <c r="AM109" i="6"/>
  <c r="E110" i="6"/>
  <c r="F110" i="6"/>
  <c r="AM110" i="6"/>
  <c r="E111" i="6"/>
  <c r="F111" i="6"/>
  <c r="AM111" i="6"/>
  <c r="E112" i="6"/>
  <c r="F112" i="6"/>
  <c r="AM112" i="6"/>
  <c r="E113" i="6"/>
  <c r="F113" i="6"/>
  <c r="AM113" i="6"/>
  <c r="E114" i="6"/>
  <c r="F114" i="6"/>
  <c r="AM114" i="6"/>
  <c r="E115" i="6"/>
  <c r="F115" i="6"/>
  <c r="AM115" i="6"/>
  <c r="E116" i="6"/>
  <c r="F116" i="6"/>
  <c r="AM116" i="6"/>
  <c r="E117" i="6"/>
  <c r="F117" i="6"/>
  <c r="AM117" i="6"/>
  <c r="E118" i="6"/>
  <c r="F118" i="6"/>
  <c r="AM118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C124" i="6"/>
  <c r="D124" i="6"/>
  <c r="C125" i="6"/>
  <c r="D125" i="6"/>
  <c r="C126" i="6"/>
  <c r="D126" i="6"/>
  <c r="C127" i="6"/>
  <c r="D127" i="6"/>
  <c r="B132" i="6"/>
  <c r="B133" i="6"/>
  <c r="C133" i="6"/>
  <c r="D133" i="6"/>
  <c r="F133" i="6"/>
  <c r="B134" i="6"/>
  <c r="C137" i="6"/>
  <c r="D137" i="6"/>
  <c r="E137" i="6"/>
  <c r="F137" i="6"/>
  <c r="I137" i="6"/>
  <c r="C138" i="6"/>
  <c r="D138" i="6"/>
  <c r="E138" i="6"/>
  <c r="F138" i="6"/>
  <c r="G138" i="6"/>
  <c r="H138" i="6"/>
  <c r="I138" i="6"/>
  <c r="C139" i="6"/>
  <c r="E139" i="6"/>
  <c r="C140" i="6"/>
  <c r="E140" i="6"/>
  <c r="B142" i="6"/>
  <c r="I142" i="6"/>
  <c r="B143" i="6"/>
  <c r="I143" i="6"/>
  <c r="B144" i="6"/>
  <c r="I144" i="6"/>
  <c r="B145" i="6"/>
  <c r="I145" i="6"/>
  <c r="B146" i="6"/>
  <c r="I146" i="6"/>
  <c r="B147" i="6"/>
  <c r="I147" i="6"/>
  <c r="B148" i="6"/>
  <c r="I148" i="6"/>
  <c r="B149" i="6"/>
  <c r="I149" i="6"/>
  <c r="B150" i="6"/>
  <c r="I150" i="6"/>
  <c r="B151" i="6"/>
  <c r="I151" i="6"/>
  <c r="B152" i="6"/>
  <c r="I152" i="6"/>
  <c r="B153" i="6"/>
  <c r="I153" i="6"/>
  <c r="B154" i="6"/>
  <c r="I154" i="6"/>
  <c r="B155" i="6"/>
  <c r="I155" i="6"/>
  <c r="B156" i="6"/>
  <c r="I156" i="6"/>
  <c r="B157" i="6"/>
  <c r="I157" i="6"/>
  <c r="B158" i="6"/>
  <c r="I158" i="6"/>
  <c r="B159" i="6"/>
  <c r="I159" i="6"/>
  <c r="B160" i="6"/>
  <c r="I160" i="6"/>
  <c r="B161" i="6"/>
  <c r="I161" i="6"/>
  <c r="B162" i="6"/>
  <c r="I162" i="6"/>
  <c r="B163" i="6"/>
  <c r="I163" i="6"/>
  <c r="B164" i="6"/>
  <c r="I164" i="6"/>
  <c r="B165" i="6"/>
  <c r="I165" i="6"/>
  <c r="B166" i="6"/>
  <c r="I166" i="6"/>
  <c r="A167" i="6"/>
  <c r="B167" i="6"/>
  <c r="I167" i="6"/>
  <c r="A168" i="6"/>
  <c r="B168" i="6"/>
  <c r="I168" i="6"/>
  <c r="B169" i="6"/>
  <c r="I169" i="6"/>
  <c r="B170" i="6"/>
  <c r="I170" i="6"/>
  <c r="B171" i="6"/>
  <c r="I171" i="6"/>
  <c r="B172" i="6"/>
  <c r="I172" i="6"/>
  <c r="C173" i="6"/>
  <c r="D173" i="6"/>
  <c r="E173" i="6"/>
  <c r="F173" i="6"/>
  <c r="G173" i="6"/>
  <c r="H173" i="6"/>
  <c r="I173" i="6"/>
  <c r="B203" i="6"/>
  <c r="B213" i="6"/>
  <c r="B220" i="6"/>
  <c r="J220" i="6"/>
  <c r="M250" i="6"/>
  <c r="F275" i="6"/>
  <c r="O10" i="20"/>
  <c r="Q10" i="20"/>
  <c r="O11" i="20"/>
  <c r="Q11" i="20"/>
  <c r="O15" i="20"/>
  <c r="A4" i="1"/>
  <c r="C5" i="1"/>
  <c r="E5" i="1"/>
  <c r="G5" i="1"/>
  <c r="I5" i="1"/>
  <c r="K5" i="1"/>
  <c r="A12" i="1"/>
  <c r="C13" i="1"/>
  <c r="E13" i="1"/>
  <c r="G13" i="1"/>
  <c r="I13" i="1"/>
  <c r="K13" i="1"/>
  <c r="AZ13" i="1"/>
  <c r="C14" i="1"/>
  <c r="E14" i="1"/>
  <c r="G14" i="1"/>
  <c r="I14" i="1"/>
  <c r="K14" i="1"/>
  <c r="AZ14" i="1"/>
  <c r="AZ15" i="1"/>
  <c r="C19" i="1"/>
  <c r="E19" i="1"/>
  <c r="G19" i="1"/>
  <c r="I19" i="1"/>
  <c r="K19" i="1"/>
  <c r="AZ19" i="1"/>
  <c r="C20" i="1"/>
  <c r="E20" i="1"/>
  <c r="G20" i="1"/>
  <c r="I20" i="1"/>
  <c r="K20" i="1"/>
  <c r="AZ20" i="1"/>
  <c r="C21" i="1"/>
  <c r="E21" i="1"/>
  <c r="G21" i="1"/>
  <c r="I21" i="1"/>
  <c r="K21" i="1"/>
  <c r="AZ21" i="1"/>
  <c r="C24" i="1"/>
  <c r="E24" i="1"/>
  <c r="G24" i="1"/>
  <c r="I24" i="1"/>
  <c r="K24" i="1"/>
  <c r="AZ24" i="1"/>
  <c r="C25" i="1"/>
  <c r="E25" i="1"/>
  <c r="G25" i="1"/>
  <c r="I25" i="1"/>
  <c r="K25" i="1"/>
  <c r="AZ25" i="1"/>
  <c r="C26" i="1"/>
  <c r="E26" i="1"/>
  <c r="G26" i="1"/>
  <c r="I26" i="1"/>
  <c r="K26" i="1"/>
  <c r="AZ26" i="1"/>
  <c r="C28" i="1"/>
  <c r="E28" i="1"/>
  <c r="G28" i="1"/>
  <c r="I28" i="1"/>
  <c r="K28" i="1"/>
  <c r="AZ28" i="1"/>
  <c r="C33" i="1"/>
  <c r="E33" i="1"/>
  <c r="G33" i="1"/>
  <c r="I33" i="1"/>
  <c r="K33" i="1"/>
  <c r="AZ33" i="1"/>
  <c r="C34" i="1"/>
  <c r="E34" i="1"/>
  <c r="G34" i="1"/>
  <c r="I34" i="1"/>
  <c r="K34" i="1"/>
  <c r="AZ34" i="1"/>
  <c r="C35" i="1"/>
  <c r="E35" i="1"/>
  <c r="G35" i="1"/>
  <c r="I35" i="1"/>
  <c r="K35" i="1"/>
  <c r="AZ35" i="1"/>
  <c r="C36" i="1"/>
  <c r="E36" i="1"/>
  <c r="G36" i="1"/>
  <c r="I36" i="1"/>
  <c r="K36" i="1"/>
  <c r="AZ36" i="1"/>
  <c r="A38" i="1"/>
  <c r="C39" i="1"/>
  <c r="E39" i="1"/>
  <c r="G39" i="1"/>
  <c r="I39" i="1"/>
  <c r="K39" i="1"/>
  <c r="AZ39" i="1"/>
  <c r="AZ40" i="1"/>
  <c r="C41" i="1"/>
  <c r="E41" i="1"/>
  <c r="G41" i="1"/>
  <c r="I41" i="1"/>
  <c r="K41" i="1"/>
  <c r="AZ41" i="1"/>
  <c r="C42" i="1"/>
  <c r="E42" i="1"/>
  <c r="G42" i="1"/>
  <c r="I42" i="1"/>
  <c r="K42" i="1"/>
  <c r="AZ42" i="1"/>
  <c r="C43" i="1"/>
  <c r="E43" i="1"/>
  <c r="G43" i="1"/>
  <c r="I43" i="1"/>
  <c r="K43" i="1"/>
  <c r="AZ43" i="1"/>
  <c r="C44" i="1"/>
  <c r="E44" i="1"/>
  <c r="G44" i="1"/>
  <c r="I44" i="1"/>
  <c r="K44" i="1"/>
  <c r="AZ44" i="1"/>
  <c r="C45" i="1"/>
  <c r="E45" i="1"/>
  <c r="G45" i="1"/>
  <c r="I45" i="1"/>
  <c r="K45" i="1"/>
  <c r="AZ45" i="1"/>
  <c r="C46" i="1"/>
  <c r="E46" i="1"/>
  <c r="G46" i="1"/>
  <c r="I46" i="1"/>
  <c r="K46" i="1"/>
  <c r="AZ46" i="1"/>
  <c r="C47" i="1"/>
  <c r="E47" i="1"/>
  <c r="G47" i="1"/>
  <c r="I47" i="1"/>
  <c r="K47" i="1"/>
  <c r="AZ47" i="1"/>
  <c r="AZ48" i="1"/>
  <c r="AZ49" i="1"/>
  <c r="C50" i="1"/>
  <c r="E50" i="1"/>
  <c r="G50" i="1"/>
  <c r="I50" i="1"/>
  <c r="K50" i="1"/>
  <c r="AZ50" i="1"/>
  <c r="C51" i="1"/>
  <c r="E51" i="1"/>
  <c r="G51" i="1"/>
  <c r="I51" i="1"/>
  <c r="K51" i="1"/>
  <c r="AZ51" i="1"/>
  <c r="C52" i="1"/>
  <c r="E52" i="1"/>
  <c r="G52" i="1"/>
  <c r="I52" i="1"/>
  <c r="K52" i="1"/>
  <c r="AZ52" i="1"/>
  <c r="C53" i="1"/>
  <c r="E53" i="1"/>
  <c r="G53" i="1"/>
  <c r="I53" i="1"/>
  <c r="K53" i="1"/>
  <c r="AZ53" i="1"/>
  <c r="C54" i="1"/>
  <c r="E54" i="1"/>
  <c r="G54" i="1"/>
  <c r="I54" i="1"/>
  <c r="K54" i="1"/>
  <c r="AZ54" i="1"/>
  <c r="C55" i="1"/>
  <c r="E55" i="1"/>
  <c r="G55" i="1"/>
  <c r="I55" i="1"/>
  <c r="K55" i="1"/>
  <c r="AZ55" i="1"/>
  <c r="C56" i="1"/>
  <c r="E56" i="1"/>
  <c r="G56" i="1"/>
  <c r="I56" i="1"/>
  <c r="K56" i="1"/>
  <c r="AZ56" i="1"/>
  <c r="C57" i="1"/>
  <c r="E57" i="1"/>
  <c r="G57" i="1"/>
  <c r="I57" i="1"/>
  <c r="K57" i="1"/>
  <c r="AZ57" i="1"/>
  <c r="BD58" i="1"/>
  <c r="A59" i="1"/>
  <c r="C60" i="1"/>
  <c r="E60" i="1"/>
  <c r="G60" i="1"/>
  <c r="I60" i="1"/>
  <c r="K60" i="1"/>
  <c r="AZ60" i="1"/>
  <c r="BD60" i="1"/>
  <c r="C61" i="1"/>
  <c r="E61" i="1"/>
  <c r="G61" i="1"/>
  <c r="I61" i="1"/>
  <c r="K61" i="1"/>
  <c r="AZ61" i="1"/>
  <c r="BD61" i="1"/>
  <c r="C62" i="1"/>
  <c r="E62" i="1"/>
  <c r="G62" i="1"/>
  <c r="I62" i="1"/>
  <c r="K62" i="1"/>
  <c r="AZ62" i="1"/>
  <c r="AZ63" i="1"/>
  <c r="BD63" i="1"/>
  <c r="C64" i="1"/>
  <c r="E64" i="1"/>
  <c r="G64" i="1"/>
  <c r="I64" i="1"/>
  <c r="K64" i="1"/>
  <c r="AZ64" i="1"/>
  <c r="B65" i="1"/>
  <c r="C65" i="1"/>
  <c r="D65" i="1"/>
  <c r="E65" i="1"/>
  <c r="G65" i="1"/>
  <c r="I65" i="1"/>
  <c r="K65" i="1"/>
  <c r="AZ65" i="1"/>
  <c r="BD65" i="1"/>
  <c r="C66" i="1"/>
  <c r="E66" i="1"/>
  <c r="G66" i="1"/>
  <c r="I66" i="1"/>
  <c r="K66" i="1"/>
  <c r="AZ66" i="1"/>
  <c r="BD66" i="1"/>
  <c r="B67" i="1"/>
  <c r="C67" i="1"/>
  <c r="D67" i="1"/>
  <c r="E67" i="1"/>
  <c r="G67" i="1"/>
  <c r="I67" i="1"/>
  <c r="K67" i="1"/>
  <c r="AZ67" i="1"/>
  <c r="C70" i="1"/>
  <c r="E70" i="1"/>
  <c r="G70" i="1"/>
  <c r="I70" i="1"/>
  <c r="K70" i="1"/>
  <c r="AZ70" i="1"/>
  <c r="B71" i="1"/>
  <c r="D71" i="1"/>
  <c r="AZ71" i="1"/>
  <c r="A72" i="1"/>
  <c r="C73" i="1"/>
  <c r="E73" i="1"/>
  <c r="G73" i="1"/>
  <c r="I73" i="1"/>
  <c r="K73" i="1"/>
  <c r="AZ73" i="1"/>
  <c r="C74" i="1"/>
  <c r="E74" i="1"/>
  <c r="G74" i="1"/>
  <c r="I74" i="1"/>
  <c r="K74" i="1"/>
  <c r="AZ74" i="1"/>
  <c r="C75" i="1"/>
  <c r="E75" i="1"/>
  <c r="G75" i="1"/>
  <c r="I75" i="1"/>
  <c r="K75" i="1"/>
  <c r="AZ75" i="1"/>
  <c r="C76" i="1"/>
  <c r="E76" i="1"/>
  <c r="G76" i="1"/>
  <c r="I76" i="1"/>
  <c r="K76" i="1"/>
  <c r="AZ76" i="1"/>
  <c r="C77" i="1"/>
  <c r="E77" i="1"/>
  <c r="G77" i="1"/>
  <c r="I77" i="1"/>
  <c r="K77" i="1"/>
  <c r="AZ77" i="1"/>
  <c r="C80" i="1"/>
  <c r="E80" i="1"/>
  <c r="G80" i="1"/>
  <c r="I80" i="1"/>
  <c r="K80" i="1"/>
  <c r="AZ80" i="1"/>
  <c r="C82" i="1"/>
  <c r="E82" i="1"/>
  <c r="G82" i="1"/>
  <c r="I82" i="1"/>
  <c r="K82" i="1"/>
  <c r="AZ82" i="1"/>
  <c r="C83" i="1"/>
  <c r="E83" i="1"/>
  <c r="G83" i="1"/>
  <c r="I83" i="1"/>
  <c r="K83" i="1"/>
  <c r="AZ83" i="1"/>
  <c r="C84" i="1"/>
  <c r="E84" i="1"/>
  <c r="G84" i="1"/>
  <c r="I84" i="1"/>
  <c r="K84" i="1"/>
  <c r="AZ84" i="1"/>
  <c r="C85" i="1"/>
  <c r="E85" i="1"/>
  <c r="G85" i="1"/>
  <c r="I85" i="1"/>
  <c r="K85" i="1"/>
  <c r="AZ85" i="1"/>
  <c r="C86" i="1"/>
  <c r="E86" i="1"/>
  <c r="G86" i="1"/>
  <c r="I86" i="1"/>
  <c r="K86" i="1"/>
  <c r="AZ86" i="1"/>
  <c r="C87" i="1"/>
  <c r="E87" i="1"/>
  <c r="G87" i="1"/>
  <c r="I87" i="1"/>
  <c r="K87" i="1"/>
  <c r="AZ87" i="1"/>
  <c r="C88" i="1"/>
  <c r="E88" i="1"/>
  <c r="G88" i="1"/>
  <c r="I88" i="1"/>
  <c r="K88" i="1"/>
  <c r="AZ88" i="1"/>
  <c r="AZ89" i="1"/>
  <c r="C90" i="1"/>
  <c r="E90" i="1"/>
  <c r="G90" i="1"/>
  <c r="I90" i="1"/>
  <c r="K90" i="1"/>
  <c r="AZ90" i="1"/>
  <c r="C91" i="1"/>
  <c r="E91" i="1"/>
  <c r="G91" i="1"/>
  <c r="I91" i="1"/>
  <c r="K91" i="1"/>
  <c r="AZ91" i="1"/>
  <c r="C92" i="1"/>
  <c r="E92" i="1"/>
  <c r="G92" i="1"/>
  <c r="I92" i="1"/>
  <c r="K92" i="1"/>
  <c r="AZ92" i="1"/>
  <c r="C93" i="1"/>
  <c r="E93" i="1"/>
  <c r="G93" i="1"/>
  <c r="I93" i="1"/>
  <c r="K93" i="1"/>
  <c r="AZ93" i="1"/>
  <c r="C94" i="1"/>
  <c r="E94" i="1"/>
  <c r="G94" i="1"/>
  <c r="I94" i="1"/>
  <c r="K94" i="1"/>
  <c r="AZ94" i="1"/>
  <c r="C95" i="1"/>
  <c r="E95" i="1"/>
  <c r="G95" i="1"/>
  <c r="I95" i="1"/>
  <c r="K95" i="1"/>
  <c r="AZ95" i="1"/>
  <c r="C96" i="1"/>
  <c r="E96" i="1"/>
  <c r="G96" i="1"/>
  <c r="I96" i="1"/>
  <c r="K96" i="1"/>
  <c r="AZ96" i="1"/>
  <c r="B97" i="1"/>
  <c r="C97" i="1"/>
  <c r="D97" i="1"/>
  <c r="E97" i="1"/>
  <c r="G97" i="1"/>
  <c r="I97" i="1"/>
  <c r="K97" i="1"/>
  <c r="AZ97" i="1"/>
  <c r="C120" i="1"/>
  <c r="C121" i="1"/>
  <c r="C122" i="1"/>
  <c r="B4" i="19"/>
  <c r="B5" i="19"/>
  <c r="D8" i="19"/>
  <c r="J8" i="19"/>
  <c r="O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D9" i="19"/>
  <c r="J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G10" i="19"/>
  <c r="H10" i="19"/>
  <c r="J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S13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D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S15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D16" i="19"/>
  <c r="O16" i="19"/>
  <c r="S16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H18" i="19"/>
  <c r="I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D19" i="19"/>
  <c r="I19" i="19"/>
  <c r="O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H21" i="19"/>
  <c r="I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H22" i="19"/>
  <c r="I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I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D24" i="19"/>
  <c r="O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D28" i="19"/>
  <c r="O28" i="19"/>
  <c r="S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D29" i="19"/>
  <c r="I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D30" i="19"/>
  <c r="S30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D31" i="19"/>
  <c r="S31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D32" i="19"/>
  <c r="S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S33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S34" i="19"/>
  <c r="T34" i="19"/>
  <c r="U34" i="19"/>
  <c r="V34" i="19"/>
  <c r="W34" i="19"/>
  <c r="X34" i="19"/>
  <c r="Y34" i="19"/>
  <c r="Z34" i="19"/>
  <c r="AA34" i="19"/>
  <c r="AB34" i="19"/>
  <c r="AC34" i="19"/>
  <c r="AD34" i="19"/>
  <c r="AE34" i="19"/>
  <c r="AF34" i="19"/>
  <c r="AG34" i="19"/>
  <c r="AH34" i="19"/>
  <c r="AI34" i="19"/>
  <c r="AJ34" i="19"/>
  <c r="D35" i="19"/>
  <c r="S35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D36" i="19"/>
  <c r="J36" i="19"/>
  <c r="K36" i="19"/>
  <c r="S36" i="19"/>
  <c r="T36" i="19"/>
  <c r="U36" i="19"/>
  <c r="V36" i="19"/>
  <c r="W36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D37" i="19"/>
  <c r="H37" i="19"/>
  <c r="S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D38" i="19"/>
  <c r="H38" i="19"/>
  <c r="I38" i="19"/>
  <c r="O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H39" i="19"/>
  <c r="D40" i="19"/>
  <c r="O40" i="19"/>
  <c r="H41" i="19"/>
  <c r="I41" i="19"/>
  <c r="J41" i="19"/>
  <c r="K41" i="19"/>
  <c r="L41" i="19"/>
  <c r="L43" i="19"/>
  <c r="D44" i="19"/>
  <c r="O44" i="19"/>
  <c r="H45" i="19"/>
  <c r="I45" i="19"/>
  <c r="J45" i="19"/>
  <c r="K45" i="19"/>
  <c r="L45" i="19"/>
  <c r="D46" i="19"/>
  <c r="D47" i="19"/>
  <c r="H47" i="19"/>
  <c r="I47" i="19"/>
  <c r="J47" i="19"/>
  <c r="K47" i="19"/>
  <c r="L47" i="19"/>
  <c r="D48" i="19"/>
  <c r="D50" i="19"/>
  <c r="O50" i="19"/>
  <c r="V50" i="19"/>
  <c r="V51" i="19"/>
  <c r="H65" i="19"/>
  <c r="I65" i="19"/>
  <c r="J65" i="19"/>
  <c r="K65" i="19"/>
  <c r="L65" i="19"/>
  <c r="M65" i="19"/>
  <c r="N65" i="19"/>
  <c r="O65" i="19"/>
  <c r="P65" i="19"/>
  <c r="Q65" i="19"/>
  <c r="R65" i="19"/>
  <c r="S65" i="19"/>
  <c r="T65" i="19"/>
  <c r="U65" i="19"/>
  <c r="V65" i="19"/>
  <c r="W65" i="19"/>
  <c r="X65" i="19"/>
  <c r="Y65" i="19"/>
  <c r="Z65" i="19"/>
  <c r="AA65" i="19"/>
  <c r="AB65" i="19"/>
  <c r="AC65" i="19"/>
  <c r="AD65" i="19"/>
  <c r="AE65" i="19"/>
  <c r="AF65" i="19"/>
  <c r="AG65" i="19"/>
  <c r="AH65" i="19"/>
  <c r="AI65" i="19"/>
  <c r="AJ65" i="19"/>
  <c r="AK65" i="19"/>
  <c r="AL65" i="19"/>
  <c r="H66" i="19"/>
  <c r="I66" i="19"/>
  <c r="J66" i="19"/>
  <c r="K66" i="19"/>
  <c r="L66" i="19"/>
  <c r="M66" i="19"/>
  <c r="N66" i="19"/>
  <c r="O66" i="19"/>
  <c r="P66" i="19"/>
  <c r="Q66" i="19"/>
  <c r="R66" i="19"/>
  <c r="S66" i="19"/>
  <c r="T66" i="19"/>
  <c r="U66" i="19"/>
  <c r="V66" i="19"/>
  <c r="W66" i="19"/>
  <c r="X66" i="19"/>
  <c r="Y66" i="19"/>
  <c r="Z66" i="19"/>
  <c r="AA66" i="19"/>
  <c r="AB66" i="19"/>
  <c r="AC66" i="19"/>
  <c r="AD66" i="19"/>
  <c r="AE66" i="19"/>
  <c r="AF66" i="19"/>
  <c r="AG66" i="19"/>
  <c r="AH66" i="19"/>
  <c r="AI66" i="19"/>
  <c r="AJ66" i="19"/>
  <c r="AK66" i="19"/>
  <c r="AL66" i="19"/>
  <c r="B68" i="19"/>
  <c r="H68" i="19"/>
  <c r="I68" i="19"/>
  <c r="J68" i="19"/>
  <c r="K68" i="19"/>
  <c r="L68" i="19"/>
  <c r="M68" i="19"/>
  <c r="N68" i="19"/>
  <c r="O68" i="19"/>
  <c r="P68" i="19"/>
  <c r="Q68" i="19"/>
  <c r="R68" i="19"/>
  <c r="S68" i="19"/>
  <c r="T68" i="19"/>
  <c r="U68" i="19"/>
  <c r="V68" i="19"/>
  <c r="W68" i="19"/>
  <c r="X68" i="19"/>
  <c r="Y68" i="19"/>
  <c r="Z68" i="19"/>
  <c r="AA68" i="19"/>
  <c r="AB68" i="19"/>
  <c r="AC68" i="19"/>
  <c r="AD68" i="19"/>
  <c r="AE68" i="19"/>
  <c r="AF68" i="19"/>
  <c r="AG68" i="19"/>
  <c r="AH68" i="19"/>
  <c r="AI68" i="19"/>
  <c r="AJ68" i="19"/>
  <c r="AK68" i="19"/>
  <c r="AL68" i="19"/>
  <c r="B69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Z70" i="19"/>
  <c r="AA70" i="19"/>
  <c r="AB70" i="19"/>
  <c r="AC70" i="19"/>
  <c r="AD70" i="19"/>
  <c r="AE70" i="19"/>
  <c r="AF70" i="19"/>
  <c r="AG70" i="19"/>
  <c r="AH70" i="19"/>
  <c r="AI70" i="19"/>
  <c r="AJ70" i="19"/>
  <c r="AK70" i="19"/>
  <c r="AL70" i="19"/>
  <c r="E71" i="19"/>
  <c r="F71" i="19"/>
  <c r="AM71" i="19"/>
  <c r="E72" i="19"/>
  <c r="F72" i="19"/>
  <c r="AM72" i="19"/>
  <c r="E73" i="19"/>
  <c r="F73" i="19"/>
  <c r="AM73" i="19"/>
  <c r="E76" i="19"/>
  <c r="F76" i="19"/>
  <c r="AM76" i="19"/>
  <c r="E77" i="19"/>
  <c r="F77" i="19"/>
  <c r="AM77" i="19"/>
  <c r="E78" i="19"/>
  <c r="F78" i="19"/>
  <c r="AM78" i="19"/>
  <c r="E79" i="19"/>
  <c r="F79" i="19"/>
  <c r="AM79" i="19"/>
  <c r="E80" i="19"/>
  <c r="F80" i="19"/>
  <c r="AM80" i="19"/>
  <c r="E81" i="19"/>
  <c r="F81" i="19"/>
  <c r="AM81" i="19"/>
  <c r="E82" i="19"/>
  <c r="F82" i="19"/>
  <c r="AM82" i="19"/>
  <c r="E83" i="19"/>
  <c r="F83" i="19"/>
  <c r="AM83" i="19"/>
  <c r="E84" i="19"/>
  <c r="F84" i="19"/>
  <c r="AM84" i="19"/>
  <c r="E85" i="19"/>
  <c r="F85" i="19"/>
  <c r="AM85" i="19"/>
  <c r="E86" i="19"/>
  <c r="F86" i="19"/>
  <c r="AM86" i="19"/>
  <c r="E87" i="19"/>
  <c r="F87" i="19"/>
  <c r="AM87" i="19"/>
  <c r="E88" i="19"/>
  <c r="F88" i="19"/>
  <c r="AM88" i="19"/>
  <c r="E89" i="19"/>
  <c r="F89" i="19"/>
  <c r="AM89" i="19"/>
  <c r="E90" i="19"/>
  <c r="F90" i="19"/>
  <c r="AM90" i="19"/>
  <c r="E91" i="19"/>
  <c r="F91" i="19"/>
  <c r="AM91" i="19"/>
  <c r="E92" i="19"/>
  <c r="F92" i="19"/>
  <c r="AM92" i="19"/>
  <c r="E93" i="19"/>
  <c r="F93" i="19"/>
  <c r="AM93" i="19"/>
  <c r="E94" i="19"/>
  <c r="F94" i="19"/>
  <c r="AM94" i="19"/>
  <c r="E95" i="19"/>
  <c r="F95" i="19"/>
  <c r="AM95" i="19"/>
  <c r="E96" i="19"/>
  <c r="F96" i="19"/>
  <c r="AM96" i="19"/>
  <c r="E97" i="19"/>
  <c r="F97" i="19"/>
  <c r="AM97" i="19"/>
  <c r="E98" i="19"/>
  <c r="F98" i="19"/>
  <c r="AM98" i="19"/>
  <c r="E99" i="19"/>
  <c r="F99" i="19"/>
  <c r="AM99" i="19"/>
  <c r="E100" i="19"/>
  <c r="F100" i="19"/>
  <c r="AM100" i="19"/>
  <c r="E101" i="19"/>
  <c r="F101" i="19"/>
  <c r="AM101" i="19"/>
  <c r="E102" i="19"/>
  <c r="F102" i="19"/>
  <c r="AM102" i="19"/>
  <c r="E103" i="19"/>
  <c r="F103" i="19"/>
  <c r="AM103" i="19"/>
  <c r="E104" i="19"/>
  <c r="F104" i="19"/>
  <c r="AM104" i="19"/>
  <c r="E105" i="19"/>
  <c r="F105" i="19"/>
  <c r="AM105" i="19"/>
  <c r="E106" i="19"/>
  <c r="F106" i="19"/>
  <c r="AM106" i="19"/>
  <c r="E107" i="19"/>
  <c r="F107" i="19"/>
  <c r="AM107" i="19"/>
  <c r="E108" i="19"/>
  <c r="F108" i="19"/>
  <c r="AM108" i="19"/>
  <c r="E109" i="19"/>
  <c r="F109" i="19"/>
  <c r="AM109" i="19"/>
  <c r="E110" i="19"/>
  <c r="F110" i="19"/>
  <c r="AM110" i="19"/>
  <c r="E111" i="19"/>
  <c r="F111" i="19"/>
  <c r="AM111" i="19"/>
  <c r="E112" i="19"/>
  <c r="F112" i="19"/>
  <c r="AM112" i="19"/>
  <c r="E113" i="19"/>
  <c r="F113" i="19"/>
  <c r="AM113" i="19"/>
  <c r="E114" i="19"/>
  <c r="F114" i="19"/>
  <c r="AM114" i="19"/>
  <c r="E115" i="19"/>
  <c r="F115" i="19"/>
  <c r="AM115" i="19"/>
  <c r="E116" i="19"/>
  <c r="F116" i="19"/>
  <c r="AM116" i="19"/>
  <c r="E117" i="19"/>
  <c r="F117" i="19"/>
  <c r="AM117" i="19"/>
  <c r="E118" i="19"/>
  <c r="F118" i="19"/>
  <c r="AM118" i="19"/>
  <c r="H119" i="19"/>
  <c r="I119" i="19"/>
  <c r="J119" i="19"/>
  <c r="K119" i="19"/>
  <c r="L119" i="19"/>
  <c r="M119" i="19"/>
  <c r="N119" i="19"/>
  <c r="O119" i="19"/>
  <c r="P119" i="19"/>
  <c r="Q119" i="19"/>
  <c r="R119" i="19"/>
  <c r="S119" i="19"/>
  <c r="T119" i="19"/>
  <c r="U119" i="19"/>
  <c r="V119" i="19"/>
  <c r="W119" i="19"/>
  <c r="X119" i="19"/>
  <c r="Y119" i="19"/>
  <c r="Z119" i="19"/>
  <c r="AA119" i="19"/>
  <c r="AB119" i="19"/>
  <c r="AC119" i="19"/>
  <c r="AD119" i="19"/>
  <c r="AE119" i="19"/>
  <c r="AF119" i="19"/>
  <c r="AG119" i="19"/>
  <c r="AH119" i="19"/>
  <c r="AI119" i="19"/>
  <c r="AJ119" i="19"/>
  <c r="AK119" i="19"/>
  <c r="AL119" i="19"/>
  <c r="C124" i="19"/>
  <c r="D124" i="19"/>
  <c r="C125" i="19"/>
  <c r="D125" i="19"/>
  <c r="C126" i="19"/>
  <c r="D126" i="19"/>
  <c r="C127" i="19"/>
  <c r="D127" i="19"/>
  <c r="B132" i="19"/>
  <c r="B133" i="19"/>
  <c r="F133" i="19"/>
  <c r="B134" i="19"/>
  <c r="C137" i="19"/>
  <c r="D137" i="19"/>
  <c r="E137" i="19"/>
  <c r="F137" i="19"/>
  <c r="I137" i="19"/>
  <c r="C138" i="19"/>
  <c r="D138" i="19"/>
  <c r="E138" i="19"/>
  <c r="F138" i="19"/>
  <c r="G138" i="19"/>
  <c r="H138" i="19"/>
  <c r="I138" i="19"/>
  <c r="C139" i="19"/>
  <c r="E139" i="19"/>
  <c r="C140" i="19"/>
  <c r="E140" i="19"/>
  <c r="B142" i="19"/>
  <c r="I142" i="19"/>
  <c r="B143" i="19"/>
  <c r="I143" i="19"/>
  <c r="B144" i="19"/>
  <c r="I144" i="19"/>
  <c r="B145" i="19"/>
  <c r="I145" i="19"/>
  <c r="B146" i="19"/>
  <c r="I146" i="19"/>
  <c r="B147" i="19"/>
  <c r="I147" i="19"/>
  <c r="B148" i="19"/>
  <c r="I148" i="19"/>
  <c r="B149" i="19"/>
  <c r="I149" i="19"/>
  <c r="B150" i="19"/>
  <c r="I150" i="19"/>
  <c r="B151" i="19"/>
  <c r="I151" i="19"/>
  <c r="B152" i="19"/>
  <c r="I152" i="19"/>
  <c r="B153" i="19"/>
  <c r="I153" i="19"/>
  <c r="B154" i="19"/>
  <c r="I154" i="19"/>
  <c r="B155" i="19"/>
  <c r="I155" i="19"/>
  <c r="B156" i="19"/>
  <c r="I156" i="19"/>
  <c r="B157" i="19"/>
  <c r="I157" i="19"/>
  <c r="B158" i="19"/>
  <c r="I158" i="19"/>
  <c r="B159" i="19"/>
  <c r="I159" i="19"/>
  <c r="B160" i="19"/>
  <c r="I160" i="19"/>
  <c r="B161" i="19"/>
  <c r="I161" i="19"/>
  <c r="B162" i="19"/>
  <c r="I162" i="19"/>
  <c r="B163" i="19"/>
  <c r="I163" i="19"/>
  <c r="B164" i="19"/>
  <c r="I164" i="19"/>
  <c r="B165" i="19"/>
  <c r="I165" i="19"/>
  <c r="B166" i="19"/>
  <c r="I166" i="19"/>
  <c r="A167" i="19"/>
  <c r="B167" i="19"/>
  <c r="I167" i="19"/>
  <c r="A168" i="19"/>
  <c r="B168" i="19"/>
  <c r="I168" i="19"/>
  <c r="B169" i="19"/>
  <c r="I169" i="19"/>
  <c r="B170" i="19"/>
  <c r="I170" i="19"/>
  <c r="B171" i="19"/>
  <c r="I171" i="19"/>
  <c r="B172" i="19"/>
  <c r="I172" i="19"/>
  <c r="C173" i="19"/>
  <c r="D173" i="19"/>
  <c r="E173" i="19"/>
  <c r="F173" i="19"/>
  <c r="G173" i="19"/>
  <c r="H173" i="19"/>
  <c r="I173" i="19"/>
  <c r="B203" i="19"/>
  <c r="B213" i="19"/>
  <c r="B220" i="19"/>
  <c r="J220" i="19"/>
  <c r="M250" i="19"/>
  <c r="F275" i="19"/>
  <c r="B4" i="18"/>
  <c r="B5" i="18"/>
  <c r="D8" i="18"/>
  <c r="J8" i="18"/>
  <c r="O8" i="18"/>
  <c r="S8" i="18"/>
  <c r="D9" i="18"/>
  <c r="J9" i="18"/>
  <c r="S9" i="18"/>
  <c r="G10" i="18"/>
  <c r="H10" i="18"/>
  <c r="J10" i="18"/>
  <c r="S10" i="18"/>
  <c r="S11" i="18"/>
  <c r="S12" i="18"/>
  <c r="S13" i="18"/>
  <c r="D14" i="18"/>
  <c r="S14" i="18"/>
  <c r="S15" i="18"/>
  <c r="D16" i="18"/>
  <c r="O16" i="18"/>
  <c r="S16" i="18"/>
  <c r="S17" i="18"/>
  <c r="H18" i="18"/>
  <c r="I18" i="18"/>
  <c r="S18" i="18"/>
  <c r="D19" i="18"/>
  <c r="I19" i="18"/>
  <c r="O19" i="18"/>
  <c r="S19" i="18"/>
  <c r="S20" i="18"/>
  <c r="H21" i="18"/>
  <c r="I21" i="18"/>
  <c r="S21" i="18"/>
  <c r="H22" i="18"/>
  <c r="I22" i="18"/>
  <c r="S22" i="18"/>
  <c r="I23" i="18"/>
  <c r="S23" i="18"/>
  <c r="D24" i="18"/>
  <c r="O24" i="18"/>
  <c r="S24" i="18"/>
  <c r="S25" i="18"/>
  <c r="S26" i="18"/>
  <c r="S27" i="18"/>
  <c r="D28" i="18"/>
  <c r="O28" i="18"/>
  <c r="S28" i="18"/>
  <c r="D29" i="18"/>
  <c r="I29" i="18"/>
  <c r="S29" i="18"/>
  <c r="D30" i="18"/>
  <c r="S30" i="18"/>
  <c r="D31" i="18"/>
  <c r="S31" i="18"/>
  <c r="D32" i="18"/>
  <c r="S32" i="18"/>
  <c r="S33" i="18"/>
  <c r="S34" i="18"/>
  <c r="D35" i="18"/>
  <c r="S35" i="18"/>
  <c r="D36" i="18"/>
  <c r="J36" i="18"/>
  <c r="K36" i="18"/>
  <c r="S36" i="18"/>
  <c r="D37" i="18"/>
  <c r="H37" i="18"/>
  <c r="S37" i="18"/>
  <c r="D38" i="18"/>
  <c r="H38" i="18"/>
  <c r="I38" i="18"/>
  <c r="O38" i="18"/>
  <c r="S38" i="18"/>
  <c r="H39" i="18"/>
  <c r="D40" i="18"/>
  <c r="O40" i="18"/>
  <c r="H41" i="18"/>
  <c r="I41" i="18"/>
  <c r="J41" i="18"/>
  <c r="K41" i="18"/>
  <c r="L41" i="18"/>
  <c r="L43" i="18"/>
  <c r="D44" i="18"/>
  <c r="O44" i="18"/>
  <c r="H45" i="18"/>
  <c r="I45" i="18"/>
  <c r="J45" i="18"/>
  <c r="K45" i="18"/>
  <c r="L45" i="18"/>
  <c r="D46" i="18"/>
  <c r="D47" i="18"/>
  <c r="H47" i="18"/>
  <c r="I47" i="18"/>
  <c r="J47" i="18"/>
  <c r="K47" i="18"/>
  <c r="L47" i="18"/>
  <c r="D48" i="18"/>
  <c r="D50" i="18"/>
  <c r="O50" i="18"/>
  <c r="V50" i="18"/>
  <c r="V51" i="18"/>
  <c r="H65" i="18"/>
  <c r="I65" i="18"/>
  <c r="J65" i="18"/>
  <c r="K65" i="18"/>
  <c r="L65" i="18"/>
  <c r="M65" i="18"/>
  <c r="N65" i="18"/>
  <c r="O65" i="18"/>
  <c r="P65" i="18"/>
  <c r="Q65" i="18"/>
  <c r="R65" i="18"/>
  <c r="S65" i="18"/>
  <c r="T65" i="18"/>
  <c r="U65" i="18"/>
  <c r="V65" i="18"/>
  <c r="W65" i="18"/>
  <c r="X65" i="18"/>
  <c r="Y65" i="18"/>
  <c r="Z65" i="18"/>
  <c r="AA65" i="18"/>
  <c r="AB65" i="18"/>
  <c r="AC65" i="18"/>
  <c r="AD65" i="18"/>
  <c r="AE65" i="18"/>
  <c r="AF65" i="18"/>
  <c r="AG65" i="18"/>
  <c r="AH65" i="18"/>
  <c r="AI65" i="18"/>
  <c r="AJ65" i="18"/>
  <c r="AK65" i="18"/>
  <c r="AL65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T66" i="18"/>
  <c r="U66" i="18"/>
  <c r="V66" i="18"/>
  <c r="W66" i="18"/>
  <c r="X66" i="18"/>
  <c r="Y66" i="18"/>
  <c r="Z66" i="18"/>
  <c r="AA66" i="18"/>
  <c r="AB66" i="18"/>
  <c r="AC66" i="18"/>
  <c r="AD66" i="18"/>
  <c r="AE66" i="18"/>
  <c r="AF66" i="18"/>
  <c r="AG66" i="18"/>
  <c r="AH66" i="18"/>
  <c r="AI66" i="18"/>
  <c r="AJ66" i="18"/>
  <c r="AK66" i="18"/>
  <c r="AL66" i="18"/>
  <c r="B68" i="18"/>
  <c r="H68" i="18"/>
  <c r="I68" i="18"/>
  <c r="J68" i="18"/>
  <c r="K68" i="18"/>
  <c r="L68" i="18"/>
  <c r="M68" i="18"/>
  <c r="N68" i="18"/>
  <c r="O68" i="18"/>
  <c r="P68" i="18"/>
  <c r="Q68" i="18"/>
  <c r="R68" i="18"/>
  <c r="S68" i="18"/>
  <c r="T68" i="18"/>
  <c r="U68" i="18"/>
  <c r="V68" i="18"/>
  <c r="W68" i="18"/>
  <c r="X68" i="18"/>
  <c r="Y68" i="18"/>
  <c r="Z68" i="18"/>
  <c r="AA68" i="18"/>
  <c r="AB68" i="18"/>
  <c r="AC68" i="18"/>
  <c r="AD68" i="18"/>
  <c r="AE68" i="18"/>
  <c r="AF68" i="18"/>
  <c r="AG68" i="18"/>
  <c r="AH68" i="18"/>
  <c r="AI68" i="18"/>
  <c r="AJ68" i="18"/>
  <c r="AK68" i="18"/>
  <c r="AL68" i="18"/>
  <c r="B69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E71" i="18"/>
  <c r="F71" i="18"/>
  <c r="AM71" i="18"/>
  <c r="E72" i="18"/>
  <c r="F72" i="18"/>
  <c r="AM72" i="18"/>
  <c r="E73" i="18"/>
  <c r="F73" i="18"/>
  <c r="AM73" i="18"/>
  <c r="E76" i="18"/>
  <c r="F76" i="18"/>
  <c r="AM76" i="18"/>
  <c r="E77" i="18"/>
  <c r="F77" i="18"/>
  <c r="AM77" i="18"/>
  <c r="E78" i="18"/>
  <c r="F78" i="18"/>
  <c r="AM78" i="18"/>
  <c r="E79" i="18"/>
  <c r="F79" i="18"/>
  <c r="AM79" i="18"/>
  <c r="E80" i="18"/>
  <c r="F80" i="18"/>
  <c r="AM80" i="18"/>
  <c r="E81" i="18"/>
  <c r="F81" i="18"/>
  <c r="AM81" i="18"/>
  <c r="E82" i="18"/>
  <c r="F82" i="18"/>
  <c r="AM82" i="18"/>
  <c r="E83" i="18"/>
  <c r="F83" i="18"/>
  <c r="AM83" i="18"/>
  <c r="E84" i="18"/>
  <c r="F84" i="18"/>
  <c r="AM84" i="18"/>
  <c r="E85" i="18"/>
  <c r="F85" i="18"/>
  <c r="AM85" i="18"/>
  <c r="E86" i="18"/>
  <c r="F86" i="18"/>
  <c r="AM86" i="18"/>
  <c r="E87" i="18"/>
  <c r="F87" i="18"/>
  <c r="AM87" i="18"/>
  <c r="E88" i="18"/>
  <c r="F88" i="18"/>
  <c r="AM88" i="18"/>
  <c r="E89" i="18"/>
  <c r="F89" i="18"/>
  <c r="AM89" i="18"/>
  <c r="E90" i="18"/>
  <c r="F90" i="18"/>
  <c r="AM90" i="18"/>
  <c r="E91" i="18"/>
  <c r="F91" i="18"/>
  <c r="AM91" i="18"/>
  <c r="E92" i="18"/>
  <c r="F92" i="18"/>
  <c r="AM92" i="18"/>
  <c r="E93" i="18"/>
  <c r="F93" i="18"/>
  <c r="AM93" i="18"/>
  <c r="E94" i="18"/>
  <c r="F94" i="18"/>
  <c r="AM94" i="18"/>
  <c r="E95" i="18"/>
  <c r="F95" i="18"/>
  <c r="AM95" i="18"/>
  <c r="E96" i="18"/>
  <c r="F96" i="18"/>
  <c r="AM96" i="18"/>
  <c r="E97" i="18"/>
  <c r="F97" i="18"/>
  <c r="AM97" i="18"/>
  <c r="E98" i="18"/>
  <c r="F98" i="18"/>
  <c r="AM98" i="18"/>
  <c r="E99" i="18"/>
  <c r="F99" i="18"/>
  <c r="AM99" i="18"/>
  <c r="E100" i="18"/>
  <c r="F100" i="18"/>
  <c r="AM100" i="18"/>
  <c r="E101" i="18"/>
  <c r="F101" i="18"/>
  <c r="AM101" i="18"/>
  <c r="E102" i="18"/>
  <c r="F102" i="18"/>
  <c r="AM102" i="18"/>
  <c r="E103" i="18"/>
  <c r="F103" i="18"/>
  <c r="AM103" i="18"/>
  <c r="E104" i="18"/>
  <c r="F104" i="18"/>
  <c r="AM104" i="18"/>
  <c r="E105" i="18"/>
  <c r="F105" i="18"/>
  <c r="AM105" i="18"/>
  <c r="E106" i="18"/>
  <c r="F106" i="18"/>
  <c r="AM106" i="18"/>
  <c r="E107" i="18"/>
  <c r="F107" i="18"/>
  <c r="AM107" i="18"/>
  <c r="E108" i="18"/>
  <c r="F108" i="18"/>
  <c r="AM108" i="18"/>
  <c r="E109" i="18"/>
  <c r="F109" i="18"/>
  <c r="AM109" i="18"/>
  <c r="E110" i="18"/>
  <c r="F110" i="18"/>
  <c r="AM110" i="18"/>
  <c r="E111" i="18"/>
  <c r="F111" i="18"/>
  <c r="AM111" i="18"/>
  <c r="E112" i="18"/>
  <c r="F112" i="18"/>
  <c r="AM112" i="18"/>
  <c r="E113" i="18"/>
  <c r="F113" i="18"/>
  <c r="AM113" i="18"/>
  <c r="E114" i="18"/>
  <c r="F114" i="18"/>
  <c r="AM114" i="18"/>
  <c r="E115" i="18"/>
  <c r="F115" i="18"/>
  <c r="AM115" i="18"/>
  <c r="E116" i="18"/>
  <c r="F116" i="18"/>
  <c r="AM116" i="18"/>
  <c r="E117" i="18"/>
  <c r="F117" i="18"/>
  <c r="AM117" i="18"/>
  <c r="E118" i="18"/>
  <c r="F118" i="18"/>
  <c r="AM118" i="18"/>
  <c r="H119" i="18"/>
  <c r="I119" i="18"/>
  <c r="J119" i="18"/>
  <c r="K119" i="18"/>
  <c r="L119" i="18"/>
  <c r="M119" i="18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C124" i="18"/>
  <c r="D124" i="18"/>
  <c r="C125" i="18"/>
  <c r="D125" i="18"/>
  <c r="C126" i="18"/>
  <c r="D126" i="18"/>
  <c r="C127" i="18"/>
  <c r="D127" i="18"/>
  <c r="B132" i="18"/>
  <c r="B133" i="18"/>
  <c r="F133" i="18"/>
  <c r="B134" i="18"/>
  <c r="C137" i="18"/>
  <c r="D137" i="18"/>
  <c r="E137" i="18"/>
  <c r="F137" i="18"/>
  <c r="I137" i="18"/>
  <c r="C138" i="18"/>
  <c r="D138" i="18"/>
  <c r="E138" i="18"/>
  <c r="F138" i="18"/>
  <c r="G138" i="18"/>
  <c r="H138" i="18"/>
  <c r="I138" i="18"/>
  <c r="C139" i="18"/>
  <c r="E139" i="18"/>
  <c r="C140" i="18"/>
  <c r="E140" i="18"/>
  <c r="B142" i="18"/>
  <c r="I142" i="18"/>
  <c r="B143" i="18"/>
  <c r="I143" i="18"/>
  <c r="B144" i="18"/>
  <c r="I144" i="18"/>
  <c r="B145" i="18"/>
  <c r="I145" i="18"/>
  <c r="B146" i="18"/>
  <c r="I146" i="18"/>
  <c r="B147" i="18"/>
  <c r="I147" i="18"/>
  <c r="B148" i="18"/>
  <c r="I148" i="18"/>
  <c r="B149" i="18"/>
  <c r="I149" i="18"/>
  <c r="B150" i="18"/>
  <c r="I150" i="18"/>
  <c r="B151" i="18"/>
  <c r="I151" i="18"/>
  <c r="B152" i="18"/>
  <c r="I152" i="18"/>
  <c r="B153" i="18"/>
  <c r="I153" i="18"/>
  <c r="B154" i="18"/>
  <c r="I154" i="18"/>
  <c r="B155" i="18"/>
  <c r="I155" i="18"/>
  <c r="B156" i="18"/>
  <c r="I156" i="18"/>
  <c r="B157" i="18"/>
  <c r="I157" i="18"/>
  <c r="B158" i="18"/>
  <c r="I158" i="18"/>
  <c r="B159" i="18"/>
  <c r="I159" i="18"/>
  <c r="B160" i="18"/>
  <c r="I160" i="18"/>
  <c r="B161" i="18"/>
  <c r="I161" i="18"/>
  <c r="B162" i="18"/>
  <c r="I162" i="18"/>
  <c r="B163" i="18"/>
  <c r="I163" i="18"/>
  <c r="B164" i="18"/>
  <c r="I164" i="18"/>
  <c r="B165" i="18"/>
  <c r="I165" i="18"/>
  <c r="B166" i="18"/>
  <c r="I166" i="18"/>
  <c r="A167" i="18"/>
  <c r="B167" i="18"/>
  <c r="I167" i="18"/>
  <c r="A168" i="18"/>
  <c r="B168" i="18"/>
  <c r="I168" i="18"/>
  <c r="B169" i="18"/>
  <c r="I169" i="18"/>
  <c r="B170" i="18"/>
  <c r="I170" i="18"/>
  <c r="B171" i="18"/>
  <c r="I171" i="18"/>
  <c r="B172" i="18"/>
  <c r="I172" i="18"/>
  <c r="C173" i="18"/>
  <c r="D173" i="18"/>
  <c r="E173" i="18"/>
  <c r="F173" i="18"/>
  <c r="G173" i="18"/>
  <c r="H173" i="18"/>
  <c r="I173" i="18"/>
  <c r="B203" i="18"/>
  <c r="B213" i="18"/>
  <c r="B220" i="18"/>
  <c r="J220" i="18"/>
  <c r="M250" i="18"/>
  <c r="F275" i="18"/>
  <c r="B4" i="17"/>
  <c r="B5" i="17"/>
  <c r="D8" i="17"/>
  <c r="J8" i="17"/>
  <c r="O8" i="17"/>
  <c r="S8" i="17"/>
  <c r="D9" i="17"/>
  <c r="J9" i="17"/>
  <c r="S9" i="17"/>
  <c r="G10" i="17"/>
  <c r="H10" i="17"/>
  <c r="J10" i="17"/>
  <c r="S10" i="17"/>
  <c r="S11" i="17"/>
  <c r="S12" i="17"/>
  <c r="S13" i="17"/>
  <c r="D14" i="17"/>
  <c r="S14" i="17"/>
  <c r="S15" i="17"/>
  <c r="D16" i="17"/>
  <c r="O16" i="17"/>
  <c r="S16" i="17"/>
  <c r="S17" i="17"/>
  <c r="H18" i="17"/>
  <c r="I18" i="17"/>
  <c r="S18" i="17"/>
  <c r="D19" i="17"/>
  <c r="I19" i="17"/>
  <c r="O19" i="17"/>
  <c r="S19" i="17"/>
  <c r="S20" i="17"/>
  <c r="H21" i="17"/>
  <c r="I21" i="17"/>
  <c r="S21" i="17"/>
  <c r="H22" i="17"/>
  <c r="I22" i="17"/>
  <c r="S22" i="17"/>
  <c r="I23" i="17"/>
  <c r="S23" i="17"/>
  <c r="D24" i="17"/>
  <c r="O24" i="17"/>
  <c r="S24" i="17"/>
  <c r="S25" i="17"/>
  <c r="S26" i="17"/>
  <c r="S27" i="17"/>
  <c r="D28" i="17"/>
  <c r="O28" i="17"/>
  <c r="S28" i="17"/>
  <c r="D29" i="17"/>
  <c r="I29" i="17"/>
  <c r="S29" i="17"/>
  <c r="D30" i="17"/>
  <c r="S30" i="17"/>
  <c r="D31" i="17"/>
  <c r="S31" i="17"/>
  <c r="D32" i="17"/>
  <c r="S32" i="17"/>
  <c r="S33" i="17"/>
  <c r="S34" i="17"/>
  <c r="D35" i="17"/>
  <c r="S35" i="17"/>
  <c r="D36" i="17"/>
  <c r="J36" i="17"/>
  <c r="K36" i="17"/>
  <c r="S36" i="17"/>
  <c r="D37" i="17"/>
  <c r="H37" i="17"/>
  <c r="S37" i="17"/>
  <c r="D38" i="17"/>
  <c r="H38" i="17"/>
  <c r="I38" i="17"/>
  <c r="O38" i="17"/>
  <c r="S38" i="17"/>
  <c r="H39" i="17"/>
  <c r="D40" i="17"/>
  <c r="O40" i="17"/>
  <c r="H41" i="17"/>
  <c r="I41" i="17"/>
  <c r="J41" i="17"/>
  <c r="K41" i="17"/>
  <c r="L41" i="17"/>
  <c r="L43" i="17"/>
  <c r="D44" i="17"/>
  <c r="O44" i="17"/>
  <c r="H45" i="17"/>
  <c r="I45" i="17"/>
  <c r="J45" i="17"/>
  <c r="K45" i="17"/>
  <c r="L45" i="17"/>
  <c r="D46" i="17"/>
  <c r="D47" i="17"/>
  <c r="H47" i="17"/>
  <c r="I47" i="17"/>
  <c r="J47" i="17"/>
  <c r="K47" i="17"/>
  <c r="L47" i="17"/>
  <c r="D48" i="17"/>
  <c r="D50" i="17"/>
  <c r="O50" i="17"/>
  <c r="V50" i="17"/>
  <c r="V51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Z65" i="17"/>
  <c r="AA65" i="17"/>
  <c r="AB65" i="17"/>
  <c r="AC65" i="17"/>
  <c r="AD65" i="17"/>
  <c r="AE65" i="17"/>
  <c r="AF65" i="17"/>
  <c r="AG65" i="17"/>
  <c r="AH65" i="17"/>
  <c r="AI65" i="17"/>
  <c r="AJ65" i="17"/>
  <c r="AK65" i="17"/>
  <c r="AL65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T66" i="17"/>
  <c r="U66" i="17"/>
  <c r="V66" i="17"/>
  <c r="W66" i="17"/>
  <c r="X66" i="17"/>
  <c r="Y66" i="17"/>
  <c r="Z66" i="17"/>
  <c r="AA66" i="17"/>
  <c r="AB66" i="17"/>
  <c r="AC66" i="17"/>
  <c r="AD66" i="17"/>
  <c r="AE66" i="17"/>
  <c r="AF66" i="17"/>
  <c r="AG66" i="17"/>
  <c r="AH66" i="17"/>
  <c r="AI66" i="17"/>
  <c r="AJ66" i="17"/>
  <c r="AK66" i="17"/>
  <c r="AL66" i="17"/>
  <c r="B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Z68" i="17"/>
  <c r="AA68" i="17"/>
  <c r="AB68" i="17"/>
  <c r="AC68" i="17"/>
  <c r="AD68" i="17"/>
  <c r="AE68" i="17"/>
  <c r="AF68" i="17"/>
  <c r="AG68" i="17"/>
  <c r="AH68" i="17"/>
  <c r="AI68" i="17"/>
  <c r="AJ68" i="17"/>
  <c r="AK68" i="17"/>
  <c r="AL68" i="17"/>
  <c r="B69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AL70" i="17"/>
  <c r="E71" i="17"/>
  <c r="F71" i="17"/>
  <c r="AM71" i="17"/>
  <c r="E72" i="17"/>
  <c r="F72" i="17"/>
  <c r="AM72" i="17"/>
  <c r="E73" i="17"/>
  <c r="F73" i="17"/>
  <c r="AM73" i="17"/>
  <c r="E76" i="17"/>
  <c r="F76" i="17"/>
  <c r="AM76" i="17"/>
  <c r="E77" i="17"/>
  <c r="F77" i="17"/>
  <c r="AM77" i="17"/>
  <c r="E78" i="17"/>
  <c r="F78" i="17"/>
  <c r="AM78" i="17"/>
  <c r="E79" i="17"/>
  <c r="F79" i="17"/>
  <c r="AM79" i="17"/>
  <c r="E80" i="17"/>
  <c r="F80" i="17"/>
  <c r="AM80" i="17"/>
  <c r="E81" i="17"/>
  <c r="F81" i="17"/>
  <c r="AM81" i="17"/>
  <c r="E82" i="17"/>
  <c r="F82" i="17"/>
  <c r="AM82" i="17"/>
  <c r="E83" i="17"/>
  <c r="F83" i="17"/>
  <c r="AM83" i="17"/>
  <c r="E84" i="17"/>
  <c r="F84" i="17"/>
  <c r="AM84" i="17"/>
  <c r="E85" i="17"/>
  <c r="F85" i="17"/>
  <c r="AM85" i="17"/>
  <c r="E86" i="17"/>
  <c r="F86" i="17"/>
  <c r="AM86" i="17"/>
  <c r="E87" i="17"/>
  <c r="F87" i="17"/>
  <c r="AM87" i="17"/>
  <c r="E88" i="17"/>
  <c r="F88" i="17"/>
  <c r="AM88" i="17"/>
  <c r="E89" i="17"/>
  <c r="F89" i="17"/>
  <c r="AM89" i="17"/>
  <c r="E90" i="17"/>
  <c r="F90" i="17"/>
  <c r="AM90" i="17"/>
  <c r="E91" i="17"/>
  <c r="F91" i="17"/>
  <c r="AM91" i="17"/>
  <c r="E92" i="17"/>
  <c r="F92" i="17"/>
  <c r="AM92" i="17"/>
  <c r="E93" i="17"/>
  <c r="F93" i="17"/>
  <c r="AM93" i="17"/>
  <c r="E94" i="17"/>
  <c r="F94" i="17"/>
  <c r="AM94" i="17"/>
  <c r="E95" i="17"/>
  <c r="F95" i="17"/>
  <c r="AM95" i="17"/>
  <c r="E96" i="17"/>
  <c r="F96" i="17"/>
  <c r="AM96" i="17"/>
  <c r="E97" i="17"/>
  <c r="F97" i="17"/>
  <c r="AM97" i="17"/>
  <c r="E98" i="17"/>
  <c r="F98" i="17"/>
  <c r="AM98" i="17"/>
  <c r="E99" i="17"/>
  <c r="F99" i="17"/>
  <c r="AM99" i="17"/>
  <c r="E100" i="17"/>
  <c r="F100" i="17"/>
  <c r="AM100" i="17"/>
  <c r="E101" i="17"/>
  <c r="F101" i="17"/>
  <c r="AM101" i="17"/>
  <c r="E102" i="17"/>
  <c r="F102" i="17"/>
  <c r="AM102" i="17"/>
  <c r="E103" i="17"/>
  <c r="F103" i="17"/>
  <c r="AM103" i="17"/>
  <c r="E104" i="17"/>
  <c r="F104" i="17"/>
  <c r="AM104" i="17"/>
  <c r="E105" i="17"/>
  <c r="F105" i="17"/>
  <c r="AM105" i="17"/>
  <c r="E106" i="17"/>
  <c r="F106" i="17"/>
  <c r="AM106" i="17"/>
  <c r="E107" i="17"/>
  <c r="F107" i="17"/>
  <c r="AM107" i="17"/>
  <c r="E108" i="17"/>
  <c r="F108" i="17"/>
  <c r="AM108" i="17"/>
  <c r="E109" i="17"/>
  <c r="F109" i="17"/>
  <c r="AM109" i="17"/>
  <c r="E110" i="17"/>
  <c r="F110" i="17"/>
  <c r="AM110" i="17"/>
  <c r="E111" i="17"/>
  <c r="F111" i="17"/>
  <c r="AM111" i="17"/>
  <c r="E112" i="17"/>
  <c r="F112" i="17"/>
  <c r="AM112" i="17"/>
  <c r="E113" i="17"/>
  <c r="F113" i="17"/>
  <c r="AM113" i="17"/>
  <c r="E114" i="17"/>
  <c r="F114" i="17"/>
  <c r="AM114" i="17"/>
  <c r="E115" i="17"/>
  <c r="F115" i="17"/>
  <c r="AM115" i="17"/>
  <c r="E116" i="17"/>
  <c r="F116" i="17"/>
  <c r="AM116" i="17"/>
  <c r="E117" i="17"/>
  <c r="F117" i="17"/>
  <c r="AM117" i="17"/>
  <c r="E118" i="17"/>
  <c r="F118" i="17"/>
  <c r="AM118" i="17"/>
  <c r="H119" i="17"/>
  <c r="I119" i="17"/>
  <c r="J119" i="17"/>
  <c r="K119" i="17"/>
  <c r="L119" i="17"/>
  <c r="M119" i="17"/>
  <c r="N119" i="17"/>
  <c r="O119" i="17"/>
  <c r="P119" i="17"/>
  <c r="Q119" i="17"/>
  <c r="R119" i="17"/>
  <c r="S119" i="17"/>
  <c r="T119" i="17"/>
  <c r="U119" i="17"/>
  <c r="V119" i="17"/>
  <c r="W119" i="17"/>
  <c r="X119" i="17"/>
  <c r="Y119" i="17"/>
  <c r="Z119" i="17"/>
  <c r="AA119" i="17"/>
  <c r="AB119" i="17"/>
  <c r="AC119" i="17"/>
  <c r="AD119" i="17"/>
  <c r="AE119" i="17"/>
  <c r="AF119" i="17"/>
  <c r="AG119" i="17"/>
  <c r="AH119" i="17"/>
  <c r="AI119" i="17"/>
  <c r="AJ119" i="17"/>
  <c r="AK119" i="17"/>
  <c r="AL119" i="17"/>
  <c r="C124" i="17"/>
  <c r="D124" i="17"/>
  <c r="C125" i="17"/>
  <c r="D125" i="17"/>
  <c r="C126" i="17"/>
  <c r="D126" i="17"/>
  <c r="C127" i="17"/>
  <c r="D127" i="17"/>
  <c r="B132" i="17"/>
  <c r="B133" i="17"/>
  <c r="F133" i="17"/>
  <c r="B134" i="17"/>
  <c r="C137" i="17"/>
  <c r="D137" i="17"/>
  <c r="E137" i="17"/>
  <c r="F137" i="17"/>
  <c r="I137" i="17"/>
  <c r="C138" i="17"/>
  <c r="D138" i="17"/>
  <c r="E138" i="17"/>
  <c r="F138" i="17"/>
  <c r="G138" i="17"/>
  <c r="H138" i="17"/>
  <c r="I138" i="17"/>
  <c r="C139" i="17"/>
  <c r="E139" i="17"/>
  <c r="C140" i="17"/>
  <c r="E140" i="17"/>
  <c r="B142" i="17"/>
  <c r="I142" i="17"/>
  <c r="B143" i="17"/>
  <c r="I143" i="17"/>
  <c r="B144" i="17"/>
  <c r="I144" i="17"/>
  <c r="B145" i="17"/>
  <c r="I145" i="17"/>
  <c r="B146" i="17"/>
  <c r="I146" i="17"/>
  <c r="B147" i="17"/>
  <c r="I147" i="17"/>
  <c r="B148" i="17"/>
  <c r="I148" i="17"/>
  <c r="B149" i="17"/>
  <c r="I149" i="17"/>
  <c r="B150" i="17"/>
  <c r="I150" i="17"/>
  <c r="B151" i="17"/>
  <c r="I151" i="17"/>
  <c r="B152" i="17"/>
  <c r="I152" i="17"/>
  <c r="B153" i="17"/>
  <c r="I153" i="17"/>
  <c r="B154" i="17"/>
  <c r="I154" i="17"/>
  <c r="B155" i="17"/>
  <c r="I155" i="17"/>
  <c r="B156" i="17"/>
  <c r="I156" i="17"/>
  <c r="B157" i="17"/>
  <c r="I157" i="17"/>
  <c r="B158" i="17"/>
  <c r="I158" i="17"/>
  <c r="B159" i="17"/>
  <c r="I159" i="17"/>
  <c r="B160" i="17"/>
  <c r="I160" i="17"/>
  <c r="B161" i="17"/>
  <c r="I161" i="17"/>
  <c r="B162" i="17"/>
  <c r="I162" i="17"/>
  <c r="B163" i="17"/>
  <c r="I163" i="17"/>
  <c r="B164" i="17"/>
  <c r="I164" i="17"/>
  <c r="B165" i="17"/>
  <c r="I165" i="17"/>
  <c r="B166" i="17"/>
  <c r="I166" i="17"/>
  <c r="A167" i="17"/>
  <c r="B167" i="17"/>
  <c r="I167" i="17"/>
  <c r="A168" i="17"/>
  <c r="B168" i="17"/>
  <c r="I168" i="17"/>
  <c r="B169" i="17"/>
  <c r="I169" i="17"/>
  <c r="B170" i="17"/>
  <c r="I170" i="17"/>
  <c r="B171" i="17"/>
  <c r="I171" i="17"/>
  <c r="B172" i="17"/>
  <c r="I172" i="17"/>
  <c r="C173" i="17"/>
  <c r="D173" i="17"/>
  <c r="E173" i="17"/>
  <c r="F173" i="17"/>
  <c r="G173" i="17"/>
  <c r="H173" i="17"/>
  <c r="I173" i="17"/>
  <c r="B203" i="17"/>
  <c r="B213" i="17"/>
  <c r="B220" i="17"/>
  <c r="J220" i="17"/>
  <c r="M250" i="17"/>
  <c r="F275" i="17"/>
  <c r="B4" i="16"/>
  <c r="B5" i="16"/>
  <c r="D8" i="16"/>
  <c r="J8" i="16"/>
  <c r="O8" i="16"/>
  <c r="S8" i="16"/>
  <c r="D9" i="16"/>
  <c r="J9" i="16"/>
  <c r="S9" i="16"/>
  <c r="G10" i="16"/>
  <c r="H10" i="16"/>
  <c r="J10" i="16"/>
  <c r="S10" i="16"/>
  <c r="S11" i="16"/>
  <c r="S12" i="16"/>
  <c r="S13" i="16"/>
  <c r="D14" i="16"/>
  <c r="S14" i="16"/>
  <c r="S15" i="16"/>
  <c r="D16" i="16"/>
  <c r="O16" i="16"/>
  <c r="S16" i="16"/>
  <c r="S17" i="16"/>
  <c r="H18" i="16"/>
  <c r="I18" i="16"/>
  <c r="S18" i="16"/>
  <c r="D19" i="16"/>
  <c r="I19" i="16"/>
  <c r="O19" i="16"/>
  <c r="S19" i="16"/>
  <c r="S20" i="16"/>
  <c r="H21" i="16"/>
  <c r="I21" i="16"/>
  <c r="S21" i="16"/>
  <c r="H22" i="16"/>
  <c r="I22" i="16"/>
  <c r="S22" i="16"/>
  <c r="I23" i="16"/>
  <c r="S23" i="16"/>
  <c r="D24" i="16"/>
  <c r="O24" i="16"/>
  <c r="S24" i="16"/>
  <c r="S25" i="16"/>
  <c r="S26" i="16"/>
  <c r="S27" i="16"/>
  <c r="D28" i="16"/>
  <c r="O28" i="16"/>
  <c r="S28" i="16"/>
  <c r="D29" i="16"/>
  <c r="I29" i="16"/>
  <c r="S29" i="16"/>
  <c r="D30" i="16"/>
  <c r="S30" i="16"/>
  <c r="D31" i="16"/>
  <c r="S31" i="16"/>
  <c r="D32" i="16"/>
  <c r="S32" i="16"/>
  <c r="S33" i="16"/>
  <c r="S34" i="16"/>
  <c r="D35" i="16"/>
  <c r="S35" i="16"/>
  <c r="D36" i="16"/>
  <c r="J36" i="16"/>
  <c r="K36" i="16"/>
  <c r="S36" i="16"/>
  <c r="D37" i="16"/>
  <c r="H37" i="16"/>
  <c r="S37" i="16"/>
  <c r="D38" i="16"/>
  <c r="H38" i="16"/>
  <c r="I38" i="16"/>
  <c r="O38" i="16"/>
  <c r="S38" i="16"/>
  <c r="H39" i="16"/>
  <c r="D40" i="16"/>
  <c r="O40" i="16"/>
  <c r="H41" i="16"/>
  <c r="I41" i="16"/>
  <c r="J41" i="16"/>
  <c r="K41" i="16"/>
  <c r="L41" i="16"/>
  <c r="L43" i="16"/>
  <c r="D44" i="16"/>
  <c r="O44" i="16"/>
  <c r="H45" i="16"/>
  <c r="I45" i="16"/>
  <c r="J45" i="16"/>
  <c r="K45" i="16"/>
  <c r="L45" i="16"/>
  <c r="D46" i="16"/>
  <c r="D47" i="16"/>
  <c r="H47" i="16"/>
  <c r="I47" i="16"/>
  <c r="J47" i="16"/>
  <c r="K47" i="16"/>
  <c r="L47" i="16"/>
  <c r="D48" i="16"/>
  <c r="D50" i="16"/>
  <c r="O50" i="16"/>
  <c r="V50" i="16"/>
  <c r="V51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B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B69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E71" i="16"/>
  <c r="F71" i="16"/>
  <c r="AM71" i="16"/>
  <c r="E72" i="16"/>
  <c r="F72" i="16"/>
  <c r="AM72" i="16"/>
  <c r="E73" i="16"/>
  <c r="F73" i="16"/>
  <c r="AM73" i="16"/>
  <c r="E76" i="16"/>
  <c r="F76" i="16"/>
  <c r="AM76" i="16"/>
  <c r="E77" i="16"/>
  <c r="F77" i="16"/>
  <c r="AM77" i="16"/>
  <c r="E78" i="16"/>
  <c r="F78" i="16"/>
  <c r="AM78" i="16"/>
  <c r="E79" i="16"/>
  <c r="F79" i="16"/>
  <c r="AM79" i="16"/>
  <c r="E80" i="16"/>
  <c r="F80" i="16"/>
  <c r="AM80" i="16"/>
  <c r="E81" i="16"/>
  <c r="F81" i="16"/>
  <c r="AM81" i="16"/>
  <c r="E82" i="16"/>
  <c r="F82" i="16"/>
  <c r="AM82" i="16"/>
  <c r="E83" i="16"/>
  <c r="F83" i="16"/>
  <c r="AM83" i="16"/>
  <c r="E84" i="16"/>
  <c r="F84" i="16"/>
  <c r="AM84" i="16"/>
  <c r="E85" i="16"/>
  <c r="F85" i="16"/>
  <c r="AM85" i="16"/>
  <c r="E86" i="16"/>
  <c r="F86" i="16"/>
  <c r="AM86" i="16"/>
  <c r="E87" i="16"/>
  <c r="F87" i="16"/>
  <c r="AM87" i="16"/>
  <c r="E88" i="16"/>
  <c r="F88" i="16"/>
  <c r="AM88" i="16"/>
  <c r="E89" i="16"/>
  <c r="F89" i="16"/>
  <c r="AM89" i="16"/>
  <c r="E90" i="16"/>
  <c r="F90" i="16"/>
  <c r="AM90" i="16"/>
  <c r="E91" i="16"/>
  <c r="F91" i="16"/>
  <c r="AM91" i="16"/>
  <c r="E92" i="16"/>
  <c r="F92" i="16"/>
  <c r="AM92" i="16"/>
  <c r="E93" i="16"/>
  <c r="F93" i="16"/>
  <c r="AM93" i="16"/>
  <c r="E94" i="16"/>
  <c r="F94" i="16"/>
  <c r="AM94" i="16"/>
  <c r="E95" i="16"/>
  <c r="F95" i="16"/>
  <c r="AM95" i="16"/>
  <c r="E96" i="16"/>
  <c r="F96" i="16"/>
  <c r="AM96" i="16"/>
  <c r="E97" i="16"/>
  <c r="F97" i="16"/>
  <c r="AM97" i="16"/>
  <c r="E98" i="16"/>
  <c r="F98" i="16"/>
  <c r="AM98" i="16"/>
  <c r="E99" i="16"/>
  <c r="F99" i="16"/>
  <c r="AM99" i="16"/>
  <c r="E100" i="16"/>
  <c r="F100" i="16"/>
  <c r="AM100" i="16"/>
  <c r="E101" i="16"/>
  <c r="F101" i="16"/>
  <c r="AM101" i="16"/>
  <c r="E102" i="16"/>
  <c r="F102" i="16"/>
  <c r="AM102" i="16"/>
  <c r="E103" i="16"/>
  <c r="F103" i="16"/>
  <c r="AM103" i="16"/>
  <c r="E104" i="16"/>
  <c r="F104" i="16"/>
  <c r="AM104" i="16"/>
  <c r="E105" i="16"/>
  <c r="F105" i="16"/>
  <c r="AM105" i="16"/>
  <c r="E106" i="16"/>
  <c r="F106" i="16"/>
  <c r="AM106" i="16"/>
  <c r="E107" i="16"/>
  <c r="F107" i="16"/>
  <c r="AM107" i="16"/>
  <c r="E108" i="16"/>
  <c r="F108" i="16"/>
  <c r="AM108" i="16"/>
  <c r="E109" i="16"/>
  <c r="F109" i="16"/>
  <c r="AM109" i="16"/>
  <c r="E110" i="16"/>
  <c r="F110" i="16"/>
  <c r="AM110" i="16"/>
  <c r="E111" i="16"/>
  <c r="F111" i="16"/>
  <c r="AM111" i="16"/>
  <c r="E112" i="16"/>
  <c r="F112" i="16"/>
  <c r="AM112" i="16"/>
  <c r="E113" i="16"/>
  <c r="F113" i="16"/>
  <c r="AM113" i="16"/>
  <c r="E114" i="16"/>
  <c r="F114" i="16"/>
  <c r="AM114" i="16"/>
  <c r="E115" i="16"/>
  <c r="F115" i="16"/>
  <c r="AM115" i="16"/>
  <c r="E116" i="16"/>
  <c r="F116" i="16"/>
  <c r="AM116" i="16"/>
  <c r="E117" i="16"/>
  <c r="F117" i="16"/>
  <c r="AM117" i="16"/>
  <c r="E118" i="16"/>
  <c r="F118" i="16"/>
  <c r="AM118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C124" i="16"/>
  <c r="D124" i="16"/>
  <c r="C125" i="16"/>
  <c r="D125" i="16"/>
  <c r="C126" i="16"/>
  <c r="D126" i="16"/>
  <c r="C127" i="16"/>
  <c r="D127" i="16"/>
  <c r="B132" i="16"/>
  <c r="B133" i="16"/>
  <c r="F133" i="16"/>
  <c r="B134" i="16"/>
  <c r="C137" i="16"/>
  <c r="D137" i="16"/>
  <c r="E137" i="16"/>
  <c r="F137" i="16"/>
  <c r="I137" i="16"/>
  <c r="C138" i="16"/>
  <c r="D138" i="16"/>
  <c r="E138" i="16"/>
  <c r="F138" i="16"/>
  <c r="G138" i="16"/>
  <c r="H138" i="16"/>
  <c r="I138" i="16"/>
  <c r="C139" i="16"/>
  <c r="E139" i="16"/>
  <c r="C140" i="16"/>
  <c r="E140" i="16"/>
  <c r="B142" i="16"/>
  <c r="I142" i="16"/>
  <c r="B143" i="16"/>
  <c r="I143" i="16"/>
  <c r="B144" i="16"/>
  <c r="I144" i="16"/>
  <c r="B145" i="16"/>
  <c r="I145" i="16"/>
  <c r="B146" i="16"/>
  <c r="I146" i="16"/>
  <c r="B147" i="16"/>
  <c r="I147" i="16"/>
  <c r="B148" i="16"/>
  <c r="I148" i="16"/>
  <c r="B149" i="16"/>
  <c r="I149" i="16"/>
  <c r="B150" i="16"/>
  <c r="I150" i="16"/>
  <c r="B151" i="16"/>
  <c r="I151" i="16"/>
  <c r="B152" i="16"/>
  <c r="I152" i="16"/>
  <c r="B153" i="16"/>
  <c r="I153" i="16"/>
  <c r="B154" i="16"/>
  <c r="I154" i="16"/>
  <c r="B155" i="16"/>
  <c r="I155" i="16"/>
  <c r="B156" i="16"/>
  <c r="I156" i="16"/>
  <c r="B157" i="16"/>
  <c r="I157" i="16"/>
  <c r="B158" i="16"/>
  <c r="I158" i="16"/>
  <c r="B159" i="16"/>
  <c r="I159" i="16"/>
  <c r="B160" i="16"/>
  <c r="I160" i="16"/>
  <c r="B161" i="16"/>
  <c r="I161" i="16"/>
  <c r="B162" i="16"/>
  <c r="I162" i="16"/>
  <c r="B163" i="16"/>
  <c r="I163" i="16"/>
  <c r="B164" i="16"/>
  <c r="I164" i="16"/>
  <c r="B165" i="16"/>
  <c r="I165" i="16"/>
  <c r="B166" i="16"/>
  <c r="I166" i="16"/>
  <c r="A167" i="16"/>
  <c r="B167" i="16"/>
  <c r="I167" i="16"/>
  <c r="A168" i="16"/>
  <c r="B168" i="16"/>
  <c r="I168" i="16"/>
  <c r="B169" i="16"/>
  <c r="I169" i="16"/>
  <c r="B170" i="16"/>
  <c r="I170" i="16"/>
  <c r="B171" i="16"/>
  <c r="I171" i="16"/>
  <c r="B172" i="16"/>
  <c r="I172" i="16"/>
  <c r="C173" i="16"/>
  <c r="D173" i="16"/>
  <c r="E173" i="16"/>
  <c r="F173" i="16"/>
  <c r="G173" i="16"/>
  <c r="H173" i="16"/>
  <c r="I173" i="16"/>
  <c r="B203" i="16"/>
  <c r="B213" i="16"/>
  <c r="B220" i="16"/>
  <c r="J220" i="16"/>
  <c r="M250" i="16"/>
  <c r="F275" i="16"/>
  <c r="B4" i="15"/>
  <c r="B5" i="15"/>
  <c r="D8" i="15"/>
  <c r="J8" i="15"/>
  <c r="O8" i="15"/>
  <c r="S8" i="15"/>
  <c r="D9" i="15"/>
  <c r="J9" i="15"/>
  <c r="S9" i="15"/>
  <c r="G10" i="15"/>
  <c r="H10" i="15"/>
  <c r="J10" i="15"/>
  <c r="S10" i="15"/>
  <c r="S11" i="15"/>
  <c r="S12" i="15"/>
  <c r="S13" i="15"/>
  <c r="D14" i="15"/>
  <c r="S14" i="15"/>
  <c r="S15" i="15"/>
  <c r="D16" i="15"/>
  <c r="O16" i="15"/>
  <c r="S16" i="15"/>
  <c r="S17" i="15"/>
  <c r="H18" i="15"/>
  <c r="I18" i="15"/>
  <c r="S18" i="15"/>
  <c r="D19" i="15"/>
  <c r="I19" i="15"/>
  <c r="O19" i="15"/>
  <c r="S19" i="15"/>
  <c r="S20" i="15"/>
  <c r="H21" i="15"/>
  <c r="I21" i="15"/>
  <c r="S21" i="15"/>
  <c r="H22" i="15"/>
  <c r="I22" i="15"/>
  <c r="S22" i="15"/>
  <c r="I23" i="15"/>
  <c r="S23" i="15"/>
  <c r="D24" i="15"/>
  <c r="O24" i="15"/>
  <c r="S24" i="15"/>
  <c r="S25" i="15"/>
  <c r="S26" i="15"/>
  <c r="S27" i="15"/>
  <c r="D28" i="15"/>
  <c r="O28" i="15"/>
  <c r="S28" i="15"/>
  <c r="D29" i="15"/>
  <c r="I29" i="15"/>
  <c r="S29" i="15"/>
  <c r="D30" i="15"/>
  <c r="S30" i="15"/>
  <c r="D31" i="15"/>
  <c r="S31" i="15"/>
  <c r="D32" i="15"/>
  <c r="S32" i="15"/>
  <c r="S33" i="15"/>
  <c r="S34" i="15"/>
  <c r="D35" i="15"/>
  <c r="S35" i="15"/>
  <c r="D36" i="15"/>
  <c r="J36" i="15"/>
  <c r="K36" i="15"/>
  <c r="S36" i="15"/>
  <c r="D37" i="15"/>
  <c r="H37" i="15"/>
  <c r="S37" i="15"/>
  <c r="D38" i="15"/>
  <c r="H38" i="15"/>
  <c r="I38" i="15"/>
  <c r="O38" i="15"/>
  <c r="S38" i="15"/>
  <c r="H39" i="15"/>
  <c r="D40" i="15"/>
  <c r="O40" i="15"/>
  <c r="H41" i="15"/>
  <c r="I41" i="15"/>
  <c r="J41" i="15"/>
  <c r="K41" i="15"/>
  <c r="L41" i="15"/>
  <c r="L43" i="15"/>
  <c r="D44" i="15"/>
  <c r="O44" i="15"/>
  <c r="H45" i="15"/>
  <c r="I45" i="15"/>
  <c r="J45" i="15"/>
  <c r="K45" i="15"/>
  <c r="L45" i="15"/>
  <c r="D46" i="15"/>
  <c r="D47" i="15"/>
  <c r="H47" i="15"/>
  <c r="I47" i="15"/>
  <c r="J47" i="15"/>
  <c r="K47" i="15"/>
  <c r="L47" i="15"/>
  <c r="D48" i="15"/>
  <c r="D50" i="15"/>
  <c r="O50" i="15"/>
  <c r="V50" i="15"/>
  <c r="V51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A65" i="15"/>
  <c r="AB65" i="15"/>
  <c r="AC65" i="15"/>
  <c r="AD65" i="15"/>
  <c r="AE65" i="15"/>
  <c r="AF65" i="15"/>
  <c r="AG65" i="15"/>
  <c r="AH65" i="15"/>
  <c r="AI65" i="15"/>
  <c r="AJ65" i="15"/>
  <c r="AK65" i="15"/>
  <c r="AL65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A66" i="15"/>
  <c r="AB66" i="15"/>
  <c r="AC66" i="15"/>
  <c r="AD66" i="15"/>
  <c r="AE66" i="15"/>
  <c r="AF66" i="15"/>
  <c r="AG66" i="15"/>
  <c r="AH66" i="15"/>
  <c r="AI66" i="15"/>
  <c r="AJ66" i="15"/>
  <c r="AK66" i="15"/>
  <c r="AL66" i="15"/>
  <c r="B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A68" i="15"/>
  <c r="AB68" i="15"/>
  <c r="AC68" i="15"/>
  <c r="AD68" i="15"/>
  <c r="AE68" i="15"/>
  <c r="AF68" i="15"/>
  <c r="AG68" i="15"/>
  <c r="AH68" i="15"/>
  <c r="AI68" i="15"/>
  <c r="AJ68" i="15"/>
  <c r="AK68" i="15"/>
  <c r="AL68" i="15"/>
  <c r="B69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E71" i="15"/>
  <c r="F71" i="15"/>
  <c r="AM71" i="15"/>
  <c r="E72" i="15"/>
  <c r="F72" i="15"/>
  <c r="AM72" i="15"/>
  <c r="E73" i="15"/>
  <c r="F73" i="15"/>
  <c r="AM73" i="15"/>
  <c r="E76" i="15"/>
  <c r="F76" i="15"/>
  <c r="AM76" i="15"/>
  <c r="E77" i="15"/>
  <c r="F77" i="15"/>
  <c r="AM77" i="15"/>
  <c r="E78" i="15"/>
  <c r="F78" i="15"/>
  <c r="AM78" i="15"/>
  <c r="E79" i="15"/>
  <c r="F79" i="15"/>
  <c r="AM79" i="15"/>
  <c r="E80" i="15"/>
  <c r="F80" i="15"/>
  <c r="AM80" i="15"/>
  <c r="E81" i="15"/>
  <c r="F81" i="15"/>
  <c r="AM81" i="15"/>
  <c r="E82" i="15"/>
  <c r="F82" i="15"/>
  <c r="AM82" i="15"/>
  <c r="E83" i="15"/>
  <c r="F83" i="15"/>
  <c r="AM83" i="15"/>
  <c r="E84" i="15"/>
  <c r="F84" i="15"/>
  <c r="AM84" i="15"/>
  <c r="E85" i="15"/>
  <c r="F85" i="15"/>
  <c r="AM85" i="15"/>
  <c r="E86" i="15"/>
  <c r="F86" i="15"/>
  <c r="AM86" i="15"/>
  <c r="E87" i="15"/>
  <c r="F87" i="15"/>
  <c r="AM87" i="15"/>
  <c r="E88" i="15"/>
  <c r="F88" i="15"/>
  <c r="AM88" i="15"/>
  <c r="E89" i="15"/>
  <c r="F89" i="15"/>
  <c r="AM89" i="15"/>
  <c r="E90" i="15"/>
  <c r="F90" i="15"/>
  <c r="AM90" i="15"/>
  <c r="E91" i="15"/>
  <c r="F91" i="15"/>
  <c r="AM91" i="15"/>
  <c r="E92" i="15"/>
  <c r="F92" i="15"/>
  <c r="AM92" i="15"/>
  <c r="E93" i="15"/>
  <c r="F93" i="15"/>
  <c r="AM93" i="15"/>
  <c r="E94" i="15"/>
  <c r="F94" i="15"/>
  <c r="AM94" i="15"/>
  <c r="E95" i="15"/>
  <c r="F95" i="15"/>
  <c r="AM95" i="15"/>
  <c r="E96" i="15"/>
  <c r="F96" i="15"/>
  <c r="AM96" i="15"/>
  <c r="E97" i="15"/>
  <c r="F97" i="15"/>
  <c r="AM97" i="15"/>
  <c r="E98" i="15"/>
  <c r="F98" i="15"/>
  <c r="AM98" i="15"/>
  <c r="E99" i="15"/>
  <c r="F99" i="15"/>
  <c r="AM99" i="15"/>
  <c r="E100" i="15"/>
  <c r="F100" i="15"/>
  <c r="AM100" i="15"/>
  <c r="E101" i="15"/>
  <c r="F101" i="15"/>
  <c r="AM101" i="15"/>
  <c r="E102" i="15"/>
  <c r="F102" i="15"/>
  <c r="AM102" i="15"/>
  <c r="E103" i="15"/>
  <c r="F103" i="15"/>
  <c r="AM103" i="15"/>
  <c r="E104" i="15"/>
  <c r="F104" i="15"/>
  <c r="AM104" i="15"/>
  <c r="E105" i="15"/>
  <c r="F105" i="15"/>
  <c r="AM105" i="15"/>
  <c r="E106" i="15"/>
  <c r="F106" i="15"/>
  <c r="AM106" i="15"/>
  <c r="E107" i="15"/>
  <c r="F107" i="15"/>
  <c r="AM107" i="15"/>
  <c r="E108" i="15"/>
  <c r="F108" i="15"/>
  <c r="AM108" i="15"/>
  <c r="E109" i="15"/>
  <c r="F109" i="15"/>
  <c r="AM109" i="15"/>
  <c r="E110" i="15"/>
  <c r="F110" i="15"/>
  <c r="AM110" i="15"/>
  <c r="E111" i="15"/>
  <c r="F111" i="15"/>
  <c r="AM111" i="15"/>
  <c r="E112" i="15"/>
  <c r="F112" i="15"/>
  <c r="AM112" i="15"/>
  <c r="E113" i="15"/>
  <c r="F113" i="15"/>
  <c r="AM113" i="15"/>
  <c r="E114" i="15"/>
  <c r="F114" i="15"/>
  <c r="AM114" i="15"/>
  <c r="E115" i="15"/>
  <c r="F115" i="15"/>
  <c r="AM115" i="15"/>
  <c r="E116" i="15"/>
  <c r="F116" i="15"/>
  <c r="AM116" i="15"/>
  <c r="E117" i="15"/>
  <c r="F117" i="15"/>
  <c r="AM117" i="15"/>
  <c r="E118" i="15"/>
  <c r="F118" i="15"/>
  <c r="AM118" i="15"/>
  <c r="H119" i="15"/>
  <c r="I119" i="15"/>
  <c r="J119" i="15"/>
  <c r="K119" i="15"/>
  <c r="L119" i="15"/>
  <c r="M119" i="15"/>
  <c r="N119" i="15"/>
  <c r="O119" i="15"/>
  <c r="P119" i="15"/>
  <c r="Q119" i="15"/>
  <c r="R119" i="15"/>
  <c r="S119" i="15"/>
  <c r="T119" i="15"/>
  <c r="U119" i="15"/>
  <c r="V119" i="15"/>
  <c r="W119" i="15"/>
  <c r="X119" i="15"/>
  <c r="Y119" i="15"/>
  <c r="Z119" i="15"/>
  <c r="AA119" i="15"/>
  <c r="AB119" i="15"/>
  <c r="AC119" i="15"/>
  <c r="AD119" i="15"/>
  <c r="AE119" i="15"/>
  <c r="AF119" i="15"/>
  <c r="AG119" i="15"/>
  <c r="AH119" i="15"/>
  <c r="AI119" i="15"/>
  <c r="AJ119" i="15"/>
  <c r="AK119" i="15"/>
  <c r="AL119" i="15"/>
  <c r="C124" i="15"/>
  <c r="D124" i="15"/>
  <c r="C125" i="15"/>
  <c r="D125" i="15"/>
  <c r="C126" i="15"/>
  <c r="D126" i="15"/>
  <c r="C127" i="15"/>
  <c r="D127" i="15"/>
  <c r="B132" i="15"/>
  <c r="B133" i="15"/>
  <c r="F133" i="15"/>
  <c r="B134" i="15"/>
  <c r="C137" i="15"/>
  <c r="D137" i="15"/>
  <c r="E137" i="15"/>
  <c r="F137" i="15"/>
  <c r="I137" i="15"/>
  <c r="C138" i="15"/>
  <c r="D138" i="15"/>
  <c r="E138" i="15"/>
  <c r="F138" i="15"/>
  <c r="G138" i="15"/>
  <c r="H138" i="15"/>
  <c r="I138" i="15"/>
  <c r="C139" i="15"/>
  <c r="E139" i="15"/>
  <c r="C140" i="15"/>
  <c r="E140" i="15"/>
  <c r="B142" i="15"/>
  <c r="I142" i="15"/>
  <c r="B143" i="15"/>
  <c r="I143" i="15"/>
  <c r="B144" i="15"/>
  <c r="I144" i="15"/>
  <c r="B145" i="15"/>
  <c r="I145" i="15"/>
  <c r="B146" i="15"/>
  <c r="I146" i="15"/>
  <c r="B147" i="15"/>
  <c r="I147" i="15"/>
  <c r="B148" i="15"/>
  <c r="I148" i="15"/>
  <c r="B149" i="15"/>
  <c r="I149" i="15"/>
  <c r="B150" i="15"/>
  <c r="I150" i="15"/>
  <c r="B151" i="15"/>
  <c r="I151" i="15"/>
  <c r="B152" i="15"/>
  <c r="I152" i="15"/>
  <c r="B153" i="15"/>
  <c r="I153" i="15"/>
  <c r="B154" i="15"/>
  <c r="I154" i="15"/>
  <c r="B155" i="15"/>
  <c r="I155" i="15"/>
  <c r="B156" i="15"/>
  <c r="I156" i="15"/>
  <c r="B157" i="15"/>
  <c r="I157" i="15"/>
  <c r="B158" i="15"/>
  <c r="I158" i="15"/>
  <c r="B159" i="15"/>
  <c r="I159" i="15"/>
  <c r="B160" i="15"/>
  <c r="I160" i="15"/>
  <c r="B161" i="15"/>
  <c r="I161" i="15"/>
  <c r="B162" i="15"/>
  <c r="I162" i="15"/>
  <c r="B163" i="15"/>
  <c r="I163" i="15"/>
  <c r="B164" i="15"/>
  <c r="I164" i="15"/>
  <c r="B165" i="15"/>
  <c r="I165" i="15"/>
  <c r="B166" i="15"/>
  <c r="I166" i="15"/>
  <c r="A167" i="15"/>
  <c r="B167" i="15"/>
  <c r="I167" i="15"/>
  <c r="A168" i="15"/>
  <c r="B168" i="15"/>
  <c r="I168" i="15"/>
  <c r="B169" i="15"/>
  <c r="I169" i="15"/>
  <c r="B170" i="15"/>
  <c r="I170" i="15"/>
  <c r="B171" i="15"/>
  <c r="I171" i="15"/>
  <c r="B172" i="15"/>
  <c r="I172" i="15"/>
  <c r="C173" i="15"/>
  <c r="D173" i="15"/>
  <c r="E173" i="15"/>
  <c r="F173" i="15"/>
  <c r="G173" i="15"/>
  <c r="H173" i="15"/>
  <c r="I173" i="15"/>
  <c r="B203" i="15"/>
  <c r="B213" i="15"/>
  <c r="B220" i="15"/>
  <c r="J220" i="15"/>
  <c r="M250" i="15"/>
  <c r="F275" i="15"/>
  <c r="B4" i="14"/>
  <c r="B5" i="14"/>
  <c r="D8" i="14"/>
  <c r="J8" i="14"/>
  <c r="O8" i="14"/>
  <c r="S8" i="14"/>
  <c r="D9" i="14"/>
  <c r="J9" i="14"/>
  <c r="S9" i="14"/>
  <c r="G10" i="14"/>
  <c r="H10" i="14"/>
  <c r="J10" i="14"/>
  <c r="S10" i="14"/>
  <c r="S11" i="14"/>
  <c r="S12" i="14"/>
  <c r="S13" i="14"/>
  <c r="D14" i="14"/>
  <c r="S14" i="14"/>
  <c r="S15" i="14"/>
  <c r="D16" i="14"/>
  <c r="O16" i="14"/>
  <c r="S16" i="14"/>
  <c r="S17" i="14"/>
  <c r="H18" i="14"/>
  <c r="I18" i="14"/>
  <c r="S18" i="14"/>
  <c r="D19" i="14"/>
  <c r="I19" i="14"/>
  <c r="O19" i="14"/>
  <c r="S19" i="14"/>
  <c r="S20" i="14"/>
  <c r="H21" i="14"/>
  <c r="I21" i="14"/>
  <c r="S21" i="14"/>
  <c r="H22" i="14"/>
  <c r="I22" i="14"/>
  <c r="S22" i="14"/>
  <c r="I23" i="14"/>
  <c r="S23" i="14"/>
  <c r="D24" i="14"/>
  <c r="O24" i="14"/>
  <c r="S24" i="14"/>
  <c r="S25" i="14"/>
  <c r="S26" i="14"/>
  <c r="S27" i="14"/>
  <c r="D28" i="14"/>
  <c r="O28" i="14"/>
  <c r="S28" i="14"/>
  <c r="D29" i="14"/>
  <c r="I29" i="14"/>
  <c r="S29" i="14"/>
  <c r="D30" i="14"/>
  <c r="S30" i="14"/>
  <c r="D31" i="14"/>
  <c r="S31" i="14"/>
  <c r="D32" i="14"/>
  <c r="S32" i="14"/>
  <c r="S33" i="14"/>
  <c r="S34" i="14"/>
  <c r="D35" i="14"/>
  <c r="S35" i="14"/>
  <c r="D36" i="14"/>
  <c r="J36" i="14"/>
  <c r="K36" i="14"/>
  <c r="S36" i="14"/>
  <c r="D37" i="14"/>
  <c r="H37" i="14"/>
  <c r="S37" i="14"/>
  <c r="D38" i="14"/>
  <c r="H38" i="14"/>
  <c r="I38" i="14"/>
  <c r="O38" i="14"/>
  <c r="S38" i="14"/>
  <c r="H39" i="14"/>
  <c r="D40" i="14"/>
  <c r="O40" i="14"/>
  <c r="H41" i="14"/>
  <c r="I41" i="14"/>
  <c r="J41" i="14"/>
  <c r="K41" i="14"/>
  <c r="L41" i="14"/>
  <c r="L43" i="14"/>
  <c r="D44" i="14"/>
  <c r="O44" i="14"/>
  <c r="H45" i="14"/>
  <c r="I45" i="14"/>
  <c r="J45" i="14"/>
  <c r="K45" i="14"/>
  <c r="L45" i="14"/>
  <c r="D46" i="14"/>
  <c r="D47" i="14"/>
  <c r="H47" i="14"/>
  <c r="I47" i="14"/>
  <c r="J47" i="14"/>
  <c r="K47" i="14"/>
  <c r="L47" i="14"/>
  <c r="D48" i="14"/>
  <c r="D50" i="14"/>
  <c r="O50" i="14"/>
  <c r="V50" i="14"/>
  <c r="V51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AF65" i="14"/>
  <c r="AG65" i="14"/>
  <c r="AH65" i="14"/>
  <c r="AI65" i="14"/>
  <c r="AJ65" i="14"/>
  <c r="AK65" i="14"/>
  <c r="AL65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AE66" i="14"/>
  <c r="AF66" i="14"/>
  <c r="AG66" i="14"/>
  <c r="AH66" i="14"/>
  <c r="AI66" i="14"/>
  <c r="AJ66" i="14"/>
  <c r="AK66" i="14"/>
  <c r="AL66" i="14"/>
  <c r="B68" i="14"/>
  <c r="H68" i="14"/>
  <c r="I68" i="14"/>
  <c r="J68" i="14"/>
  <c r="K68" i="14"/>
  <c r="L68" i="14"/>
  <c r="M68" i="14"/>
  <c r="N68" i="14"/>
  <c r="O68" i="14"/>
  <c r="P68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AF68" i="14"/>
  <c r="AG68" i="14"/>
  <c r="AH68" i="14"/>
  <c r="AI68" i="14"/>
  <c r="AJ68" i="14"/>
  <c r="AK68" i="14"/>
  <c r="AL68" i="14"/>
  <c r="B69" i="14"/>
  <c r="H70" i="14"/>
  <c r="I70" i="14"/>
  <c r="J70" i="14"/>
  <c r="K70" i="14"/>
  <c r="L70" i="14"/>
  <c r="M70" i="14"/>
  <c r="N70" i="14"/>
  <c r="O70" i="14"/>
  <c r="P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AF70" i="14"/>
  <c r="AG70" i="14"/>
  <c r="AH70" i="14"/>
  <c r="AI70" i="14"/>
  <c r="AJ70" i="14"/>
  <c r="AK70" i="14"/>
  <c r="AL70" i="14"/>
  <c r="E71" i="14"/>
  <c r="F71" i="14"/>
  <c r="AM71" i="14"/>
  <c r="E72" i="14"/>
  <c r="F72" i="14"/>
  <c r="AM72" i="14"/>
  <c r="E73" i="14"/>
  <c r="F73" i="14"/>
  <c r="AM73" i="14"/>
  <c r="E76" i="14"/>
  <c r="F76" i="14"/>
  <c r="AM76" i="14"/>
  <c r="E77" i="14"/>
  <c r="F77" i="14"/>
  <c r="AM77" i="14"/>
  <c r="E78" i="14"/>
  <c r="F78" i="14"/>
  <c r="AM78" i="14"/>
  <c r="E79" i="14"/>
  <c r="F79" i="14"/>
  <c r="AM79" i="14"/>
  <c r="E80" i="14"/>
  <c r="F80" i="14"/>
  <c r="AM80" i="14"/>
  <c r="E81" i="14"/>
  <c r="F81" i="14"/>
  <c r="AM81" i="14"/>
  <c r="E82" i="14"/>
  <c r="F82" i="14"/>
  <c r="AM82" i="14"/>
  <c r="E83" i="14"/>
  <c r="F83" i="14"/>
  <c r="AM83" i="14"/>
  <c r="E84" i="14"/>
  <c r="F84" i="14"/>
  <c r="AM84" i="14"/>
  <c r="E85" i="14"/>
  <c r="F85" i="14"/>
  <c r="AM85" i="14"/>
  <c r="E86" i="14"/>
  <c r="F86" i="14"/>
  <c r="AM86" i="14"/>
  <c r="E87" i="14"/>
  <c r="F87" i="14"/>
  <c r="AM87" i="14"/>
  <c r="E88" i="14"/>
  <c r="F88" i="14"/>
  <c r="AM88" i="14"/>
  <c r="E89" i="14"/>
  <c r="F89" i="14"/>
  <c r="AM89" i="14"/>
  <c r="E90" i="14"/>
  <c r="F90" i="14"/>
  <c r="AM90" i="14"/>
  <c r="E91" i="14"/>
  <c r="F91" i="14"/>
  <c r="AM91" i="14"/>
  <c r="E92" i="14"/>
  <c r="F92" i="14"/>
  <c r="AM92" i="14"/>
  <c r="E93" i="14"/>
  <c r="F93" i="14"/>
  <c r="AM93" i="14"/>
  <c r="E94" i="14"/>
  <c r="F94" i="14"/>
  <c r="AM94" i="14"/>
  <c r="E95" i="14"/>
  <c r="F95" i="14"/>
  <c r="AM95" i="14"/>
  <c r="E96" i="14"/>
  <c r="F96" i="14"/>
  <c r="AM96" i="14"/>
  <c r="E97" i="14"/>
  <c r="F97" i="14"/>
  <c r="AM97" i="14"/>
  <c r="E98" i="14"/>
  <c r="F98" i="14"/>
  <c r="AM98" i="14"/>
  <c r="E99" i="14"/>
  <c r="F99" i="14"/>
  <c r="AM99" i="14"/>
  <c r="E100" i="14"/>
  <c r="F100" i="14"/>
  <c r="AM100" i="14"/>
  <c r="E101" i="14"/>
  <c r="F101" i="14"/>
  <c r="AM101" i="14"/>
  <c r="E102" i="14"/>
  <c r="F102" i="14"/>
  <c r="AM102" i="14"/>
  <c r="E103" i="14"/>
  <c r="F103" i="14"/>
  <c r="AM103" i="14"/>
  <c r="E104" i="14"/>
  <c r="F104" i="14"/>
  <c r="AM104" i="14"/>
  <c r="E105" i="14"/>
  <c r="F105" i="14"/>
  <c r="AM105" i="14"/>
  <c r="E106" i="14"/>
  <c r="F106" i="14"/>
  <c r="AM106" i="14"/>
  <c r="E107" i="14"/>
  <c r="F107" i="14"/>
  <c r="AM107" i="14"/>
  <c r="E108" i="14"/>
  <c r="F108" i="14"/>
  <c r="AM108" i="14"/>
  <c r="E109" i="14"/>
  <c r="F109" i="14"/>
  <c r="AM109" i="14"/>
  <c r="E110" i="14"/>
  <c r="F110" i="14"/>
  <c r="AM110" i="14"/>
  <c r="E111" i="14"/>
  <c r="F111" i="14"/>
  <c r="AM111" i="14"/>
  <c r="E112" i="14"/>
  <c r="F112" i="14"/>
  <c r="AM112" i="14"/>
  <c r="E113" i="14"/>
  <c r="F113" i="14"/>
  <c r="AM113" i="14"/>
  <c r="E114" i="14"/>
  <c r="F114" i="14"/>
  <c r="AM114" i="14"/>
  <c r="E115" i="14"/>
  <c r="F115" i="14"/>
  <c r="AM115" i="14"/>
  <c r="E116" i="14"/>
  <c r="F116" i="14"/>
  <c r="AM116" i="14"/>
  <c r="E117" i="14"/>
  <c r="F117" i="14"/>
  <c r="AM117" i="14"/>
  <c r="E118" i="14"/>
  <c r="F118" i="14"/>
  <c r="AM118" i="14"/>
  <c r="H119" i="14"/>
  <c r="I119" i="14"/>
  <c r="J119" i="14"/>
  <c r="K119" i="14"/>
  <c r="L119" i="14"/>
  <c r="M119" i="14"/>
  <c r="N119" i="14"/>
  <c r="O119" i="14"/>
  <c r="P119" i="14"/>
  <c r="Q119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AE119" i="14"/>
  <c r="AF119" i="14"/>
  <c r="AG119" i="14"/>
  <c r="AH119" i="14"/>
  <c r="AI119" i="14"/>
  <c r="AJ119" i="14"/>
  <c r="AK119" i="14"/>
  <c r="AL119" i="14"/>
  <c r="C124" i="14"/>
  <c r="D124" i="14"/>
  <c r="C125" i="14"/>
  <c r="D125" i="14"/>
  <c r="C126" i="14"/>
  <c r="D126" i="14"/>
  <c r="C127" i="14"/>
  <c r="D127" i="14"/>
  <c r="B132" i="14"/>
  <c r="B133" i="14"/>
  <c r="F133" i="14"/>
  <c r="B134" i="14"/>
  <c r="C137" i="14"/>
  <c r="D137" i="14"/>
  <c r="E137" i="14"/>
  <c r="F137" i="14"/>
  <c r="I137" i="14"/>
  <c r="C138" i="14"/>
  <c r="D138" i="14"/>
  <c r="E138" i="14"/>
  <c r="F138" i="14"/>
  <c r="G138" i="14"/>
  <c r="H138" i="14"/>
  <c r="I138" i="14"/>
  <c r="C139" i="14"/>
  <c r="E139" i="14"/>
  <c r="C140" i="14"/>
  <c r="E140" i="14"/>
  <c r="B142" i="14"/>
  <c r="I142" i="14"/>
  <c r="B143" i="14"/>
  <c r="I143" i="14"/>
  <c r="B144" i="14"/>
  <c r="I144" i="14"/>
  <c r="B145" i="14"/>
  <c r="I145" i="14"/>
  <c r="B146" i="14"/>
  <c r="I146" i="14"/>
  <c r="B147" i="14"/>
  <c r="I147" i="14"/>
  <c r="B148" i="14"/>
  <c r="I148" i="14"/>
  <c r="B149" i="14"/>
  <c r="I149" i="14"/>
  <c r="B150" i="14"/>
  <c r="I150" i="14"/>
  <c r="B151" i="14"/>
  <c r="I151" i="14"/>
  <c r="B152" i="14"/>
  <c r="I152" i="14"/>
  <c r="B153" i="14"/>
  <c r="I153" i="14"/>
  <c r="B154" i="14"/>
  <c r="I154" i="14"/>
  <c r="B155" i="14"/>
  <c r="I155" i="14"/>
  <c r="B156" i="14"/>
  <c r="I156" i="14"/>
  <c r="B157" i="14"/>
  <c r="I157" i="14"/>
  <c r="B158" i="14"/>
  <c r="I158" i="14"/>
  <c r="B159" i="14"/>
  <c r="I159" i="14"/>
  <c r="B160" i="14"/>
  <c r="I160" i="14"/>
  <c r="B161" i="14"/>
  <c r="I161" i="14"/>
  <c r="B162" i="14"/>
  <c r="I162" i="14"/>
  <c r="B163" i="14"/>
  <c r="I163" i="14"/>
  <c r="B164" i="14"/>
  <c r="I164" i="14"/>
  <c r="B165" i="14"/>
  <c r="I165" i="14"/>
  <c r="B166" i="14"/>
  <c r="I166" i="14"/>
  <c r="A167" i="14"/>
  <c r="B167" i="14"/>
  <c r="I167" i="14"/>
  <c r="A168" i="14"/>
  <c r="B168" i="14"/>
  <c r="I168" i="14"/>
  <c r="B169" i="14"/>
  <c r="I169" i="14"/>
  <c r="B170" i="14"/>
  <c r="I170" i="14"/>
  <c r="B171" i="14"/>
  <c r="I171" i="14"/>
  <c r="B172" i="14"/>
  <c r="I172" i="14"/>
  <c r="C173" i="14"/>
  <c r="D173" i="14"/>
  <c r="E173" i="14"/>
  <c r="F173" i="14"/>
  <c r="G173" i="14"/>
  <c r="H173" i="14"/>
  <c r="I173" i="14"/>
  <c r="B203" i="14"/>
  <c r="B213" i="14"/>
  <c r="B220" i="14"/>
  <c r="J220" i="14"/>
  <c r="M250" i="14"/>
  <c r="F275" i="14"/>
  <c r="B4" i="13"/>
  <c r="B5" i="13"/>
  <c r="D8" i="13"/>
  <c r="J8" i="13"/>
  <c r="O8" i="13"/>
  <c r="S8" i="13"/>
  <c r="D9" i="13"/>
  <c r="J9" i="13"/>
  <c r="S9" i="13"/>
  <c r="G10" i="13"/>
  <c r="H10" i="13"/>
  <c r="J10" i="13"/>
  <c r="S10" i="13"/>
  <c r="S11" i="13"/>
  <c r="S12" i="13"/>
  <c r="S13" i="13"/>
  <c r="D14" i="13"/>
  <c r="S14" i="13"/>
  <c r="S15" i="13"/>
  <c r="D16" i="13"/>
  <c r="O16" i="13"/>
  <c r="S16" i="13"/>
  <c r="S17" i="13"/>
  <c r="H18" i="13"/>
  <c r="I18" i="13"/>
  <c r="S18" i="13"/>
  <c r="D19" i="13"/>
  <c r="I19" i="13"/>
  <c r="O19" i="13"/>
  <c r="S19" i="13"/>
  <c r="S20" i="13"/>
  <c r="H21" i="13"/>
  <c r="I21" i="13"/>
  <c r="S21" i="13"/>
  <c r="H22" i="13"/>
  <c r="I22" i="13"/>
  <c r="S22" i="13"/>
  <c r="I23" i="13"/>
  <c r="S23" i="13"/>
  <c r="D24" i="13"/>
  <c r="O24" i="13"/>
  <c r="S24" i="13"/>
  <c r="S25" i="13"/>
  <c r="S26" i="13"/>
  <c r="S27" i="13"/>
  <c r="D28" i="13"/>
  <c r="O28" i="13"/>
  <c r="S28" i="13"/>
  <c r="D29" i="13"/>
  <c r="I29" i="13"/>
  <c r="S29" i="13"/>
  <c r="D30" i="13"/>
  <c r="S30" i="13"/>
  <c r="D31" i="13"/>
  <c r="S31" i="13"/>
  <c r="D32" i="13"/>
  <c r="S32" i="13"/>
  <c r="S33" i="13"/>
  <c r="S34" i="13"/>
  <c r="D35" i="13"/>
  <c r="S35" i="13"/>
  <c r="D36" i="13"/>
  <c r="J36" i="13"/>
  <c r="K36" i="13"/>
  <c r="S36" i="13"/>
  <c r="D37" i="13"/>
  <c r="H37" i="13"/>
  <c r="S37" i="13"/>
  <c r="D38" i="13"/>
  <c r="H38" i="13"/>
  <c r="I38" i="13"/>
  <c r="O38" i="13"/>
  <c r="S38" i="13"/>
  <c r="H39" i="13"/>
  <c r="D40" i="13"/>
  <c r="O40" i="13"/>
  <c r="H41" i="13"/>
  <c r="I41" i="13"/>
  <c r="J41" i="13"/>
  <c r="K41" i="13"/>
  <c r="L41" i="13"/>
  <c r="L43" i="13"/>
  <c r="D44" i="13"/>
  <c r="O44" i="13"/>
  <c r="H45" i="13"/>
  <c r="I45" i="13"/>
  <c r="J45" i="13"/>
  <c r="K45" i="13"/>
  <c r="L45" i="13"/>
  <c r="D46" i="13"/>
  <c r="D47" i="13"/>
  <c r="H47" i="13"/>
  <c r="I47" i="13"/>
  <c r="J47" i="13"/>
  <c r="K47" i="13"/>
  <c r="L47" i="13"/>
  <c r="D48" i="13"/>
  <c r="D50" i="13"/>
  <c r="O50" i="13"/>
  <c r="V50" i="13"/>
  <c r="V51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AJ65" i="13"/>
  <c r="AK65" i="13"/>
  <c r="AL65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AJ66" i="13"/>
  <c r="AK66" i="13"/>
  <c r="AL66" i="13"/>
  <c r="B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AJ68" i="13"/>
  <c r="AK68" i="13"/>
  <c r="AL68" i="13"/>
  <c r="B69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E71" i="13"/>
  <c r="F71" i="13"/>
  <c r="AM71" i="13"/>
  <c r="E72" i="13"/>
  <c r="F72" i="13"/>
  <c r="AM72" i="13"/>
  <c r="E73" i="13"/>
  <c r="F73" i="13"/>
  <c r="AM73" i="13"/>
  <c r="E76" i="13"/>
  <c r="F76" i="13"/>
  <c r="AM76" i="13"/>
  <c r="E77" i="13"/>
  <c r="F77" i="13"/>
  <c r="AM77" i="13"/>
  <c r="E78" i="13"/>
  <c r="F78" i="13"/>
  <c r="AM78" i="13"/>
  <c r="E79" i="13"/>
  <c r="F79" i="13"/>
  <c r="AM79" i="13"/>
  <c r="E80" i="13"/>
  <c r="F80" i="13"/>
  <c r="AM80" i="13"/>
  <c r="E81" i="13"/>
  <c r="F81" i="13"/>
  <c r="AM81" i="13"/>
  <c r="E82" i="13"/>
  <c r="F82" i="13"/>
  <c r="AM82" i="13"/>
  <c r="E83" i="13"/>
  <c r="F83" i="13"/>
  <c r="AM83" i="13"/>
  <c r="E84" i="13"/>
  <c r="F84" i="13"/>
  <c r="AM84" i="13"/>
  <c r="E85" i="13"/>
  <c r="F85" i="13"/>
  <c r="AM85" i="13"/>
  <c r="E86" i="13"/>
  <c r="F86" i="13"/>
  <c r="AM86" i="13"/>
  <c r="E87" i="13"/>
  <c r="F87" i="13"/>
  <c r="AM87" i="13"/>
  <c r="E88" i="13"/>
  <c r="F88" i="13"/>
  <c r="AM88" i="13"/>
  <c r="E89" i="13"/>
  <c r="F89" i="13"/>
  <c r="AM89" i="13"/>
  <c r="E90" i="13"/>
  <c r="F90" i="13"/>
  <c r="AM90" i="13"/>
  <c r="E91" i="13"/>
  <c r="F91" i="13"/>
  <c r="AM91" i="13"/>
  <c r="E92" i="13"/>
  <c r="F92" i="13"/>
  <c r="AM92" i="13"/>
  <c r="E93" i="13"/>
  <c r="F93" i="13"/>
  <c r="AM93" i="13"/>
  <c r="E94" i="13"/>
  <c r="F94" i="13"/>
  <c r="AM94" i="13"/>
  <c r="E95" i="13"/>
  <c r="F95" i="13"/>
  <c r="AM95" i="13"/>
  <c r="E96" i="13"/>
  <c r="F96" i="13"/>
  <c r="AM96" i="13"/>
  <c r="E97" i="13"/>
  <c r="F97" i="13"/>
  <c r="AM97" i="13"/>
  <c r="E98" i="13"/>
  <c r="F98" i="13"/>
  <c r="AM98" i="13"/>
  <c r="E99" i="13"/>
  <c r="F99" i="13"/>
  <c r="AM99" i="13"/>
  <c r="E100" i="13"/>
  <c r="F100" i="13"/>
  <c r="AM100" i="13"/>
  <c r="E101" i="13"/>
  <c r="F101" i="13"/>
  <c r="AM101" i="13"/>
  <c r="E102" i="13"/>
  <c r="F102" i="13"/>
  <c r="AM102" i="13"/>
  <c r="E103" i="13"/>
  <c r="F103" i="13"/>
  <c r="AM103" i="13"/>
  <c r="E104" i="13"/>
  <c r="F104" i="13"/>
  <c r="AM104" i="13"/>
  <c r="E105" i="13"/>
  <c r="F105" i="13"/>
  <c r="AM105" i="13"/>
  <c r="E106" i="13"/>
  <c r="F106" i="13"/>
  <c r="AM106" i="13"/>
  <c r="E107" i="13"/>
  <c r="F107" i="13"/>
  <c r="AM107" i="13"/>
  <c r="E108" i="13"/>
  <c r="F108" i="13"/>
  <c r="AM108" i="13"/>
  <c r="E109" i="13"/>
  <c r="F109" i="13"/>
  <c r="AM109" i="13"/>
  <c r="E110" i="13"/>
  <c r="F110" i="13"/>
  <c r="AM110" i="13"/>
  <c r="E111" i="13"/>
  <c r="F111" i="13"/>
  <c r="AM111" i="13"/>
  <c r="E112" i="13"/>
  <c r="F112" i="13"/>
  <c r="AM112" i="13"/>
  <c r="E113" i="13"/>
  <c r="F113" i="13"/>
  <c r="AM113" i="13"/>
  <c r="E114" i="13"/>
  <c r="F114" i="13"/>
  <c r="AM114" i="13"/>
  <c r="E115" i="13"/>
  <c r="F115" i="13"/>
  <c r="AM115" i="13"/>
  <c r="E116" i="13"/>
  <c r="F116" i="13"/>
  <c r="AM116" i="13"/>
  <c r="E117" i="13"/>
  <c r="F117" i="13"/>
  <c r="AM117" i="13"/>
  <c r="E118" i="13"/>
  <c r="F118" i="13"/>
  <c r="AM118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J119" i="13"/>
  <c r="AK119" i="13"/>
  <c r="AL119" i="13"/>
  <c r="C124" i="13"/>
  <c r="D124" i="13"/>
  <c r="C125" i="13"/>
  <c r="D125" i="13"/>
  <c r="C126" i="13"/>
  <c r="D126" i="13"/>
  <c r="C127" i="13"/>
  <c r="D127" i="13"/>
  <c r="B132" i="13"/>
  <c r="B133" i="13"/>
  <c r="F133" i="13"/>
  <c r="B134" i="13"/>
  <c r="C137" i="13"/>
  <c r="D137" i="13"/>
  <c r="E137" i="13"/>
  <c r="F137" i="13"/>
  <c r="I137" i="13"/>
  <c r="C138" i="13"/>
  <c r="D138" i="13"/>
  <c r="E138" i="13"/>
  <c r="F138" i="13"/>
  <c r="G138" i="13"/>
  <c r="H138" i="13"/>
  <c r="I138" i="13"/>
  <c r="C139" i="13"/>
  <c r="E139" i="13"/>
  <c r="C140" i="13"/>
  <c r="E140" i="13"/>
  <c r="B142" i="13"/>
  <c r="I142" i="13"/>
  <c r="B143" i="13"/>
  <c r="I143" i="13"/>
  <c r="B144" i="13"/>
  <c r="I144" i="13"/>
  <c r="B145" i="13"/>
  <c r="I145" i="13"/>
  <c r="B146" i="13"/>
  <c r="I146" i="13"/>
  <c r="B147" i="13"/>
  <c r="I147" i="13"/>
  <c r="B148" i="13"/>
  <c r="I148" i="13"/>
  <c r="B149" i="13"/>
  <c r="I149" i="13"/>
  <c r="B150" i="13"/>
  <c r="I150" i="13"/>
  <c r="B151" i="13"/>
  <c r="I151" i="13"/>
  <c r="B152" i="13"/>
  <c r="I152" i="13"/>
  <c r="B153" i="13"/>
  <c r="I153" i="13"/>
  <c r="B154" i="13"/>
  <c r="I154" i="13"/>
  <c r="B155" i="13"/>
  <c r="I155" i="13"/>
  <c r="B156" i="13"/>
  <c r="I156" i="13"/>
  <c r="B157" i="13"/>
  <c r="I157" i="13"/>
  <c r="B158" i="13"/>
  <c r="I158" i="13"/>
  <c r="B159" i="13"/>
  <c r="I159" i="13"/>
  <c r="B160" i="13"/>
  <c r="I160" i="13"/>
  <c r="B161" i="13"/>
  <c r="I161" i="13"/>
  <c r="B162" i="13"/>
  <c r="I162" i="13"/>
  <c r="B163" i="13"/>
  <c r="I163" i="13"/>
  <c r="B164" i="13"/>
  <c r="I164" i="13"/>
  <c r="B165" i="13"/>
  <c r="I165" i="13"/>
  <c r="B166" i="13"/>
  <c r="I166" i="13"/>
  <c r="A167" i="13"/>
  <c r="B167" i="13"/>
  <c r="I167" i="13"/>
  <c r="A168" i="13"/>
  <c r="B168" i="13"/>
  <c r="I168" i="13"/>
  <c r="B169" i="13"/>
  <c r="I169" i="13"/>
  <c r="B170" i="13"/>
  <c r="I170" i="13"/>
  <c r="B171" i="13"/>
  <c r="I171" i="13"/>
  <c r="B172" i="13"/>
  <c r="I172" i="13"/>
  <c r="C173" i="13"/>
  <c r="D173" i="13"/>
  <c r="E173" i="13"/>
  <c r="F173" i="13"/>
  <c r="G173" i="13"/>
  <c r="H173" i="13"/>
  <c r="I173" i="13"/>
  <c r="B203" i="13"/>
  <c r="B213" i="13"/>
  <c r="B220" i="13"/>
  <c r="J220" i="13"/>
  <c r="M250" i="13"/>
  <c r="F275" i="13"/>
  <c r="B4" i="12"/>
  <c r="B5" i="12"/>
  <c r="D8" i="12"/>
  <c r="J8" i="12"/>
  <c r="O8" i="12"/>
  <c r="S8" i="12"/>
  <c r="D9" i="12"/>
  <c r="J9" i="12"/>
  <c r="S9" i="12"/>
  <c r="G10" i="12"/>
  <c r="H10" i="12"/>
  <c r="J10" i="12"/>
  <c r="S10" i="12"/>
  <c r="S11" i="12"/>
  <c r="S12" i="12"/>
  <c r="S13" i="12"/>
  <c r="D14" i="12"/>
  <c r="S14" i="12"/>
  <c r="S15" i="12"/>
  <c r="D16" i="12"/>
  <c r="O16" i="12"/>
  <c r="S16" i="12"/>
  <c r="S17" i="12"/>
  <c r="H18" i="12"/>
  <c r="I18" i="12"/>
  <c r="S18" i="12"/>
  <c r="D19" i="12"/>
  <c r="I19" i="12"/>
  <c r="O19" i="12"/>
  <c r="S19" i="12"/>
  <c r="S20" i="12"/>
  <c r="H21" i="12"/>
  <c r="I21" i="12"/>
  <c r="S21" i="12"/>
  <c r="H22" i="12"/>
  <c r="I22" i="12"/>
  <c r="S22" i="12"/>
  <c r="I23" i="12"/>
  <c r="S23" i="12"/>
  <c r="D24" i="12"/>
  <c r="O24" i="12"/>
  <c r="S24" i="12"/>
  <c r="S25" i="12"/>
  <c r="S26" i="12"/>
  <c r="S27" i="12"/>
  <c r="D28" i="12"/>
  <c r="O28" i="12"/>
  <c r="S28" i="12"/>
  <c r="D29" i="12"/>
  <c r="I29" i="12"/>
  <c r="S29" i="12"/>
  <c r="D30" i="12"/>
  <c r="S30" i="12"/>
  <c r="D31" i="12"/>
  <c r="S31" i="12"/>
  <c r="D32" i="12"/>
  <c r="S32" i="12"/>
  <c r="S33" i="12"/>
  <c r="S34" i="12"/>
  <c r="D35" i="12"/>
  <c r="S35" i="12"/>
  <c r="D36" i="12"/>
  <c r="J36" i="12"/>
  <c r="K36" i="12"/>
  <c r="S36" i="12"/>
  <c r="D37" i="12"/>
  <c r="H37" i="12"/>
  <c r="S37" i="12"/>
  <c r="D38" i="12"/>
  <c r="H38" i="12"/>
  <c r="I38" i="12"/>
  <c r="O38" i="12"/>
  <c r="S38" i="12"/>
  <c r="H39" i="12"/>
  <c r="D40" i="12"/>
  <c r="O40" i="12"/>
  <c r="H41" i="12"/>
  <c r="I41" i="12"/>
  <c r="J41" i="12"/>
  <c r="K41" i="12"/>
  <c r="L41" i="12"/>
  <c r="L43" i="12"/>
  <c r="D44" i="12"/>
  <c r="O44" i="12"/>
  <c r="H45" i="12"/>
  <c r="I45" i="12"/>
  <c r="J45" i="12"/>
  <c r="K45" i="12"/>
  <c r="L45" i="12"/>
  <c r="D46" i="12"/>
  <c r="D47" i="12"/>
  <c r="H47" i="12"/>
  <c r="I47" i="12"/>
  <c r="J47" i="12"/>
  <c r="K47" i="12"/>
  <c r="L47" i="12"/>
  <c r="D48" i="12"/>
  <c r="D50" i="12"/>
  <c r="O50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AJ65" i="12"/>
  <c r="AK65" i="12"/>
  <c r="AL65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AJ66" i="12"/>
  <c r="AK66" i="12"/>
  <c r="AL66" i="12"/>
  <c r="B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AJ68" i="12"/>
  <c r="AK68" i="12"/>
  <c r="AL68" i="12"/>
  <c r="B69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AJ70" i="12"/>
  <c r="AK70" i="12"/>
  <c r="AL70" i="12"/>
  <c r="E71" i="12"/>
  <c r="F71" i="12"/>
  <c r="AM71" i="12"/>
  <c r="E72" i="12"/>
  <c r="F72" i="12"/>
  <c r="AM72" i="12"/>
  <c r="E73" i="12"/>
  <c r="F73" i="12"/>
  <c r="AM73" i="12"/>
  <c r="E76" i="12"/>
  <c r="F76" i="12"/>
  <c r="AM76" i="12"/>
  <c r="E77" i="12"/>
  <c r="F77" i="12"/>
  <c r="AM77" i="12"/>
  <c r="E78" i="12"/>
  <c r="F78" i="12"/>
  <c r="AM78" i="12"/>
  <c r="E79" i="12"/>
  <c r="F79" i="12"/>
  <c r="AM79" i="12"/>
  <c r="E80" i="12"/>
  <c r="F80" i="12"/>
  <c r="AM80" i="12"/>
  <c r="E81" i="12"/>
  <c r="F81" i="12"/>
  <c r="AM81" i="12"/>
  <c r="E82" i="12"/>
  <c r="F82" i="12"/>
  <c r="AM82" i="12"/>
  <c r="E83" i="12"/>
  <c r="F83" i="12"/>
  <c r="AM83" i="12"/>
  <c r="E84" i="12"/>
  <c r="F84" i="12"/>
  <c r="AM84" i="12"/>
  <c r="E85" i="12"/>
  <c r="F85" i="12"/>
  <c r="AM85" i="12"/>
  <c r="E86" i="12"/>
  <c r="F86" i="12"/>
  <c r="AM86" i="12"/>
  <c r="E87" i="12"/>
  <c r="F87" i="12"/>
  <c r="AM87" i="12"/>
  <c r="E88" i="12"/>
  <c r="F88" i="12"/>
  <c r="AM88" i="12"/>
  <c r="E89" i="12"/>
  <c r="F89" i="12"/>
  <c r="AM89" i="12"/>
  <c r="E90" i="12"/>
  <c r="F90" i="12"/>
  <c r="AM90" i="12"/>
  <c r="E91" i="12"/>
  <c r="F91" i="12"/>
  <c r="AM91" i="12"/>
  <c r="E92" i="12"/>
  <c r="F92" i="12"/>
  <c r="AM92" i="12"/>
  <c r="E93" i="12"/>
  <c r="F93" i="12"/>
  <c r="AM93" i="12"/>
  <c r="E94" i="12"/>
  <c r="F94" i="12"/>
  <c r="AM94" i="12"/>
  <c r="E95" i="12"/>
  <c r="F95" i="12"/>
  <c r="AM95" i="12"/>
  <c r="E96" i="12"/>
  <c r="F96" i="12"/>
  <c r="AM96" i="12"/>
  <c r="E97" i="12"/>
  <c r="F97" i="12"/>
  <c r="AM97" i="12"/>
  <c r="E98" i="12"/>
  <c r="F98" i="12"/>
  <c r="AM98" i="12"/>
  <c r="E99" i="12"/>
  <c r="F99" i="12"/>
  <c r="AM99" i="12"/>
  <c r="E100" i="12"/>
  <c r="F100" i="12"/>
  <c r="AM100" i="12"/>
  <c r="E101" i="12"/>
  <c r="F101" i="12"/>
  <c r="AM101" i="12"/>
  <c r="E102" i="12"/>
  <c r="F102" i="12"/>
  <c r="AM102" i="12"/>
  <c r="E103" i="12"/>
  <c r="F103" i="12"/>
  <c r="AM103" i="12"/>
  <c r="E104" i="12"/>
  <c r="F104" i="12"/>
  <c r="AM104" i="12"/>
  <c r="E105" i="12"/>
  <c r="F105" i="12"/>
  <c r="AM105" i="12"/>
  <c r="E106" i="12"/>
  <c r="F106" i="12"/>
  <c r="AM106" i="12"/>
  <c r="E107" i="12"/>
  <c r="F107" i="12"/>
  <c r="AM107" i="12"/>
  <c r="E108" i="12"/>
  <c r="F108" i="12"/>
  <c r="AM108" i="12"/>
  <c r="E109" i="12"/>
  <c r="F109" i="12"/>
  <c r="AM109" i="12"/>
  <c r="E110" i="12"/>
  <c r="F110" i="12"/>
  <c r="AM110" i="12"/>
  <c r="E111" i="12"/>
  <c r="F111" i="12"/>
  <c r="AM111" i="12"/>
  <c r="E112" i="12"/>
  <c r="F112" i="12"/>
  <c r="AM112" i="12"/>
  <c r="E113" i="12"/>
  <c r="F113" i="12"/>
  <c r="AM113" i="12"/>
  <c r="E114" i="12"/>
  <c r="F114" i="12"/>
  <c r="AM114" i="12"/>
  <c r="E115" i="12"/>
  <c r="F115" i="12"/>
  <c r="AM115" i="12"/>
  <c r="E116" i="12"/>
  <c r="F116" i="12"/>
  <c r="AM116" i="12"/>
  <c r="E117" i="12"/>
  <c r="F117" i="12"/>
  <c r="AM117" i="12"/>
  <c r="E118" i="12"/>
  <c r="F118" i="12"/>
  <c r="AM118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C124" i="12"/>
  <c r="D124" i="12"/>
  <c r="C125" i="12"/>
  <c r="D125" i="12"/>
  <c r="C126" i="12"/>
  <c r="D126" i="12"/>
  <c r="C127" i="12"/>
  <c r="D127" i="12"/>
  <c r="B132" i="12"/>
  <c r="B133" i="12"/>
  <c r="F133" i="12"/>
  <c r="B134" i="12"/>
  <c r="C137" i="12"/>
  <c r="D137" i="12"/>
  <c r="E137" i="12"/>
  <c r="F137" i="12"/>
  <c r="I137" i="12"/>
  <c r="C138" i="12"/>
  <c r="D138" i="12"/>
  <c r="E138" i="12"/>
  <c r="F138" i="12"/>
  <c r="G138" i="12"/>
  <c r="H138" i="12"/>
  <c r="I138" i="12"/>
  <c r="C139" i="12"/>
  <c r="E139" i="12"/>
  <c r="C140" i="12"/>
  <c r="E140" i="12"/>
  <c r="B142" i="12"/>
  <c r="I142" i="12"/>
  <c r="B143" i="12"/>
  <c r="I143" i="12"/>
  <c r="B144" i="12"/>
  <c r="I144" i="12"/>
  <c r="B145" i="12"/>
  <c r="I145" i="12"/>
  <c r="B146" i="12"/>
  <c r="I146" i="12"/>
  <c r="B147" i="12"/>
  <c r="I147" i="12"/>
  <c r="B148" i="12"/>
  <c r="I148" i="12"/>
  <c r="B149" i="12"/>
  <c r="I149" i="12"/>
  <c r="B150" i="12"/>
  <c r="I150" i="12"/>
  <c r="B151" i="12"/>
  <c r="I151" i="12"/>
  <c r="B152" i="12"/>
  <c r="I152" i="12"/>
  <c r="B153" i="12"/>
  <c r="I153" i="12"/>
  <c r="B154" i="12"/>
  <c r="I154" i="12"/>
  <c r="B155" i="12"/>
  <c r="I155" i="12"/>
  <c r="B156" i="12"/>
  <c r="I156" i="12"/>
  <c r="B157" i="12"/>
  <c r="I157" i="12"/>
  <c r="B158" i="12"/>
  <c r="I158" i="12"/>
  <c r="B159" i="12"/>
  <c r="I159" i="12"/>
  <c r="B160" i="12"/>
  <c r="I160" i="12"/>
  <c r="B161" i="12"/>
  <c r="I161" i="12"/>
  <c r="B162" i="12"/>
  <c r="I162" i="12"/>
  <c r="B163" i="12"/>
  <c r="I163" i="12"/>
  <c r="B164" i="12"/>
  <c r="I164" i="12"/>
  <c r="B165" i="12"/>
  <c r="I165" i="12"/>
  <c r="B166" i="12"/>
  <c r="I166" i="12"/>
  <c r="A167" i="12"/>
  <c r="B167" i="12"/>
  <c r="I167" i="12"/>
  <c r="A168" i="12"/>
  <c r="B168" i="12"/>
  <c r="I168" i="12"/>
  <c r="B169" i="12"/>
  <c r="I169" i="12"/>
  <c r="B170" i="12"/>
  <c r="I170" i="12"/>
  <c r="B171" i="12"/>
  <c r="I171" i="12"/>
  <c r="B172" i="12"/>
  <c r="I172" i="12"/>
  <c r="C173" i="12"/>
  <c r="D173" i="12"/>
  <c r="E173" i="12"/>
  <c r="F173" i="12"/>
  <c r="G173" i="12"/>
  <c r="H173" i="12"/>
  <c r="I173" i="12"/>
  <c r="B203" i="12"/>
  <c r="B213" i="12"/>
  <c r="B220" i="12"/>
  <c r="J220" i="12"/>
  <c r="M250" i="12"/>
  <c r="F275" i="12"/>
  <c r="B4" i="7"/>
  <c r="B5" i="7"/>
  <c r="D8" i="7"/>
  <c r="G8" i="7"/>
  <c r="H8" i="7"/>
  <c r="J8" i="7"/>
  <c r="O8" i="7"/>
  <c r="S8" i="7"/>
  <c r="D9" i="7"/>
  <c r="G9" i="7"/>
  <c r="H9" i="7"/>
  <c r="J9" i="7"/>
  <c r="S9" i="7"/>
  <c r="G10" i="7"/>
  <c r="H10" i="7"/>
  <c r="J10" i="7"/>
  <c r="S10" i="7"/>
  <c r="S11" i="7"/>
  <c r="S12" i="7"/>
  <c r="S13" i="7"/>
  <c r="D14" i="7"/>
  <c r="S14" i="7"/>
  <c r="S15" i="7"/>
  <c r="D16" i="7"/>
  <c r="O16" i="7"/>
  <c r="S16" i="7"/>
  <c r="S17" i="7"/>
  <c r="H18" i="7"/>
  <c r="I18" i="7"/>
  <c r="S18" i="7"/>
  <c r="D19" i="7"/>
  <c r="I19" i="7"/>
  <c r="O19" i="7"/>
  <c r="S19" i="7"/>
  <c r="S20" i="7"/>
  <c r="H21" i="7"/>
  <c r="I21" i="7"/>
  <c r="S21" i="7"/>
  <c r="H22" i="7"/>
  <c r="I22" i="7"/>
  <c r="S22" i="7"/>
  <c r="I23" i="7"/>
  <c r="S23" i="7"/>
  <c r="D24" i="7"/>
  <c r="O24" i="7"/>
  <c r="S24" i="7"/>
  <c r="S25" i="7"/>
  <c r="S26" i="7"/>
  <c r="S27" i="7"/>
  <c r="D28" i="7"/>
  <c r="O28" i="7"/>
  <c r="S28" i="7"/>
  <c r="D29" i="7"/>
  <c r="I29" i="7"/>
  <c r="S29" i="7"/>
  <c r="D30" i="7"/>
  <c r="S30" i="7"/>
  <c r="D31" i="7"/>
  <c r="S31" i="7"/>
  <c r="D32" i="7"/>
  <c r="S32" i="7"/>
  <c r="S33" i="7"/>
  <c r="S34" i="7"/>
  <c r="D35" i="7"/>
  <c r="S35" i="7"/>
  <c r="D36" i="7"/>
  <c r="J36" i="7"/>
  <c r="K36" i="7"/>
  <c r="S36" i="7"/>
  <c r="D37" i="7"/>
  <c r="H37" i="7"/>
  <c r="S37" i="7"/>
  <c r="D38" i="7"/>
  <c r="H38" i="7"/>
  <c r="I38" i="7"/>
  <c r="O38" i="7"/>
  <c r="S38" i="7"/>
  <c r="H39" i="7"/>
  <c r="D40" i="7"/>
  <c r="O40" i="7"/>
  <c r="H41" i="7"/>
  <c r="I41" i="7"/>
  <c r="J41" i="7"/>
  <c r="K41" i="7"/>
  <c r="L41" i="7"/>
  <c r="L43" i="7"/>
  <c r="D44" i="7"/>
  <c r="O44" i="7"/>
  <c r="H45" i="7"/>
  <c r="I45" i="7"/>
  <c r="J45" i="7"/>
  <c r="K45" i="7"/>
  <c r="L45" i="7"/>
  <c r="D46" i="7"/>
  <c r="D47" i="7"/>
  <c r="H47" i="7"/>
  <c r="I47" i="7"/>
  <c r="J47" i="7"/>
  <c r="K47" i="7"/>
  <c r="L47" i="7"/>
  <c r="D48" i="7"/>
  <c r="D50" i="7"/>
  <c r="O50" i="7"/>
  <c r="V50" i="7"/>
  <c r="V51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B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B69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E71" i="7"/>
  <c r="F71" i="7"/>
  <c r="AM71" i="7"/>
  <c r="E72" i="7"/>
  <c r="F72" i="7"/>
  <c r="AM72" i="7"/>
  <c r="E73" i="7"/>
  <c r="F73" i="7"/>
  <c r="AM73" i="7"/>
  <c r="E76" i="7"/>
  <c r="F76" i="7"/>
  <c r="AM76" i="7"/>
  <c r="E77" i="7"/>
  <c r="F77" i="7"/>
  <c r="AM77" i="7"/>
  <c r="E78" i="7"/>
  <c r="F78" i="7"/>
  <c r="AM78" i="7"/>
  <c r="E79" i="7"/>
  <c r="F79" i="7"/>
  <c r="AM79" i="7"/>
  <c r="E80" i="7"/>
  <c r="F80" i="7"/>
  <c r="AM80" i="7"/>
  <c r="E81" i="7"/>
  <c r="F81" i="7"/>
  <c r="AM81" i="7"/>
  <c r="E82" i="7"/>
  <c r="F82" i="7"/>
  <c r="AM82" i="7"/>
  <c r="E83" i="7"/>
  <c r="F83" i="7"/>
  <c r="AM83" i="7"/>
  <c r="E84" i="7"/>
  <c r="F84" i="7"/>
  <c r="AM84" i="7"/>
  <c r="E85" i="7"/>
  <c r="F85" i="7"/>
  <c r="AM85" i="7"/>
  <c r="E86" i="7"/>
  <c r="F86" i="7"/>
  <c r="AM86" i="7"/>
  <c r="E87" i="7"/>
  <c r="F87" i="7"/>
  <c r="AM87" i="7"/>
  <c r="E88" i="7"/>
  <c r="F88" i="7"/>
  <c r="AM88" i="7"/>
  <c r="E89" i="7"/>
  <c r="F89" i="7"/>
  <c r="AM89" i="7"/>
  <c r="E90" i="7"/>
  <c r="F90" i="7"/>
  <c r="AM90" i="7"/>
  <c r="E91" i="7"/>
  <c r="F91" i="7"/>
  <c r="AM91" i="7"/>
  <c r="E92" i="7"/>
  <c r="F92" i="7"/>
  <c r="AM92" i="7"/>
  <c r="E93" i="7"/>
  <c r="F93" i="7"/>
  <c r="AM93" i="7"/>
  <c r="E94" i="7"/>
  <c r="F94" i="7"/>
  <c r="AM94" i="7"/>
  <c r="E95" i="7"/>
  <c r="F95" i="7"/>
  <c r="AM95" i="7"/>
  <c r="E96" i="7"/>
  <c r="F96" i="7"/>
  <c r="AM96" i="7"/>
  <c r="E97" i="7"/>
  <c r="F97" i="7"/>
  <c r="AM97" i="7"/>
  <c r="E98" i="7"/>
  <c r="F98" i="7"/>
  <c r="AM98" i="7"/>
  <c r="E99" i="7"/>
  <c r="F99" i="7"/>
  <c r="AM99" i="7"/>
  <c r="E100" i="7"/>
  <c r="F100" i="7"/>
  <c r="AM100" i="7"/>
  <c r="E101" i="7"/>
  <c r="F101" i="7"/>
  <c r="AM101" i="7"/>
  <c r="E102" i="7"/>
  <c r="F102" i="7"/>
  <c r="AM102" i="7"/>
  <c r="E103" i="7"/>
  <c r="F103" i="7"/>
  <c r="AM103" i="7"/>
  <c r="E104" i="7"/>
  <c r="F104" i="7"/>
  <c r="AM104" i="7"/>
  <c r="E105" i="7"/>
  <c r="F105" i="7"/>
  <c r="AM105" i="7"/>
  <c r="E106" i="7"/>
  <c r="F106" i="7"/>
  <c r="AM106" i="7"/>
  <c r="E107" i="7"/>
  <c r="F107" i="7"/>
  <c r="AM107" i="7"/>
  <c r="E108" i="7"/>
  <c r="F108" i="7"/>
  <c r="AM108" i="7"/>
  <c r="E109" i="7"/>
  <c r="F109" i="7"/>
  <c r="AM109" i="7"/>
  <c r="E110" i="7"/>
  <c r="F110" i="7"/>
  <c r="AM110" i="7"/>
  <c r="E111" i="7"/>
  <c r="F111" i="7"/>
  <c r="AM111" i="7"/>
  <c r="E112" i="7"/>
  <c r="F112" i="7"/>
  <c r="AM112" i="7"/>
  <c r="E113" i="7"/>
  <c r="F113" i="7"/>
  <c r="AM113" i="7"/>
  <c r="E114" i="7"/>
  <c r="F114" i="7"/>
  <c r="AM114" i="7"/>
  <c r="E115" i="7"/>
  <c r="F115" i="7"/>
  <c r="AM115" i="7"/>
  <c r="E116" i="7"/>
  <c r="F116" i="7"/>
  <c r="AM116" i="7"/>
  <c r="E117" i="7"/>
  <c r="F117" i="7"/>
  <c r="AM117" i="7"/>
  <c r="E118" i="7"/>
  <c r="F118" i="7"/>
  <c r="AM118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C124" i="7"/>
  <c r="D124" i="7"/>
  <c r="C125" i="7"/>
  <c r="D125" i="7"/>
  <c r="C126" i="7"/>
  <c r="D126" i="7"/>
  <c r="C127" i="7"/>
  <c r="D127" i="7"/>
  <c r="B132" i="7"/>
  <c r="B133" i="7"/>
  <c r="C133" i="7"/>
  <c r="D133" i="7"/>
  <c r="F133" i="7"/>
  <c r="B134" i="7"/>
  <c r="C137" i="7"/>
  <c r="D137" i="7"/>
  <c r="E137" i="7"/>
  <c r="F137" i="7"/>
  <c r="I137" i="7"/>
  <c r="C138" i="7"/>
  <c r="D138" i="7"/>
  <c r="E138" i="7"/>
  <c r="F138" i="7"/>
  <c r="G138" i="7"/>
  <c r="H138" i="7"/>
  <c r="I138" i="7"/>
  <c r="C139" i="7"/>
  <c r="E139" i="7"/>
  <c r="C140" i="7"/>
  <c r="E140" i="7"/>
  <c r="B142" i="7"/>
  <c r="I142" i="7"/>
  <c r="B143" i="7"/>
  <c r="I143" i="7"/>
  <c r="B144" i="7"/>
  <c r="I144" i="7"/>
  <c r="B145" i="7"/>
  <c r="I145" i="7"/>
  <c r="B146" i="7"/>
  <c r="I146" i="7"/>
  <c r="B147" i="7"/>
  <c r="I147" i="7"/>
  <c r="B148" i="7"/>
  <c r="I148" i="7"/>
  <c r="B149" i="7"/>
  <c r="I149" i="7"/>
  <c r="B150" i="7"/>
  <c r="I150" i="7"/>
  <c r="B151" i="7"/>
  <c r="I151" i="7"/>
  <c r="B152" i="7"/>
  <c r="I152" i="7"/>
  <c r="B153" i="7"/>
  <c r="I153" i="7"/>
  <c r="B154" i="7"/>
  <c r="I154" i="7"/>
  <c r="B155" i="7"/>
  <c r="I155" i="7"/>
  <c r="B156" i="7"/>
  <c r="I156" i="7"/>
  <c r="B157" i="7"/>
  <c r="I157" i="7"/>
  <c r="B158" i="7"/>
  <c r="I158" i="7"/>
  <c r="B159" i="7"/>
  <c r="I159" i="7"/>
  <c r="B160" i="7"/>
  <c r="I160" i="7"/>
  <c r="B161" i="7"/>
  <c r="I161" i="7"/>
  <c r="B162" i="7"/>
  <c r="I162" i="7"/>
  <c r="B163" i="7"/>
  <c r="I163" i="7"/>
  <c r="B164" i="7"/>
  <c r="I164" i="7"/>
  <c r="B165" i="7"/>
  <c r="I165" i="7"/>
  <c r="B166" i="7"/>
  <c r="I166" i="7"/>
  <c r="A167" i="7"/>
  <c r="B167" i="7"/>
  <c r="I167" i="7"/>
  <c r="A168" i="7"/>
  <c r="B168" i="7"/>
  <c r="I168" i="7"/>
  <c r="B169" i="7"/>
  <c r="I169" i="7"/>
  <c r="B170" i="7"/>
  <c r="I170" i="7"/>
  <c r="B171" i="7"/>
  <c r="I171" i="7"/>
  <c r="B172" i="7"/>
  <c r="I172" i="7"/>
  <c r="C173" i="7"/>
  <c r="D173" i="7"/>
  <c r="E173" i="7"/>
  <c r="F173" i="7"/>
  <c r="G173" i="7"/>
  <c r="H173" i="7"/>
  <c r="I173" i="7"/>
  <c r="B203" i="7"/>
  <c r="B213" i="7"/>
  <c r="B220" i="7"/>
  <c r="J220" i="7"/>
  <c r="M250" i="7"/>
  <c r="F275" i="7"/>
  <c r="D8" i="3"/>
  <c r="J8" i="3"/>
  <c r="O8" i="3"/>
  <c r="S8" i="3"/>
  <c r="T8" i="3"/>
  <c r="U8" i="3"/>
  <c r="V8" i="3"/>
  <c r="W8" i="3"/>
  <c r="X8" i="3"/>
  <c r="Y8" i="3"/>
  <c r="Z8" i="3"/>
  <c r="AA8" i="3"/>
  <c r="AC8" i="3"/>
  <c r="AD8" i="3"/>
  <c r="AE8" i="3"/>
  <c r="AF8" i="3"/>
  <c r="AG8" i="3"/>
  <c r="AH8" i="3"/>
  <c r="AI8" i="3"/>
  <c r="AJ8" i="3"/>
  <c r="D9" i="3"/>
  <c r="J9" i="3"/>
  <c r="S9" i="3"/>
  <c r="T9" i="3"/>
  <c r="U9" i="3"/>
  <c r="V9" i="3"/>
  <c r="W9" i="3"/>
  <c r="X9" i="3"/>
  <c r="Y9" i="3"/>
  <c r="Z9" i="3"/>
  <c r="AA9" i="3"/>
  <c r="AD9" i="3"/>
  <c r="AE9" i="3"/>
  <c r="AF9" i="3"/>
  <c r="AG9" i="3"/>
  <c r="AH9" i="3"/>
  <c r="AI9" i="3"/>
  <c r="AJ9" i="3"/>
  <c r="G10" i="3"/>
  <c r="H10" i="3"/>
  <c r="J10" i="3"/>
  <c r="S10" i="3"/>
  <c r="T10" i="3"/>
  <c r="U10" i="3"/>
  <c r="V10" i="3"/>
  <c r="W10" i="3"/>
  <c r="X10" i="3"/>
  <c r="Y10" i="3"/>
  <c r="Z10" i="3"/>
  <c r="AA10" i="3"/>
  <c r="AD10" i="3"/>
  <c r="AE10" i="3"/>
  <c r="AF10" i="3"/>
  <c r="AG10" i="3"/>
  <c r="AH10" i="3"/>
  <c r="AI10" i="3"/>
  <c r="AJ10" i="3"/>
  <c r="S11" i="3"/>
  <c r="T11" i="3"/>
  <c r="U11" i="3"/>
  <c r="V11" i="3"/>
  <c r="W11" i="3"/>
  <c r="X11" i="3"/>
  <c r="Y11" i="3"/>
  <c r="Z11" i="3"/>
  <c r="AA11" i="3"/>
  <c r="AD11" i="3"/>
  <c r="AE11" i="3"/>
  <c r="AF11" i="3"/>
  <c r="AG11" i="3"/>
  <c r="AH11" i="3"/>
  <c r="AI11" i="3"/>
  <c r="AJ11" i="3"/>
  <c r="S12" i="3"/>
  <c r="T12" i="3"/>
  <c r="U12" i="3"/>
  <c r="V12" i="3"/>
  <c r="W12" i="3"/>
  <c r="X12" i="3"/>
  <c r="Y12" i="3"/>
  <c r="Z12" i="3"/>
  <c r="AA12" i="3"/>
  <c r="AD12" i="3"/>
  <c r="AE12" i="3"/>
  <c r="AF12" i="3"/>
  <c r="AG12" i="3"/>
  <c r="AH12" i="3"/>
  <c r="AI12" i="3"/>
  <c r="AJ12" i="3"/>
  <c r="S13" i="3"/>
  <c r="T13" i="3"/>
  <c r="U13" i="3"/>
  <c r="V13" i="3"/>
  <c r="W13" i="3"/>
  <c r="X13" i="3"/>
  <c r="Y13" i="3"/>
  <c r="Z13" i="3"/>
  <c r="AA13" i="3"/>
  <c r="AD13" i="3"/>
  <c r="AE13" i="3"/>
  <c r="AF13" i="3"/>
  <c r="AG13" i="3"/>
  <c r="AH13" i="3"/>
  <c r="AI13" i="3"/>
  <c r="AJ13" i="3"/>
  <c r="D14" i="3"/>
  <c r="S14" i="3"/>
  <c r="T14" i="3"/>
  <c r="U14" i="3"/>
  <c r="V14" i="3"/>
  <c r="W14" i="3"/>
  <c r="X14" i="3"/>
  <c r="Y14" i="3"/>
  <c r="Z14" i="3"/>
  <c r="AA14" i="3"/>
  <c r="AD14" i="3"/>
  <c r="AE14" i="3"/>
  <c r="AF14" i="3"/>
  <c r="AG14" i="3"/>
  <c r="AH14" i="3"/>
  <c r="AI14" i="3"/>
  <c r="AJ14" i="3"/>
  <c r="S15" i="3"/>
  <c r="T15" i="3"/>
  <c r="U15" i="3"/>
  <c r="V15" i="3"/>
  <c r="W15" i="3"/>
  <c r="X15" i="3"/>
  <c r="Y15" i="3"/>
  <c r="Z15" i="3"/>
  <c r="AA15" i="3"/>
  <c r="AD15" i="3"/>
  <c r="AE15" i="3"/>
  <c r="AF15" i="3"/>
  <c r="AG15" i="3"/>
  <c r="AH15" i="3"/>
  <c r="AI15" i="3"/>
  <c r="AJ15" i="3"/>
  <c r="D16" i="3"/>
  <c r="O16" i="3"/>
  <c r="S16" i="3"/>
  <c r="T16" i="3"/>
  <c r="U16" i="3"/>
  <c r="V16" i="3"/>
  <c r="W16" i="3"/>
  <c r="X16" i="3"/>
  <c r="Y16" i="3"/>
  <c r="Z16" i="3"/>
  <c r="AA16" i="3"/>
  <c r="AD16" i="3"/>
  <c r="AE16" i="3"/>
  <c r="AF16" i="3"/>
  <c r="AG16" i="3"/>
  <c r="AH16" i="3"/>
  <c r="AI16" i="3"/>
  <c r="AJ16" i="3"/>
  <c r="S17" i="3"/>
  <c r="T17" i="3"/>
  <c r="U17" i="3"/>
  <c r="V17" i="3"/>
  <c r="W17" i="3"/>
  <c r="X17" i="3"/>
  <c r="Y17" i="3"/>
  <c r="Z17" i="3"/>
  <c r="AA17" i="3"/>
  <c r="AD17" i="3"/>
  <c r="AE17" i="3"/>
  <c r="AF17" i="3"/>
  <c r="AG17" i="3"/>
  <c r="AH17" i="3"/>
  <c r="AI17" i="3"/>
  <c r="AJ17" i="3"/>
  <c r="H18" i="3"/>
  <c r="I18" i="3"/>
  <c r="S18" i="3"/>
  <c r="T18" i="3"/>
  <c r="U18" i="3"/>
  <c r="V18" i="3"/>
  <c r="W18" i="3"/>
  <c r="X18" i="3"/>
  <c r="Y18" i="3"/>
  <c r="Z18" i="3"/>
  <c r="AA18" i="3"/>
  <c r="AD18" i="3"/>
  <c r="AE18" i="3"/>
  <c r="AF18" i="3"/>
  <c r="AG18" i="3"/>
  <c r="AH18" i="3"/>
  <c r="AI18" i="3"/>
  <c r="AJ18" i="3"/>
  <c r="D19" i="3"/>
  <c r="I19" i="3"/>
  <c r="O19" i="3"/>
  <c r="S19" i="3"/>
  <c r="T19" i="3"/>
  <c r="U19" i="3"/>
  <c r="V19" i="3"/>
  <c r="W19" i="3"/>
  <c r="X19" i="3"/>
  <c r="Y19" i="3"/>
  <c r="Z19" i="3"/>
  <c r="AA19" i="3"/>
  <c r="AD19" i="3"/>
  <c r="AE19" i="3"/>
  <c r="AF19" i="3"/>
  <c r="AG19" i="3"/>
  <c r="AH19" i="3"/>
  <c r="AI19" i="3"/>
  <c r="AJ19" i="3"/>
  <c r="S20" i="3"/>
  <c r="T20" i="3"/>
  <c r="U20" i="3"/>
  <c r="V20" i="3"/>
  <c r="W20" i="3"/>
  <c r="X20" i="3"/>
  <c r="Y20" i="3"/>
  <c r="Z20" i="3"/>
  <c r="AA20" i="3"/>
  <c r="AD20" i="3"/>
  <c r="AE20" i="3"/>
  <c r="AF20" i="3"/>
  <c r="AG20" i="3"/>
  <c r="AH20" i="3"/>
  <c r="AI20" i="3"/>
  <c r="AJ20" i="3"/>
  <c r="H21" i="3"/>
  <c r="I21" i="3"/>
  <c r="S21" i="3"/>
  <c r="T21" i="3"/>
  <c r="U21" i="3"/>
  <c r="V21" i="3"/>
  <c r="W21" i="3"/>
  <c r="X21" i="3"/>
  <c r="Y21" i="3"/>
  <c r="Z21" i="3"/>
  <c r="AA21" i="3"/>
  <c r="AD21" i="3"/>
  <c r="AE21" i="3"/>
  <c r="AF21" i="3"/>
  <c r="AG21" i="3"/>
  <c r="AH21" i="3"/>
  <c r="AI21" i="3"/>
  <c r="AJ21" i="3"/>
  <c r="H22" i="3"/>
  <c r="I22" i="3"/>
  <c r="S22" i="3"/>
  <c r="T22" i="3"/>
  <c r="U22" i="3"/>
  <c r="V22" i="3"/>
  <c r="W22" i="3"/>
  <c r="X22" i="3"/>
  <c r="Y22" i="3"/>
  <c r="Z22" i="3"/>
  <c r="AA22" i="3"/>
  <c r="AD22" i="3"/>
  <c r="AE22" i="3"/>
  <c r="AF22" i="3"/>
  <c r="AG22" i="3"/>
  <c r="AH22" i="3"/>
  <c r="AI22" i="3"/>
  <c r="AJ22" i="3"/>
  <c r="I23" i="3"/>
  <c r="S23" i="3"/>
  <c r="T23" i="3"/>
  <c r="U23" i="3"/>
  <c r="V23" i="3"/>
  <c r="W23" i="3"/>
  <c r="X23" i="3"/>
  <c r="Y23" i="3"/>
  <c r="Z23" i="3"/>
  <c r="AA23" i="3"/>
  <c r="AD23" i="3"/>
  <c r="AE23" i="3"/>
  <c r="AF23" i="3"/>
  <c r="AG23" i="3"/>
  <c r="AH23" i="3"/>
  <c r="AI23" i="3"/>
  <c r="AJ23" i="3"/>
  <c r="D24" i="3"/>
  <c r="O24" i="3"/>
  <c r="S24" i="3"/>
  <c r="T24" i="3"/>
  <c r="U24" i="3"/>
  <c r="V24" i="3"/>
  <c r="W24" i="3"/>
  <c r="X24" i="3"/>
  <c r="Y24" i="3"/>
  <c r="Z24" i="3"/>
  <c r="AA24" i="3"/>
  <c r="AD24" i="3"/>
  <c r="AE24" i="3"/>
  <c r="AF24" i="3"/>
  <c r="AG24" i="3"/>
  <c r="AH24" i="3"/>
  <c r="AI24" i="3"/>
  <c r="AJ24" i="3"/>
  <c r="S25" i="3"/>
  <c r="T25" i="3"/>
  <c r="U25" i="3"/>
  <c r="V25" i="3"/>
  <c r="W25" i="3"/>
  <c r="X25" i="3"/>
  <c r="Y25" i="3"/>
  <c r="Z25" i="3"/>
  <c r="AA25" i="3"/>
  <c r="AD25" i="3"/>
  <c r="AE25" i="3"/>
  <c r="AF25" i="3"/>
  <c r="AG25" i="3"/>
  <c r="AH25" i="3"/>
  <c r="AI25" i="3"/>
  <c r="AJ25" i="3"/>
  <c r="S26" i="3"/>
  <c r="T26" i="3"/>
  <c r="U26" i="3"/>
  <c r="V26" i="3"/>
  <c r="W26" i="3"/>
  <c r="X26" i="3"/>
  <c r="Y26" i="3"/>
  <c r="Z26" i="3"/>
  <c r="AA26" i="3"/>
  <c r="AD26" i="3"/>
  <c r="AE26" i="3"/>
  <c r="AF26" i="3"/>
  <c r="AG26" i="3"/>
  <c r="AH26" i="3"/>
  <c r="AI26" i="3"/>
  <c r="AJ26" i="3"/>
  <c r="S27" i="3"/>
  <c r="T27" i="3"/>
  <c r="U27" i="3"/>
  <c r="V27" i="3"/>
  <c r="W27" i="3"/>
  <c r="X27" i="3"/>
  <c r="Y27" i="3"/>
  <c r="Z27" i="3"/>
  <c r="AA27" i="3"/>
  <c r="AD27" i="3"/>
  <c r="AE27" i="3"/>
  <c r="AF27" i="3"/>
  <c r="AG27" i="3"/>
  <c r="AH27" i="3"/>
  <c r="AI27" i="3"/>
  <c r="AJ27" i="3"/>
  <c r="D28" i="3"/>
  <c r="O28" i="3"/>
  <c r="S28" i="3"/>
  <c r="T28" i="3"/>
  <c r="U28" i="3"/>
  <c r="V28" i="3"/>
  <c r="W28" i="3"/>
  <c r="X28" i="3"/>
  <c r="Y28" i="3"/>
  <c r="Z28" i="3"/>
  <c r="AA28" i="3"/>
  <c r="AD28" i="3"/>
  <c r="AE28" i="3"/>
  <c r="AF28" i="3"/>
  <c r="AG28" i="3"/>
  <c r="AH28" i="3"/>
  <c r="AI28" i="3"/>
  <c r="AJ28" i="3"/>
  <c r="D29" i="3"/>
  <c r="I29" i="3"/>
  <c r="S29" i="3"/>
  <c r="T29" i="3"/>
  <c r="U29" i="3"/>
  <c r="V29" i="3"/>
  <c r="W29" i="3"/>
  <c r="X29" i="3"/>
  <c r="Y29" i="3"/>
  <c r="Z29" i="3"/>
  <c r="AA29" i="3"/>
  <c r="AD29" i="3"/>
  <c r="AE29" i="3"/>
  <c r="AF29" i="3"/>
  <c r="AG29" i="3"/>
  <c r="AH29" i="3"/>
  <c r="AI29" i="3"/>
  <c r="AJ29" i="3"/>
  <c r="D30" i="3"/>
  <c r="S30" i="3"/>
  <c r="T30" i="3"/>
  <c r="U30" i="3"/>
  <c r="V30" i="3"/>
  <c r="W30" i="3"/>
  <c r="X30" i="3"/>
  <c r="Y30" i="3"/>
  <c r="Z30" i="3"/>
  <c r="AA30" i="3"/>
  <c r="AD30" i="3"/>
  <c r="AE30" i="3"/>
  <c r="AF30" i="3"/>
  <c r="AG30" i="3"/>
  <c r="AH30" i="3"/>
  <c r="AI30" i="3"/>
  <c r="AJ30" i="3"/>
  <c r="D31" i="3"/>
  <c r="S31" i="3"/>
  <c r="T31" i="3"/>
  <c r="U31" i="3"/>
  <c r="V31" i="3"/>
  <c r="W31" i="3"/>
  <c r="X31" i="3"/>
  <c r="Y31" i="3"/>
  <c r="Z31" i="3"/>
  <c r="AA31" i="3"/>
  <c r="AD31" i="3"/>
  <c r="AE31" i="3"/>
  <c r="AF31" i="3"/>
  <c r="AG31" i="3"/>
  <c r="AH31" i="3"/>
  <c r="AI31" i="3"/>
  <c r="AJ31" i="3"/>
  <c r="D32" i="3"/>
  <c r="S32" i="3"/>
  <c r="T32" i="3"/>
  <c r="U32" i="3"/>
  <c r="V32" i="3"/>
  <c r="W32" i="3"/>
  <c r="X32" i="3"/>
  <c r="Y32" i="3"/>
  <c r="Z32" i="3"/>
  <c r="AA32" i="3"/>
  <c r="AD32" i="3"/>
  <c r="AE32" i="3"/>
  <c r="AF32" i="3"/>
  <c r="AG32" i="3"/>
  <c r="AH32" i="3"/>
  <c r="AI32" i="3"/>
  <c r="AJ32" i="3"/>
  <c r="S33" i="3"/>
  <c r="T33" i="3"/>
  <c r="U33" i="3"/>
  <c r="V33" i="3"/>
  <c r="W33" i="3"/>
  <c r="X33" i="3"/>
  <c r="Y33" i="3"/>
  <c r="Z33" i="3"/>
  <c r="AA33" i="3"/>
  <c r="AD33" i="3"/>
  <c r="AE33" i="3"/>
  <c r="AF33" i="3"/>
  <c r="AG33" i="3"/>
  <c r="AH33" i="3"/>
  <c r="AI33" i="3"/>
  <c r="AJ33" i="3"/>
  <c r="S34" i="3"/>
  <c r="T34" i="3"/>
  <c r="U34" i="3"/>
  <c r="V34" i="3"/>
  <c r="W34" i="3"/>
  <c r="X34" i="3"/>
  <c r="Y34" i="3"/>
  <c r="Z34" i="3"/>
  <c r="AA34" i="3"/>
  <c r="AD34" i="3"/>
  <c r="AE34" i="3"/>
  <c r="AF34" i="3"/>
  <c r="AG34" i="3"/>
  <c r="AH34" i="3"/>
  <c r="AI34" i="3"/>
  <c r="AJ34" i="3"/>
  <c r="D35" i="3"/>
  <c r="S35" i="3"/>
  <c r="T35" i="3"/>
  <c r="U35" i="3"/>
  <c r="V35" i="3"/>
  <c r="W35" i="3"/>
  <c r="X35" i="3"/>
  <c r="Y35" i="3"/>
  <c r="Z35" i="3"/>
  <c r="AA35" i="3"/>
  <c r="AD35" i="3"/>
  <c r="AE35" i="3"/>
  <c r="AF35" i="3"/>
  <c r="AG35" i="3"/>
  <c r="AH35" i="3"/>
  <c r="AI35" i="3"/>
  <c r="AJ35" i="3"/>
  <c r="D36" i="3"/>
  <c r="J36" i="3"/>
  <c r="K36" i="3"/>
  <c r="S36" i="3"/>
  <c r="T36" i="3"/>
  <c r="U36" i="3"/>
  <c r="V36" i="3"/>
  <c r="W36" i="3"/>
  <c r="X36" i="3"/>
  <c r="Y36" i="3"/>
  <c r="Z36" i="3"/>
  <c r="AA36" i="3"/>
  <c r="AD36" i="3"/>
  <c r="AE36" i="3"/>
  <c r="AF36" i="3"/>
  <c r="AG36" i="3"/>
  <c r="AH36" i="3"/>
  <c r="AI36" i="3"/>
  <c r="AJ36" i="3"/>
  <c r="D37" i="3"/>
  <c r="H37" i="3"/>
  <c r="S37" i="3"/>
  <c r="T37" i="3"/>
  <c r="U37" i="3"/>
  <c r="V37" i="3"/>
  <c r="W37" i="3"/>
  <c r="X37" i="3"/>
  <c r="Y37" i="3"/>
  <c r="Z37" i="3"/>
  <c r="AA37" i="3"/>
  <c r="AD37" i="3"/>
  <c r="AE37" i="3"/>
  <c r="AF37" i="3"/>
  <c r="AG37" i="3"/>
  <c r="AH37" i="3"/>
  <c r="AI37" i="3"/>
  <c r="AJ37" i="3"/>
  <c r="D38" i="3"/>
  <c r="H38" i="3"/>
  <c r="I38" i="3"/>
  <c r="O38" i="3"/>
  <c r="S38" i="3"/>
  <c r="T38" i="3"/>
  <c r="U38" i="3"/>
  <c r="V38" i="3"/>
  <c r="W38" i="3"/>
  <c r="X38" i="3"/>
  <c r="Y38" i="3"/>
  <c r="Z38" i="3"/>
  <c r="AA38" i="3"/>
  <c r="AD38" i="3"/>
  <c r="AE38" i="3"/>
  <c r="AF38" i="3"/>
  <c r="AG38" i="3"/>
  <c r="AH38" i="3"/>
  <c r="AI38" i="3"/>
  <c r="AJ38" i="3"/>
  <c r="H39" i="3"/>
  <c r="D40" i="3"/>
  <c r="O40" i="3"/>
  <c r="H41" i="3"/>
  <c r="I41" i="3"/>
  <c r="J41" i="3"/>
  <c r="K41" i="3"/>
  <c r="L41" i="3"/>
  <c r="L43" i="3"/>
  <c r="D44" i="3"/>
  <c r="O44" i="3"/>
  <c r="H45" i="3"/>
  <c r="I45" i="3"/>
  <c r="J45" i="3"/>
  <c r="K45" i="3"/>
  <c r="L45" i="3"/>
  <c r="D46" i="3"/>
  <c r="D47" i="3"/>
  <c r="H47" i="3"/>
  <c r="I47" i="3"/>
  <c r="J47" i="3"/>
  <c r="K47" i="3"/>
  <c r="L47" i="3"/>
  <c r="D48" i="3"/>
  <c r="D50" i="3"/>
  <c r="O50" i="3"/>
  <c r="V50" i="3"/>
  <c r="V51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B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B69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E71" i="3"/>
  <c r="F71" i="3"/>
  <c r="AM71" i="3"/>
  <c r="E72" i="3"/>
  <c r="F72" i="3"/>
  <c r="AM72" i="3"/>
  <c r="E73" i="3"/>
  <c r="F73" i="3"/>
  <c r="AM73" i="3"/>
  <c r="E76" i="3"/>
  <c r="F76" i="3"/>
  <c r="AM76" i="3"/>
  <c r="E77" i="3"/>
  <c r="F77" i="3"/>
  <c r="AM77" i="3"/>
  <c r="E78" i="3"/>
  <c r="F78" i="3"/>
  <c r="AM78" i="3"/>
  <c r="E79" i="3"/>
  <c r="F79" i="3"/>
  <c r="AM79" i="3"/>
  <c r="E80" i="3"/>
  <c r="F80" i="3"/>
  <c r="AM80" i="3"/>
  <c r="E81" i="3"/>
  <c r="F81" i="3"/>
  <c r="AM81" i="3"/>
  <c r="E82" i="3"/>
  <c r="F82" i="3"/>
  <c r="AM82" i="3"/>
  <c r="E83" i="3"/>
  <c r="F83" i="3"/>
  <c r="AM83" i="3"/>
  <c r="E84" i="3"/>
  <c r="F84" i="3"/>
  <c r="AM84" i="3"/>
  <c r="E85" i="3"/>
  <c r="F85" i="3"/>
  <c r="AM85" i="3"/>
  <c r="E86" i="3"/>
  <c r="F86" i="3"/>
  <c r="AM86" i="3"/>
  <c r="E87" i="3"/>
  <c r="F87" i="3"/>
  <c r="AM87" i="3"/>
  <c r="E88" i="3"/>
  <c r="F88" i="3"/>
  <c r="AM88" i="3"/>
  <c r="E89" i="3"/>
  <c r="F89" i="3"/>
  <c r="AM89" i="3"/>
  <c r="E90" i="3"/>
  <c r="F90" i="3"/>
  <c r="AM90" i="3"/>
  <c r="E91" i="3"/>
  <c r="F91" i="3"/>
  <c r="AM91" i="3"/>
  <c r="E92" i="3"/>
  <c r="F92" i="3"/>
  <c r="AM92" i="3"/>
  <c r="E93" i="3"/>
  <c r="F93" i="3"/>
  <c r="AM93" i="3"/>
  <c r="E94" i="3"/>
  <c r="F94" i="3"/>
  <c r="AM94" i="3"/>
  <c r="E95" i="3"/>
  <c r="F95" i="3"/>
  <c r="AM95" i="3"/>
  <c r="E96" i="3"/>
  <c r="F96" i="3"/>
  <c r="AM96" i="3"/>
  <c r="E97" i="3"/>
  <c r="F97" i="3"/>
  <c r="AM97" i="3"/>
  <c r="E98" i="3"/>
  <c r="F98" i="3"/>
  <c r="AM98" i="3"/>
  <c r="E99" i="3"/>
  <c r="F99" i="3"/>
  <c r="AM99" i="3"/>
  <c r="E100" i="3"/>
  <c r="F100" i="3"/>
  <c r="AM100" i="3"/>
  <c r="E101" i="3"/>
  <c r="F101" i="3"/>
  <c r="AM101" i="3"/>
  <c r="E102" i="3"/>
  <c r="F102" i="3"/>
  <c r="AM102" i="3"/>
  <c r="E103" i="3"/>
  <c r="F103" i="3"/>
  <c r="AM103" i="3"/>
  <c r="E104" i="3"/>
  <c r="F104" i="3"/>
  <c r="AM104" i="3"/>
  <c r="E105" i="3"/>
  <c r="F105" i="3"/>
  <c r="AM105" i="3"/>
  <c r="E106" i="3"/>
  <c r="F106" i="3"/>
  <c r="AM106" i="3"/>
  <c r="E107" i="3"/>
  <c r="F107" i="3"/>
  <c r="AM107" i="3"/>
  <c r="E108" i="3"/>
  <c r="F108" i="3"/>
  <c r="AM108" i="3"/>
  <c r="E109" i="3"/>
  <c r="F109" i="3"/>
  <c r="AM109" i="3"/>
  <c r="E110" i="3"/>
  <c r="F110" i="3"/>
  <c r="AM110" i="3"/>
  <c r="E111" i="3"/>
  <c r="F111" i="3"/>
  <c r="AM111" i="3"/>
  <c r="E112" i="3"/>
  <c r="F112" i="3"/>
  <c r="AM112" i="3"/>
  <c r="E113" i="3"/>
  <c r="F113" i="3"/>
  <c r="AM113" i="3"/>
  <c r="E114" i="3"/>
  <c r="F114" i="3"/>
  <c r="AM114" i="3"/>
  <c r="E115" i="3"/>
  <c r="F115" i="3"/>
  <c r="AM115" i="3"/>
  <c r="E116" i="3"/>
  <c r="F116" i="3"/>
  <c r="AM116" i="3"/>
  <c r="E117" i="3"/>
  <c r="F117" i="3"/>
  <c r="AM117" i="3"/>
  <c r="E118" i="3"/>
  <c r="F118" i="3"/>
  <c r="AM118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C124" i="3"/>
  <c r="D124" i="3"/>
  <c r="C125" i="3"/>
  <c r="D125" i="3"/>
  <c r="C126" i="3"/>
  <c r="D126" i="3"/>
  <c r="C127" i="3"/>
  <c r="D127" i="3"/>
  <c r="B132" i="3"/>
  <c r="B133" i="3"/>
  <c r="F133" i="3"/>
  <c r="B134" i="3"/>
  <c r="C137" i="3"/>
  <c r="D137" i="3"/>
  <c r="E137" i="3"/>
  <c r="F137" i="3"/>
  <c r="I137" i="3"/>
  <c r="C138" i="3"/>
  <c r="D138" i="3"/>
  <c r="E138" i="3"/>
  <c r="F138" i="3"/>
  <c r="G138" i="3"/>
  <c r="H138" i="3"/>
  <c r="I138" i="3"/>
  <c r="C139" i="3"/>
  <c r="E139" i="3"/>
  <c r="C140" i="3"/>
  <c r="E140" i="3"/>
  <c r="B142" i="3"/>
  <c r="I142" i="3"/>
  <c r="B143" i="3"/>
  <c r="I143" i="3"/>
  <c r="B144" i="3"/>
  <c r="I144" i="3"/>
  <c r="B145" i="3"/>
  <c r="I145" i="3"/>
  <c r="B146" i="3"/>
  <c r="I146" i="3"/>
  <c r="B147" i="3"/>
  <c r="I147" i="3"/>
  <c r="B148" i="3"/>
  <c r="I148" i="3"/>
  <c r="B149" i="3"/>
  <c r="I149" i="3"/>
  <c r="B150" i="3"/>
  <c r="I150" i="3"/>
  <c r="B151" i="3"/>
  <c r="I151" i="3"/>
  <c r="B152" i="3"/>
  <c r="I152" i="3"/>
  <c r="B153" i="3"/>
  <c r="I153" i="3"/>
  <c r="B154" i="3"/>
  <c r="I154" i="3"/>
  <c r="B155" i="3"/>
  <c r="I155" i="3"/>
  <c r="B156" i="3"/>
  <c r="I156" i="3"/>
  <c r="B157" i="3"/>
  <c r="I157" i="3"/>
  <c r="B158" i="3"/>
  <c r="I158" i="3"/>
  <c r="B159" i="3"/>
  <c r="I159" i="3"/>
  <c r="B160" i="3"/>
  <c r="I160" i="3"/>
  <c r="B161" i="3"/>
  <c r="I161" i="3"/>
  <c r="B162" i="3"/>
  <c r="I162" i="3"/>
  <c r="B163" i="3"/>
  <c r="I163" i="3"/>
  <c r="B164" i="3"/>
  <c r="I164" i="3"/>
  <c r="B165" i="3"/>
  <c r="I165" i="3"/>
  <c r="B166" i="3"/>
  <c r="I166" i="3"/>
  <c r="A167" i="3"/>
  <c r="B167" i="3"/>
  <c r="I167" i="3"/>
  <c r="A168" i="3"/>
  <c r="B168" i="3"/>
  <c r="I168" i="3"/>
  <c r="B169" i="3"/>
  <c r="I169" i="3"/>
  <c r="B170" i="3"/>
  <c r="I170" i="3"/>
  <c r="B171" i="3"/>
  <c r="I171" i="3"/>
  <c r="B172" i="3"/>
  <c r="I172" i="3"/>
  <c r="C173" i="3"/>
  <c r="D173" i="3"/>
  <c r="E173" i="3"/>
  <c r="F173" i="3"/>
  <c r="G173" i="3"/>
  <c r="H173" i="3"/>
  <c r="I173" i="3"/>
  <c r="B203" i="3"/>
  <c r="B213" i="3"/>
  <c r="B220" i="3"/>
  <c r="J220" i="3"/>
  <c r="M250" i="3"/>
  <c r="F275" i="3"/>
  <c r="B4" i="4"/>
  <c r="B5" i="4"/>
  <c r="D8" i="4"/>
  <c r="E8" i="4"/>
  <c r="J8" i="4"/>
  <c r="O8" i="4"/>
  <c r="S8" i="4"/>
  <c r="T8" i="4"/>
  <c r="U8" i="4"/>
  <c r="V8" i="4"/>
  <c r="W8" i="4"/>
  <c r="X8" i="4"/>
  <c r="Y8" i="4"/>
  <c r="Z8" i="4"/>
  <c r="AA8" i="4"/>
  <c r="AD8" i="4"/>
  <c r="AE8" i="4"/>
  <c r="AF8" i="4"/>
  <c r="AG8" i="4"/>
  <c r="AH8" i="4"/>
  <c r="AI8" i="4"/>
  <c r="AJ8" i="4"/>
  <c r="D9" i="4"/>
  <c r="J9" i="4"/>
  <c r="S9" i="4"/>
  <c r="T9" i="4"/>
  <c r="U9" i="4"/>
  <c r="V9" i="4"/>
  <c r="W9" i="4"/>
  <c r="X9" i="4"/>
  <c r="Y9" i="4"/>
  <c r="Z9" i="4"/>
  <c r="AA9" i="4"/>
  <c r="AD9" i="4"/>
  <c r="AE9" i="4"/>
  <c r="AF9" i="4"/>
  <c r="AG9" i="4"/>
  <c r="AH9" i="4"/>
  <c r="AI9" i="4"/>
  <c r="AJ9" i="4"/>
  <c r="G10" i="4"/>
  <c r="H10" i="4"/>
  <c r="J10" i="4"/>
  <c r="S10" i="4"/>
  <c r="T10" i="4"/>
  <c r="U10" i="4"/>
  <c r="V10" i="4"/>
  <c r="W10" i="4"/>
  <c r="X10" i="4"/>
  <c r="Y10" i="4"/>
  <c r="Z10" i="4"/>
  <c r="AA10" i="4"/>
  <c r="AD10" i="4"/>
  <c r="AE10" i="4"/>
  <c r="AF10" i="4"/>
  <c r="AG10" i="4"/>
  <c r="AH10" i="4"/>
  <c r="AI10" i="4"/>
  <c r="AJ10" i="4"/>
  <c r="S11" i="4"/>
  <c r="T11" i="4"/>
  <c r="U11" i="4"/>
  <c r="V11" i="4"/>
  <c r="W11" i="4"/>
  <c r="X11" i="4"/>
  <c r="Y11" i="4"/>
  <c r="Z11" i="4"/>
  <c r="AA11" i="4"/>
  <c r="AD11" i="4"/>
  <c r="AE11" i="4"/>
  <c r="AF11" i="4"/>
  <c r="AG11" i="4"/>
  <c r="AH11" i="4"/>
  <c r="AI11" i="4"/>
  <c r="AJ11" i="4"/>
  <c r="S12" i="4"/>
  <c r="T12" i="4"/>
  <c r="U12" i="4"/>
  <c r="V12" i="4"/>
  <c r="W12" i="4"/>
  <c r="X12" i="4"/>
  <c r="Y12" i="4"/>
  <c r="Z12" i="4"/>
  <c r="AA12" i="4"/>
  <c r="AD12" i="4"/>
  <c r="AE12" i="4"/>
  <c r="AF12" i="4"/>
  <c r="AG12" i="4"/>
  <c r="AH12" i="4"/>
  <c r="AI12" i="4"/>
  <c r="AJ12" i="4"/>
  <c r="S13" i="4"/>
  <c r="T13" i="4"/>
  <c r="U13" i="4"/>
  <c r="V13" i="4"/>
  <c r="W13" i="4"/>
  <c r="X13" i="4"/>
  <c r="Y13" i="4"/>
  <c r="Z13" i="4"/>
  <c r="AA13" i="4"/>
  <c r="AD13" i="4"/>
  <c r="AE13" i="4"/>
  <c r="AF13" i="4"/>
  <c r="AG13" i="4"/>
  <c r="AH13" i="4"/>
  <c r="AI13" i="4"/>
  <c r="AJ13" i="4"/>
  <c r="D14" i="4"/>
  <c r="S14" i="4"/>
  <c r="T14" i="4"/>
  <c r="U14" i="4"/>
  <c r="V14" i="4"/>
  <c r="W14" i="4"/>
  <c r="X14" i="4"/>
  <c r="Y14" i="4"/>
  <c r="Z14" i="4"/>
  <c r="AA14" i="4"/>
  <c r="AD14" i="4"/>
  <c r="AE14" i="4"/>
  <c r="AF14" i="4"/>
  <c r="AG14" i="4"/>
  <c r="AH14" i="4"/>
  <c r="AI14" i="4"/>
  <c r="AJ14" i="4"/>
  <c r="S15" i="4"/>
  <c r="T15" i="4"/>
  <c r="U15" i="4"/>
  <c r="V15" i="4"/>
  <c r="W15" i="4"/>
  <c r="X15" i="4"/>
  <c r="Y15" i="4"/>
  <c r="Z15" i="4"/>
  <c r="AA15" i="4"/>
  <c r="AD15" i="4"/>
  <c r="AE15" i="4"/>
  <c r="AF15" i="4"/>
  <c r="AG15" i="4"/>
  <c r="AH15" i="4"/>
  <c r="AI15" i="4"/>
  <c r="AJ15" i="4"/>
  <c r="D16" i="4"/>
  <c r="O16" i="4"/>
  <c r="S16" i="4"/>
  <c r="T16" i="4"/>
  <c r="U16" i="4"/>
  <c r="V16" i="4"/>
  <c r="W16" i="4"/>
  <c r="X16" i="4"/>
  <c r="Y16" i="4"/>
  <c r="Z16" i="4"/>
  <c r="AA16" i="4"/>
  <c r="AD16" i="4"/>
  <c r="AE16" i="4"/>
  <c r="AF16" i="4"/>
  <c r="AG16" i="4"/>
  <c r="AH16" i="4"/>
  <c r="AI16" i="4"/>
  <c r="AJ16" i="4"/>
  <c r="S17" i="4"/>
  <c r="T17" i="4"/>
  <c r="U17" i="4"/>
  <c r="V17" i="4"/>
  <c r="W17" i="4"/>
  <c r="X17" i="4"/>
  <c r="Y17" i="4"/>
  <c r="Z17" i="4"/>
  <c r="AA17" i="4"/>
  <c r="AD17" i="4"/>
  <c r="AE17" i="4"/>
  <c r="AF17" i="4"/>
  <c r="AG17" i="4"/>
  <c r="AH17" i="4"/>
  <c r="AI17" i="4"/>
  <c r="AJ17" i="4"/>
  <c r="H18" i="4"/>
  <c r="I18" i="4"/>
  <c r="S18" i="4"/>
  <c r="T18" i="4"/>
  <c r="U18" i="4"/>
  <c r="V18" i="4"/>
  <c r="W18" i="4"/>
  <c r="X18" i="4"/>
  <c r="Y18" i="4"/>
  <c r="Z18" i="4"/>
  <c r="AA18" i="4"/>
  <c r="AD18" i="4"/>
  <c r="AE18" i="4"/>
  <c r="AF18" i="4"/>
  <c r="AG18" i="4"/>
  <c r="AH18" i="4"/>
  <c r="AI18" i="4"/>
  <c r="AJ18" i="4"/>
  <c r="D19" i="4"/>
  <c r="I19" i="4"/>
  <c r="O19" i="4"/>
  <c r="S19" i="4"/>
  <c r="T19" i="4"/>
  <c r="U19" i="4"/>
  <c r="V19" i="4"/>
  <c r="W19" i="4"/>
  <c r="X19" i="4"/>
  <c r="Y19" i="4"/>
  <c r="Z19" i="4"/>
  <c r="AA19" i="4"/>
  <c r="AD19" i="4"/>
  <c r="AE19" i="4"/>
  <c r="AF19" i="4"/>
  <c r="AG19" i="4"/>
  <c r="AH19" i="4"/>
  <c r="AI19" i="4"/>
  <c r="AJ19" i="4"/>
  <c r="S20" i="4"/>
  <c r="T20" i="4"/>
  <c r="U20" i="4"/>
  <c r="V20" i="4"/>
  <c r="W20" i="4"/>
  <c r="X20" i="4"/>
  <c r="Y20" i="4"/>
  <c r="Z20" i="4"/>
  <c r="AA20" i="4"/>
  <c r="AD20" i="4"/>
  <c r="AE20" i="4"/>
  <c r="AF20" i="4"/>
  <c r="AG20" i="4"/>
  <c r="AH20" i="4"/>
  <c r="AI20" i="4"/>
  <c r="AJ20" i="4"/>
  <c r="H21" i="4"/>
  <c r="I21" i="4"/>
  <c r="S21" i="4"/>
  <c r="T21" i="4"/>
  <c r="U21" i="4"/>
  <c r="V21" i="4"/>
  <c r="W21" i="4"/>
  <c r="X21" i="4"/>
  <c r="Y21" i="4"/>
  <c r="Z21" i="4"/>
  <c r="AA21" i="4"/>
  <c r="AD21" i="4"/>
  <c r="AE21" i="4"/>
  <c r="AF21" i="4"/>
  <c r="AG21" i="4"/>
  <c r="AH21" i="4"/>
  <c r="AI21" i="4"/>
  <c r="AJ21" i="4"/>
  <c r="H22" i="4"/>
  <c r="I22" i="4"/>
  <c r="S22" i="4"/>
  <c r="T22" i="4"/>
  <c r="U22" i="4"/>
  <c r="V22" i="4"/>
  <c r="W22" i="4"/>
  <c r="X22" i="4"/>
  <c r="Y22" i="4"/>
  <c r="Z22" i="4"/>
  <c r="AA22" i="4"/>
  <c r="AD22" i="4"/>
  <c r="AE22" i="4"/>
  <c r="AF22" i="4"/>
  <c r="AG22" i="4"/>
  <c r="AH22" i="4"/>
  <c r="AI22" i="4"/>
  <c r="AJ22" i="4"/>
  <c r="I23" i="4"/>
  <c r="S23" i="4"/>
  <c r="T23" i="4"/>
  <c r="U23" i="4"/>
  <c r="V23" i="4"/>
  <c r="W23" i="4"/>
  <c r="X23" i="4"/>
  <c r="Y23" i="4"/>
  <c r="Z23" i="4"/>
  <c r="AA23" i="4"/>
  <c r="AD23" i="4"/>
  <c r="AE23" i="4"/>
  <c r="AF23" i="4"/>
  <c r="AG23" i="4"/>
  <c r="AH23" i="4"/>
  <c r="AI23" i="4"/>
  <c r="AJ23" i="4"/>
  <c r="D24" i="4"/>
  <c r="O24" i="4"/>
  <c r="S24" i="4"/>
  <c r="T24" i="4"/>
  <c r="U24" i="4"/>
  <c r="V24" i="4"/>
  <c r="W24" i="4"/>
  <c r="X24" i="4"/>
  <c r="Y24" i="4"/>
  <c r="Z24" i="4"/>
  <c r="AA24" i="4"/>
  <c r="AD24" i="4"/>
  <c r="AE24" i="4"/>
  <c r="AF24" i="4"/>
  <c r="AG24" i="4"/>
  <c r="AH24" i="4"/>
  <c r="AI24" i="4"/>
  <c r="AJ24" i="4"/>
  <c r="S25" i="4"/>
  <c r="T25" i="4"/>
  <c r="U25" i="4"/>
  <c r="V25" i="4"/>
  <c r="W25" i="4"/>
  <c r="X25" i="4"/>
  <c r="Y25" i="4"/>
  <c r="Z25" i="4"/>
  <c r="AA25" i="4"/>
  <c r="AD25" i="4"/>
  <c r="AE25" i="4"/>
  <c r="AF25" i="4"/>
  <c r="AG25" i="4"/>
  <c r="AH25" i="4"/>
  <c r="AI25" i="4"/>
  <c r="AJ25" i="4"/>
  <c r="S26" i="4"/>
  <c r="T26" i="4"/>
  <c r="U26" i="4"/>
  <c r="V26" i="4"/>
  <c r="W26" i="4"/>
  <c r="X26" i="4"/>
  <c r="Y26" i="4"/>
  <c r="Z26" i="4"/>
  <c r="AA26" i="4"/>
  <c r="AD26" i="4"/>
  <c r="AE26" i="4"/>
  <c r="AF26" i="4"/>
  <c r="AG26" i="4"/>
  <c r="AH26" i="4"/>
  <c r="AI26" i="4"/>
  <c r="AJ26" i="4"/>
  <c r="S27" i="4"/>
  <c r="T27" i="4"/>
  <c r="U27" i="4"/>
  <c r="V27" i="4"/>
  <c r="W27" i="4"/>
  <c r="X27" i="4"/>
  <c r="Y27" i="4"/>
  <c r="Z27" i="4"/>
  <c r="AA27" i="4"/>
  <c r="AD27" i="4"/>
  <c r="AE27" i="4"/>
  <c r="AF27" i="4"/>
  <c r="AG27" i="4"/>
  <c r="AH27" i="4"/>
  <c r="AI27" i="4"/>
  <c r="AJ27" i="4"/>
  <c r="D28" i="4"/>
  <c r="O28" i="4"/>
  <c r="S28" i="4"/>
  <c r="T28" i="4"/>
  <c r="U28" i="4"/>
  <c r="V28" i="4"/>
  <c r="W28" i="4"/>
  <c r="X28" i="4"/>
  <c r="Y28" i="4"/>
  <c r="Z28" i="4"/>
  <c r="AA28" i="4"/>
  <c r="AD28" i="4"/>
  <c r="AE28" i="4"/>
  <c r="AF28" i="4"/>
  <c r="AG28" i="4"/>
  <c r="AH28" i="4"/>
  <c r="AI28" i="4"/>
  <c r="AJ28" i="4"/>
  <c r="D29" i="4"/>
  <c r="I29" i="4"/>
  <c r="S29" i="4"/>
  <c r="T29" i="4"/>
  <c r="U29" i="4"/>
  <c r="V29" i="4"/>
  <c r="W29" i="4"/>
  <c r="X29" i="4"/>
  <c r="Y29" i="4"/>
  <c r="Z29" i="4"/>
  <c r="AA29" i="4"/>
  <c r="AD29" i="4"/>
  <c r="AE29" i="4"/>
  <c r="AF29" i="4"/>
  <c r="AG29" i="4"/>
  <c r="AH29" i="4"/>
  <c r="AI29" i="4"/>
  <c r="AJ29" i="4"/>
  <c r="D30" i="4"/>
  <c r="S30" i="4"/>
  <c r="T30" i="4"/>
  <c r="U30" i="4"/>
  <c r="V30" i="4"/>
  <c r="W30" i="4"/>
  <c r="X30" i="4"/>
  <c r="Y30" i="4"/>
  <c r="Z30" i="4"/>
  <c r="AA30" i="4"/>
  <c r="AD30" i="4"/>
  <c r="AE30" i="4"/>
  <c r="AF30" i="4"/>
  <c r="AG30" i="4"/>
  <c r="AH30" i="4"/>
  <c r="AI30" i="4"/>
  <c r="AJ30" i="4"/>
  <c r="D31" i="4"/>
  <c r="S31" i="4"/>
  <c r="T31" i="4"/>
  <c r="U31" i="4"/>
  <c r="V31" i="4"/>
  <c r="W31" i="4"/>
  <c r="X31" i="4"/>
  <c r="Y31" i="4"/>
  <c r="Z31" i="4"/>
  <c r="AA31" i="4"/>
  <c r="AD31" i="4"/>
  <c r="AE31" i="4"/>
  <c r="AF31" i="4"/>
  <c r="AG31" i="4"/>
  <c r="AH31" i="4"/>
  <c r="AI31" i="4"/>
  <c r="AJ31" i="4"/>
  <c r="D32" i="4"/>
  <c r="S32" i="4"/>
  <c r="T32" i="4"/>
  <c r="U32" i="4"/>
  <c r="V32" i="4"/>
  <c r="W32" i="4"/>
  <c r="X32" i="4"/>
  <c r="Y32" i="4"/>
  <c r="Z32" i="4"/>
  <c r="AA32" i="4"/>
  <c r="AD32" i="4"/>
  <c r="AE32" i="4"/>
  <c r="AF32" i="4"/>
  <c r="AG32" i="4"/>
  <c r="AH32" i="4"/>
  <c r="AI32" i="4"/>
  <c r="AJ32" i="4"/>
  <c r="S33" i="4"/>
  <c r="T33" i="4"/>
  <c r="U33" i="4"/>
  <c r="V33" i="4"/>
  <c r="W33" i="4"/>
  <c r="X33" i="4"/>
  <c r="Y33" i="4"/>
  <c r="Z33" i="4"/>
  <c r="AA33" i="4"/>
  <c r="AD33" i="4"/>
  <c r="AE33" i="4"/>
  <c r="AF33" i="4"/>
  <c r="AG33" i="4"/>
  <c r="AH33" i="4"/>
  <c r="AI33" i="4"/>
  <c r="AJ33" i="4"/>
  <c r="S34" i="4"/>
  <c r="T34" i="4"/>
  <c r="U34" i="4"/>
  <c r="V34" i="4"/>
  <c r="W34" i="4"/>
  <c r="X34" i="4"/>
  <c r="Y34" i="4"/>
  <c r="Z34" i="4"/>
  <c r="AA34" i="4"/>
  <c r="AD34" i="4"/>
  <c r="AE34" i="4"/>
  <c r="AF34" i="4"/>
  <c r="AG34" i="4"/>
  <c r="AH34" i="4"/>
  <c r="AI34" i="4"/>
  <c r="AJ34" i="4"/>
  <c r="D35" i="4"/>
  <c r="S35" i="4"/>
  <c r="T35" i="4"/>
  <c r="U35" i="4"/>
  <c r="V35" i="4"/>
  <c r="W35" i="4"/>
  <c r="X35" i="4"/>
  <c r="Y35" i="4"/>
  <c r="Z35" i="4"/>
  <c r="AA35" i="4"/>
  <c r="AD35" i="4"/>
  <c r="AE35" i="4"/>
  <c r="AJ35" i="4"/>
  <c r="D36" i="4"/>
  <c r="J36" i="4"/>
  <c r="K36" i="4"/>
  <c r="S36" i="4"/>
  <c r="T36" i="4"/>
  <c r="U36" i="4"/>
  <c r="V36" i="4"/>
  <c r="W36" i="4"/>
  <c r="X36" i="4"/>
  <c r="Y36" i="4"/>
  <c r="Z36" i="4"/>
  <c r="AA36" i="4"/>
  <c r="AD36" i="4"/>
  <c r="AE36" i="4"/>
  <c r="AF36" i="4"/>
  <c r="AG36" i="4"/>
  <c r="AH36" i="4"/>
  <c r="AI36" i="4"/>
  <c r="AJ36" i="4"/>
  <c r="D37" i="4"/>
  <c r="H37" i="4"/>
  <c r="S37" i="4"/>
  <c r="T37" i="4"/>
  <c r="U37" i="4"/>
  <c r="V37" i="4"/>
  <c r="W37" i="4"/>
  <c r="X37" i="4"/>
  <c r="Y37" i="4"/>
  <c r="Z37" i="4"/>
  <c r="AA37" i="4"/>
  <c r="AD37" i="4"/>
  <c r="AE37" i="4"/>
  <c r="AF37" i="4"/>
  <c r="AG37" i="4"/>
  <c r="AH37" i="4"/>
  <c r="AI37" i="4"/>
  <c r="AJ37" i="4"/>
  <c r="D38" i="4"/>
  <c r="H38" i="4"/>
  <c r="I38" i="4"/>
  <c r="O38" i="4"/>
  <c r="S38" i="4"/>
  <c r="T38" i="4"/>
  <c r="U38" i="4"/>
  <c r="V38" i="4"/>
  <c r="W38" i="4"/>
  <c r="X38" i="4"/>
  <c r="Y38" i="4"/>
  <c r="Z38" i="4"/>
  <c r="AA38" i="4"/>
  <c r="AD38" i="4"/>
  <c r="AE38" i="4"/>
  <c r="AF38" i="4"/>
  <c r="AG38" i="4"/>
  <c r="AH38" i="4"/>
  <c r="AI38" i="4"/>
  <c r="AJ38" i="4"/>
  <c r="H39" i="4"/>
  <c r="D40" i="4"/>
  <c r="O40" i="4"/>
  <c r="H41" i="4"/>
  <c r="I41" i="4"/>
  <c r="J41" i="4"/>
  <c r="K41" i="4"/>
  <c r="L41" i="4"/>
  <c r="L43" i="4"/>
  <c r="D44" i="4"/>
  <c r="O44" i="4"/>
  <c r="H45" i="4"/>
  <c r="I45" i="4"/>
  <c r="J45" i="4"/>
  <c r="K45" i="4"/>
  <c r="L45" i="4"/>
  <c r="D46" i="4"/>
  <c r="D47" i="4"/>
  <c r="H47" i="4"/>
  <c r="I47" i="4"/>
  <c r="J47" i="4"/>
  <c r="K47" i="4"/>
  <c r="L47" i="4"/>
  <c r="D48" i="4"/>
  <c r="D50" i="4"/>
  <c r="O50" i="4"/>
  <c r="V50" i="4"/>
  <c r="V51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B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B69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E71" i="4"/>
  <c r="F71" i="4"/>
  <c r="AM71" i="4"/>
  <c r="E72" i="4"/>
  <c r="F72" i="4"/>
  <c r="AM72" i="4"/>
  <c r="E73" i="4"/>
  <c r="F73" i="4"/>
  <c r="AM73" i="4"/>
  <c r="E76" i="4"/>
  <c r="F76" i="4"/>
  <c r="AM76" i="4"/>
  <c r="E77" i="4"/>
  <c r="F77" i="4"/>
  <c r="AM77" i="4"/>
  <c r="E78" i="4"/>
  <c r="F78" i="4"/>
  <c r="AM78" i="4"/>
  <c r="E79" i="4"/>
  <c r="F79" i="4"/>
  <c r="AM79" i="4"/>
  <c r="E80" i="4"/>
  <c r="F80" i="4"/>
  <c r="AM80" i="4"/>
  <c r="E81" i="4"/>
  <c r="F81" i="4"/>
  <c r="AM81" i="4"/>
  <c r="E82" i="4"/>
  <c r="F82" i="4"/>
  <c r="AM82" i="4"/>
  <c r="E83" i="4"/>
  <c r="F83" i="4"/>
  <c r="AM83" i="4"/>
  <c r="E84" i="4"/>
  <c r="F84" i="4"/>
  <c r="AM84" i="4"/>
  <c r="E85" i="4"/>
  <c r="F85" i="4"/>
  <c r="AM85" i="4"/>
  <c r="E86" i="4"/>
  <c r="F86" i="4"/>
  <c r="AM86" i="4"/>
  <c r="E87" i="4"/>
  <c r="F87" i="4"/>
  <c r="AM87" i="4"/>
  <c r="E88" i="4"/>
  <c r="F88" i="4"/>
  <c r="AM88" i="4"/>
  <c r="E89" i="4"/>
  <c r="F89" i="4"/>
  <c r="AM89" i="4"/>
  <c r="E90" i="4"/>
  <c r="F90" i="4"/>
  <c r="AM90" i="4"/>
  <c r="E91" i="4"/>
  <c r="F91" i="4"/>
  <c r="AM91" i="4"/>
  <c r="E92" i="4"/>
  <c r="F92" i="4"/>
  <c r="AM92" i="4"/>
  <c r="E93" i="4"/>
  <c r="F93" i="4"/>
  <c r="AM93" i="4"/>
  <c r="E94" i="4"/>
  <c r="F94" i="4"/>
  <c r="AM94" i="4"/>
  <c r="E95" i="4"/>
  <c r="F95" i="4"/>
  <c r="AM95" i="4"/>
  <c r="E96" i="4"/>
  <c r="F96" i="4"/>
  <c r="AM96" i="4"/>
  <c r="E97" i="4"/>
  <c r="F97" i="4"/>
  <c r="AM97" i="4"/>
  <c r="E98" i="4"/>
  <c r="F98" i="4"/>
  <c r="AM98" i="4"/>
  <c r="E99" i="4"/>
  <c r="F99" i="4"/>
  <c r="AM99" i="4"/>
  <c r="E100" i="4"/>
  <c r="F100" i="4"/>
  <c r="AM100" i="4"/>
  <c r="E101" i="4"/>
  <c r="F101" i="4"/>
  <c r="AM101" i="4"/>
  <c r="E102" i="4"/>
  <c r="F102" i="4"/>
  <c r="AM102" i="4"/>
  <c r="E103" i="4"/>
  <c r="F103" i="4"/>
  <c r="AM103" i="4"/>
  <c r="E104" i="4"/>
  <c r="F104" i="4"/>
  <c r="AM104" i="4"/>
  <c r="E105" i="4"/>
  <c r="F105" i="4"/>
  <c r="AM105" i="4"/>
  <c r="E106" i="4"/>
  <c r="F106" i="4"/>
  <c r="AM106" i="4"/>
  <c r="E107" i="4"/>
  <c r="F107" i="4"/>
  <c r="AM107" i="4"/>
  <c r="E108" i="4"/>
  <c r="F108" i="4"/>
  <c r="AM108" i="4"/>
  <c r="E109" i="4"/>
  <c r="F109" i="4"/>
  <c r="AM109" i="4"/>
  <c r="E110" i="4"/>
  <c r="F110" i="4"/>
  <c r="AM110" i="4"/>
  <c r="E111" i="4"/>
  <c r="F111" i="4"/>
  <c r="AM111" i="4"/>
  <c r="E112" i="4"/>
  <c r="F112" i="4"/>
  <c r="AM112" i="4"/>
  <c r="E113" i="4"/>
  <c r="F113" i="4"/>
  <c r="AM113" i="4"/>
  <c r="E114" i="4"/>
  <c r="F114" i="4"/>
  <c r="AM114" i="4"/>
  <c r="E115" i="4"/>
  <c r="F115" i="4"/>
  <c r="AM115" i="4"/>
  <c r="E116" i="4"/>
  <c r="F116" i="4"/>
  <c r="AM116" i="4"/>
  <c r="E117" i="4"/>
  <c r="F117" i="4"/>
  <c r="AM117" i="4"/>
  <c r="E118" i="4"/>
  <c r="F118" i="4"/>
  <c r="AM118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C124" i="4"/>
  <c r="D124" i="4"/>
  <c r="C125" i="4"/>
  <c r="D125" i="4"/>
  <c r="C126" i="4"/>
  <c r="D126" i="4"/>
  <c r="C127" i="4"/>
  <c r="D127" i="4"/>
  <c r="B132" i="4"/>
  <c r="B133" i="4"/>
  <c r="F133" i="4"/>
  <c r="B134" i="4"/>
  <c r="C137" i="4"/>
  <c r="D137" i="4"/>
  <c r="E137" i="4"/>
  <c r="F137" i="4"/>
  <c r="I137" i="4"/>
  <c r="C138" i="4"/>
  <c r="D138" i="4"/>
  <c r="E138" i="4"/>
  <c r="F138" i="4"/>
  <c r="G138" i="4"/>
  <c r="H138" i="4"/>
  <c r="I138" i="4"/>
  <c r="C139" i="4"/>
  <c r="E139" i="4"/>
  <c r="C140" i="4"/>
  <c r="E140" i="4"/>
  <c r="B142" i="4"/>
  <c r="I142" i="4"/>
  <c r="B143" i="4"/>
  <c r="I143" i="4"/>
  <c r="B144" i="4"/>
  <c r="I144" i="4"/>
  <c r="B145" i="4"/>
  <c r="I145" i="4"/>
  <c r="B146" i="4"/>
  <c r="I146" i="4"/>
  <c r="B147" i="4"/>
  <c r="I147" i="4"/>
  <c r="B148" i="4"/>
  <c r="I148" i="4"/>
  <c r="B149" i="4"/>
  <c r="I149" i="4"/>
  <c r="B150" i="4"/>
  <c r="I150" i="4"/>
  <c r="B151" i="4"/>
  <c r="I151" i="4"/>
  <c r="B152" i="4"/>
  <c r="I152" i="4"/>
  <c r="B153" i="4"/>
  <c r="I153" i="4"/>
  <c r="B154" i="4"/>
  <c r="I154" i="4"/>
  <c r="B155" i="4"/>
  <c r="I155" i="4"/>
  <c r="B156" i="4"/>
  <c r="I156" i="4"/>
  <c r="B157" i="4"/>
  <c r="I157" i="4"/>
  <c r="B158" i="4"/>
  <c r="I158" i="4"/>
  <c r="B159" i="4"/>
  <c r="I159" i="4"/>
  <c r="B160" i="4"/>
  <c r="I160" i="4"/>
  <c r="B161" i="4"/>
  <c r="I161" i="4"/>
  <c r="B162" i="4"/>
  <c r="I162" i="4"/>
  <c r="B163" i="4"/>
  <c r="I163" i="4"/>
  <c r="B164" i="4"/>
  <c r="I164" i="4"/>
  <c r="B165" i="4"/>
  <c r="I165" i="4"/>
  <c r="B166" i="4"/>
  <c r="I166" i="4"/>
  <c r="A167" i="4"/>
  <c r="B167" i="4"/>
  <c r="I167" i="4"/>
  <c r="A168" i="4"/>
  <c r="B168" i="4"/>
  <c r="I168" i="4"/>
  <c r="B169" i="4"/>
  <c r="I169" i="4"/>
  <c r="B170" i="4"/>
  <c r="I170" i="4"/>
  <c r="B171" i="4"/>
  <c r="I171" i="4"/>
  <c r="B172" i="4"/>
  <c r="I172" i="4"/>
  <c r="C173" i="4"/>
  <c r="D173" i="4"/>
  <c r="E173" i="4"/>
  <c r="F173" i="4"/>
  <c r="G173" i="4"/>
  <c r="H173" i="4"/>
  <c r="I173" i="4"/>
  <c r="B203" i="4"/>
  <c r="B213" i="4"/>
  <c r="B220" i="4"/>
  <c r="J220" i="4"/>
  <c r="M250" i="4"/>
  <c r="F275" i="4"/>
  <c r="B4" i="8"/>
  <c r="B5" i="8"/>
  <c r="D8" i="8"/>
  <c r="J8" i="8"/>
  <c r="O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D9" i="8"/>
  <c r="J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G10" i="8"/>
  <c r="H10" i="8"/>
  <c r="J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D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D16" i="8"/>
  <c r="O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H18" i="8"/>
  <c r="I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D19" i="8"/>
  <c r="I19" i="8"/>
  <c r="O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H21" i="8"/>
  <c r="I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H22" i="8"/>
  <c r="I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I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D24" i="8"/>
  <c r="O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D28" i="8"/>
  <c r="O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D29" i="8"/>
  <c r="I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D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D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D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D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D36" i="8"/>
  <c r="J36" i="8"/>
  <c r="K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D37" i="8"/>
  <c r="H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D38" i="8"/>
  <c r="H38" i="8"/>
  <c r="I38" i="8"/>
  <c r="O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H39" i="8"/>
  <c r="D40" i="8"/>
  <c r="O40" i="8"/>
  <c r="H41" i="8"/>
  <c r="I41" i="8"/>
  <c r="J41" i="8"/>
  <c r="K41" i="8"/>
  <c r="L41" i="8"/>
  <c r="L43" i="8"/>
  <c r="D44" i="8"/>
  <c r="O44" i="8"/>
  <c r="H45" i="8"/>
  <c r="I45" i="8"/>
  <c r="J45" i="8"/>
  <c r="K45" i="8"/>
  <c r="L45" i="8"/>
  <c r="D46" i="8"/>
  <c r="D47" i="8"/>
  <c r="H47" i="8"/>
  <c r="I47" i="8"/>
  <c r="J47" i="8"/>
  <c r="K47" i="8"/>
  <c r="L47" i="8"/>
  <c r="D48" i="8"/>
  <c r="D50" i="8"/>
  <c r="O50" i="8"/>
  <c r="V50" i="8"/>
  <c r="V51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AL65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AL66" i="8"/>
  <c r="B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AL68" i="8"/>
  <c r="B69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E71" i="8"/>
  <c r="F71" i="8"/>
  <c r="AM71" i="8"/>
  <c r="E72" i="8"/>
  <c r="F72" i="8"/>
  <c r="AM72" i="8"/>
  <c r="E73" i="8"/>
  <c r="F73" i="8"/>
  <c r="AM73" i="8"/>
  <c r="E76" i="8"/>
  <c r="F76" i="8"/>
  <c r="AM76" i="8"/>
  <c r="E77" i="8"/>
  <c r="F77" i="8"/>
  <c r="AM77" i="8"/>
  <c r="E78" i="8"/>
  <c r="F78" i="8"/>
  <c r="AM78" i="8"/>
  <c r="E79" i="8"/>
  <c r="F79" i="8"/>
  <c r="AM79" i="8"/>
  <c r="E80" i="8"/>
  <c r="F80" i="8"/>
  <c r="AM80" i="8"/>
  <c r="E81" i="8"/>
  <c r="F81" i="8"/>
  <c r="AM81" i="8"/>
  <c r="E82" i="8"/>
  <c r="F82" i="8"/>
  <c r="AM82" i="8"/>
  <c r="E83" i="8"/>
  <c r="F83" i="8"/>
  <c r="AM83" i="8"/>
  <c r="E84" i="8"/>
  <c r="F84" i="8"/>
  <c r="AM84" i="8"/>
  <c r="E85" i="8"/>
  <c r="F85" i="8"/>
  <c r="AM85" i="8"/>
  <c r="E86" i="8"/>
  <c r="F86" i="8"/>
  <c r="AM86" i="8"/>
  <c r="E87" i="8"/>
  <c r="F87" i="8"/>
  <c r="AM87" i="8"/>
  <c r="E88" i="8"/>
  <c r="F88" i="8"/>
  <c r="AM88" i="8"/>
  <c r="E89" i="8"/>
  <c r="F89" i="8"/>
  <c r="AM89" i="8"/>
  <c r="E90" i="8"/>
  <c r="F90" i="8"/>
  <c r="AM90" i="8"/>
  <c r="E91" i="8"/>
  <c r="F91" i="8"/>
  <c r="AM91" i="8"/>
  <c r="E92" i="8"/>
  <c r="F92" i="8"/>
  <c r="AM92" i="8"/>
  <c r="E93" i="8"/>
  <c r="F93" i="8"/>
  <c r="AM93" i="8"/>
  <c r="E94" i="8"/>
  <c r="F94" i="8"/>
  <c r="AM94" i="8"/>
  <c r="E95" i="8"/>
  <c r="F95" i="8"/>
  <c r="AM95" i="8"/>
  <c r="E96" i="8"/>
  <c r="F96" i="8"/>
  <c r="AM96" i="8"/>
  <c r="E97" i="8"/>
  <c r="F97" i="8"/>
  <c r="AM97" i="8"/>
  <c r="E98" i="8"/>
  <c r="F98" i="8"/>
  <c r="AM98" i="8"/>
  <c r="E99" i="8"/>
  <c r="F99" i="8"/>
  <c r="AM99" i="8"/>
  <c r="E100" i="8"/>
  <c r="F100" i="8"/>
  <c r="AM100" i="8"/>
  <c r="E101" i="8"/>
  <c r="F101" i="8"/>
  <c r="AM101" i="8"/>
  <c r="E102" i="8"/>
  <c r="F102" i="8"/>
  <c r="AM102" i="8"/>
  <c r="E103" i="8"/>
  <c r="F103" i="8"/>
  <c r="AM103" i="8"/>
  <c r="E104" i="8"/>
  <c r="F104" i="8"/>
  <c r="AM104" i="8"/>
  <c r="E105" i="8"/>
  <c r="F105" i="8"/>
  <c r="AM105" i="8"/>
  <c r="E106" i="8"/>
  <c r="F106" i="8"/>
  <c r="AM106" i="8"/>
  <c r="E107" i="8"/>
  <c r="F107" i="8"/>
  <c r="AM107" i="8"/>
  <c r="E108" i="8"/>
  <c r="F108" i="8"/>
  <c r="AM108" i="8"/>
  <c r="E109" i="8"/>
  <c r="F109" i="8"/>
  <c r="AM109" i="8"/>
  <c r="E110" i="8"/>
  <c r="F110" i="8"/>
  <c r="AM110" i="8"/>
  <c r="E111" i="8"/>
  <c r="F111" i="8"/>
  <c r="AM111" i="8"/>
  <c r="E112" i="8"/>
  <c r="F112" i="8"/>
  <c r="AM112" i="8"/>
  <c r="E113" i="8"/>
  <c r="F113" i="8"/>
  <c r="AM113" i="8"/>
  <c r="E114" i="8"/>
  <c r="F114" i="8"/>
  <c r="AM114" i="8"/>
  <c r="E115" i="8"/>
  <c r="F115" i="8"/>
  <c r="AM115" i="8"/>
  <c r="E116" i="8"/>
  <c r="F116" i="8"/>
  <c r="AM116" i="8"/>
  <c r="E117" i="8"/>
  <c r="F117" i="8"/>
  <c r="AM117" i="8"/>
  <c r="E118" i="8"/>
  <c r="F118" i="8"/>
  <c r="AM118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C124" i="8"/>
  <c r="D124" i="8"/>
  <c r="C125" i="8"/>
  <c r="D125" i="8"/>
  <c r="C126" i="8"/>
  <c r="D126" i="8"/>
  <c r="C127" i="8"/>
  <c r="D127" i="8"/>
  <c r="B132" i="8"/>
  <c r="B133" i="8"/>
  <c r="F133" i="8"/>
  <c r="B134" i="8"/>
  <c r="C137" i="8"/>
  <c r="D137" i="8"/>
  <c r="E137" i="8"/>
  <c r="F137" i="8"/>
  <c r="I137" i="8"/>
  <c r="C138" i="8"/>
  <c r="D138" i="8"/>
  <c r="E138" i="8"/>
  <c r="F138" i="8"/>
  <c r="G138" i="8"/>
  <c r="H138" i="8"/>
  <c r="I138" i="8"/>
  <c r="C139" i="8"/>
  <c r="E139" i="8"/>
  <c r="C140" i="8"/>
  <c r="E140" i="8"/>
  <c r="B142" i="8"/>
  <c r="I142" i="8"/>
  <c r="B143" i="8"/>
  <c r="I143" i="8"/>
  <c r="B144" i="8"/>
  <c r="I144" i="8"/>
  <c r="B145" i="8"/>
  <c r="I145" i="8"/>
  <c r="B146" i="8"/>
  <c r="I146" i="8"/>
  <c r="B147" i="8"/>
  <c r="I147" i="8"/>
  <c r="B148" i="8"/>
  <c r="I148" i="8"/>
  <c r="B149" i="8"/>
  <c r="I149" i="8"/>
  <c r="B150" i="8"/>
  <c r="I150" i="8"/>
  <c r="B151" i="8"/>
  <c r="I151" i="8"/>
  <c r="B152" i="8"/>
  <c r="I152" i="8"/>
  <c r="B153" i="8"/>
  <c r="I153" i="8"/>
  <c r="B154" i="8"/>
  <c r="I154" i="8"/>
  <c r="B155" i="8"/>
  <c r="I155" i="8"/>
  <c r="B156" i="8"/>
  <c r="I156" i="8"/>
  <c r="B157" i="8"/>
  <c r="I157" i="8"/>
  <c r="B158" i="8"/>
  <c r="I158" i="8"/>
  <c r="B159" i="8"/>
  <c r="I159" i="8"/>
  <c r="B160" i="8"/>
  <c r="I160" i="8"/>
  <c r="B161" i="8"/>
  <c r="I161" i="8"/>
  <c r="B162" i="8"/>
  <c r="I162" i="8"/>
  <c r="B163" i="8"/>
  <c r="I163" i="8"/>
  <c r="B164" i="8"/>
  <c r="I164" i="8"/>
  <c r="B165" i="8"/>
  <c r="I165" i="8"/>
  <c r="B166" i="8"/>
  <c r="I166" i="8"/>
  <c r="A167" i="8"/>
  <c r="B167" i="8"/>
  <c r="I167" i="8"/>
  <c r="A168" i="8"/>
  <c r="B168" i="8"/>
  <c r="I168" i="8"/>
  <c r="B169" i="8"/>
  <c r="I169" i="8"/>
  <c r="B170" i="8"/>
  <c r="I170" i="8"/>
  <c r="B171" i="8"/>
  <c r="I171" i="8"/>
  <c r="B172" i="8"/>
  <c r="I172" i="8"/>
  <c r="C173" i="8"/>
  <c r="D173" i="8"/>
  <c r="E173" i="8"/>
  <c r="F173" i="8"/>
  <c r="G173" i="8"/>
  <c r="H173" i="8"/>
  <c r="I173" i="8"/>
  <c r="B203" i="8"/>
  <c r="B213" i="8"/>
  <c r="B220" i="8"/>
  <c r="J220" i="8"/>
  <c r="M250" i="8"/>
  <c r="F275" i="8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8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9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0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1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2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3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4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5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6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7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sharedStrings.xml><?xml version="1.0" encoding="utf-8"?>
<sst xmlns="http://schemas.openxmlformats.org/spreadsheetml/2006/main" count="4552" uniqueCount="300">
  <si>
    <t>ENRON CAPITAL &amp; TRADE RESOURCES</t>
  </si>
  <si>
    <t>DAILY POSITION STATEMENT</t>
  </si>
  <si>
    <t>RISK BOOKS</t>
  </si>
  <si>
    <t>REGIONAL</t>
  </si>
  <si>
    <t>TOTAL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</si>
  <si>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</si>
  <si>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</si>
  <si>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</si>
  <si>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</si>
  <si>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</si>
  <si>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</si>
  <si>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</si>
  <si>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As of December 31, 1996</t>
  </si>
  <si>
    <t>Change Since December 31, 1996</t>
  </si>
  <si>
    <t>PV Margins  (in thousands)</t>
  </si>
  <si>
    <t xml:space="preserve"> </t>
  </si>
  <si>
    <t>Through November 30, 1997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</si>
  <si>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</si>
  <si>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</si>
  <si>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</si>
  <si>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</si>
  <si>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</si>
  <si>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</si>
  <si>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</si>
  <si>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</si>
  <si>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</si>
  <si>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</si>
  <si>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</si>
  <si>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</si>
  <si>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</si>
  <si>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</si>
  <si>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</si>
  <si>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</si>
  <si>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</si>
  <si>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</si>
  <si>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</si>
  <si>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</si>
  <si>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</si>
  <si>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</si>
  <si>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</si>
  <si>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>Monthly DPR Information</t>
  </si>
  <si>
    <t>Transmission</t>
  </si>
  <si>
    <t xml:space="preserve">     Gross Book Balance (including Current Month Rho &amp; Drift)</t>
  </si>
  <si>
    <t>Financial Liquidations</t>
  </si>
  <si>
    <t xml:space="preserve">     Current Month:        Rho</t>
  </si>
  <si>
    <t>Physical Liquidations</t>
  </si>
  <si>
    <t xml:space="preserve">                                     Drift</t>
  </si>
  <si>
    <t>Daily DPR Information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</si>
  <si>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</si>
  <si>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</si>
  <si>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</si>
  <si>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</si>
  <si>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1996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</si>
  <si>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</si>
  <si>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</si>
  <si>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</si>
  <si>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</si>
  <si>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</si>
  <si>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</si>
  <si>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</si>
  <si>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</si>
  <si>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</si>
  <si>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</si>
  <si>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</si>
  <si>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</si>
  <si>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</si>
  <si>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</si>
  <si>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</si>
  <si>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</si>
  <si>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      Prior Day Adjustments</t>
  </si>
  <si>
    <t xml:space="preserve">   Prior Day Hedge Management - Total</t>
  </si>
  <si>
    <t xml:space="preserve">   Prior Day Prudency</t>
  </si>
  <si>
    <t xml:space="preserve">   Financial Liquidations</t>
  </si>
  <si>
    <t xml:space="preserve">   Physical Liquidations</t>
  </si>
  <si>
    <t xml:space="preserve">   Prior Day Other</t>
  </si>
  <si>
    <t>Gross Book Balance</t>
  </si>
  <si>
    <t>LTD Rho &amp; Drift</t>
  </si>
  <si>
    <t>Gross Book Balance (Including LTD Rho &amp; Drift)</t>
  </si>
  <si>
    <t xml:space="preserve">               Afternoon Check</t>
  </si>
  <si>
    <t xml:space="preserve">                             Morning Check</t>
  </si>
  <si>
    <t>Prudency</t>
  </si>
  <si>
    <t>Liquidations</t>
  </si>
  <si>
    <t>Book Balance</t>
  </si>
  <si>
    <t>Difference</t>
  </si>
  <si>
    <t>COB</t>
  </si>
  <si>
    <t>MID COLUMBIA</t>
  </si>
  <si>
    <t>PX NORTH</t>
  </si>
  <si>
    <t>PX SOUTH</t>
  </si>
  <si>
    <t>CEC GREEN</t>
  </si>
  <si>
    <t>NON CEC GREEN</t>
  </si>
  <si>
    <t>CLEAN</t>
  </si>
  <si>
    <t>EXTRA6</t>
  </si>
  <si>
    <t>NEPOOL</t>
  </si>
  <si>
    <t>NY EAST</t>
  </si>
  <si>
    <t>PJM</t>
  </si>
  <si>
    <t>Extra Sheet</t>
  </si>
  <si>
    <t>SERC</t>
  </si>
  <si>
    <t>SERC-Florida</t>
  </si>
  <si>
    <t>SOUTHERN MAPP</t>
  </si>
  <si>
    <t>SPP</t>
  </si>
  <si>
    <t xml:space="preserve">     Needs to be zero</t>
  </si>
  <si>
    <t>Adjustments to come out the next day</t>
  </si>
  <si>
    <t>Roll Forward Schedule</t>
  </si>
  <si>
    <t>Manual Input</t>
  </si>
  <si>
    <t>Book:</t>
  </si>
  <si>
    <t>Links</t>
  </si>
  <si>
    <t>Accounting Month:</t>
  </si>
  <si>
    <t>Check Figures</t>
  </si>
  <si>
    <t>Date:</t>
  </si>
  <si>
    <t>Current Book Balance</t>
  </si>
  <si>
    <t>Daily Liquidations</t>
  </si>
  <si>
    <t>Current Day P&amp;L Breakout</t>
  </si>
  <si>
    <t>Yesterdays P&amp;L</t>
  </si>
  <si>
    <t>Prior Month</t>
  </si>
  <si>
    <t>Current YTD</t>
  </si>
  <si>
    <t>Prior Year LTD</t>
  </si>
  <si>
    <t xml:space="preserve">Daily P&amp;L </t>
  </si>
  <si>
    <t>Buy</t>
  </si>
  <si>
    <t>Sell</t>
  </si>
  <si>
    <t>NPV</t>
  </si>
  <si>
    <t>Physical</t>
  </si>
  <si>
    <t>Financial</t>
  </si>
  <si>
    <t>Actual</t>
  </si>
  <si>
    <t>Annuity</t>
  </si>
  <si>
    <t>Today</t>
  </si>
  <si>
    <t>Prior Day</t>
  </si>
  <si>
    <t xml:space="preserve">Upfront </t>
  </si>
  <si>
    <t>I. Unrealized MTM Gain (Losses)</t>
  </si>
  <si>
    <t>New Value</t>
  </si>
  <si>
    <t>Adjustments</t>
  </si>
  <si>
    <t>Diff</t>
  </si>
  <si>
    <t>LTD Balance</t>
  </si>
  <si>
    <t>Swaps</t>
  </si>
  <si>
    <t>Options</t>
  </si>
  <si>
    <t>Volumes</t>
  </si>
  <si>
    <t>Change</t>
  </si>
  <si>
    <t>Opt Premiums</t>
  </si>
  <si>
    <t xml:space="preserve">     Mid P/L Swaps</t>
  </si>
  <si>
    <t xml:space="preserve">     Mid P/L Options</t>
  </si>
  <si>
    <t xml:space="preserve">     NYMEX Options MTM Value</t>
  </si>
  <si>
    <t>Total</t>
  </si>
  <si>
    <t xml:space="preserve">     NYMEX Futures MTM Value</t>
  </si>
  <si>
    <t xml:space="preserve">     Foreign Currency</t>
  </si>
  <si>
    <t xml:space="preserve">     Rho/Drift  Adjustments - (Schedule C)</t>
  </si>
  <si>
    <t xml:space="preserve">     Perm Book Adjustments - (Schedule D)</t>
  </si>
  <si>
    <t>VOLUMES</t>
  </si>
  <si>
    <t xml:space="preserve">               </t>
  </si>
  <si>
    <t>Current Month</t>
  </si>
  <si>
    <t>Factor</t>
  </si>
  <si>
    <t>Postion From Roll</t>
  </si>
  <si>
    <t>II. Prudency</t>
  </si>
  <si>
    <t>Net NPV Position (MW)</t>
  </si>
  <si>
    <t xml:space="preserve">     Current Prudency Balance</t>
  </si>
  <si>
    <t>Net  NPV Position (mmbtu)</t>
  </si>
  <si>
    <t xml:space="preserve">     Accounting Adjustments - (Schedule E)</t>
  </si>
  <si>
    <t xml:space="preserve">Gross Purchase Position </t>
  </si>
  <si>
    <t xml:space="preserve">Gross Sales Position </t>
  </si>
  <si>
    <t>Net Notional Position</t>
  </si>
  <si>
    <t xml:space="preserve">    Total Prudency</t>
  </si>
  <si>
    <t>Through December 31, 1996</t>
  </si>
  <si>
    <t>III. Realized Gains (Losses)</t>
  </si>
  <si>
    <t xml:space="preserve">     Prior Month LTD Liquidations</t>
  </si>
  <si>
    <t xml:space="preserve">     Current Month Swap/Option Financial Liquidaitons (Schedule B)</t>
  </si>
  <si>
    <t>Changes since: December 31, 1996</t>
  </si>
  <si>
    <t xml:space="preserve">     Current Month Swap/Option Physical Liquidations (Schedule B)</t>
  </si>
  <si>
    <t xml:space="preserve">     Current Month Estimated Physical Liquidaions (Schedule B)</t>
  </si>
  <si>
    <t xml:space="preserve">     Current Month Estimated Financial Liquidaions (Schedule B)</t>
  </si>
  <si>
    <t xml:space="preserve">     Current Month Exchange Futures Liquidations (Schedule B)</t>
  </si>
  <si>
    <t>Origination</t>
  </si>
  <si>
    <t xml:space="preserve">     Current Month Exchange Options Liquidations Schedule B)</t>
  </si>
  <si>
    <t>ROLL TESTS</t>
  </si>
  <si>
    <t>Credit Reserve</t>
  </si>
  <si>
    <t xml:space="preserve">     Current Month Broker Fees (Schedule A)</t>
  </si>
  <si>
    <t xml:space="preserve">     Current Month Liquidation Adjustments (Book/Acct Recon, Schedule B)</t>
  </si>
  <si>
    <t>Prior Month LTD</t>
  </si>
  <si>
    <t xml:space="preserve">     Current Month Rho &amp; Drift</t>
  </si>
  <si>
    <t xml:space="preserve">    Gross Book Balance</t>
  </si>
  <si>
    <t xml:space="preserve">   Current Month LTD Liquidations</t>
  </si>
  <si>
    <t xml:space="preserve">    Prudency</t>
  </si>
  <si>
    <t xml:space="preserve">    LTD Liquidations</t>
  </si>
  <si>
    <t>IV. LTD Recognized</t>
  </si>
  <si>
    <t xml:space="preserve">Current MTD </t>
  </si>
  <si>
    <t>V. Origination and Credit Reserve</t>
  </si>
  <si>
    <r>
      <t xml:space="preserve">     </t>
    </r>
    <r>
      <rPr>
        <sz val="10"/>
        <color indexed="8"/>
        <rFont val="Times New Roman"/>
        <family val="1"/>
      </rPr>
      <t>Prior Month Term Origination</t>
    </r>
  </si>
  <si>
    <t xml:space="preserve">    Liquidations</t>
  </si>
  <si>
    <t xml:space="preserve">     Prior Month Middle Market Origination</t>
  </si>
  <si>
    <t xml:space="preserve">     Current Month Term Origination </t>
  </si>
  <si>
    <t xml:space="preserve">     Current Month Middle Market Origination</t>
  </si>
  <si>
    <t xml:space="preserve">     Current Month Credit Reserve</t>
  </si>
  <si>
    <t xml:space="preserve">     Accounting Adjustments - Schedule </t>
  </si>
  <si>
    <t xml:space="preserve">     Total Origination / Credit Reserve</t>
  </si>
  <si>
    <t>VI.  PRIOR YEAR LTD RECOGNIZED</t>
  </si>
  <si>
    <t>Fin &amp; Phy Est Liq</t>
  </si>
  <si>
    <t>VII. DAILY CHANGE IN P&amp;L</t>
  </si>
  <si>
    <t>Month to Date Changes</t>
  </si>
  <si>
    <t>Enter Fin P/D  (J9)</t>
  </si>
  <si>
    <t>Previous</t>
  </si>
  <si>
    <t>Daily</t>
  </si>
  <si>
    <t>Should tie to B Bal</t>
  </si>
  <si>
    <t>MTD</t>
  </si>
  <si>
    <t>Daily Changes</t>
  </si>
  <si>
    <t xml:space="preserve">Term Originated Transactions </t>
  </si>
  <si>
    <t>Middle Market Orginated Transactions</t>
  </si>
  <si>
    <t>Hedge management</t>
  </si>
  <si>
    <t xml:space="preserve">            Swaps:</t>
  </si>
  <si>
    <t xml:space="preserve">                      Change in Price</t>
  </si>
  <si>
    <t xml:space="preserve">                      Change in Futures</t>
  </si>
  <si>
    <t xml:space="preserve">                      Change in Basis Price</t>
  </si>
  <si>
    <t xml:space="preserve">                      Index Curve Shift</t>
  </si>
  <si>
    <t xml:space="preserve">                      Gas Daily Curve Shift</t>
  </si>
  <si>
    <t xml:space="preserve">                      FX Curve Shift</t>
  </si>
  <si>
    <t xml:space="preserve">                      New Deals</t>
  </si>
  <si>
    <t xml:space="preserve">                      Change in existing deals</t>
  </si>
  <si>
    <t>Enter Phy P/ D (J8)</t>
  </si>
  <si>
    <t>EXTRA ROW</t>
  </si>
  <si>
    <t xml:space="preserve">                      Drift</t>
  </si>
  <si>
    <t xml:space="preserve">                      Change in Interest Rates</t>
  </si>
  <si>
    <t xml:space="preserve">                      Change in FX Rho</t>
  </si>
  <si>
    <t xml:space="preserve">                      Change in FX Drift</t>
  </si>
  <si>
    <t xml:space="preserve">         Options:</t>
  </si>
  <si>
    <t xml:space="preserve">                      Change in OTC Price</t>
  </si>
  <si>
    <t xml:space="preserve">                      Change in EXG Price</t>
  </si>
  <si>
    <t xml:space="preserve">                      Gamma</t>
  </si>
  <si>
    <t xml:space="preserve">                      Vega</t>
  </si>
  <si>
    <t xml:space="preserve">                      Theta</t>
  </si>
  <si>
    <t xml:space="preserve">                      Rho</t>
  </si>
  <si>
    <t xml:space="preserve">        Broker Fees:  Exchange</t>
  </si>
  <si>
    <t xml:space="preserve">        Broker Fees:  OTC</t>
  </si>
  <si>
    <t xml:space="preserve">        Broker Fees:  Intra Month Book</t>
  </si>
  <si>
    <t xml:space="preserve">        Adjustments:  (See Schedule F) </t>
  </si>
  <si>
    <t>Total  Hedge Management</t>
  </si>
  <si>
    <t>Change in Price prudence</t>
  </si>
  <si>
    <t>Other</t>
  </si>
  <si>
    <t>Daily Change in Income (Loss)</t>
  </si>
  <si>
    <t>SUPPORTING SCHEDULES</t>
  </si>
  <si>
    <t>Broker Fees YTD/LTD</t>
  </si>
  <si>
    <t>Month</t>
  </si>
  <si>
    <t>Current LTD</t>
  </si>
  <si>
    <t xml:space="preserve">   OTC Term Broker Fees</t>
  </si>
  <si>
    <t xml:space="preserve">   Exchange Broker Fees</t>
  </si>
  <si>
    <t xml:space="preserve">   OTC Intra Month Fees</t>
  </si>
  <si>
    <t>Total Fee</t>
  </si>
  <si>
    <t>Schedule A:  Daily Liquidations</t>
  </si>
  <si>
    <t>PHYSICAL</t>
  </si>
  <si>
    <t>FINANCIAL</t>
  </si>
  <si>
    <t>PMAs</t>
  </si>
  <si>
    <t>Balance</t>
  </si>
  <si>
    <t>Estimate</t>
  </si>
  <si>
    <t>Prior Period</t>
  </si>
  <si>
    <t>Physical Estimate to Actual</t>
  </si>
  <si>
    <t>Adjustment</t>
  </si>
  <si>
    <t>(Schedule F)</t>
  </si>
  <si>
    <t>vs. Actual</t>
  </si>
  <si>
    <t>Deals</t>
  </si>
  <si>
    <t>Prior Day YTD</t>
  </si>
  <si>
    <t>Current Day</t>
  </si>
  <si>
    <t>DPR Liq Schedule (Daily)</t>
  </si>
  <si>
    <t>DPR Liq Schedule (MTD)</t>
  </si>
  <si>
    <t>Month-end true-up</t>
  </si>
  <si>
    <t>Current MTD</t>
  </si>
  <si>
    <t>Schedule F: Rho &amp; Drift LTD Value</t>
  </si>
  <si>
    <t>Schedule C: Non-Standard Adjustments</t>
  </si>
  <si>
    <t>Amount</t>
  </si>
  <si>
    <t>Date</t>
  </si>
  <si>
    <t>Description</t>
  </si>
  <si>
    <t>Prior 18 Month LTD Balance</t>
  </si>
  <si>
    <t>Total Perm Book Adjustments</t>
  </si>
  <si>
    <t>Schedule D: Accounting Adjustments (Prudency)</t>
  </si>
  <si>
    <t>Deal Number</t>
  </si>
  <si>
    <t>Counterparty</t>
  </si>
  <si>
    <t>Total Accounting Adjustments (Prudency)</t>
  </si>
  <si>
    <t>Schedule E: Prior Period Liquidation Adjustments</t>
  </si>
  <si>
    <t>Number</t>
  </si>
  <si>
    <t>Total Prior Period Liquidation Adjustments</t>
  </si>
  <si>
    <t>PV</t>
  </si>
  <si>
    <t>Total Notional</t>
  </si>
  <si>
    <t>Value on Date</t>
  </si>
  <si>
    <t>Quantities (BBtu)</t>
  </si>
  <si>
    <t>Transaction Originated</t>
  </si>
  <si>
    <t>Enter Value of</t>
  </si>
  <si>
    <t>Deal #</t>
  </si>
  <si>
    <t>Originated</t>
  </si>
  <si>
    <t>Customer</t>
  </si>
  <si>
    <t>EGS Origination</t>
  </si>
  <si>
    <t>Originator</t>
  </si>
  <si>
    <t>(Sales)</t>
  </si>
  <si>
    <t>Purchases</t>
  </si>
  <si>
    <t>(In Thousands)</t>
  </si>
  <si>
    <t>Deal Here</t>
  </si>
  <si>
    <t>XXXXX.XX</t>
  </si>
  <si>
    <t>Counterparty Name Here</t>
  </si>
  <si>
    <t>EGS Originating Entity</t>
  </si>
  <si>
    <t>TOTAL ORIGINATION</t>
  </si>
  <si>
    <t>ZP26</t>
  </si>
  <si>
    <t>Associated</t>
  </si>
  <si>
    <t>Rockies</t>
  </si>
  <si>
    <t>zzzzzzzzzzz</t>
  </si>
  <si>
    <t>Reserve</t>
  </si>
  <si>
    <t>Release of Reserve</t>
  </si>
  <si>
    <t>Close out ENA-Cal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</si>
</sst>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9" formatCode="_(* #,##0_);_(* \(#,##0\);_(* &quot;-&quot;??_);_(@_)"/>
    <numFmt numFmtId="191" formatCode="mmmm\-yy"/>
  </numFmts>
  <fonts count="5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u/>
      <sz val="10"/>
      <color indexed="12"/>
      <name val="Times New Roman"/>
      <family val="1"/>
    </font>
    <font>
      <b/>
      <sz val="10"/>
      <color indexed="39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b/>
      <sz val="17"/>
      <color indexed="10"/>
      <name val="Times New Roman"/>
      <family val="1"/>
    </font>
    <font>
      <b/>
      <sz val="10"/>
      <color indexed="12"/>
      <name val="Times New Roman"/>
    </font>
    <font>
      <b/>
      <sz val="11"/>
      <color indexed="32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b/>
      <u/>
      <sz val="8"/>
      <color indexed="10"/>
      <name val="Times New Roman"/>
      <family val="1"/>
    </font>
    <font>
      <sz val="8"/>
      <color indexed="10"/>
      <name val="Times New Roman"/>
      <family val="1"/>
    </font>
    <font>
      <sz val="8"/>
      <color indexed="12"/>
      <name val="Times New Roman"/>
      <family val="1"/>
    </font>
    <font>
      <sz val="8"/>
      <color indexed="14"/>
      <name val="Times New Roman"/>
      <family val="1"/>
    </font>
    <font>
      <sz val="8"/>
      <color indexed="17"/>
      <name val="Times New Roman"/>
      <family val="1"/>
    </font>
    <font>
      <b/>
      <sz val="8"/>
      <name val="Times New Roman"/>
      <family val="1"/>
    </font>
    <font>
      <b/>
      <sz val="11"/>
      <color indexed="12"/>
      <name val="Times New Roman"/>
      <family val="1"/>
    </font>
    <font>
      <b/>
      <sz val="8"/>
      <color indexed="12"/>
      <name val="Times New Roman"/>
      <family val="1"/>
    </font>
    <font>
      <sz val="8"/>
      <color indexed="8"/>
      <name val="Times New Roman"/>
      <family val="1"/>
    </font>
    <font>
      <sz val="11"/>
      <name val="Times New Roman"/>
      <family val="1"/>
    </font>
    <font>
      <sz val="11"/>
      <color indexed="39"/>
      <name val="Times New Roman"/>
      <family val="1"/>
    </font>
    <font>
      <sz val="11"/>
      <color indexed="10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4"/>
      <color indexed="32"/>
      <name val="Times New Roman"/>
      <family val="1"/>
    </font>
    <font>
      <b/>
      <sz val="8"/>
      <color indexed="10"/>
      <name val="Times New Roman"/>
      <family val="1"/>
    </font>
    <font>
      <b/>
      <sz val="8"/>
      <color indexed="56"/>
      <name val="Times New Roman"/>
      <family val="1"/>
    </font>
    <font>
      <i/>
      <sz val="10"/>
      <name val="Times New Roman"/>
      <family val="1"/>
    </font>
    <font>
      <sz val="8"/>
      <name val="Times New Roman"/>
    </font>
    <font>
      <sz val="8"/>
      <color indexed="81"/>
      <name val="Tahoma"/>
    </font>
  </fonts>
  <fills count="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gray0625">
        <bgColor indexed="9"/>
      </patternFill>
    </fill>
    <fill>
      <patternFill patternType="solid">
        <fgColor indexed="3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</fills>
  <borders count="8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164" fontId="3" fillId="0" borderId="0"/>
  </cellStyleXfs>
  <cellXfs count="576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0" xfId="0" quotePrefix="1" applyFont="1" applyAlignment="1">
      <alignment horizontal="left"/>
    </xf>
    <xf numFmtId="5" fontId="4" fillId="0" borderId="0" xfId="0" applyNumberFormat="1" applyFont="1"/>
    <xf numFmtId="37" fontId="4" fillId="0" borderId="1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37" fontId="4" fillId="0" borderId="0" xfId="0" applyNumberFormat="1" applyFont="1"/>
    <xf numFmtId="15" fontId="5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8" fontId="7" fillId="0" borderId="0" xfId="1" applyNumberFormat="1" applyFont="1"/>
    <xf numFmtId="37" fontId="7" fillId="0" borderId="2" xfId="0" applyNumberFormat="1" applyFont="1" applyBorder="1"/>
    <xf numFmtId="37" fontId="4" fillId="0" borderId="2" xfId="0" applyNumberFormat="1" applyFont="1" applyBorder="1"/>
    <xf numFmtId="37" fontId="4" fillId="0" borderId="0" xfId="0" applyNumberFormat="1" applyFont="1" applyBorder="1"/>
    <xf numFmtId="37" fontId="5" fillId="0" borderId="3" xfId="0" applyNumberFormat="1" applyFont="1" applyBorder="1"/>
    <xf numFmtId="38" fontId="4" fillId="0" borderId="0" xfId="1" applyNumberFormat="1" applyFont="1" applyBorder="1"/>
    <xf numFmtId="37" fontId="10" fillId="0" borderId="2" xfId="0" applyNumberFormat="1" applyFont="1" applyBorder="1"/>
    <xf numFmtId="37" fontId="4" fillId="0" borderId="0" xfId="0" applyNumberFormat="1" applyFont="1" applyBorder="1" applyAlignment="1">
      <alignment horizontal="center"/>
    </xf>
    <xf numFmtId="37" fontId="4" fillId="0" borderId="4" xfId="0" applyNumberFormat="1" applyFont="1" applyBorder="1"/>
    <xf numFmtId="0" fontId="4" fillId="0" borderId="0" xfId="0" applyFont="1" applyFill="1"/>
    <xf numFmtId="38" fontId="4" fillId="0" borderId="0" xfId="1" applyNumberFormat="1" applyFont="1"/>
    <xf numFmtId="37" fontId="12" fillId="2" borderId="5" xfId="0" applyNumberFormat="1" applyFont="1" applyFill="1" applyBorder="1" applyAlignment="1">
      <alignment horizontal="centerContinuous"/>
    </xf>
    <xf numFmtId="37" fontId="12" fillId="2" borderId="6" xfId="0" applyNumberFormat="1" applyFont="1" applyFill="1" applyBorder="1" applyAlignment="1">
      <alignment horizontal="centerContinuous"/>
    </xf>
    <xf numFmtId="37" fontId="4" fillId="0" borderId="7" xfId="0" applyNumberFormat="1" applyFont="1" applyBorder="1"/>
    <xf numFmtId="37" fontId="4" fillId="0" borderId="8" xfId="0" applyNumberFormat="1" applyFont="1" applyBorder="1"/>
    <xf numFmtId="37" fontId="4" fillId="0" borderId="9" xfId="0" applyNumberFormat="1" applyFont="1" applyBorder="1"/>
    <xf numFmtId="37" fontId="4" fillId="0" borderId="10" xfId="0" applyNumberFormat="1" applyFont="1" applyBorder="1"/>
    <xf numFmtId="37" fontId="4" fillId="0" borderId="11" xfId="0" applyNumberFormat="1" applyFont="1" applyBorder="1"/>
    <xf numFmtId="38" fontId="7" fillId="0" borderId="0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5" fillId="0" borderId="15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18" xfId="0" applyNumberFormat="1" applyFont="1" applyBorder="1"/>
    <xf numFmtId="37" fontId="11" fillId="0" borderId="6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left"/>
    </xf>
    <xf numFmtId="0" fontId="14" fillId="0" borderId="19" xfId="0" applyFont="1" applyBorder="1" applyAlignment="1">
      <alignment horizontal="centerContinuous"/>
    </xf>
    <xf numFmtId="38" fontId="4" fillId="0" borderId="20" xfId="0" applyNumberFormat="1" applyFont="1" applyBorder="1"/>
    <xf numFmtId="38" fontId="4" fillId="0" borderId="21" xfId="0" applyNumberFormat="1" applyFont="1" applyBorder="1"/>
    <xf numFmtId="37" fontId="5" fillId="0" borderId="0" xfId="0" applyNumberFormat="1" applyFont="1" applyBorder="1"/>
    <xf numFmtId="14" fontId="11" fillId="0" borderId="22" xfId="0" applyNumberFormat="1" applyFont="1" applyBorder="1" applyAlignment="1">
      <alignment horizontal="center"/>
    </xf>
    <xf numFmtId="37" fontId="11" fillId="0" borderId="23" xfId="0" applyNumberFormat="1" applyFont="1" applyBorder="1"/>
    <xf numFmtId="14" fontId="5" fillId="0" borderId="2" xfId="0" applyNumberFormat="1" applyFont="1" applyBorder="1"/>
    <xf numFmtId="6" fontId="5" fillId="0" borderId="0" xfId="3" applyNumberFormat="1" applyFont="1" applyBorder="1"/>
    <xf numFmtId="37" fontId="16" fillId="0" borderId="0" xfId="0" applyNumberFormat="1" applyFont="1"/>
    <xf numFmtId="37" fontId="4" fillId="0" borderId="0" xfId="0" applyNumberFormat="1" applyFont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6" fillId="0" borderId="0" xfId="0" applyNumberFormat="1" applyFont="1" applyBorder="1" applyAlignment="1">
      <alignment horizontal="centerContinuous"/>
    </xf>
    <xf numFmtId="37" fontId="20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Continuous"/>
    </xf>
    <xf numFmtId="0" fontId="0" fillId="0" borderId="23" xfId="0" applyBorder="1"/>
    <xf numFmtId="14" fontId="4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Continuous"/>
    </xf>
    <xf numFmtId="37" fontId="11" fillId="0" borderId="24" xfId="0" applyNumberFormat="1" applyFont="1" applyBorder="1" applyAlignment="1">
      <alignment horizontal="center"/>
    </xf>
    <xf numFmtId="6" fontId="10" fillId="0" borderId="25" xfId="0" applyNumberFormat="1" applyFont="1" applyBorder="1"/>
    <xf numFmtId="6" fontId="10" fillId="0" borderId="25" xfId="1" applyNumberFormat="1" applyFont="1" applyBorder="1"/>
    <xf numFmtId="6" fontId="4" fillId="0" borderId="25" xfId="0" applyNumberFormat="1" applyFont="1" applyBorder="1"/>
    <xf numFmtId="6" fontId="4" fillId="0" borderId="26" xfId="0" applyNumberFormat="1" applyFont="1" applyBorder="1"/>
    <xf numFmtId="37" fontId="4" fillId="0" borderId="0" xfId="0" applyNumberFormat="1" applyFont="1" applyBorder="1" applyAlignment="1">
      <alignment horizontal="right"/>
    </xf>
    <xf numFmtId="37" fontId="14" fillId="0" borderId="27" xfId="0" applyNumberFormat="1" applyFont="1" applyBorder="1" applyAlignment="1">
      <alignment horizontal="centerContinuous"/>
    </xf>
    <xf numFmtId="0" fontId="4" fillId="0" borderId="4" xfId="0" applyFont="1" applyBorder="1"/>
    <xf numFmtId="38" fontId="11" fillId="0" borderId="28" xfId="1" applyNumberFormat="1" applyFont="1" applyBorder="1" applyAlignment="1">
      <alignment horizontal="center"/>
    </xf>
    <xf numFmtId="37" fontId="5" fillId="0" borderId="29" xfId="0" applyNumberFormat="1" applyFont="1" applyBorder="1"/>
    <xf numFmtId="37" fontId="5" fillId="0" borderId="30" xfId="0" applyNumberFormat="1" applyFont="1" applyBorder="1"/>
    <xf numFmtId="37" fontId="11" fillId="0" borderId="31" xfId="0" applyNumberFormat="1" applyFont="1" applyBorder="1" applyAlignment="1">
      <alignment horizontal="center"/>
    </xf>
    <xf numFmtId="37" fontId="5" fillId="0" borderId="32" xfId="0" applyNumberFormat="1" applyFont="1" applyBorder="1"/>
    <xf numFmtId="37" fontId="11" fillId="0" borderId="33" xfId="0" applyNumberFormat="1" applyFont="1" applyBorder="1" applyAlignment="1">
      <alignment horizontal="center"/>
    </xf>
    <xf numFmtId="38" fontId="5" fillId="0" borderId="25" xfId="0" applyNumberFormat="1" applyFont="1" applyBorder="1"/>
    <xf numFmtId="37" fontId="5" fillId="0" borderId="12" xfId="0" applyNumberFormat="1" applyFont="1" applyBorder="1" applyAlignment="1">
      <alignment horizontal="center"/>
    </xf>
    <xf numFmtId="14" fontId="5" fillId="0" borderId="13" xfId="0" applyNumberFormat="1" applyFont="1" applyBorder="1"/>
    <xf numFmtId="37" fontId="5" fillId="0" borderId="13" xfId="0" applyNumberFormat="1" applyFont="1" applyBorder="1"/>
    <xf numFmtId="37" fontId="5" fillId="0" borderId="14" xfId="0" applyNumberFormat="1" applyFont="1" applyBorder="1"/>
    <xf numFmtId="37" fontId="11" fillId="0" borderId="34" xfId="0" applyNumberFormat="1" applyFont="1" applyBorder="1" applyAlignment="1">
      <alignment horizontal="centerContinuous"/>
    </xf>
    <xf numFmtId="37" fontId="11" fillId="0" borderId="35" xfId="0" applyNumberFormat="1" applyFont="1" applyBorder="1" applyAlignment="1">
      <alignment horizontal="centerContinuous"/>
    </xf>
    <xf numFmtId="37" fontId="5" fillId="0" borderId="4" xfId="0" applyNumberFormat="1" applyFont="1" applyBorder="1"/>
    <xf numFmtId="37" fontId="5" fillId="0" borderId="26" xfId="0" applyNumberFormat="1" applyFont="1" applyBorder="1"/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175" fontId="21" fillId="0" borderId="0" xfId="0" quotePrefix="1" applyNumberFormat="1" applyFont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76" fontId="21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3" xfId="0" applyNumberFormat="1" applyFont="1" applyBorder="1" applyProtection="1"/>
    <xf numFmtId="172" fontId="4" fillId="0" borderId="0" xfId="0" applyNumberFormat="1" applyFont="1" applyProtection="1"/>
    <xf numFmtId="0" fontId="8" fillId="0" borderId="0" xfId="0" applyFont="1" applyAlignment="1">
      <alignment horizontal="left"/>
    </xf>
    <xf numFmtId="179" fontId="21" fillId="0" borderId="0" xfId="0" quotePrefix="1" applyNumberFormat="1" applyFont="1" applyAlignment="1">
      <alignment horizontal="left"/>
    </xf>
    <xf numFmtId="5" fontId="4" fillId="0" borderId="3" xfId="0" applyNumberFormat="1" applyFont="1" applyBorder="1" applyProtection="1"/>
    <xf numFmtId="5" fontId="4" fillId="0" borderId="0" xfId="0" applyNumberFormat="1" applyFont="1" applyProtection="1"/>
    <xf numFmtId="180" fontId="21" fillId="0" borderId="0" xfId="0" quotePrefix="1" applyNumberFormat="1" applyFont="1" applyAlignment="1">
      <alignment horizontal="left"/>
    </xf>
    <xf numFmtId="5" fontId="4" fillId="0" borderId="0" xfId="0" applyNumberFormat="1" applyFont="1" applyBorder="1" applyProtection="1"/>
    <xf numFmtId="0" fontId="5" fillId="1" borderId="0" xfId="0" applyFont="1" applyFill="1" applyAlignment="1">
      <alignment horizontal="left"/>
    </xf>
    <xf numFmtId="38" fontId="4" fillId="0" borderId="0" xfId="1" applyNumberFormat="1" applyFont="1" applyProtection="1"/>
    <xf numFmtId="0" fontId="21" fillId="0" borderId="0" xfId="0" applyFont="1" applyAlignment="1">
      <alignment horizontal="left"/>
    </xf>
    <xf numFmtId="181" fontId="21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21" fillId="0" borderId="0" xfId="0" applyFont="1"/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3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19" fillId="3" borderId="3" xfId="0" applyNumberFormat="1" applyFont="1" applyFill="1" applyBorder="1" applyProtection="1"/>
    <xf numFmtId="0" fontId="15" fillId="5" borderId="0" xfId="0" applyFont="1" applyFill="1" applyAlignment="1">
      <alignment horizontal="left"/>
    </xf>
    <xf numFmtId="5" fontId="5" fillId="5" borderId="3" xfId="0" applyNumberFormat="1" applyFont="1" applyFill="1" applyBorder="1"/>
    <xf numFmtId="0" fontId="4" fillId="0" borderId="11" xfId="0" applyFont="1" applyBorder="1"/>
    <xf numFmtId="37" fontId="21" fillId="0" borderId="0" xfId="0" applyNumberFormat="1" applyFont="1" applyBorder="1"/>
    <xf numFmtId="38" fontId="5" fillId="0" borderId="0" xfId="1" applyNumberFormat="1" applyFont="1" applyBorder="1"/>
    <xf numFmtId="38" fontId="5" fillId="0" borderId="0" xfId="1" applyNumberFormat="1" applyFont="1" applyBorder="1" applyAlignment="1"/>
    <xf numFmtId="38" fontId="11" fillId="0" borderId="37" xfId="1" applyNumberFormat="1" applyFont="1" applyBorder="1" applyAlignment="1">
      <alignment horizontal="center"/>
    </xf>
    <xf numFmtId="37" fontId="11" fillId="0" borderId="38" xfId="0" applyNumberFormat="1" applyFont="1" applyBorder="1" applyAlignment="1">
      <alignment horizontal="centerContinuous"/>
    </xf>
    <xf numFmtId="37" fontId="4" fillId="0" borderId="13" xfId="0" applyNumberFormat="1" applyFont="1" applyBorder="1" applyAlignment="1">
      <alignment horizontal="right"/>
    </xf>
    <xf numFmtId="171" fontId="4" fillId="0" borderId="0" xfId="0" applyNumberFormat="1" applyFont="1"/>
    <xf numFmtId="2" fontId="4" fillId="0" borderId="4" xfId="0" applyNumberFormat="1" applyFont="1" applyBorder="1"/>
    <xf numFmtId="2" fontId="4" fillId="0" borderId="4" xfId="0" applyNumberFormat="1" applyFont="1" applyBorder="1" applyAlignment="1">
      <alignment horizontal="center"/>
    </xf>
    <xf numFmtId="2" fontId="4" fillId="0" borderId="4" xfId="1" applyNumberFormat="1" applyFont="1" applyBorder="1"/>
    <xf numFmtId="2" fontId="4" fillId="0" borderId="4" xfId="1" applyNumberFormat="1" applyFont="1" applyBorder="1" applyAlignment="1">
      <alignment horizontal="center"/>
    </xf>
    <xf numFmtId="37" fontId="5" fillId="0" borderId="39" xfId="0" applyNumberFormat="1" applyFont="1" applyBorder="1"/>
    <xf numFmtId="38" fontId="22" fillId="0" borderId="0" xfId="2" applyNumberFormat="1" applyFont="1"/>
    <xf numFmtId="5" fontId="15" fillId="0" borderId="3" xfId="0" applyNumberFormat="1" applyFont="1" applyBorder="1"/>
    <xf numFmtId="37" fontId="4" fillId="0" borderId="40" xfId="0" applyNumberFormat="1" applyFont="1" applyBorder="1" applyAlignment="1">
      <alignment horizontal="center"/>
    </xf>
    <xf numFmtId="38" fontId="4" fillId="0" borderId="25" xfId="3" applyNumberFormat="1" applyFont="1" applyBorder="1"/>
    <xf numFmtId="37" fontId="4" fillId="0" borderId="41" xfId="0" applyNumberFormat="1" applyFont="1" applyBorder="1"/>
    <xf numFmtId="164" fontId="4" fillId="0" borderId="0" xfId="4" applyFont="1"/>
    <xf numFmtId="164" fontId="5" fillId="0" borderId="0" xfId="4" applyFont="1"/>
    <xf numFmtId="38" fontId="5" fillId="0" borderId="0" xfId="1" applyNumberFormat="1" applyFont="1"/>
    <xf numFmtId="164" fontId="4" fillId="0" borderId="0" xfId="4" applyFont="1" applyBorder="1" applyAlignment="1">
      <alignment horizontal="center"/>
    </xf>
    <xf numFmtId="164" fontId="4" fillId="0" borderId="0" xfId="4" applyFont="1" applyAlignment="1">
      <alignment horizontal="center"/>
    </xf>
    <xf numFmtId="164" fontId="4" fillId="0" borderId="36" xfId="4" applyFont="1" applyBorder="1"/>
    <xf numFmtId="164" fontId="4" fillId="0" borderId="36" xfId="4" applyFont="1" applyBorder="1" applyAlignment="1">
      <alignment horizontal="center"/>
    </xf>
    <xf numFmtId="164" fontId="4" fillId="0" borderId="0" xfId="4" applyFont="1" applyAlignment="1">
      <alignment horizontal="left"/>
    </xf>
    <xf numFmtId="14" fontId="4" fillId="0" borderId="0" xfId="4" quotePrefix="1" applyNumberFormat="1" applyFont="1" applyAlignment="1">
      <alignment horizontal="center"/>
    </xf>
    <xf numFmtId="38" fontId="4" fillId="0" borderId="0" xfId="1" applyNumberFormat="1" applyFont="1" applyAlignment="1">
      <alignment horizontal="right"/>
    </xf>
    <xf numFmtId="164" fontId="4" fillId="0" borderId="0" xfId="4" applyNumberFormat="1" applyFont="1" applyBorder="1" applyProtection="1"/>
    <xf numFmtId="14" fontId="4" fillId="0" borderId="0" xfId="4" applyNumberFormat="1" applyFont="1" applyAlignment="1">
      <alignment horizontal="center"/>
    </xf>
    <xf numFmtId="164" fontId="4" fillId="0" borderId="0" xfId="4" quotePrefix="1" applyFont="1" applyAlignment="1">
      <alignment horizontal="center"/>
    </xf>
    <xf numFmtId="1" fontId="4" fillId="0" borderId="0" xfId="4" quotePrefix="1" applyNumberFormat="1" applyFont="1" applyAlignment="1">
      <alignment horizontal="center"/>
    </xf>
    <xf numFmtId="164" fontId="4" fillId="6" borderId="0" xfId="4" applyFont="1" applyFill="1"/>
    <xf numFmtId="37" fontId="4" fillId="6" borderId="0" xfId="4" applyNumberFormat="1" applyFont="1" applyFill="1" applyProtection="1"/>
    <xf numFmtId="37" fontId="4" fillId="0" borderId="0" xfId="4" applyNumberFormat="1" applyFont="1" applyProtection="1"/>
    <xf numFmtId="164" fontId="5" fillId="6" borderId="0" xfId="4" applyFont="1" applyFill="1" applyAlignment="1">
      <alignment horizontal="left"/>
    </xf>
    <xf numFmtId="37" fontId="4" fillId="0" borderId="0" xfId="4" applyNumberFormat="1" applyFont="1" applyAlignment="1" applyProtection="1">
      <alignment horizontal="right"/>
    </xf>
    <xf numFmtId="37" fontId="4" fillId="0" borderId="0" xfId="4" quotePrefix="1" applyNumberFormat="1" applyFont="1" applyAlignment="1" applyProtection="1">
      <alignment horizontal="right"/>
    </xf>
    <xf numFmtId="37" fontId="4" fillId="0" borderId="0" xfId="4" applyNumberFormat="1" applyFont="1" applyBorder="1" applyProtection="1"/>
    <xf numFmtId="37" fontId="4" fillId="0" borderId="0" xfId="4" applyNumberFormat="1" applyFont="1"/>
    <xf numFmtId="37" fontId="4" fillId="0" borderId="0" xfId="4" applyNumberFormat="1" applyFont="1" applyBorder="1"/>
    <xf numFmtId="1" fontId="4" fillId="0" borderId="0" xfId="4" applyNumberFormat="1" applyFont="1" applyAlignment="1">
      <alignment horizontal="center"/>
    </xf>
    <xf numFmtId="164" fontId="4" fillId="0" borderId="0" xfId="4" applyFont="1" applyAlignment="1">
      <alignment horizontal="centerContinuous"/>
    </xf>
    <xf numFmtId="164" fontId="5" fillId="0" borderId="0" xfId="4" applyFont="1" applyAlignment="1">
      <alignment horizontal="centerContinuous"/>
    </xf>
    <xf numFmtId="166" fontId="4" fillId="0" borderId="0" xfId="1" applyNumberFormat="1" applyFont="1" applyBorder="1"/>
    <xf numFmtId="37" fontId="9" fillId="0" borderId="0" xfId="0" applyNumberFormat="1" applyFont="1"/>
    <xf numFmtId="17" fontId="6" fillId="0" borderId="0" xfId="0" applyNumberFormat="1" applyFont="1" applyAlignment="1">
      <alignment horizontal="left"/>
    </xf>
    <xf numFmtId="40" fontId="4" fillId="0" borderId="0" xfId="1" applyFont="1"/>
    <xf numFmtId="164" fontId="9" fillId="0" borderId="0" xfId="4" applyFont="1"/>
    <xf numFmtId="164" fontId="9" fillId="0" borderId="0" xfId="4" applyFont="1" applyAlignment="1">
      <alignment horizontal="center"/>
    </xf>
    <xf numFmtId="164" fontId="24" fillId="0" borderId="0" xfId="4" applyFont="1" applyAlignment="1">
      <alignment horizontal="center"/>
    </xf>
    <xf numFmtId="0" fontId="4" fillId="0" borderId="0" xfId="0" applyFont="1" applyAlignment="1">
      <alignment horizontal="centerContinuous"/>
    </xf>
    <xf numFmtId="164" fontId="8" fillId="0" borderId="0" xfId="4" applyFont="1" applyAlignment="1">
      <alignment horizontal="centerContinuous"/>
    </xf>
    <xf numFmtId="164" fontId="5" fillId="0" borderId="0" xfId="4" applyFont="1" applyAlignment="1">
      <alignment horizontal="center"/>
    </xf>
    <xf numFmtId="182" fontId="5" fillId="0" borderId="0" xfId="4" quotePrefix="1" applyNumberFormat="1" applyFont="1" applyAlignment="1">
      <alignment horizontal="centerContinuous"/>
    </xf>
    <xf numFmtId="164" fontId="5" fillId="0" borderId="0" xfId="4" quotePrefix="1" applyFont="1" applyAlignment="1">
      <alignment horizontal="center"/>
    </xf>
    <xf numFmtId="175" fontId="23" fillId="0" borderId="0" xfId="4" quotePrefix="1" applyNumberFormat="1" applyFont="1" applyAlignment="1">
      <alignment horizontal="centerContinuous"/>
    </xf>
    <xf numFmtId="38" fontId="4" fillId="0" borderId="23" xfId="1" applyNumberFormat="1" applyFont="1" applyBorder="1"/>
    <xf numFmtId="38" fontId="5" fillId="0" borderId="0" xfId="1" applyNumberFormat="1" applyFont="1" applyProtection="1"/>
    <xf numFmtId="38" fontId="4" fillId="1" borderId="0" xfId="1" applyNumberFormat="1" applyFont="1" applyFill="1" applyProtection="1"/>
    <xf numFmtId="38" fontId="4" fillId="6" borderId="0" xfId="1" applyNumberFormat="1" applyFont="1" applyFill="1" applyProtection="1"/>
    <xf numFmtId="38" fontId="5" fillId="5" borderId="0" xfId="1" applyNumberFormat="1" applyFont="1" applyFill="1"/>
    <xf numFmtId="37" fontId="4" fillId="0" borderId="36" xfId="0" applyNumberFormat="1" applyFont="1" applyBorder="1" applyAlignment="1">
      <alignment horizontal="center"/>
    </xf>
    <xf numFmtId="5" fontId="5" fillId="7" borderId="3" xfId="0" applyNumberFormat="1" applyFont="1" applyFill="1" applyBorder="1" applyProtection="1"/>
    <xf numFmtId="5" fontId="4" fillId="7" borderId="3" xfId="0" applyNumberFormat="1" applyFont="1" applyFill="1" applyBorder="1" applyProtection="1"/>
    <xf numFmtId="5" fontId="5" fillId="5" borderId="3" xfId="0" applyNumberFormat="1" applyFont="1" applyFill="1" applyBorder="1" applyProtection="1"/>
    <xf numFmtId="0" fontId="5" fillId="5" borderId="0" xfId="0" applyFont="1" applyFill="1" applyAlignment="1">
      <alignment horizontal="left"/>
    </xf>
    <xf numFmtId="38" fontId="19" fillId="5" borderId="0" xfId="1" applyNumberFormat="1" applyFont="1" applyFill="1" applyProtection="1"/>
    <xf numFmtId="0" fontId="4" fillId="0" borderId="0" xfId="0" applyFont="1" applyBorder="1" applyAlignment="1">
      <alignment horizontal="left"/>
    </xf>
    <xf numFmtId="171" fontId="4" fillId="0" borderId="0" xfId="0" applyNumberFormat="1" applyFont="1" applyFill="1" applyBorder="1" applyProtection="1"/>
    <xf numFmtId="171" fontId="4" fillId="0" borderId="0" xfId="0" applyNumberFormat="1" applyFont="1" applyBorder="1" applyProtection="1"/>
    <xf numFmtId="5" fontId="15" fillId="0" borderId="0" xfId="0" applyNumberFormat="1" applyFont="1" applyBorder="1"/>
    <xf numFmtId="5" fontId="5" fillId="5" borderId="0" xfId="0" applyNumberFormat="1" applyFont="1" applyFill="1" applyBorder="1"/>
    <xf numFmtId="0" fontId="7" fillId="0" borderId="0" xfId="0" applyFont="1"/>
    <xf numFmtId="0" fontId="25" fillId="0" borderId="0" xfId="0" applyFont="1" applyBorder="1" applyAlignment="1">
      <alignment horizontal="left"/>
    </xf>
    <xf numFmtId="38" fontId="7" fillId="0" borderId="0" xfId="1" applyNumberFormat="1" applyFont="1" applyBorder="1" applyAlignment="1">
      <alignment horizontal="right"/>
    </xf>
    <xf numFmtId="0" fontId="7" fillId="0" borderId="3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26" fillId="0" borderId="0" xfId="0" applyFont="1" applyBorder="1"/>
    <xf numFmtId="1" fontId="27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36" xfId="0" applyNumberFormat="1" applyFont="1" applyBorder="1" applyAlignment="1">
      <alignment horizontal="center"/>
    </xf>
    <xf numFmtId="37" fontId="9" fillId="0" borderId="0" xfId="0" applyNumberFormat="1" applyFont="1" applyBorder="1"/>
    <xf numFmtId="5" fontId="31" fillId="8" borderId="0" xfId="0" applyNumberFormat="1" applyFont="1" applyFill="1"/>
    <xf numFmtId="5" fontId="32" fillId="8" borderId="0" xfId="0" applyNumberFormat="1" applyFont="1" applyFill="1" applyAlignment="1">
      <alignment horizontal="centerContinuous"/>
    </xf>
    <xf numFmtId="5" fontId="33" fillId="8" borderId="0" xfId="0" quotePrefix="1" applyNumberFormat="1" applyFont="1" applyFill="1" applyAlignment="1">
      <alignment horizontal="left"/>
    </xf>
    <xf numFmtId="5" fontId="34" fillId="8" borderId="0" xfId="0" applyNumberFormat="1" applyFont="1" applyFill="1"/>
    <xf numFmtId="5" fontId="31" fillId="8" borderId="42" xfId="0" applyNumberFormat="1" applyFont="1" applyFill="1" applyBorder="1" applyAlignment="1">
      <alignment horizontal="center"/>
    </xf>
    <xf numFmtId="5" fontId="34" fillId="8" borderId="5" xfId="0" applyNumberFormat="1" applyFont="1" applyFill="1" applyBorder="1"/>
    <xf numFmtId="5" fontId="34" fillId="8" borderId="19" xfId="0" applyNumberFormat="1" applyFont="1" applyFill="1" applyBorder="1"/>
    <xf numFmtId="5" fontId="31" fillId="8" borderId="19" xfId="0" applyNumberFormat="1" applyFont="1" applyFill="1" applyBorder="1"/>
    <xf numFmtId="5" fontId="35" fillId="9" borderId="43" xfId="0" applyNumberFormat="1" applyFont="1" applyFill="1" applyBorder="1"/>
    <xf numFmtId="5" fontId="36" fillId="9" borderId="43" xfId="0" applyNumberFormat="1" applyFont="1" applyFill="1" applyBorder="1"/>
    <xf numFmtId="5" fontId="36" fillId="9" borderId="38" xfId="0" applyNumberFormat="1" applyFont="1" applyFill="1" applyBorder="1"/>
    <xf numFmtId="5" fontId="35" fillId="8" borderId="42" xfId="0" applyNumberFormat="1" applyFont="1" applyFill="1" applyBorder="1"/>
    <xf numFmtId="5" fontId="36" fillId="8" borderId="42" xfId="0" applyNumberFormat="1" applyFont="1" applyFill="1" applyBorder="1"/>
    <xf numFmtId="5" fontId="35" fillId="8" borderId="43" xfId="0" applyNumberFormat="1" applyFont="1" applyFill="1" applyBorder="1"/>
    <xf numFmtId="5" fontId="36" fillId="8" borderId="43" xfId="0" applyNumberFormat="1" applyFont="1" applyFill="1" applyBorder="1"/>
    <xf numFmtId="5" fontId="37" fillId="8" borderId="38" xfId="0" applyNumberFormat="1" applyFont="1" applyFill="1" applyBorder="1"/>
    <xf numFmtId="5" fontId="37" fillId="8" borderId="44" xfId="0" applyNumberFormat="1" applyFont="1" applyFill="1" applyBorder="1"/>
    <xf numFmtId="5" fontId="35" fillId="9" borderId="45" xfId="0" applyNumberFormat="1" applyFont="1" applyFill="1" applyBorder="1"/>
    <xf numFmtId="5" fontId="32" fillId="8" borderId="0" xfId="0" applyNumberFormat="1" applyFont="1" applyFill="1"/>
    <xf numFmtId="16" fontId="31" fillId="8" borderId="18" xfId="0" applyNumberFormat="1" applyFont="1" applyFill="1" applyBorder="1" applyAlignment="1">
      <alignment horizontal="center"/>
    </xf>
    <xf numFmtId="5" fontId="38" fillId="8" borderId="46" xfId="0" applyNumberFormat="1" applyFont="1" applyFill="1" applyBorder="1" applyAlignment="1">
      <alignment horizontal="center"/>
    </xf>
    <xf numFmtId="5" fontId="35" fillId="8" borderId="47" xfId="0" applyNumberFormat="1" applyFont="1" applyFill="1" applyBorder="1"/>
    <xf numFmtId="5" fontId="37" fillId="8" borderId="43" xfId="0" applyNumberFormat="1" applyFont="1" applyFill="1" applyBorder="1"/>
    <xf numFmtId="5" fontId="35" fillId="8" borderId="40" xfId="0" applyNumberFormat="1" applyFont="1" applyFill="1" applyBorder="1"/>
    <xf numFmtId="5" fontId="37" fillId="9" borderId="43" xfId="0" applyNumberFormat="1" applyFont="1" applyFill="1" applyBorder="1"/>
    <xf numFmtId="5" fontId="34" fillId="8" borderId="0" xfId="0" applyNumberFormat="1" applyFont="1" applyFill="1" applyBorder="1"/>
    <xf numFmtId="5" fontId="35" fillId="9" borderId="48" xfId="0" applyNumberFormat="1" applyFont="1" applyFill="1" applyBorder="1"/>
    <xf numFmtId="5" fontId="36" fillId="9" borderId="48" xfId="0" applyNumberFormat="1" applyFont="1" applyFill="1" applyBorder="1"/>
    <xf numFmtId="37" fontId="10" fillId="0" borderId="49" xfId="0" applyNumberFormat="1" applyFont="1" applyBorder="1"/>
    <xf numFmtId="5" fontId="34" fillId="8" borderId="19" xfId="0" applyNumberFormat="1" applyFont="1" applyFill="1" applyBorder="1" applyAlignment="1">
      <alignment horizontal="left"/>
    </xf>
    <xf numFmtId="5" fontId="31" fillId="0" borderId="19" xfId="0" applyNumberFormat="1" applyFont="1" applyBorder="1"/>
    <xf numFmtId="37" fontId="18" fillId="0" borderId="0" xfId="0" applyNumberFormat="1" applyFont="1" applyBorder="1" applyAlignment="1">
      <alignment horizontal="center"/>
    </xf>
    <xf numFmtId="37" fontId="39" fillId="0" borderId="0" xfId="0" applyNumberFormat="1" applyFont="1"/>
    <xf numFmtId="1" fontId="30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left"/>
    </xf>
    <xf numFmtId="15" fontId="4" fillId="0" borderId="50" xfId="0" applyNumberFormat="1" applyFont="1" applyFill="1" applyBorder="1" applyAlignment="1">
      <alignment horizontal="left"/>
    </xf>
    <xf numFmtId="15" fontId="4" fillId="0" borderId="50" xfId="0" applyNumberFormat="1" applyFont="1" applyFill="1" applyBorder="1"/>
    <xf numFmtId="37" fontId="4" fillId="0" borderId="50" xfId="0" applyNumberFormat="1" applyFont="1" applyFill="1" applyBorder="1"/>
    <xf numFmtId="37" fontId="4" fillId="0" borderId="51" xfId="0" applyNumberFormat="1" applyFont="1" applyFill="1" applyBorder="1"/>
    <xf numFmtId="37" fontId="11" fillId="0" borderId="24" xfId="0" applyNumberFormat="1" applyFont="1" applyFill="1" applyBorder="1" applyAlignment="1">
      <alignment horizontal="center"/>
    </xf>
    <xf numFmtId="37" fontId="5" fillId="0" borderId="15" xfId="0" applyNumberFormat="1" applyFont="1" applyBorder="1" applyAlignment="1">
      <alignment horizontal="centerContinuous"/>
    </xf>
    <xf numFmtId="37" fontId="4" fillId="0" borderId="16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Continuous"/>
    </xf>
    <xf numFmtId="37" fontId="13" fillId="0" borderId="36" xfId="0" applyNumberFormat="1" applyFont="1" applyBorder="1" applyAlignment="1">
      <alignment horizontal="centerContinuous"/>
    </xf>
    <xf numFmtId="37" fontId="14" fillId="0" borderId="36" xfId="0" applyNumberFormat="1" applyFont="1" applyBorder="1" applyAlignment="1">
      <alignment horizontal="centerContinuous"/>
    </xf>
    <xf numFmtId="37" fontId="13" fillId="0" borderId="52" xfId="0" applyNumberFormat="1" applyFont="1" applyBorder="1" applyAlignment="1">
      <alignment horizontal="centerContinuous"/>
    </xf>
    <xf numFmtId="5" fontId="35" fillId="0" borderId="45" xfId="0" applyNumberFormat="1" applyFont="1" applyFill="1" applyBorder="1"/>
    <xf numFmtId="5" fontId="36" fillId="0" borderId="45" xfId="0" applyNumberFormat="1" applyFont="1" applyFill="1" applyBorder="1"/>
    <xf numFmtId="5" fontId="40" fillId="8" borderId="5" xfId="0" applyNumberFormat="1" applyFont="1" applyFill="1" applyBorder="1" applyAlignment="1">
      <alignment horizontal="left"/>
    </xf>
    <xf numFmtId="5" fontId="35" fillId="8" borderId="19" xfId="0" applyNumberFormat="1" applyFont="1" applyFill="1" applyBorder="1"/>
    <xf numFmtId="5" fontId="35" fillId="8" borderId="19" xfId="0" applyNumberFormat="1" applyFont="1" applyFill="1" applyBorder="1" applyAlignment="1">
      <alignment horizontal="left"/>
    </xf>
    <xf numFmtId="6" fontId="10" fillId="0" borderId="0" xfId="0" applyNumberFormat="1" applyFont="1" applyBorder="1"/>
    <xf numFmtId="17" fontId="31" fillId="8" borderId="3" xfId="0" applyNumberFormat="1" applyFont="1" applyFill="1" applyBorder="1" applyAlignment="1">
      <alignment horizontal="center"/>
    </xf>
    <xf numFmtId="37" fontId="11" fillId="0" borderId="24" xfId="0" applyNumberFormat="1" applyFont="1" applyBorder="1" applyAlignment="1">
      <alignment horizontal="left"/>
    </xf>
    <xf numFmtId="37" fontId="11" fillId="0" borderId="47" xfId="0" applyNumberFormat="1" applyFont="1" applyBorder="1" applyAlignment="1">
      <alignment horizontal="left"/>
    </xf>
    <xf numFmtId="37" fontId="11" fillId="0" borderId="51" xfId="0" applyNumberFormat="1" applyFont="1" applyBorder="1" applyAlignment="1">
      <alignment horizontal="left"/>
    </xf>
    <xf numFmtId="37" fontId="4" fillId="0" borderId="53" xfId="0" applyNumberFormat="1" applyFont="1" applyBorder="1"/>
    <xf numFmtId="37" fontId="4" fillId="0" borderId="36" xfId="0" applyNumberFormat="1" applyFont="1" applyBorder="1" applyAlignment="1">
      <alignment horizontal="right"/>
    </xf>
    <xf numFmtId="37" fontId="16" fillId="0" borderId="9" xfId="0" applyNumberFormat="1" applyFont="1" applyBorder="1" applyAlignment="1">
      <alignment horizontal="centerContinuous"/>
    </xf>
    <xf numFmtId="5" fontId="41" fillId="8" borderId="0" xfId="0" applyNumberFormat="1" applyFont="1" applyFill="1" applyBorder="1"/>
    <xf numFmtId="5" fontId="35" fillId="8" borderId="11" xfId="0" applyNumberFormat="1" applyFont="1" applyFill="1" applyBorder="1"/>
    <xf numFmtId="5" fontId="41" fillId="8" borderId="11" xfId="0" applyNumberFormat="1" applyFont="1" applyFill="1" applyBorder="1"/>
    <xf numFmtId="5" fontId="41" fillId="8" borderId="54" xfId="0" applyNumberFormat="1" applyFont="1" applyFill="1" applyBorder="1"/>
    <xf numFmtId="5" fontId="41" fillId="8" borderId="11" xfId="0" quotePrefix="1" applyNumberFormat="1" applyFont="1" applyFill="1" applyBorder="1" applyAlignment="1">
      <alignment horizontal="left"/>
    </xf>
    <xf numFmtId="5" fontId="41" fillId="8" borderId="55" xfId="0" applyNumberFormat="1" applyFont="1" applyFill="1" applyBorder="1"/>
    <xf numFmtId="5" fontId="41" fillId="8" borderId="23" xfId="0" applyNumberFormat="1" applyFont="1" applyFill="1" applyBorder="1"/>
    <xf numFmtId="37" fontId="4" fillId="0" borderId="40" xfId="0" applyNumberFormat="1" applyFont="1" applyBorder="1" applyAlignment="1">
      <alignment horizontal="right"/>
    </xf>
    <xf numFmtId="37" fontId="21" fillId="0" borderId="23" xfId="0" applyNumberFormat="1" applyFont="1" applyBorder="1"/>
    <xf numFmtId="0" fontId="31" fillId="0" borderId="0" xfId="0" applyFont="1"/>
    <xf numFmtId="5" fontId="41" fillId="0" borderId="11" xfId="0" applyNumberFormat="1" applyFont="1" applyBorder="1" applyAlignment="1">
      <alignment horizontal="left"/>
    </xf>
    <xf numFmtId="189" fontId="31" fillId="0" borderId="54" xfId="1" applyNumberFormat="1" applyFont="1" applyBorder="1"/>
    <xf numFmtId="39" fontId="4" fillId="0" borderId="0" xfId="0" applyNumberFormat="1" applyFont="1" applyBorder="1"/>
    <xf numFmtId="5" fontId="35" fillId="8" borderId="56" xfId="0" applyNumberFormat="1" applyFont="1" applyFill="1" applyBorder="1"/>
    <xf numFmtId="191" fontId="4" fillId="0" borderId="50" xfId="0" applyNumberFormat="1" applyFont="1" applyBorder="1" applyAlignment="1">
      <alignment horizontal="center"/>
    </xf>
    <xf numFmtId="5" fontId="41" fillId="8" borderId="57" xfId="0" applyNumberFormat="1" applyFont="1" applyFill="1" applyBorder="1" applyAlignment="1">
      <alignment horizontal="left"/>
    </xf>
    <xf numFmtId="5" fontId="41" fillId="8" borderId="53" xfId="0" quotePrefix="1" applyNumberFormat="1" applyFont="1" applyFill="1" applyBorder="1" applyAlignment="1">
      <alignment horizontal="left"/>
    </xf>
    <xf numFmtId="5" fontId="31" fillId="0" borderId="49" xfId="0" applyNumberFormat="1" applyFont="1" applyBorder="1" applyAlignment="1">
      <alignment horizontal="center"/>
    </xf>
    <xf numFmtId="5" fontId="31" fillId="8" borderId="54" xfId="0" applyNumberFormat="1" applyFont="1" applyFill="1" applyBorder="1"/>
    <xf numFmtId="5" fontId="31" fillId="8" borderId="54" xfId="0" applyNumberFormat="1" applyFont="1" applyFill="1" applyBorder="1" applyAlignment="1">
      <alignment horizontal="center"/>
    </xf>
    <xf numFmtId="15" fontId="41" fillId="8" borderId="58" xfId="0" applyNumberFormat="1" applyFont="1" applyFill="1" applyBorder="1" applyAlignment="1">
      <alignment horizontal="centerContinuous"/>
    </xf>
    <xf numFmtId="37" fontId="4" fillId="0" borderId="10" xfId="0" applyNumberFormat="1" applyFont="1" applyBorder="1" applyAlignment="1">
      <alignment horizontal="centerContinuous"/>
    </xf>
    <xf numFmtId="37" fontId="8" fillId="0" borderId="36" xfId="0" applyNumberFormat="1" applyFont="1" applyBorder="1" applyAlignment="1">
      <alignment horizontal="right"/>
    </xf>
    <xf numFmtId="0" fontId="18" fillId="0" borderId="54" xfId="0" applyFont="1" applyBorder="1" applyAlignment="1">
      <alignment horizontal="center"/>
    </xf>
    <xf numFmtId="37" fontId="4" fillId="0" borderId="49" xfId="0" applyNumberFormat="1" applyFont="1" applyBorder="1"/>
    <xf numFmtId="5" fontId="41" fillId="8" borderId="11" xfId="0" applyNumberFormat="1" applyFont="1" applyFill="1" applyBorder="1" applyAlignment="1"/>
    <xf numFmtId="15" fontId="41" fillId="8" borderId="0" xfId="0" applyNumberFormat="1" applyFont="1" applyFill="1" applyBorder="1" applyAlignment="1">
      <alignment horizontal="centerContinuous"/>
    </xf>
    <xf numFmtId="1" fontId="28" fillId="0" borderId="0" xfId="0" applyNumberFormat="1" applyFont="1" applyBorder="1" applyAlignment="1">
      <alignment horizontal="center"/>
    </xf>
    <xf numFmtId="1" fontId="28" fillId="0" borderId="0" xfId="1" applyNumberFormat="1" applyFont="1" applyBorder="1"/>
    <xf numFmtId="38" fontId="5" fillId="0" borderId="0" xfId="1" applyNumberFormat="1" applyFont="1" applyFill="1" applyProtection="1"/>
    <xf numFmtId="0" fontId="19" fillId="0" borderId="0" xfId="0" applyFont="1" applyFill="1" applyAlignment="1">
      <alignment horizontal="left"/>
    </xf>
    <xf numFmtId="38" fontId="19" fillId="0" borderId="0" xfId="1" applyNumberFormat="1" applyFont="1" applyFill="1" applyProtection="1"/>
    <xf numFmtId="176" fontId="21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  <xf numFmtId="179" fontId="21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4" fontId="4" fillId="6" borderId="19" xfId="3" applyNumberFormat="1" applyFont="1" applyFill="1" applyBorder="1" applyProtection="1"/>
    <xf numFmtId="38" fontId="4" fillId="0" borderId="3" xfId="1" applyNumberFormat="1" applyFont="1" applyBorder="1"/>
    <xf numFmtId="37" fontId="4" fillId="0" borderId="3" xfId="0" applyNumberFormat="1" applyFont="1" applyFill="1" applyBorder="1" applyProtection="1"/>
    <xf numFmtId="37" fontId="19" fillId="0" borderId="3" xfId="0" applyNumberFormat="1" applyFont="1" applyFill="1" applyBorder="1" applyProtection="1"/>
    <xf numFmtId="39" fontId="42" fillId="0" borderId="0" xfId="0" applyNumberFormat="1" applyFont="1" applyBorder="1"/>
    <xf numFmtId="0" fontId="47" fillId="0" borderId="0" xfId="0" applyFont="1" applyBorder="1" applyAlignment="1">
      <alignment horizontal="centerContinuous"/>
    </xf>
    <xf numFmtId="37" fontId="4" fillId="0" borderId="29" xfId="0" applyNumberFormat="1" applyFont="1" applyBorder="1"/>
    <xf numFmtId="6" fontId="10" fillId="0" borderId="29" xfId="0" applyNumberFormat="1" applyFont="1" applyBorder="1"/>
    <xf numFmtId="37" fontId="4" fillId="0" borderId="32" xfId="0" applyNumberFormat="1" applyFont="1" applyBorder="1"/>
    <xf numFmtId="39" fontId="42" fillId="0" borderId="25" xfId="0" applyNumberFormat="1" applyFont="1" applyBorder="1"/>
    <xf numFmtId="39" fontId="43" fillId="0" borderId="19" xfId="0" applyNumberFormat="1" applyFont="1" applyBorder="1"/>
    <xf numFmtId="39" fontId="42" fillId="0" borderId="59" xfId="0" applyNumberFormat="1" applyFont="1" applyBorder="1"/>
    <xf numFmtId="39" fontId="42" fillId="0" borderId="19" xfId="0" applyNumberFormat="1" applyFont="1" applyBorder="1"/>
    <xf numFmtId="39" fontId="43" fillId="0" borderId="60" xfId="0" applyNumberFormat="1" applyFont="1" applyBorder="1"/>
    <xf numFmtId="39" fontId="44" fillId="0" borderId="60" xfId="0" applyNumberFormat="1" applyFont="1" applyBorder="1"/>
    <xf numFmtId="39" fontId="42" fillId="0" borderId="61" xfId="0" applyNumberFormat="1" applyFont="1" applyBorder="1"/>
    <xf numFmtId="0" fontId="47" fillId="0" borderId="0" xfId="0" applyFont="1" applyBorder="1" applyAlignment="1">
      <alignment horizontal="center"/>
    </xf>
    <xf numFmtId="0" fontId="46" fillId="0" borderId="5" xfId="0" applyFont="1" applyBorder="1" applyAlignment="1">
      <alignment horizontal="center"/>
    </xf>
    <xf numFmtId="0" fontId="46" fillId="0" borderId="6" xfId="0" applyFont="1" applyBorder="1" applyAlignment="1">
      <alignment horizontal="center"/>
    </xf>
    <xf numFmtId="39" fontId="42" fillId="0" borderId="5" xfId="0" applyNumberFormat="1" applyFont="1" applyBorder="1"/>
    <xf numFmtId="39" fontId="42" fillId="0" borderId="6" xfId="0" applyNumberFormat="1" applyFont="1" applyBorder="1"/>
    <xf numFmtId="0" fontId="46" fillId="0" borderId="19" xfId="0" applyFont="1" applyBorder="1" applyAlignment="1">
      <alignment horizontal="center"/>
    </xf>
    <xf numFmtId="39" fontId="42" fillId="0" borderId="62" xfId="0" applyNumberFormat="1" applyFont="1" applyBorder="1"/>
    <xf numFmtId="39" fontId="48" fillId="0" borderId="41" xfId="0" applyNumberFormat="1" applyFont="1" applyBorder="1"/>
    <xf numFmtId="39" fontId="48" fillId="0" borderId="4" xfId="0" applyNumberFormat="1" applyFont="1" applyBorder="1"/>
    <xf numFmtId="39" fontId="48" fillId="0" borderId="0" xfId="0" applyNumberFormat="1" applyFont="1" applyBorder="1"/>
    <xf numFmtId="39" fontId="48" fillId="0" borderId="2" xfId="0" applyNumberFormat="1" applyFont="1" applyBorder="1"/>
    <xf numFmtId="0" fontId="47" fillId="0" borderId="25" xfId="0" applyFont="1" applyBorder="1" applyAlignment="1">
      <alignment horizontal="center"/>
    </xf>
    <xf numFmtId="39" fontId="48" fillId="0" borderId="20" xfId="0" applyNumberFormat="1" applyFont="1" applyBorder="1"/>
    <xf numFmtId="39" fontId="48" fillId="0" borderId="37" xfId="0" applyNumberFormat="1" applyFont="1" applyBorder="1"/>
    <xf numFmtId="39" fontId="42" fillId="0" borderId="37" xfId="0" applyNumberFormat="1" applyFont="1" applyBorder="1"/>
    <xf numFmtId="39" fontId="45" fillId="0" borderId="19" xfId="1" applyNumberFormat="1" applyFont="1" applyBorder="1"/>
    <xf numFmtId="40" fontId="45" fillId="0" borderId="38" xfId="1" applyFont="1" applyBorder="1"/>
    <xf numFmtId="5" fontId="36" fillId="9" borderId="63" xfId="0" applyNumberFormat="1" applyFont="1" applyFill="1" applyBorder="1"/>
    <xf numFmtId="5" fontId="37" fillId="9" borderId="38" xfId="0" applyNumberFormat="1" applyFont="1" applyFill="1" applyBorder="1"/>
    <xf numFmtId="0" fontId="41" fillId="0" borderId="2" xfId="0" applyFont="1" applyBorder="1"/>
    <xf numFmtId="0" fontId="31" fillId="8" borderId="0" xfId="0" applyFont="1" applyFill="1"/>
    <xf numFmtId="0" fontId="31" fillId="8" borderId="0" xfId="0" applyFont="1" applyFill="1" applyBorder="1"/>
    <xf numFmtId="37" fontId="17" fillId="0" borderId="0" xfId="0" applyNumberFormat="1" applyFont="1"/>
    <xf numFmtId="37" fontId="10" fillId="0" borderId="0" xfId="0" applyNumberFormat="1" applyFont="1"/>
    <xf numFmtId="37" fontId="10" fillId="0" borderId="0" xfId="0" applyNumberFormat="1" applyFont="1" applyBorder="1"/>
    <xf numFmtId="5" fontId="37" fillId="0" borderId="44" xfId="0" applyNumberFormat="1" applyFont="1" applyFill="1" applyBorder="1"/>
    <xf numFmtId="38" fontId="42" fillId="0" borderId="0" xfId="0" applyNumberFormat="1" applyFont="1" applyBorder="1"/>
    <xf numFmtId="0" fontId="41" fillId="8" borderId="0" xfId="0" applyFont="1" applyFill="1" applyBorder="1"/>
    <xf numFmtId="39" fontId="42" fillId="0" borderId="28" xfId="0" applyNumberFormat="1" applyFont="1" applyBorder="1"/>
    <xf numFmtId="39" fontId="43" fillId="0" borderId="36" xfId="0" applyNumberFormat="1" applyFont="1" applyBorder="1"/>
    <xf numFmtId="38" fontId="4" fillId="0" borderId="40" xfId="0" applyNumberFormat="1" applyFont="1" applyBorder="1"/>
    <xf numFmtId="39" fontId="4" fillId="0" borderId="0" xfId="0" applyNumberFormat="1" applyFont="1" applyBorder="1" applyAlignment="1">
      <alignment horizontal="right"/>
    </xf>
    <xf numFmtId="37" fontId="4" fillId="0" borderId="3" xfId="0" applyNumberFormat="1" applyFont="1" applyBorder="1" applyProtection="1"/>
    <xf numFmtId="5" fontId="35" fillId="8" borderId="5" xfId="0" applyNumberFormat="1" applyFont="1" applyFill="1" applyBorder="1"/>
    <xf numFmtId="0" fontId="9" fillId="0" borderId="40" xfId="0" applyFont="1" applyBorder="1"/>
    <xf numFmtId="0" fontId="42" fillId="0" borderId="0" xfId="0" applyFont="1" applyBorder="1"/>
    <xf numFmtId="0" fontId="35" fillId="0" borderId="2" xfId="0" applyFont="1" applyBorder="1"/>
    <xf numFmtId="37" fontId="4" fillId="0" borderId="0" xfId="0" applyNumberFormat="1" applyFont="1" applyFill="1" applyBorder="1" applyProtection="1"/>
    <xf numFmtId="37" fontId="19" fillId="0" borderId="0" xfId="0" applyNumberFormat="1" applyFont="1" applyFill="1" applyBorder="1" applyProtection="1"/>
    <xf numFmtId="5" fontId="5" fillId="7" borderId="0" xfId="0" applyNumberFormat="1" applyFont="1" applyFill="1" applyBorder="1" applyProtection="1"/>
    <xf numFmtId="172" fontId="4" fillId="0" borderId="0" xfId="0" applyNumberFormat="1" applyFont="1" applyBorder="1" applyProtection="1"/>
    <xf numFmtId="5" fontId="4" fillId="7" borderId="0" xfId="0" applyNumberFormat="1" applyFont="1" applyFill="1" applyBorder="1" applyProtection="1"/>
    <xf numFmtId="0" fontId="7" fillId="0" borderId="0" xfId="0" applyFont="1" applyBorder="1"/>
    <xf numFmtId="0" fontId="4" fillId="0" borderId="0" xfId="0" applyFont="1" applyBorder="1" applyAlignment="1">
      <alignment horizontal="centerContinuous"/>
    </xf>
    <xf numFmtId="0" fontId="4" fillId="8" borderId="0" xfId="0" applyFont="1" applyFill="1" applyBorder="1" applyAlignment="1">
      <alignment horizontal="left"/>
    </xf>
    <xf numFmtId="5" fontId="4" fillId="8" borderId="0" xfId="0" applyNumberFormat="1" applyFont="1" applyFill="1" applyBorder="1" applyProtection="1"/>
    <xf numFmtId="0" fontId="4" fillId="8" borderId="0" xfId="0" applyFont="1" applyFill="1" applyBorder="1"/>
    <xf numFmtId="38" fontId="4" fillId="8" borderId="0" xfId="1" applyNumberFormat="1" applyFont="1" applyFill="1" applyBorder="1"/>
    <xf numFmtId="5" fontId="19" fillId="8" borderId="0" xfId="0" applyNumberFormat="1" applyFont="1" applyFill="1" applyBorder="1" applyProtection="1"/>
    <xf numFmtId="0" fontId="7" fillId="8" borderId="0" xfId="0" applyFont="1" applyFill="1" applyBorder="1"/>
    <xf numFmtId="38" fontId="7" fillId="8" borderId="0" xfId="1" applyNumberFormat="1" applyFont="1" applyFill="1" applyBorder="1"/>
    <xf numFmtId="0" fontId="4" fillId="8" borderId="0" xfId="0" applyFont="1" applyFill="1" applyBorder="1" applyAlignment="1">
      <alignment horizontal="centerContinuous"/>
    </xf>
    <xf numFmtId="17" fontId="31" fillId="8" borderId="0" xfId="0" applyNumberFormat="1" applyFont="1" applyFill="1" applyBorder="1" applyAlignment="1">
      <alignment horizontal="center"/>
    </xf>
    <xf numFmtId="0" fontId="31" fillId="8" borderId="0" xfId="0" applyFont="1" applyFill="1" applyBorder="1" applyAlignment="1">
      <alignment horizontal="center"/>
    </xf>
    <xf numFmtId="6" fontId="34" fillId="8" borderId="0" xfId="0" applyNumberFormat="1" applyFont="1" applyFill="1" applyBorder="1"/>
    <xf numFmtId="0" fontId="18" fillId="0" borderId="0" xfId="0" applyFont="1" applyBorder="1" applyAlignment="1">
      <alignment horizontal="center"/>
    </xf>
    <xf numFmtId="37" fontId="4" fillId="0" borderId="0" xfId="0" applyNumberFormat="1" applyFont="1" applyFill="1"/>
    <xf numFmtId="37" fontId="4" fillId="0" borderId="2" xfId="0" applyNumberFormat="1" applyFont="1" applyFill="1" applyBorder="1"/>
    <xf numFmtId="5" fontId="10" fillId="0" borderId="3" xfId="0" applyNumberFormat="1" applyFont="1" applyBorder="1"/>
    <xf numFmtId="5" fontId="10" fillId="0" borderId="64" xfId="0" applyNumberFormat="1" applyFont="1" applyBorder="1"/>
    <xf numFmtId="17" fontId="31" fillId="8" borderId="38" xfId="0" applyNumberFormat="1" applyFont="1" applyFill="1" applyBorder="1" applyAlignment="1">
      <alignment horizontal="center"/>
    </xf>
    <xf numFmtId="5" fontId="10" fillId="0" borderId="38" xfId="0" applyNumberFormat="1" applyFont="1" applyBorder="1"/>
    <xf numFmtId="5" fontId="10" fillId="0" borderId="65" xfId="0" applyNumberFormat="1" applyFont="1" applyBorder="1"/>
    <xf numFmtId="0" fontId="11" fillId="0" borderId="47" xfId="0" applyFont="1" applyBorder="1" applyAlignment="1">
      <alignment horizontal="center"/>
    </xf>
    <xf numFmtId="14" fontId="4" fillId="0" borderId="50" xfId="0" applyNumberFormat="1" applyFont="1" applyBorder="1" applyAlignment="1">
      <alignment horizontal="center"/>
    </xf>
    <xf numFmtId="0" fontId="4" fillId="0" borderId="12" xfId="0" applyFont="1" applyBorder="1"/>
    <xf numFmtId="189" fontId="4" fillId="8" borderId="25" xfId="1" applyNumberFormat="1" applyFont="1" applyFill="1" applyBorder="1"/>
    <xf numFmtId="37" fontId="17" fillId="0" borderId="50" xfId="0" applyNumberFormat="1" applyFont="1" applyBorder="1" applyAlignment="1">
      <alignment horizontal="center"/>
    </xf>
    <xf numFmtId="37" fontId="47" fillId="0" borderId="0" xfId="0" applyNumberFormat="1" applyFont="1" applyBorder="1" applyAlignment="1">
      <alignment horizontal="centerContinuous"/>
    </xf>
    <xf numFmtId="37" fontId="4" fillId="0" borderId="0" xfId="0" applyNumberFormat="1" applyFont="1" applyBorder="1" applyAlignment="1">
      <alignment horizontal="centerContinuous"/>
    </xf>
    <xf numFmtId="6" fontId="10" fillId="0" borderId="0" xfId="0" applyNumberFormat="1" applyFont="1" applyBorder="1" applyAlignment="1">
      <alignment horizontal="centerContinuous"/>
    </xf>
    <xf numFmtId="0" fontId="35" fillId="8" borderId="0" xfId="0" applyFont="1" applyFill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6" fontId="10" fillId="0" borderId="13" xfId="0" applyNumberFormat="1" applyFont="1" applyBorder="1"/>
    <xf numFmtId="38" fontId="49" fillId="0" borderId="0" xfId="1" applyNumberFormat="1" applyFont="1" applyBorder="1"/>
    <xf numFmtId="38" fontId="49" fillId="0" borderId="0" xfId="1" applyNumberFormat="1" applyFont="1" applyBorder="1" applyAlignment="1"/>
    <xf numFmtId="37" fontId="49" fillId="0" borderId="0" xfId="0" applyNumberFormat="1" applyFont="1" applyBorder="1"/>
    <xf numFmtId="37" fontId="49" fillId="0" borderId="54" xfId="0" applyNumberFormat="1" applyFont="1" applyBorder="1"/>
    <xf numFmtId="38" fontId="49" fillId="0" borderId="23" xfId="1" applyNumberFormat="1" applyFont="1" applyBorder="1"/>
    <xf numFmtId="38" fontId="49" fillId="0" borderId="23" xfId="1" applyNumberFormat="1" applyFont="1" applyBorder="1" applyAlignment="1"/>
    <xf numFmtId="37" fontId="50" fillId="0" borderId="23" xfId="0" applyNumberFormat="1" applyFont="1" applyBorder="1"/>
    <xf numFmtId="37" fontId="49" fillId="0" borderId="23" xfId="0" applyNumberFormat="1" applyFont="1" applyBorder="1"/>
    <xf numFmtId="37" fontId="49" fillId="0" borderId="66" xfId="0" applyNumberFormat="1" applyFont="1" applyBorder="1"/>
    <xf numFmtId="37" fontId="50" fillId="0" borderId="0" xfId="0" applyNumberFormat="1" applyFont="1" applyBorder="1"/>
    <xf numFmtId="37" fontId="50" fillId="0" borderId="54" xfId="0" applyNumberFormat="1" applyFont="1" applyBorder="1"/>
    <xf numFmtId="38" fontId="50" fillId="0" borderId="0" xfId="1" applyNumberFormat="1" applyFont="1" applyBorder="1"/>
    <xf numFmtId="0" fontId="50" fillId="0" borderId="0" xfId="0" applyFont="1" applyBorder="1"/>
    <xf numFmtId="0" fontId="50" fillId="0" borderId="54" xfId="0" applyFont="1" applyBorder="1"/>
    <xf numFmtId="37" fontId="4" fillId="0" borderId="54" xfId="0" applyNumberFormat="1" applyFont="1" applyBorder="1" applyAlignment="1">
      <alignment horizontal="center"/>
    </xf>
    <xf numFmtId="5" fontId="4" fillId="0" borderId="25" xfId="0" applyNumberFormat="1" applyFont="1" applyBorder="1"/>
    <xf numFmtId="1" fontId="51" fillId="0" borderId="0" xfId="0" applyNumberFormat="1" applyFont="1" applyFill="1" applyBorder="1" applyAlignment="1">
      <alignment horizontal="center"/>
    </xf>
    <xf numFmtId="37" fontId="21" fillId="0" borderId="0" xfId="0" applyNumberFormat="1" applyFont="1" applyAlignment="1">
      <alignment horizontal="right"/>
    </xf>
    <xf numFmtId="0" fontId="4" fillId="0" borderId="0" xfId="0" applyFont="1" applyFill="1" applyBorder="1" applyAlignment="1">
      <alignment horizontal="center"/>
    </xf>
    <xf numFmtId="37" fontId="21" fillId="0" borderId="0" xfId="0" applyNumberFormat="1" applyFont="1" applyFill="1" applyAlignment="1">
      <alignment horizontal="right"/>
    </xf>
    <xf numFmtId="5" fontId="32" fillId="10" borderId="67" xfId="0" applyNumberFormat="1" applyFont="1" applyFill="1" applyBorder="1" applyAlignment="1">
      <alignment horizontal="centerContinuous"/>
    </xf>
    <xf numFmtId="0" fontId="38" fillId="10" borderId="68" xfId="0" applyFont="1" applyFill="1" applyBorder="1" applyAlignment="1">
      <alignment horizontal="centerContinuous"/>
    </xf>
    <xf numFmtId="37" fontId="5" fillId="0" borderId="0" xfId="0" applyNumberFormat="1" applyFont="1" applyAlignment="1">
      <alignment horizontal="center"/>
    </xf>
    <xf numFmtId="5" fontId="32" fillId="10" borderId="52" xfId="0" applyNumberFormat="1" applyFont="1" applyFill="1" applyBorder="1" applyAlignment="1">
      <alignment horizontal="center"/>
    </xf>
    <xf numFmtId="0" fontId="38" fillId="10" borderId="27" xfId="0" applyFont="1" applyFill="1" applyBorder="1" applyAlignment="1">
      <alignment horizontal="center"/>
    </xf>
    <xf numFmtId="0" fontId="4" fillId="0" borderId="55" xfId="0" applyFont="1" applyBorder="1"/>
    <xf numFmtId="0" fontId="4" fillId="0" borderId="23" xfId="0" applyFont="1" applyBorder="1"/>
    <xf numFmtId="0" fontId="4" fillId="0" borderId="1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69" xfId="0" applyFont="1" applyBorder="1"/>
    <xf numFmtId="0" fontId="4" fillId="0" borderId="2" xfId="0" applyFont="1" applyBorder="1"/>
    <xf numFmtId="37" fontId="4" fillId="0" borderId="70" xfId="0" applyNumberFormat="1" applyFont="1" applyBorder="1"/>
    <xf numFmtId="0" fontId="10" fillId="0" borderId="2" xfId="0" applyFont="1" applyBorder="1"/>
    <xf numFmtId="0" fontId="9" fillId="0" borderId="2" xfId="0" applyFont="1" applyBorder="1"/>
    <xf numFmtId="0" fontId="10" fillId="0" borderId="62" xfId="0" applyFont="1" applyBorder="1"/>
    <xf numFmtId="5" fontId="41" fillId="0" borderId="0" xfId="0" applyNumberFormat="1" applyFont="1" applyBorder="1" applyAlignment="1">
      <alignment horizontal="centerContinuous"/>
    </xf>
    <xf numFmtId="0" fontId="50" fillId="0" borderId="0" xfId="0" applyFont="1"/>
    <xf numFmtId="37" fontId="4" fillId="0" borderId="71" xfId="0" applyNumberFormat="1" applyFont="1" applyBorder="1"/>
    <xf numFmtId="37" fontId="4" fillId="0" borderId="62" xfId="0" applyNumberFormat="1" applyFont="1" applyBorder="1"/>
    <xf numFmtId="37" fontId="4" fillId="0" borderId="39" xfId="0" applyNumberFormat="1" applyFont="1" applyBorder="1"/>
    <xf numFmtId="5" fontId="38" fillId="8" borderId="46" xfId="0" applyNumberFormat="1" applyFont="1" applyFill="1" applyBorder="1" applyAlignment="1">
      <alignment horizontal="centerContinuous"/>
    </xf>
    <xf numFmtId="5" fontId="38" fillId="8" borderId="8" xfId="0" applyNumberFormat="1" applyFont="1" applyFill="1" applyBorder="1" applyAlignment="1">
      <alignment horizontal="centerContinuous"/>
    </xf>
    <xf numFmtId="5" fontId="38" fillId="8" borderId="48" xfId="0" applyNumberFormat="1" applyFont="1" applyFill="1" applyBorder="1" applyAlignment="1">
      <alignment horizontal="centerContinuous"/>
    </xf>
    <xf numFmtId="5" fontId="38" fillId="8" borderId="28" xfId="0" applyNumberFormat="1" applyFont="1" applyFill="1" applyBorder="1" applyAlignment="1">
      <alignment horizontal="centerContinuous"/>
    </xf>
    <xf numFmtId="5" fontId="52" fillId="8" borderId="5" xfId="0" applyNumberFormat="1" applyFont="1" applyFill="1" applyBorder="1"/>
    <xf numFmtId="5" fontId="52" fillId="8" borderId="19" xfId="0" applyNumberFormat="1" applyFont="1" applyFill="1" applyBorder="1"/>
    <xf numFmtId="5" fontId="52" fillId="8" borderId="0" xfId="0" applyNumberFormat="1" applyFont="1" applyFill="1"/>
    <xf numFmtId="0" fontId="4" fillId="0" borderId="19" xfId="0" applyFont="1" applyBorder="1"/>
    <xf numFmtId="5" fontId="52" fillId="8" borderId="5" xfId="0" quotePrefix="1" applyNumberFormat="1" applyFont="1" applyFill="1" applyBorder="1" applyAlignment="1">
      <alignment horizontal="left"/>
    </xf>
    <xf numFmtId="5" fontId="52" fillId="8" borderId="5" xfId="0" applyNumberFormat="1" applyFont="1" applyFill="1" applyBorder="1" applyAlignment="1">
      <alignment horizontal="left"/>
    </xf>
    <xf numFmtId="5" fontId="52" fillId="0" borderId="19" xfId="0" applyNumberFormat="1" applyFont="1" applyFill="1" applyBorder="1"/>
    <xf numFmtId="0" fontId="4" fillId="0" borderId="40" xfId="0" applyFont="1" applyBorder="1"/>
    <xf numFmtId="0" fontId="4" fillId="0" borderId="6" xfId="0" applyFont="1" applyBorder="1"/>
    <xf numFmtId="38" fontId="46" fillId="0" borderId="3" xfId="0" applyNumberFormat="1" applyFont="1" applyBorder="1" applyAlignment="1">
      <alignment horizontal="center"/>
    </xf>
    <xf numFmtId="0" fontId="4" fillId="0" borderId="38" xfId="0" applyFont="1" applyBorder="1"/>
    <xf numFmtId="0" fontId="9" fillId="0" borderId="6" xfId="0" applyFont="1" applyBorder="1"/>
    <xf numFmtId="38" fontId="46" fillId="0" borderId="62" xfId="0" applyNumberFormat="1" applyFont="1" applyBorder="1" applyAlignment="1">
      <alignment horizontal="center"/>
    </xf>
    <xf numFmtId="38" fontId="46" fillId="0" borderId="41" xfId="0" applyNumberFormat="1" applyFont="1" applyBorder="1" applyAlignment="1">
      <alignment horizontal="center"/>
    </xf>
    <xf numFmtId="38" fontId="46" fillId="0" borderId="4" xfId="0" applyNumberFormat="1" applyFont="1" applyBorder="1" applyAlignment="1">
      <alignment horizontal="center"/>
    </xf>
    <xf numFmtId="38" fontId="46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0" xfId="0" applyFont="1" applyBorder="1"/>
    <xf numFmtId="38" fontId="46" fillId="0" borderId="52" xfId="0" applyNumberFormat="1" applyFont="1" applyBorder="1" applyAlignment="1">
      <alignment horizontal="center"/>
    </xf>
    <xf numFmtId="38" fontId="46" fillId="0" borderId="27" xfId="0" applyNumberFormat="1" applyFont="1" applyBorder="1" applyAlignment="1">
      <alignment horizontal="center"/>
    </xf>
    <xf numFmtId="38" fontId="46" fillId="0" borderId="36" xfId="0" applyNumberFormat="1" applyFont="1" applyBorder="1" applyAlignment="1">
      <alignment horizontal="center"/>
    </xf>
    <xf numFmtId="0" fontId="4" fillId="0" borderId="36" xfId="0" applyFont="1" applyBorder="1"/>
    <xf numFmtId="38" fontId="46" fillId="0" borderId="37" xfId="0" applyNumberFormat="1" applyFont="1" applyBorder="1" applyAlignment="1">
      <alignment horizontal="center"/>
    </xf>
    <xf numFmtId="0" fontId="4" fillId="0" borderId="25" xfId="0" applyFont="1" applyBorder="1"/>
    <xf numFmtId="14" fontId="4" fillId="0" borderId="0" xfId="0" applyNumberFormat="1" applyFont="1" applyBorder="1" applyAlignment="1">
      <alignment horizontal="right"/>
    </xf>
    <xf numFmtId="0" fontId="4" fillId="0" borderId="60" xfId="0" applyFont="1" applyBorder="1"/>
    <xf numFmtId="39" fontId="4" fillId="0" borderId="36" xfId="0" applyNumberFormat="1" applyFont="1" applyBorder="1"/>
    <xf numFmtId="0" fontId="4" fillId="0" borderId="28" xfId="0" applyFont="1" applyBorder="1"/>
    <xf numFmtId="0" fontId="38" fillId="8" borderId="0" xfId="0" applyFont="1" applyFill="1" applyBorder="1"/>
    <xf numFmtId="0" fontId="53" fillId="8" borderId="0" xfId="0" applyFont="1" applyFill="1" applyBorder="1"/>
    <xf numFmtId="38" fontId="17" fillId="0" borderId="20" xfId="1" applyNumberFormat="1" applyFont="1" applyBorder="1" applyAlignment="1">
      <alignment horizontal="right"/>
    </xf>
    <xf numFmtId="37" fontId="10" fillId="0" borderId="4" xfId="0" applyNumberFormat="1" applyFont="1" applyBorder="1"/>
    <xf numFmtId="37" fontId="10" fillId="0" borderId="0" xfId="0" applyNumberFormat="1" applyFont="1" applyFill="1" applyBorder="1"/>
    <xf numFmtId="0" fontId="31" fillId="0" borderId="23" xfId="0" applyFont="1" applyBorder="1"/>
    <xf numFmtId="0" fontId="31" fillId="0" borderId="66" xfId="0" applyFont="1" applyBorder="1"/>
    <xf numFmtId="37" fontId="29" fillId="0" borderId="2" xfId="0" applyNumberFormat="1" applyFont="1" applyBorder="1"/>
    <xf numFmtId="37" fontId="54" fillId="0" borderId="0" xfId="0" applyNumberFormat="1" applyFont="1" applyBorder="1" applyAlignment="1">
      <alignment horizontal="right"/>
    </xf>
    <xf numFmtId="38" fontId="41" fillId="8" borderId="4" xfId="1" applyNumberFormat="1" applyFont="1" applyFill="1" applyBorder="1"/>
    <xf numFmtId="38" fontId="41" fillId="8" borderId="54" xfId="1" applyNumberFormat="1" applyFont="1" applyFill="1" applyBorder="1"/>
    <xf numFmtId="38" fontId="41" fillId="8" borderId="66" xfId="1" applyNumberFormat="1" applyFont="1" applyFill="1" applyBorder="1"/>
    <xf numFmtId="38" fontId="31" fillId="8" borderId="54" xfId="1" applyNumberFormat="1" applyFont="1" applyFill="1" applyBorder="1"/>
    <xf numFmtId="38" fontId="41" fillId="8" borderId="69" xfId="1" applyNumberFormat="1" applyFont="1" applyFill="1" applyBorder="1"/>
    <xf numFmtId="37" fontId="25" fillId="11" borderId="49" xfId="0" applyNumberFormat="1" applyFont="1" applyFill="1" applyBorder="1"/>
    <xf numFmtId="37" fontId="25" fillId="11" borderId="2" xfId="0" applyNumberFormat="1" applyFont="1" applyFill="1" applyBorder="1"/>
    <xf numFmtId="38" fontId="4" fillId="0" borderId="4" xfId="1" applyNumberFormat="1" applyFont="1" applyBorder="1"/>
    <xf numFmtId="14" fontId="4" fillId="0" borderId="62" xfId="0" applyNumberFormat="1" applyFont="1" applyBorder="1" applyAlignment="1">
      <alignment horizontal="center"/>
    </xf>
    <xf numFmtId="5" fontId="41" fillId="8" borderId="49" xfId="0" applyNumberFormat="1" applyFont="1" applyFill="1" applyBorder="1"/>
    <xf numFmtId="5" fontId="35" fillId="12" borderId="47" xfId="0" applyNumberFormat="1" applyFont="1" applyFill="1" applyBorder="1"/>
    <xf numFmtId="5" fontId="31" fillId="12" borderId="43" xfId="0" applyNumberFormat="1" applyFont="1" applyFill="1" applyBorder="1"/>
    <xf numFmtId="15" fontId="6" fillId="12" borderId="0" xfId="0" applyNumberFormat="1" applyFont="1" applyFill="1" applyAlignment="1">
      <alignment horizontal="left"/>
    </xf>
    <xf numFmtId="16" fontId="31" fillId="8" borderId="44" xfId="0" applyNumberFormat="1" applyFont="1" applyFill="1" applyBorder="1" applyAlignment="1">
      <alignment horizontal="center"/>
    </xf>
    <xf numFmtId="5" fontId="35" fillId="8" borderId="45" xfId="0" applyNumberFormat="1" applyFont="1" applyFill="1" applyBorder="1"/>
    <xf numFmtId="5" fontId="36" fillId="8" borderId="45" xfId="0" applyNumberFormat="1" applyFont="1" applyFill="1" applyBorder="1"/>
    <xf numFmtId="5" fontId="37" fillId="8" borderId="17" xfId="0" applyNumberFormat="1" applyFont="1" applyFill="1" applyBorder="1"/>
    <xf numFmtId="5" fontId="37" fillId="8" borderId="72" xfId="0" applyNumberFormat="1" applyFont="1" applyFill="1" applyBorder="1"/>
    <xf numFmtId="0" fontId="4" fillId="8" borderId="0" xfId="0" applyFont="1" applyFill="1"/>
    <xf numFmtId="37" fontId="4" fillId="8" borderId="0" xfId="0" applyNumberFormat="1" applyFont="1" applyFill="1"/>
    <xf numFmtId="0" fontId="15" fillId="8" borderId="0" xfId="0" applyFont="1" applyFill="1" applyBorder="1" applyAlignment="1">
      <alignment horizontal="left"/>
    </xf>
    <xf numFmtId="5" fontId="4" fillId="8" borderId="3" xfId="0" applyNumberFormat="1" applyFont="1" applyFill="1" applyBorder="1" applyProtection="1"/>
    <xf numFmtId="0" fontId="19" fillId="8" borderId="0" xfId="0" applyFont="1" applyFill="1" applyBorder="1" applyAlignment="1">
      <alignment horizontal="left"/>
    </xf>
    <xf numFmtId="0" fontId="31" fillId="13" borderId="0" xfId="0" applyFont="1" applyFill="1" applyBorder="1"/>
    <xf numFmtId="39" fontId="31" fillId="8" borderId="0" xfId="0" applyNumberFormat="1" applyFont="1" applyFill="1" applyBorder="1"/>
    <xf numFmtId="0" fontId="15" fillId="0" borderId="40" xfId="0" applyFont="1" applyBorder="1" applyAlignment="1">
      <alignment horizontal="center"/>
    </xf>
    <xf numFmtId="38" fontId="4" fillId="3" borderId="40" xfId="1" applyNumberFormat="1" applyFont="1" applyFill="1" applyBorder="1"/>
    <xf numFmtId="38" fontId="4" fillId="0" borderId="40" xfId="1" applyNumberFormat="1" applyFont="1" applyBorder="1"/>
    <xf numFmtId="38" fontId="4" fillId="0" borderId="73" xfId="1" applyNumberFormat="1" applyFont="1" applyBorder="1"/>
    <xf numFmtId="39" fontId="48" fillId="8" borderId="62" xfId="0" applyNumberFormat="1" applyFont="1" applyFill="1" applyBorder="1"/>
    <xf numFmtId="38" fontId="19" fillId="0" borderId="25" xfId="3" applyNumberFormat="1" applyFont="1" applyBorder="1"/>
    <xf numFmtId="38" fontId="4" fillId="14" borderId="0" xfId="1" applyNumberFormat="1" applyFont="1" applyFill="1"/>
    <xf numFmtId="39" fontId="48" fillId="8" borderId="27" xfId="0" applyNumberFormat="1" applyFont="1" applyFill="1" applyBorder="1"/>
    <xf numFmtId="39" fontId="48" fillId="0" borderId="74" xfId="0" applyNumberFormat="1" applyFont="1" applyBorder="1"/>
    <xf numFmtId="39" fontId="48" fillId="0" borderId="75" xfId="0" applyNumberFormat="1" applyFont="1" applyBorder="1"/>
    <xf numFmtId="39" fontId="48" fillId="0" borderId="76" xfId="0" applyNumberFormat="1" applyFont="1" applyBorder="1"/>
    <xf numFmtId="39" fontId="48" fillId="0" borderId="77" xfId="0" applyNumberFormat="1" applyFont="1" applyBorder="1"/>
    <xf numFmtId="37" fontId="15" fillId="0" borderId="0" xfId="0" applyNumberFormat="1" applyFont="1" applyAlignment="1">
      <alignment horizontal="centerContinuous"/>
    </xf>
    <xf numFmtId="0" fontId="4" fillId="12" borderId="0" xfId="0" applyFont="1" applyFill="1"/>
    <xf numFmtId="0" fontId="15" fillId="0" borderId="2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38" fontId="4" fillId="0" borderId="27" xfId="1" applyNumberFormat="1" applyFont="1" applyBorder="1"/>
    <xf numFmtId="0" fontId="10" fillId="8" borderId="4" xfId="0" applyFont="1" applyFill="1" applyBorder="1"/>
    <xf numFmtId="0" fontId="4" fillId="8" borderId="27" xfId="0" applyFont="1" applyFill="1" applyBorder="1"/>
    <xf numFmtId="0" fontId="38" fillId="10" borderId="78" xfId="0" applyFont="1" applyFill="1" applyBorder="1"/>
    <xf numFmtId="0" fontId="38" fillId="10" borderId="79" xfId="0" applyFont="1" applyFill="1" applyBorder="1"/>
    <xf numFmtId="0" fontId="38" fillId="10" borderId="62" xfId="0" applyFont="1" applyFill="1" applyBorder="1" applyAlignment="1">
      <alignment horizontal="center"/>
    </xf>
    <xf numFmtId="0" fontId="38" fillId="10" borderId="80" xfId="0" applyFont="1" applyFill="1" applyBorder="1" applyAlignment="1">
      <alignment horizontal="center"/>
    </xf>
    <xf numFmtId="37" fontId="4" fillId="0" borderId="36" xfId="0" applyNumberFormat="1" applyFont="1" applyBorder="1"/>
    <xf numFmtId="5" fontId="36" fillId="8" borderId="38" xfId="0" applyNumberFormat="1" applyFont="1" applyFill="1" applyBorder="1"/>
    <xf numFmtId="5" fontId="37" fillId="8" borderId="59" xfId="0" applyNumberFormat="1" applyFont="1" applyFill="1" applyBorder="1"/>
    <xf numFmtId="5" fontId="37" fillId="8" borderId="81" xfId="0" applyNumberFormat="1" applyFont="1" applyFill="1" applyBorder="1"/>
    <xf numFmtId="5" fontId="35" fillId="8" borderId="48" xfId="0" applyNumberFormat="1" applyFont="1" applyFill="1" applyBorder="1"/>
    <xf numFmtId="5" fontId="37" fillId="8" borderId="45" xfId="0" applyNumberFormat="1" applyFont="1" applyFill="1" applyBorder="1"/>
    <xf numFmtId="5" fontId="34" fillId="15" borderId="0" xfId="0" applyNumberFormat="1" applyFont="1" applyFill="1"/>
    <xf numFmtId="5" fontId="34" fillId="15" borderId="19" xfId="0" applyNumberFormat="1" applyFont="1" applyFill="1" applyBorder="1"/>
    <xf numFmtId="5" fontId="35" fillId="15" borderId="47" xfId="0" applyNumberFormat="1" applyFont="1" applyFill="1" applyBorder="1"/>
    <xf numFmtId="0" fontId="15" fillId="11" borderId="2" xfId="0" applyFont="1" applyFill="1" applyBorder="1" applyAlignment="1">
      <alignment horizontal="center"/>
    </xf>
    <xf numFmtId="0" fontId="15" fillId="11" borderId="4" xfId="0" applyFont="1" applyFill="1" applyBorder="1" applyAlignment="1">
      <alignment horizontal="center"/>
    </xf>
    <xf numFmtId="0" fontId="15" fillId="11" borderId="27" xfId="0" applyFont="1" applyFill="1" applyBorder="1" applyAlignment="1">
      <alignment horizontal="center"/>
    </xf>
    <xf numFmtId="37" fontId="25" fillId="11" borderId="62" xfId="0" applyNumberFormat="1" applyFont="1" applyFill="1" applyBorder="1"/>
    <xf numFmtId="37" fontId="25" fillId="11" borderId="82" xfId="0" applyNumberFormat="1" applyFont="1" applyFill="1" applyBorder="1"/>
    <xf numFmtId="37" fontId="25" fillId="11" borderId="83" xfId="0" applyNumberFormat="1" applyFont="1" applyFill="1" applyBorder="1"/>
    <xf numFmtId="0" fontId="4" fillId="11" borderId="0" xfId="0" applyFont="1" applyFill="1"/>
    <xf numFmtId="5" fontId="31" fillId="16" borderId="0" xfId="0" applyNumberFormat="1" applyFont="1" applyFill="1"/>
    <xf numFmtId="0" fontId="4" fillId="14" borderId="0" xfId="0" applyFont="1" applyFill="1"/>
    <xf numFmtId="0" fontId="4" fillId="16" borderId="0" xfId="0" applyFont="1" applyFill="1"/>
    <xf numFmtId="0" fontId="15" fillId="0" borderId="0" xfId="0" applyFont="1"/>
    <xf numFmtId="16" fontId="4" fillId="8" borderId="84" xfId="0" applyNumberFormat="1" applyFont="1" applyFill="1" applyBorder="1" applyAlignment="1">
      <alignment horizontal="center"/>
    </xf>
    <xf numFmtId="5" fontId="31" fillId="12" borderId="53" xfId="0" applyNumberFormat="1" applyFont="1" applyFill="1" applyBorder="1" applyAlignment="1">
      <alignment horizontal="center"/>
    </xf>
    <xf numFmtId="5" fontId="34" fillId="16" borderId="55" xfId="0" applyNumberFormat="1" applyFont="1" applyFill="1" applyBorder="1" applyAlignment="1">
      <alignment horizontal="center"/>
    </xf>
    <xf numFmtId="16" fontId="4" fillId="0" borderId="85" xfId="0" applyNumberFormat="1" applyFont="1" applyBorder="1" applyAlignment="1">
      <alignment horizontal="center"/>
    </xf>
    <xf numFmtId="16" fontId="4" fillId="0" borderId="86" xfId="0" applyNumberFormat="1" applyFont="1" applyBorder="1" applyAlignment="1">
      <alignment horizontal="center"/>
    </xf>
    <xf numFmtId="37" fontId="32" fillId="11" borderId="41" xfId="0" applyNumberFormat="1" applyFont="1" applyFill="1" applyBorder="1" applyAlignment="1">
      <alignment horizontal="center"/>
    </xf>
    <xf numFmtId="5" fontId="31" fillId="12" borderId="52" xfId="0" applyNumberFormat="1" applyFont="1" applyFill="1" applyBorder="1" applyAlignment="1">
      <alignment horizontal="center"/>
    </xf>
    <xf numFmtId="5" fontId="31" fillId="12" borderId="80" xfId="0" applyNumberFormat="1" applyFont="1" applyFill="1" applyBorder="1" applyAlignment="1">
      <alignment horizontal="center"/>
    </xf>
    <xf numFmtId="5" fontId="34" fillId="16" borderId="34" xfId="0" applyNumberFormat="1" applyFont="1" applyFill="1" applyBorder="1" applyAlignment="1">
      <alignment horizontal="center"/>
    </xf>
    <xf numFmtId="5" fontId="34" fillId="16" borderId="87" xfId="0" applyNumberFormat="1" applyFont="1" applyFill="1" applyBorder="1" applyAlignment="1">
      <alignment horizontal="center"/>
    </xf>
    <xf numFmtId="38" fontId="0" fillId="0" borderId="0" xfId="1" applyNumberFormat="1" applyFont="1"/>
    <xf numFmtId="38" fontId="0" fillId="16" borderId="0" xfId="1" applyNumberFormat="1" applyFont="1" applyFill="1"/>
    <xf numFmtId="189" fontId="41" fillId="8" borderId="19" xfId="1" applyNumberFormat="1" applyFont="1" applyFill="1" applyBorder="1"/>
    <xf numFmtId="189" fontId="31" fillId="0" borderId="88" xfId="1" applyNumberFormat="1" applyFont="1" applyBorder="1"/>
    <xf numFmtId="189" fontId="41" fillId="8" borderId="4" xfId="1" applyNumberFormat="1" applyFont="1" applyFill="1" applyBorder="1"/>
    <xf numFmtId="189" fontId="41" fillId="8" borderId="5" xfId="1" applyNumberFormat="1" applyFont="1" applyFill="1" applyBorder="1"/>
    <xf numFmtId="37" fontId="4" fillId="8" borderId="55" xfId="0" applyNumberFormat="1" applyFont="1" applyFill="1" applyBorder="1"/>
    <xf numFmtId="5" fontId="55" fillId="10" borderId="0" xfId="0" applyNumberFormat="1" applyFont="1" applyFill="1"/>
    <xf numFmtId="5" fontId="55" fillId="12" borderId="0" xfId="0" applyNumberFormat="1" applyFont="1" applyFill="1"/>
    <xf numFmtId="5" fontId="41" fillId="12" borderId="0" xfId="0" applyNumberFormat="1" applyFont="1" applyFill="1"/>
    <xf numFmtId="0" fontId="0" fillId="13" borderId="0" xfId="0" applyFill="1"/>
    <xf numFmtId="38" fontId="0" fillId="13" borderId="0" xfId="1" applyNumberFormat="1" applyFont="1" applyFill="1"/>
    <xf numFmtId="38" fontId="1" fillId="13" borderId="0" xfId="1" applyNumberFormat="1" applyFont="1" applyFill="1"/>
    <xf numFmtId="0" fontId="0" fillId="16" borderId="0" xfId="0" applyFill="1"/>
    <xf numFmtId="0" fontId="1" fillId="13" borderId="0" xfId="0" applyFont="1" applyFill="1"/>
    <xf numFmtId="0" fontId="0" fillId="17" borderId="36" xfId="0" applyFill="1" applyBorder="1"/>
    <xf numFmtId="38" fontId="1" fillId="17" borderId="36" xfId="1" applyNumberFormat="1" applyFont="1" applyFill="1" applyBorder="1" applyAlignment="1">
      <alignment horizontal="center"/>
    </xf>
    <xf numFmtId="38" fontId="0" fillId="17" borderId="36" xfId="1" applyNumberFormat="1" applyFont="1" applyFill="1" applyBorder="1"/>
    <xf numFmtId="0" fontId="1" fillId="17" borderId="36" xfId="0" applyFont="1" applyFill="1" applyBorder="1" applyAlignment="1">
      <alignment horizontal="center"/>
    </xf>
    <xf numFmtId="0" fontId="47" fillId="0" borderId="0" xfId="0" applyFont="1"/>
    <xf numFmtId="5" fontId="4" fillId="18" borderId="0" xfId="0" applyNumberFormat="1" applyFont="1" applyFill="1" applyBorder="1"/>
    <xf numFmtId="39" fontId="4" fillId="18" borderId="0" xfId="0" applyNumberFormat="1" applyFont="1" applyFill="1"/>
    <xf numFmtId="5" fontId="4" fillId="18" borderId="0" xfId="0" applyNumberFormat="1" applyFont="1" applyFill="1"/>
    <xf numFmtId="5" fontId="4" fillId="8" borderId="0" xfId="0" applyNumberFormat="1" applyFont="1" applyFill="1"/>
    <xf numFmtId="39" fontId="4" fillId="8" borderId="0" xfId="0" applyNumberFormat="1" applyFont="1" applyFill="1"/>
    <xf numFmtId="37" fontId="5" fillId="0" borderId="30" xfId="0" applyNumberFormat="1" applyFont="1" applyBorder="1" applyAlignment="1">
      <alignment horizontal="left"/>
    </xf>
    <xf numFmtId="43" fontId="31" fillId="0" borderId="54" xfId="1" applyNumberFormat="1" applyFont="1" applyBorder="1"/>
  </cellXfs>
  <cellStyles count="5">
    <cellStyle name="Comma" xfId="1" builtinId="3"/>
    <cellStyle name="Comma_Report" xfId="2"/>
    <cellStyle name="Currency" xfId="3" builtinId="4"/>
    <cellStyle name="Normal" xfId="0" builtinId="0"/>
    <cellStyle name="Normal_0694ORG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6.xml"/><Relationship Id="rId39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.xml"/><Relationship Id="rId34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22.xml"/><Relationship Id="rId47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0.xml"/><Relationship Id="rId55" Type="http://schemas.openxmlformats.org/officeDocument/2006/relationships/externalLink" Target="externalLinks/externalLink35.xml"/><Relationship Id="rId63" Type="http://schemas.openxmlformats.org/officeDocument/2006/relationships/externalLink" Target="externalLinks/externalLink43.xml"/><Relationship Id="rId68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56.xml"/><Relationship Id="rId8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9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32" Type="http://schemas.openxmlformats.org/officeDocument/2006/relationships/externalLink" Target="externalLinks/externalLink12.xml"/><Relationship Id="rId37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0.xml"/><Relationship Id="rId45" Type="http://schemas.openxmlformats.org/officeDocument/2006/relationships/externalLink" Target="externalLinks/externalLink25.xml"/><Relationship Id="rId53" Type="http://schemas.openxmlformats.org/officeDocument/2006/relationships/externalLink" Target="externalLinks/externalLink33.xml"/><Relationship Id="rId58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46.xml"/><Relationship Id="rId74" Type="http://schemas.openxmlformats.org/officeDocument/2006/relationships/externalLink" Target="externalLinks/externalLink54.xml"/><Relationship Id="rId79" Type="http://schemas.openxmlformats.org/officeDocument/2006/relationships/externalLink" Target="externalLinks/externalLink59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1.xml"/><Relationship Id="rId82" Type="http://schemas.openxmlformats.org/officeDocument/2006/relationships/externalLink" Target="externalLinks/externalLink6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5.xml"/><Relationship Id="rId43" Type="http://schemas.openxmlformats.org/officeDocument/2006/relationships/externalLink" Target="externalLinks/externalLink23.xml"/><Relationship Id="rId48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36.xml"/><Relationship Id="rId64" Type="http://schemas.openxmlformats.org/officeDocument/2006/relationships/externalLink" Target="externalLinks/externalLink44.xml"/><Relationship Id="rId69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1.xml"/><Relationship Id="rId72" Type="http://schemas.openxmlformats.org/officeDocument/2006/relationships/externalLink" Target="externalLinks/externalLink52.xml"/><Relationship Id="rId80" Type="http://schemas.openxmlformats.org/officeDocument/2006/relationships/externalLink" Target="externalLinks/externalLink6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39.xml"/><Relationship Id="rId67" Type="http://schemas.openxmlformats.org/officeDocument/2006/relationships/externalLink" Target="externalLinks/externalLink47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21.xml"/><Relationship Id="rId54" Type="http://schemas.openxmlformats.org/officeDocument/2006/relationships/externalLink" Target="externalLinks/externalLink34.xml"/><Relationship Id="rId62" Type="http://schemas.openxmlformats.org/officeDocument/2006/relationships/externalLink" Target="externalLinks/externalLink42.xml"/><Relationship Id="rId70" Type="http://schemas.openxmlformats.org/officeDocument/2006/relationships/externalLink" Target="externalLinks/externalLink50.xml"/><Relationship Id="rId75" Type="http://schemas.openxmlformats.org/officeDocument/2006/relationships/externalLink" Target="externalLinks/externalLink5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36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29.xml"/><Relationship Id="rId57" Type="http://schemas.openxmlformats.org/officeDocument/2006/relationships/externalLink" Target="externalLinks/externalLink3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1.xml"/><Relationship Id="rId44" Type="http://schemas.openxmlformats.org/officeDocument/2006/relationships/externalLink" Target="externalLinks/externalLink24.xml"/><Relationship Id="rId52" Type="http://schemas.openxmlformats.org/officeDocument/2006/relationships/externalLink" Target="externalLinks/externalLink32.xml"/><Relationship Id="rId60" Type="http://schemas.openxmlformats.org/officeDocument/2006/relationships/externalLink" Target="externalLinks/externalLink40.xml"/><Relationship Id="rId65" Type="http://schemas.openxmlformats.org/officeDocument/2006/relationships/externalLink" Target="externalLinks/externalLink45.xml"/><Relationship Id="rId73" Type="http://schemas.openxmlformats.org/officeDocument/2006/relationships/externalLink" Target="externalLinks/externalLink53.xml"/><Relationship Id="rId78" Type="http://schemas.openxmlformats.org/officeDocument/2006/relationships/externalLink" Target="externalLinks/externalLink58.xml"/><Relationship Id="rId81" Type="http://schemas.openxmlformats.org/officeDocument/2006/relationships/externalLink" Target="externalLinks/externalLink61.xml"/><Relationship Id="rId86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1722120</xdr:colOff>
          <xdr:row>2</xdr:row>
          <xdr:rowOff>144780</xdr:rowOff>
        </xdr:from>
        <xdr:to>
          <xdr:col>1</xdr:col>
          <xdr:colOff>281940</xdr:colOff>
          <xdr:row>5</xdr:row>
          <xdr:rowOff>137160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59</xdr:col>
          <xdr:colOff>76200</xdr:colOff>
          <xdr:row>4</xdr:row>
          <xdr:rowOff>45720</xdr:rowOff>
        </xdr:from>
        <xdr:to>
          <xdr:col>61</xdr:col>
          <xdr:colOff>137160</xdr:colOff>
          <xdr:row>6</xdr:row>
          <xdr:rowOff>182880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59</xdr:col>
          <xdr:colOff>60960</xdr:colOff>
          <xdr:row>0</xdr:row>
          <xdr:rowOff>137160</xdr:rowOff>
        </xdr:from>
        <xdr:to>
          <xdr:col>61</xdr:col>
          <xdr:colOff>99060</xdr:colOff>
          <xdr:row>3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2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0243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0244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5124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6147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6148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8433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8434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8435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8436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0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7172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990600</xdr:colOff>
      <xdr:row>46</xdr:row>
      <xdr:rowOff>38100</xdr:rowOff>
    </xdr:from>
    <xdr:to>
      <xdr:col>35</xdr:col>
      <xdr:colOff>1013460</xdr:colOff>
      <xdr:row>47</xdr:row>
      <xdr:rowOff>38100</xdr:rowOff>
    </xdr:to>
    <xdr:sp macro="" textlink="">
      <xdr:nvSpPr>
        <xdr:cNvPr id="8194" name="Rectangle 2"/>
        <xdr:cNvSpPr>
          <a:spLocks noChangeArrowheads="1"/>
        </xdr:cNvSpPr>
      </xdr:nvSpPr>
      <xdr:spPr bwMode="auto">
        <a:xfrm>
          <a:off x="37284660" y="7467600"/>
          <a:ext cx="19964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8195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8196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9217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9219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9220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5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1267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1268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3313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3314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3315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3316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4339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4340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5363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5364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6387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6388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/>
        <xdr:cNvSpPr>
          <a:spLocks noChangeArrowheads="1"/>
        </xdr:cNvSpPr>
      </xdr:nvSpPr>
      <xdr:spPr bwMode="auto">
        <a:xfrm>
          <a:off x="37315140" y="6629400"/>
          <a:ext cx="19888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7411" name="Rectangle 3"/>
        <xdr:cNvSpPr>
          <a:spLocks noChangeArrowheads="1"/>
        </xdr:cNvSpPr>
      </xdr:nvSpPr>
      <xdr:spPr bwMode="auto">
        <a:xfrm>
          <a:off x="35272980" y="244068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7412" name="Rectangle 4"/>
        <xdr:cNvSpPr>
          <a:spLocks noChangeArrowheads="1"/>
        </xdr:cNvSpPr>
      </xdr:nvSpPr>
      <xdr:spPr bwMode="auto">
        <a:xfrm>
          <a:off x="35272980" y="26007060"/>
          <a:ext cx="20421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5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5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6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6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7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7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8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8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9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9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0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0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1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2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2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3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3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4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4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7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8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9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0A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1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2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3A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4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5A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6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7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8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9A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0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1A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7E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8E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9E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0E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1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2E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3E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4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5E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6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7E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8E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9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0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1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2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3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4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5A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6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1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1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2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3E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4E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5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6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>
        <row r="314">
          <cell r="B314">
            <v>-6573.9397026440511</v>
          </cell>
        </row>
      </sheetData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7" Type="http://schemas.openxmlformats.org/officeDocument/2006/relationships/comments" Target="../comments3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4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7" Type="http://schemas.openxmlformats.org/officeDocument/2006/relationships/comments" Target="../comments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vmlDrawing" Target="../drawings/vmlDrawing5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7" Type="http://schemas.openxmlformats.org/officeDocument/2006/relationships/comments" Target="../comments5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vmlDrawing" Target="../drawings/vmlDrawing6.v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1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7" Type="http://schemas.openxmlformats.org/officeDocument/2006/relationships/comments" Target="../comments6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vmlDrawing" Target="../drawings/vmlDrawing7.vm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comments" Target="../comments7.x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vmlDrawing" Target="../drawings/vmlDrawing8.vm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2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7" Type="http://schemas.openxmlformats.org/officeDocument/2006/relationships/comments" Target="../comments8.x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6" Type="http://schemas.openxmlformats.org/officeDocument/2006/relationships/vmlDrawing" Target="../drawings/vmlDrawing9.vm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2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7" Type="http://schemas.openxmlformats.org/officeDocument/2006/relationships/comments" Target="../comments9.xml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6" Type="http://schemas.openxmlformats.org/officeDocument/2006/relationships/vmlDrawing" Target="../drawings/vmlDrawing10.vm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7" Type="http://schemas.openxmlformats.org/officeDocument/2006/relationships/comments" Target="../comments10.x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vmlDrawing" Target="../drawings/vmlDrawing11.vm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3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F139"/>
  <sheetViews>
    <sheetView showGridLines="0" tabSelected="1" zoomScale="75" workbookViewId="0">
      <selection activeCell="AZ1" sqref="AZ1"/>
    </sheetView>
  </sheetViews>
  <sheetFormatPr defaultColWidth="9.109375" defaultRowHeight="13.2" x14ac:dyDescent="0.25"/>
  <cols>
    <col min="1" max="1" width="37" style="1" customWidth="1"/>
    <col min="2" max="2" width="15.5546875" style="25" customWidth="1"/>
    <col min="3" max="3" width="15" style="1" hidden="1" customWidth="1"/>
    <col min="4" max="4" width="9.44140625" style="25" hidden="1" customWidth="1"/>
    <col min="5" max="5" width="15.44140625" style="1" hidden="1" customWidth="1"/>
    <col min="6" max="6" width="11.44140625" style="25" hidden="1" customWidth="1"/>
    <col min="7" max="7" width="17" style="1" customWidth="1"/>
    <col min="8" max="8" width="7.88671875" style="25" customWidth="1"/>
    <col min="9" max="9" width="15" style="1" bestFit="1" customWidth="1"/>
    <col min="10" max="10" width="9.109375" style="25"/>
    <col min="11" max="11" width="15" style="1" bestFit="1" customWidth="1"/>
    <col min="12" max="12" width="7.88671875" style="25" customWidth="1"/>
    <col min="13" max="13" width="14.44140625" style="1" hidden="1" customWidth="1"/>
    <col min="14" max="14" width="7.88671875" style="25" hidden="1" customWidth="1"/>
    <col min="15" max="15" width="14.44140625" style="193" hidden="1" customWidth="1"/>
    <col min="16" max="16" width="7.88671875" style="15" hidden="1" customWidth="1"/>
    <col min="17" max="17" width="15" style="193" hidden="1" customWidth="1"/>
    <col min="18" max="18" width="7.88671875" style="193" hidden="1" customWidth="1"/>
    <col min="19" max="19" width="13.6640625" style="193" hidden="1" customWidth="1"/>
    <col min="20" max="20" width="7.88671875" style="193" hidden="1" customWidth="1"/>
    <col min="21" max="21" width="12.6640625" style="193" hidden="1" customWidth="1"/>
    <col min="22" max="22" width="9.109375" style="1" hidden="1" customWidth="1"/>
    <col min="23" max="23" width="12.6640625" style="1" hidden="1" customWidth="1"/>
    <col min="24" max="24" width="9.109375" style="1" hidden="1" customWidth="1"/>
    <col min="25" max="25" width="12.6640625" style="1" hidden="1" customWidth="1"/>
    <col min="26" max="26" width="10.109375" style="25" hidden="1" customWidth="1"/>
    <col min="27" max="27" width="12.6640625" style="1" hidden="1" customWidth="1"/>
    <col min="28" max="28" width="10.109375" style="25" hidden="1" customWidth="1"/>
    <col min="29" max="29" width="12.6640625" style="1" hidden="1" customWidth="1"/>
    <col min="30" max="30" width="10.109375" style="25" hidden="1" customWidth="1"/>
    <col min="31" max="31" width="12.6640625" style="1" hidden="1" customWidth="1"/>
    <col min="32" max="32" width="10.109375" style="25" hidden="1" customWidth="1"/>
    <col min="33" max="33" width="17.5546875" style="1" hidden="1" customWidth="1"/>
    <col min="34" max="34" width="10.109375" style="25" hidden="1" customWidth="1"/>
    <col min="35" max="35" width="12.6640625" style="1" hidden="1" customWidth="1"/>
    <col min="36" max="36" width="5.33203125" style="25" hidden="1" customWidth="1"/>
    <col min="37" max="51" width="10.109375" style="25" hidden="1" customWidth="1"/>
    <col min="52" max="52" width="14.5546875" style="1" customWidth="1"/>
    <col min="53" max="53" width="11.44140625" style="1" customWidth="1"/>
    <col min="54" max="54" width="14.33203125" style="1" customWidth="1"/>
    <col min="55" max="56" width="9.109375" style="1"/>
    <col min="57" max="57" width="22.109375" style="1" customWidth="1"/>
    <col min="58" max="16384" width="9.109375" style="1"/>
  </cols>
  <sheetData>
    <row r="1" spans="1:57" ht="21" x14ac:dyDescent="0.35">
      <c r="A1" s="88" t="s">
        <v>0</v>
      </c>
      <c r="B1" s="200"/>
      <c r="C1" s="290"/>
      <c r="D1" s="291"/>
      <c r="E1" s="8"/>
      <c r="BE1" s="2"/>
    </row>
    <row r="2" spans="1:57" ht="13.8" thickBot="1" x14ac:dyDescent="0.3">
      <c r="A2" s="88" t="s">
        <v>1</v>
      </c>
      <c r="B2" s="20"/>
      <c r="C2" s="89"/>
      <c r="D2" s="20"/>
      <c r="E2" s="89"/>
      <c r="G2" s="89"/>
      <c r="I2" s="89"/>
      <c r="K2" s="89"/>
      <c r="M2" s="89"/>
      <c r="O2" s="194"/>
      <c r="P2" s="195"/>
      <c r="Q2" s="194"/>
      <c r="R2" s="194"/>
      <c r="S2" s="194"/>
      <c r="T2" s="194"/>
      <c r="U2" s="194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177"/>
      <c r="AZ2" s="61"/>
      <c r="BE2" s="3"/>
    </row>
    <row r="3" spans="1:57" x14ac:dyDescent="0.25">
      <c r="A3" s="88" t="s">
        <v>2</v>
      </c>
    </row>
    <row r="4" spans="1:57" ht="13.8" x14ac:dyDescent="0.3">
      <c r="A4" s="90">
        <f>+'MID-COLUMBIA'!B5</f>
        <v>37621</v>
      </c>
      <c r="C4" s="91"/>
      <c r="E4" s="91"/>
      <c r="G4" s="91"/>
      <c r="I4" s="91"/>
      <c r="K4" s="91"/>
      <c r="M4" s="91"/>
      <c r="O4" s="196"/>
      <c r="Q4" s="196"/>
      <c r="R4" s="197"/>
      <c r="S4" s="196"/>
      <c r="T4" s="197"/>
      <c r="U4" s="196"/>
      <c r="V4" s="188"/>
      <c r="W4" s="91"/>
      <c r="X4" s="188"/>
      <c r="Y4" s="91"/>
      <c r="AA4" s="91"/>
      <c r="AC4" s="91"/>
      <c r="AE4" s="91"/>
      <c r="AG4" s="91"/>
      <c r="AI4" s="91"/>
      <c r="AZ4" s="91"/>
    </row>
    <row r="5" spans="1:57" x14ac:dyDescent="0.25">
      <c r="C5" s="182" t="str">
        <f>'WSCC-N'!$B$3</f>
        <v>COB</v>
      </c>
      <c r="E5" s="182" t="str">
        <f>'WSCC-S'!$B$3</f>
        <v>PV</v>
      </c>
      <c r="F5"/>
      <c r="G5" s="182" t="str">
        <f>'NP15'!$B$3</f>
        <v>PX NORTH</v>
      </c>
      <c r="I5" s="182" t="str">
        <f>'SP15'!$B$3</f>
        <v>PX SOUTH</v>
      </c>
      <c r="K5" s="182" t="str">
        <f>'MID-COLUMBIA'!$B$3</f>
        <v>MID COLUMBIA</v>
      </c>
      <c r="M5" s="182"/>
      <c r="O5" s="182"/>
      <c r="P5" s="25"/>
      <c r="Q5" s="182"/>
      <c r="R5" s="25"/>
      <c r="S5" s="182"/>
      <c r="T5" s="25"/>
      <c r="U5" s="182"/>
      <c r="V5" s="188"/>
      <c r="W5" s="182"/>
      <c r="X5" s="22"/>
      <c r="Y5" s="182"/>
      <c r="AA5" s="182"/>
      <c r="AC5" s="182"/>
      <c r="AE5" s="182"/>
      <c r="AG5" s="182"/>
      <c r="AI5" s="182"/>
      <c r="AZ5" s="201" t="s">
        <v>3</v>
      </c>
    </row>
    <row r="6" spans="1:57" x14ac:dyDescent="0.25">
      <c r="C6" s="22"/>
      <c r="E6" s="22"/>
      <c r="F6"/>
      <c r="G6" s="22"/>
      <c r="I6" s="22"/>
      <c r="K6" s="22"/>
      <c r="M6" s="22"/>
      <c r="O6" s="22"/>
      <c r="P6" s="25"/>
      <c r="Q6" s="22"/>
      <c r="R6" s="25"/>
      <c r="S6" s="22"/>
      <c r="T6" s="25"/>
      <c r="U6" s="22"/>
      <c r="V6" s="188"/>
      <c r="W6" s="22"/>
      <c r="X6" s="22"/>
      <c r="Y6" s="22"/>
      <c r="AA6" s="22"/>
      <c r="AC6" s="22"/>
      <c r="AE6" s="22"/>
      <c r="AG6" s="22"/>
      <c r="AI6" s="22"/>
      <c r="AZ6" s="202" t="s">
        <v>4</v>
      </c>
    </row>
    <row r="7" spans="1:57" ht="22.8" x14ac:dyDescent="0.4">
      <c r="A7" s="199"/>
      <c r="C7" s="92"/>
      <c r="E7" s="92"/>
      <c r="G7" s="92"/>
      <c r="I7" s="92"/>
      <c r="K7" s="92"/>
      <c r="M7" s="92"/>
      <c r="O7" s="92"/>
      <c r="P7" s="25"/>
      <c r="Q7" s="92"/>
      <c r="R7" s="25"/>
      <c r="S7" s="92"/>
      <c r="T7" s="25"/>
      <c r="U7" s="92"/>
      <c r="V7" s="92"/>
      <c r="W7" s="92"/>
      <c r="X7" s="92"/>
      <c r="Y7" s="92"/>
      <c r="AA7" s="92"/>
      <c r="AC7" s="92"/>
      <c r="AE7" s="92"/>
      <c r="AG7" s="92"/>
      <c r="AI7" s="92"/>
      <c r="AZ7" s="92"/>
    </row>
    <row r="8" spans="1:57" x14ac:dyDescent="0.25">
      <c r="A8"/>
      <c r="B8" s="198"/>
      <c r="C8" s="93"/>
      <c r="E8" s="93"/>
      <c r="G8" s="93"/>
      <c r="I8" s="93"/>
      <c r="K8" s="93"/>
      <c r="M8" s="93"/>
      <c r="O8" s="93"/>
      <c r="P8" s="25"/>
      <c r="Q8" s="93"/>
      <c r="R8" s="25"/>
      <c r="S8" s="93"/>
      <c r="T8" s="25"/>
      <c r="U8" s="93"/>
      <c r="V8" s="93"/>
      <c r="W8" s="93"/>
      <c r="X8" s="93"/>
      <c r="Y8" s="93"/>
      <c r="AA8" s="93"/>
      <c r="AC8" s="93"/>
      <c r="AE8" s="93"/>
      <c r="AG8" s="93"/>
      <c r="AI8" s="93"/>
      <c r="AZ8" s="93"/>
    </row>
    <row r="9" spans="1:57" x14ac:dyDescent="0.25">
      <c r="C9" s="92"/>
      <c r="E9" s="92"/>
      <c r="G9" s="92"/>
      <c r="I9" s="92"/>
      <c r="K9" s="92"/>
      <c r="M9" s="92"/>
      <c r="O9" s="92"/>
      <c r="P9" s="25"/>
      <c r="Q9" s="92"/>
      <c r="R9" s="25"/>
      <c r="S9" s="92"/>
      <c r="T9" s="25"/>
      <c r="U9" s="92"/>
      <c r="V9" s="92"/>
      <c r="W9" s="92"/>
      <c r="X9" s="92"/>
      <c r="Y9" s="92"/>
      <c r="AA9" s="92"/>
      <c r="AC9" s="92"/>
      <c r="AE9" s="92"/>
      <c r="AG9" s="92"/>
      <c r="AI9" s="92"/>
      <c r="AZ9" s="92"/>
    </row>
    <row r="10" spans="1:57" x14ac:dyDescent="0.25">
      <c r="A10" s="94" t="s">
        <v>5</v>
      </c>
      <c r="O10" s="1"/>
      <c r="P10" s="25"/>
      <c r="Q10" s="1"/>
      <c r="R10" s="25"/>
      <c r="S10" s="1"/>
      <c r="T10" s="25"/>
      <c r="U10" s="1"/>
    </row>
    <row r="11" spans="1:57" ht="12" customHeight="1" x14ac:dyDescent="0.25">
      <c r="A11" s="94"/>
      <c r="O11" s="1"/>
      <c r="P11" s="25"/>
      <c r="Q11" s="1"/>
      <c r="R11" s="25"/>
      <c r="S11" s="1"/>
      <c r="T11" s="25"/>
      <c r="U11" s="1"/>
    </row>
    <row r="12" spans="1:57" ht="13.8" x14ac:dyDescent="0.3">
      <c r="A12" s="95">
        <f>+A4</f>
        <v>37621</v>
      </c>
      <c r="O12" s="1"/>
      <c r="P12" s="25"/>
      <c r="Q12" s="1"/>
      <c r="R12" s="25"/>
      <c r="S12" s="1"/>
      <c r="T12" s="25"/>
      <c r="U12" s="1"/>
    </row>
    <row r="13" spans="1:57" x14ac:dyDescent="0.25">
      <c r="A13" s="96" t="s">
        <v>6</v>
      </c>
      <c r="C13" s="301">
        <f>'WSCC-N'!$I$18</f>
        <v>0</v>
      </c>
      <c r="E13" s="301">
        <f>'WSCC-S'!$I$18</f>
        <v>0</v>
      </c>
      <c r="G13" s="301">
        <f>'NP15'!$I$18</f>
        <v>0</v>
      </c>
      <c r="I13" s="301">
        <f>'SP15'!$I$18</f>
        <v>0</v>
      </c>
      <c r="K13" s="301">
        <f>'MID-COLUMBIA'!$I$18</f>
        <v>0</v>
      </c>
      <c r="M13" s="301"/>
      <c r="O13" s="301"/>
      <c r="P13" s="25"/>
      <c r="Q13" s="301"/>
      <c r="R13" s="25"/>
      <c r="S13" s="301"/>
      <c r="T13" s="25"/>
      <c r="U13" s="301"/>
      <c r="V13" s="164"/>
      <c r="W13" s="301"/>
      <c r="X13" s="20"/>
      <c r="Y13" s="301"/>
      <c r="AA13" s="301"/>
      <c r="AC13" s="301"/>
      <c r="AE13" s="301"/>
      <c r="AG13" s="301"/>
      <c r="AI13" s="301"/>
      <c r="AZ13" s="301">
        <f>C13+E13+G13+I13+K13+M13+O13+Q13+S13+U13+W13+Y13+AA13+AC13+AE13+AG13+AI13</f>
        <v>0</v>
      </c>
      <c r="BB13" s="4"/>
    </row>
    <row r="14" spans="1:57" x14ac:dyDescent="0.25">
      <c r="A14" s="96" t="s">
        <v>7</v>
      </c>
      <c r="C14" s="302">
        <f>'WSCC-N'!$I$19</f>
        <v>0</v>
      </c>
      <c r="E14" s="302">
        <f>'WSCC-S'!$I$19</f>
        <v>0</v>
      </c>
      <c r="G14" s="302">
        <f>'NP15'!$I$19</f>
        <v>0</v>
      </c>
      <c r="I14" s="302">
        <f>'SP15'!$I$19</f>
        <v>0</v>
      </c>
      <c r="K14" s="302">
        <f>'MID-COLUMBIA'!$I$19</f>
        <v>0</v>
      </c>
      <c r="M14" s="302"/>
      <c r="O14" s="302"/>
      <c r="P14" s="25"/>
      <c r="Q14" s="302"/>
      <c r="R14" s="25"/>
      <c r="S14" s="302"/>
      <c r="T14" s="25"/>
      <c r="U14" s="302"/>
      <c r="V14" s="189"/>
      <c r="W14" s="302"/>
      <c r="X14" s="353"/>
      <c r="Y14" s="302"/>
      <c r="AA14" s="302"/>
      <c r="AC14" s="302"/>
      <c r="AE14" s="302"/>
      <c r="AG14" s="302"/>
      <c r="AI14" s="302"/>
      <c r="AZ14" s="302">
        <f>C14+E14+G14+I14+K14+M14+O14+Q14+S14+U14+W14+Y14+AA14+AC14+AE14+AG14+AI14</f>
        <v>0</v>
      </c>
      <c r="BB14" s="4"/>
    </row>
    <row r="15" spans="1:57" x14ac:dyDescent="0.25">
      <c r="A15" s="293" t="s">
        <v>8</v>
      </c>
      <c r="B15" s="292"/>
      <c r="C15" s="303"/>
      <c r="D15" s="294"/>
      <c r="E15" s="303"/>
      <c r="F15" s="294"/>
      <c r="G15" s="303"/>
      <c r="H15" s="294"/>
      <c r="I15" s="303"/>
      <c r="J15" s="294"/>
      <c r="K15" s="303"/>
      <c r="L15" s="294"/>
      <c r="M15" s="303"/>
      <c r="N15" s="294"/>
      <c r="O15" s="303"/>
      <c r="P15" s="294"/>
      <c r="Q15" s="303"/>
      <c r="R15" s="294"/>
      <c r="S15" s="303"/>
      <c r="T15" s="294"/>
      <c r="U15" s="303"/>
      <c r="V15" s="294"/>
      <c r="W15" s="303"/>
      <c r="X15" s="354"/>
      <c r="Y15" s="303"/>
      <c r="Z15" s="294"/>
      <c r="AA15" s="303"/>
      <c r="AB15" s="294"/>
      <c r="AC15" s="303"/>
      <c r="AD15" s="294"/>
      <c r="AE15" s="303"/>
      <c r="AF15" s="294"/>
      <c r="AG15" s="303"/>
      <c r="AH15" s="294"/>
      <c r="AI15" s="303"/>
      <c r="AJ15" s="294"/>
      <c r="AK15" s="294"/>
      <c r="AL15" s="294"/>
      <c r="AM15" s="294"/>
      <c r="AN15" s="294"/>
      <c r="AO15" s="294"/>
      <c r="AP15" s="294"/>
      <c r="AQ15" s="294"/>
      <c r="AR15" s="294"/>
      <c r="AS15" s="294"/>
      <c r="AT15" s="294"/>
      <c r="AU15" s="294"/>
      <c r="AV15" s="294"/>
      <c r="AW15" s="294"/>
      <c r="AX15" s="294"/>
      <c r="AY15" s="294"/>
      <c r="AZ15" s="303">
        <f t="shared" ref="AZ15:AZ28" si="0">C15+E15+G15+I15+K15+M15+O15+Q15+S15+U15+W15+Y15+AA15+AC15+AE15+AG15+AI15</f>
        <v>0</v>
      </c>
      <c r="BA15" s="127"/>
      <c r="BB15" s="4"/>
    </row>
    <row r="16" spans="1:57" x14ac:dyDescent="0.25">
      <c r="A16" s="97"/>
      <c r="C16" s="98"/>
      <c r="E16" s="98"/>
      <c r="G16" s="98"/>
      <c r="I16" s="98"/>
      <c r="K16" s="98"/>
      <c r="M16" s="98"/>
      <c r="O16" s="98"/>
      <c r="P16" s="25"/>
      <c r="Q16" s="98"/>
      <c r="R16" s="25"/>
      <c r="S16" s="98"/>
      <c r="T16" s="25"/>
      <c r="U16" s="98"/>
      <c r="V16" s="98"/>
      <c r="W16" s="98"/>
      <c r="X16" s="190"/>
      <c r="Y16" s="98"/>
      <c r="AA16" s="98"/>
      <c r="AC16" s="98"/>
      <c r="AE16" s="98"/>
      <c r="AG16" s="98"/>
      <c r="AI16" s="98"/>
      <c r="AZ16" s="98"/>
      <c r="BB16" s="4"/>
    </row>
    <row r="17" spans="1:53" x14ac:dyDescent="0.25">
      <c r="A17" s="97"/>
      <c r="O17" s="1"/>
      <c r="P17" s="25"/>
      <c r="Q17" s="1"/>
      <c r="R17" s="25"/>
      <c r="S17" s="1"/>
      <c r="T17" s="25"/>
      <c r="U17" s="1"/>
      <c r="X17" s="8"/>
    </row>
    <row r="18" spans="1:53" x14ac:dyDescent="0.25">
      <c r="A18" s="97"/>
      <c r="C18" s="98"/>
      <c r="E18" s="98"/>
      <c r="G18" s="98"/>
      <c r="I18" s="98"/>
      <c r="K18" s="98"/>
      <c r="M18" s="98"/>
      <c r="O18" s="98"/>
      <c r="P18" s="25"/>
      <c r="Q18" s="98"/>
      <c r="R18" s="25"/>
      <c r="S18" s="98"/>
      <c r="T18" s="25"/>
      <c r="U18" s="98"/>
      <c r="V18" s="98"/>
      <c r="W18" s="98"/>
      <c r="X18" s="190"/>
      <c r="Y18" s="98"/>
      <c r="AA18" s="98"/>
      <c r="AC18" s="98"/>
      <c r="AE18" s="98"/>
      <c r="AG18" s="98"/>
      <c r="AI18" s="98"/>
      <c r="AZ18" s="98"/>
    </row>
    <row r="19" spans="1:53" x14ac:dyDescent="0.25">
      <c r="A19" s="97" t="s">
        <v>9</v>
      </c>
      <c r="C19" s="348">
        <f>'WSCC-N'!$I$21</f>
        <v>0</v>
      </c>
      <c r="E19" s="348">
        <f>'WSCC-S'!$I$21</f>
        <v>0</v>
      </c>
      <c r="G19" s="348">
        <f>'NP15'!$I$21</f>
        <v>0</v>
      </c>
      <c r="I19" s="348">
        <f>'SP15'!$I$21</f>
        <v>0</v>
      </c>
      <c r="K19" s="348">
        <f>'MID-COLUMBIA'!$I$21</f>
        <v>0</v>
      </c>
      <c r="M19" s="348"/>
      <c r="O19" s="348"/>
      <c r="P19" s="25"/>
      <c r="Q19" s="348"/>
      <c r="R19" s="25"/>
      <c r="S19" s="348"/>
      <c r="T19" s="25"/>
      <c r="U19" s="348"/>
      <c r="V19" s="190"/>
      <c r="W19" s="348"/>
      <c r="X19" s="42"/>
      <c r="Y19" s="348"/>
      <c r="AA19" s="348"/>
      <c r="AC19" s="348"/>
      <c r="AE19" s="348"/>
      <c r="AG19" s="348"/>
      <c r="AI19" s="348"/>
      <c r="AZ19" s="348">
        <f t="shared" si="0"/>
        <v>0</v>
      </c>
    </row>
    <row r="20" spans="1:53" x14ac:dyDescent="0.25">
      <c r="A20" s="97" t="s">
        <v>10</v>
      </c>
      <c r="C20" s="348">
        <f>'WSCC-N'!$I$22</f>
        <v>0</v>
      </c>
      <c r="E20" s="348">
        <f>'WSCC-S'!$I$22</f>
        <v>0</v>
      </c>
      <c r="G20" s="348">
        <f>'NP15'!$I$22</f>
        <v>0</v>
      </c>
      <c r="I20" s="348">
        <f>'SP15'!$I$22</f>
        <v>0</v>
      </c>
      <c r="K20" s="348">
        <f>'MID-COLUMBIA'!$I$22</f>
        <v>0</v>
      </c>
      <c r="M20" s="348"/>
      <c r="O20" s="348"/>
      <c r="P20" s="25"/>
      <c r="Q20" s="348"/>
      <c r="R20" s="25"/>
      <c r="S20" s="348"/>
      <c r="T20" s="25"/>
      <c r="U20" s="348"/>
      <c r="V20" s="190"/>
      <c r="W20" s="348"/>
      <c r="X20" s="42"/>
      <c r="Y20" s="348"/>
      <c r="AA20" s="348"/>
      <c r="AC20" s="348"/>
      <c r="AE20" s="348"/>
      <c r="AG20" s="348"/>
      <c r="AI20" s="348"/>
      <c r="AZ20" s="348">
        <f t="shared" si="0"/>
        <v>0</v>
      </c>
    </row>
    <row r="21" spans="1:53" x14ac:dyDescent="0.25">
      <c r="A21" s="97" t="s">
        <v>11</v>
      </c>
      <c r="B21" s="108"/>
      <c r="C21" s="348">
        <f>SUM(C19:C20)</f>
        <v>0</v>
      </c>
      <c r="D21" s="108"/>
      <c r="E21" s="348">
        <f>SUM(E19:E20)</f>
        <v>0</v>
      </c>
      <c r="F21" s="108"/>
      <c r="G21" s="348">
        <f>SUM(G19:G20)</f>
        <v>0</v>
      </c>
      <c r="H21" s="108"/>
      <c r="I21" s="348">
        <f>SUM(I19:I20)</f>
        <v>0</v>
      </c>
      <c r="J21" s="108"/>
      <c r="K21" s="348">
        <f>SUM(K19:K20)</f>
        <v>0</v>
      </c>
      <c r="L21" s="108"/>
      <c r="M21" s="348"/>
      <c r="N21" s="108"/>
      <c r="O21" s="348"/>
      <c r="P21" s="108"/>
      <c r="Q21" s="348"/>
      <c r="R21" s="108"/>
      <c r="S21" s="348"/>
      <c r="T21" s="108"/>
      <c r="U21" s="348"/>
      <c r="V21" s="190"/>
      <c r="W21" s="348"/>
      <c r="X21" s="42"/>
      <c r="Y21" s="348"/>
      <c r="Z21" s="108"/>
      <c r="AA21" s="348"/>
      <c r="AB21" s="108"/>
      <c r="AC21" s="348"/>
      <c r="AD21" s="108"/>
      <c r="AE21" s="348"/>
      <c r="AF21" s="108"/>
      <c r="AG21" s="348"/>
      <c r="AH21" s="108"/>
      <c r="AI21" s="34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348">
        <f t="shared" si="0"/>
        <v>0</v>
      </c>
    </row>
    <row r="22" spans="1:53" x14ac:dyDescent="0.25">
      <c r="C22" s="98"/>
      <c r="E22" s="98"/>
      <c r="G22" s="98"/>
      <c r="I22" s="98"/>
      <c r="K22" s="98"/>
      <c r="M22" s="98"/>
      <c r="O22" s="98"/>
      <c r="P22" s="25"/>
      <c r="Q22" s="98"/>
      <c r="R22" s="25"/>
      <c r="S22" s="98"/>
      <c r="T22" s="25"/>
      <c r="U22" s="98"/>
      <c r="V22" s="98"/>
      <c r="W22" s="98"/>
      <c r="X22" s="190"/>
      <c r="Y22" s="98"/>
      <c r="AA22" s="98"/>
      <c r="AC22" s="98"/>
      <c r="AE22" s="98"/>
      <c r="AG22" s="98"/>
      <c r="AI22" s="98"/>
      <c r="AZ22" s="98"/>
    </row>
    <row r="23" spans="1:53" ht="13.8" x14ac:dyDescent="0.3">
      <c r="A23" s="295" t="s">
        <v>12</v>
      </c>
      <c r="O23" s="1"/>
      <c r="P23" s="25"/>
      <c r="Q23" s="1"/>
      <c r="R23" s="25"/>
      <c r="S23" s="1"/>
      <c r="T23" s="25"/>
      <c r="U23" s="1"/>
      <c r="X23" s="8"/>
    </row>
    <row r="24" spans="1:53" x14ac:dyDescent="0.25">
      <c r="A24" s="97" t="s">
        <v>9</v>
      </c>
      <c r="C24" s="348">
        <f>'WSCC-N'!$I$25</f>
        <v>0</v>
      </c>
      <c r="E24" s="348">
        <f>'WSCC-S'!$I$25</f>
        <v>0</v>
      </c>
      <c r="G24" s="348">
        <f>'NP15'!$I$25</f>
        <v>0</v>
      </c>
      <c r="I24" s="348">
        <f>'SP15'!$I$25</f>
        <v>0</v>
      </c>
      <c r="K24" s="348">
        <f>'MID-COLUMBIA'!$I$25</f>
        <v>0</v>
      </c>
      <c r="M24" s="348"/>
      <c r="O24" s="348"/>
      <c r="P24" s="25"/>
      <c r="Q24" s="348"/>
      <c r="R24" s="25"/>
      <c r="S24" s="348"/>
      <c r="T24" s="25"/>
      <c r="U24" s="348"/>
      <c r="V24" s="190"/>
      <c r="W24" s="348"/>
      <c r="X24" s="42"/>
      <c r="Y24" s="348"/>
      <c r="AA24" s="348"/>
      <c r="AC24" s="348"/>
      <c r="AE24" s="348"/>
      <c r="AG24" s="348"/>
      <c r="AI24" s="348"/>
      <c r="AZ24" s="348">
        <f t="shared" si="0"/>
        <v>0</v>
      </c>
      <c r="BA24" s="11"/>
    </row>
    <row r="25" spans="1:53" x14ac:dyDescent="0.25">
      <c r="A25" s="97" t="s">
        <v>10</v>
      </c>
      <c r="C25" s="348">
        <f>'WSCC-N'!$I$26</f>
        <v>0</v>
      </c>
      <c r="E25" s="348">
        <f>'WSCC-S'!$I$26</f>
        <v>0</v>
      </c>
      <c r="G25" s="348">
        <f>'NP15'!$I$26</f>
        <v>0</v>
      </c>
      <c r="I25" s="348">
        <f>'SP15'!$I$26</f>
        <v>0</v>
      </c>
      <c r="K25" s="348">
        <f>'MID-COLUMBIA'!$I$26</f>
        <v>0</v>
      </c>
      <c r="M25" s="348"/>
      <c r="O25" s="348"/>
      <c r="P25" s="25"/>
      <c r="Q25" s="348"/>
      <c r="R25" s="25"/>
      <c r="S25" s="348"/>
      <c r="T25" s="25"/>
      <c r="U25" s="348"/>
      <c r="V25" s="190"/>
      <c r="W25" s="348"/>
      <c r="X25" s="42"/>
      <c r="Y25" s="348"/>
      <c r="AA25" s="348"/>
      <c r="AC25" s="348"/>
      <c r="AE25" s="348"/>
      <c r="AG25" s="348"/>
      <c r="AI25" s="348"/>
      <c r="AZ25" s="348">
        <f t="shared" si="0"/>
        <v>0</v>
      </c>
      <c r="BA25" s="11"/>
    </row>
    <row r="26" spans="1:53" x14ac:dyDescent="0.25">
      <c r="A26" s="97" t="s">
        <v>11</v>
      </c>
      <c r="B26" s="108"/>
      <c r="C26" s="348">
        <f>SUM(C24:C25)</f>
        <v>0</v>
      </c>
      <c r="D26" s="108"/>
      <c r="E26" s="348">
        <f>SUM(E24:E25)</f>
        <v>0</v>
      </c>
      <c r="F26" s="108"/>
      <c r="G26" s="348">
        <f>SUM(G24:G25)</f>
        <v>0</v>
      </c>
      <c r="H26" s="108"/>
      <c r="I26" s="348">
        <f>SUM(I24:I25)</f>
        <v>0</v>
      </c>
      <c r="J26" s="108"/>
      <c r="K26" s="348">
        <f>SUM(K24:K25)</f>
        <v>0</v>
      </c>
      <c r="L26" s="108"/>
      <c r="M26" s="348"/>
      <c r="N26" s="108"/>
      <c r="O26" s="348"/>
      <c r="P26" s="108"/>
      <c r="Q26" s="348"/>
      <c r="R26" s="108"/>
      <c r="S26" s="348"/>
      <c r="T26" s="108"/>
      <c r="U26" s="348"/>
      <c r="V26" s="190"/>
      <c r="W26" s="348"/>
      <c r="X26" s="42"/>
      <c r="Y26" s="348"/>
      <c r="Z26" s="108"/>
      <c r="AA26" s="348"/>
      <c r="AB26" s="108"/>
      <c r="AC26" s="348"/>
      <c r="AD26" s="108"/>
      <c r="AE26" s="348"/>
      <c r="AF26" s="108"/>
      <c r="AG26" s="348"/>
      <c r="AH26" s="108"/>
      <c r="AI26" s="34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348">
        <f t="shared" si="0"/>
        <v>0</v>
      </c>
      <c r="BA26" s="11"/>
    </row>
    <row r="27" spans="1:53" x14ac:dyDescent="0.25">
      <c r="B27" s="108"/>
      <c r="D27" s="108"/>
      <c r="F27" s="108"/>
      <c r="H27" s="108"/>
      <c r="J27" s="108"/>
      <c r="L27" s="108"/>
      <c r="N27" s="108"/>
      <c r="O27" s="1"/>
      <c r="P27" s="108"/>
      <c r="Q27" s="1"/>
      <c r="R27" s="108"/>
      <c r="S27" s="1"/>
      <c r="T27" s="108"/>
      <c r="U27" s="1"/>
      <c r="X27" s="8"/>
      <c r="Z27" s="108"/>
      <c r="AB27" s="108"/>
      <c r="AD27" s="108"/>
      <c r="AF27" s="108"/>
      <c r="AH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BA27" s="11"/>
    </row>
    <row r="28" spans="1:53" x14ac:dyDescent="0.25">
      <c r="A28" s="296" t="s">
        <v>13</v>
      </c>
      <c r="B28" s="108"/>
      <c r="C28" s="99">
        <f>-C26+C21</f>
        <v>0</v>
      </c>
      <c r="D28" s="108"/>
      <c r="E28" s="99">
        <f>-E26+E21</f>
        <v>0</v>
      </c>
      <c r="F28" s="108"/>
      <c r="G28" s="99">
        <f>-G26+G21</f>
        <v>0</v>
      </c>
      <c r="H28" s="108"/>
      <c r="I28" s="99">
        <f>-I26+I21</f>
        <v>0</v>
      </c>
      <c r="J28" s="108"/>
      <c r="K28" s="99">
        <f>-K26+K21</f>
        <v>0</v>
      </c>
      <c r="L28" s="108"/>
      <c r="M28" s="99"/>
      <c r="N28" s="108"/>
      <c r="O28" s="99"/>
      <c r="P28" s="108"/>
      <c r="Q28" s="99"/>
      <c r="R28" s="108"/>
      <c r="S28" s="99"/>
      <c r="T28" s="108"/>
      <c r="U28" s="99"/>
      <c r="V28" s="190"/>
      <c r="W28" s="99"/>
      <c r="X28" s="190"/>
      <c r="Y28" s="99"/>
      <c r="Z28" s="108"/>
      <c r="AA28" s="99"/>
      <c r="AB28" s="108"/>
      <c r="AC28" s="99"/>
      <c r="AD28" s="108"/>
      <c r="AE28" s="99"/>
      <c r="AF28" s="108"/>
      <c r="AG28" s="99"/>
      <c r="AH28" s="108"/>
      <c r="AI28" s="99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99">
        <f t="shared" si="0"/>
        <v>0</v>
      </c>
      <c r="BA28" s="11"/>
    </row>
    <row r="29" spans="1:53" x14ac:dyDescent="0.25">
      <c r="B29" s="108"/>
      <c r="D29" s="108"/>
      <c r="F29" s="108"/>
      <c r="H29" s="108"/>
      <c r="J29" s="108"/>
      <c r="L29" s="108"/>
      <c r="N29" s="108"/>
      <c r="O29" s="1"/>
      <c r="P29" s="108"/>
      <c r="Q29" s="1"/>
      <c r="R29" s="108"/>
      <c r="S29" s="1"/>
      <c r="T29" s="108"/>
      <c r="U29" s="1"/>
      <c r="X29" s="8"/>
      <c r="Z29" s="108"/>
      <c r="AB29" s="108"/>
      <c r="AD29" s="108"/>
      <c r="AF29" s="108"/>
      <c r="AH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</row>
    <row r="30" spans="1:53" x14ac:dyDescent="0.25">
      <c r="A30" s="101" t="s">
        <v>14</v>
      </c>
      <c r="B30" s="108"/>
      <c r="D30" s="108"/>
      <c r="F30" s="108"/>
      <c r="H30" s="108"/>
      <c r="J30" s="108"/>
      <c r="L30" s="108"/>
      <c r="N30" s="108"/>
      <c r="O30" s="1"/>
      <c r="P30" s="108"/>
      <c r="Q30" s="1"/>
      <c r="R30" s="108"/>
      <c r="S30" s="1"/>
      <c r="T30" s="108"/>
      <c r="U30" s="1"/>
      <c r="X30" s="8"/>
      <c r="Z30" s="108"/>
      <c r="AB30" s="108"/>
      <c r="AD30" s="108"/>
      <c r="AF30" s="108"/>
      <c r="AH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</row>
    <row r="31" spans="1:53" x14ac:dyDescent="0.25">
      <c r="B31" s="108"/>
      <c r="D31" s="108"/>
      <c r="F31" s="108"/>
      <c r="H31" s="108"/>
      <c r="J31" s="108"/>
      <c r="L31" s="108"/>
      <c r="N31" s="108"/>
      <c r="O31" s="1"/>
      <c r="P31" s="108"/>
      <c r="Q31" s="1"/>
      <c r="R31" s="108"/>
      <c r="S31" s="1"/>
      <c r="T31" s="108"/>
      <c r="U31" s="1"/>
      <c r="X31" s="8"/>
      <c r="Z31" s="108"/>
      <c r="AB31" s="108"/>
      <c r="AD31" s="108"/>
      <c r="AF31" s="108"/>
      <c r="AH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" t="s">
        <v>15</v>
      </c>
    </row>
    <row r="32" spans="1:53" ht="13.8" x14ac:dyDescent="0.3">
      <c r="A32" s="297" t="s">
        <v>16</v>
      </c>
      <c r="B32" s="108"/>
      <c r="C32" s="98"/>
      <c r="D32" s="108"/>
      <c r="E32" s="98"/>
      <c r="F32" s="108"/>
      <c r="G32" s="98"/>
      <c r="H32" s="108"/>
      <c r="I32" s="98"/>
      <c r="J32" s="108"/>
      <c r="K32" s="98"/>
      <c r="L32" s="108"/>
      <c r="M32" s="98"/>
      <c r="N32" s="108"/>
      <c r="O32" s="98"/>
      <c r="P32" s="108"/>
      <c r="Q32" s="98"/>
      <c r="R32" s="108"/>
      <c r="S32" s="98"/>
      <c r="T32" s="108"/>
      <c r="U32" s="98"/>
      <c r="V32" s="98"/>
      <c r="W32" s="98"/>
      <c r="X32" s="190"/>
      <c r="Y32" s="98"/>
      <c r="Z32" s="108"/>
      <c r="AA32" s="98"/>
      <c r="AB32" s="108"/>
      <c r="AC32" s="98"/>
      <c r="AD32" s="108"/>
      <c r="AE32" s="98"/>
      <c r="AF32" s="108"/>
      <c r="AG32" s="98"/>
      <c r="AH32" s="108"/>
      <c r="AI32" s="9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98"/>
    </row>
    <row r="33" spans="1:53" x14ac:dyDescent="0.25">
      <c r="A33" s="97" t="s">
        <v>17</v>
      </c>
      <c r="B33" s="108"/>
      <c r="C33" s="103">
        <f>'WSCC-N'!$N$16</f>
        <v>0</v>
      </c>
      <c r="D33" s="108"/>
      <c r="E33" s="103">
        <f>'WSCC-S'!$N$16</f>
        <v>0</v>
      </c>
      <c r="F33" s="108"/>
      <c r="G33" s="103">
        <f>'NP15'!$N$16</f>
        <v>995037</v>
      </c>
      <c r="H33" s="108"/>
      <c r="I33" s="103">
        <f>'SP15'!$N$16</f>
        <v>-1665145</v>
      </c>
      <c r="J33" s="108"/>
      <c r="K33" s="103">
        <f>'MID-COLUMBIA'!$N$16</f>
        <v>0</v>
      </c>
      <c r="L33" s="108"/>
      <c r="M33" s="103"/>
      <c r="N33" s="108"/>
      <c r="O33" s="103"/>
      <c r="P33" s="108"/>
      <c r="Q33" s="103"/>
      <c r="R33" s="108"/>
      <c r="S33" s="103"/>
      <c r="T33" s="108"/>
      <c r="U33" s="103"/>
      <c r="V33" s="106"/>
      <c r="W33" s="103"/>
      <c r="X33" s="106"/>
      <c r="Y33" s="103"/>
      <c r="Z33" s="108"/>
      <c r="AA33" s="103"/>
      <c r="AB33" s="108"/>
      <c r="AC33" s="103"/>
      <c r="AD33" s="108"/>
      <c r="AE33" s="103"/>
      <c r="AF33" s="108"/>
      <c r="AG33" s="103"/>
      <c r="AH33" s="108"/>
      <c r="AI33" s="103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3">
        <f t="shared" ref="AZ33:AZ46" si="1">C33+E33+G33+I33+K33+M33+O33+Q33+S33+U33+W33+Y33+AA33+AC33+AE33+AG33+AI33</f>
        <v>-670108</v>
      </c>
      <c r="BA33" s="167"/>
    </row>
    <row r="34" spans="1:53" x14ac:dyDescent="0.25">
      <c r="A34" s="97" t="s">
        <v>18</v>
      </c>
      <c r="B34" s="108"/>
      <c r="C34" s="103">
        <f>'WSCC-N'!$N$24</f>
        <v>0</v>
      </c>
      <c r="D34" s="108"/>
      <c r="E34" s="103">
        <f>'WSCC-S'!$N$24</f>
        <v>0</v>
      </c>
      <c r="F34" s="108"/>
      <c r="G34" s="103">
        <f>'NP15'!$N$24</f>
        <v>0</v>
      </c>
      <c r="H34" s="108"/>
      <c r="I34" s="103">
        <f>'SP15'!$N$24</f>
        <v>0</v>
      </c>
      <c r="J34" s="108"/>
      <c r="K34" s="103">
        <f>'MID-COLUMBIA'!$N$24</f>
        <v>0</v>
      </c>
      <c r="L34" s="108"/>
      <c r="M34" s="103"/>
      <c r="N34" s="108"/>
      <c r="O34" s="103"/>
      <c r="P34" s="108"/>
      <c r="Q34" s="103"/>
      <c r="R34" s="108"/>
      <c r="S34" s="103"/>
      <c r="T34" s="108"/>
      <c r="U34" s="103"/>
      <c r="V34" s="106"/>
      <c r="W34" s="103"/>
      <c r="X34" s="106"/>
      <c r="Y34" s="103"/>
      <c r="Z34" s="108"/>
      <c r="AA34" s="103"/>
      <c r="AB34" s="108"/>
      <c r="AC34" s="103"/>
      <c r="AD34" s="108"/>
      <c r="AE34" s="103"/>
      <c r="AF34" s="108"/>
      <c r="AG34" s="103"/>
      <c r="AH34" s="108"/>
      <c r="AI34" s="103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3">
        <f t="shared" si="1"/>
        <v>0</v>
      </c>
      <c r="BA34" s="167"/>
    </row>
    <row r="35" spans="1:53" x14ac:dyDescent="0.25">
      <c r="A35" s="97" t="s">
        <v>19</v>
      </c>
      <c r="B35" s="108"/>
      <c r="C35" s="103">
        <f>'WSCC-N'!$N$38</f>
        <v>0</v>
      </c>
      <c r="D35" s="108"/>
      <c r="E35" s="103">
        <f>'WSCC-S'!$N$38</f>
        <v>0</v>
      </c>
      <c r="F35" s="108"/>
      <c r="G35" s="103">
        <f>'NP15'!$N$38</f>
        <v>11937637.24</v>
      </c>
      <c r="H35" s="108"/>
      <c r="I35" s="103">
        <f>'SP15'!$N$38</f>
        <v>-5884607</v>
      </c>
      <c r="J35" s="108"/>
      <c r="K35" s="103">
        <f>'MID-COLUMBIA'!$N$38</f>
        <v>-5382922.2400000002</v>
      </c>
      <c r="L35" s="108"/>
      <c r="M35" s="103"/>
      <c r="N35" s="108"/>
      <c r="O35" s="103"/>
      <c r="P35" s="108"/>
      <c r="Q35" s="103"/>
      <c r="R35" s="108"/>
      <c r="S35" s="103"/>
      <c r="T35" s="108"/>
      <c r="U35" s="103"/>
      <c r="V35" s="106"/>
      <c r="W35" s="103"/>
      <c r="X35" s="106"/>
      <c r="Y35" s="103"/>
      <c r="Z35" s="108"/>
      <c r="AA35" s="103"/>
      <c r="AB35" s="108"/>
      <c r="AC35" s="103"/>
      <c r="AD35" s="108"/>
      <c r="AE35" s="103"/>
      <c r="AF35" s="108"/>
      <c r="AG35" s="103"/>
      <c r="AH35" s="108"/>
      <c r="AI35" s="103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3">
        <f t="shared" si="1"/>
        <v>670108</v>
      </c>
      <c r="BA35" s="167"/>
    </row>
    <row r="36" spans="1:53" x14ac:dyDescent="0.25">
      <c r="A36" s="97" t="s">
        <v>20</v>
      </c>
      <c r="B36" s="108"/>
      <c r="C36" s="103">
        <f>SUM(C33:C35)</f>
        <v>0</v>
      </c>
      <c r="D36" s="108"/>
      <c r="E36" s="103">
        <f>SUM(E33:E35)</f>
        <v>0</v>
      </c>
      <c r="F36" s="108"/>
      <c r="G36" s="103">
        <f>SUM(G33:G35)</f>
        <v>12932674.24</v>
      </c>
      <c r="H36" s="108"/>
      <c r="I36" s="103">
        <f>SUM(I33:I35)</f>
        <v>-7549752</v>
      </c>
      <c r="J36" s="108"/>
      <c r="K36" s="103">
        <f>SUM(K33:K35)</f>
        <v>-5382922.2400000002</v>
      </c>
      <c r="L36" s="108"/>
      <c r="M36" s="103"/>
      <c r="N36" s="108"/>
      <c r="O36" s="103"/>
      <c r="P36" s="108"/>
      <c r="Q36" s="103"/>
      <c r="R36" s="108"/>
      <c r="S36" s="103"/>
      <c r="T36" s="108"/>
      <c r="U36" s="103"/>
      <c r="V36" s="106"/>
      <c r="W36" s="103"/>
      <c r="X36" s="106"/>
      <c r="Y36" s="103"/>
      <c r="Z36" s="108"/>
      <c r="AA36" s="103"/>
      <c r="AB36" s="108"/>
      <c r="AC36" s="103"/>
      <c r="AD36" s="108"/>
      <c r="AE36" s="103"/>
      <c r="AF36" s="108"/>
      <c r="AG36" s="103"/>
      <c r="AH36" s="108"/>
      <c r="AI36" s="103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3">
        <f t="shared" si="1"/>
        <v>0</v>
      </c>
      <c r="BA36" s="167"/>
    </row>
    <row r="37" spans="1:53" x14ac:dyDescent="0.25">
      <c r="B37" s="108"/>
      <c r="C37" s="104"/>
      <c r="D37" s="108"/>
      <c r="E37" s="104"/>
      <c r="F37" s="108"/>
      <c r="G37" s="104"/>
      <c r="H37" s="108"/>
      <c r="I37" s="104"/>
      <c r="J37" s="108"/>
      <c r="K37" s="104"/>
      <c r="L37" s="108"/>
      <c r="M37" s="104"/>
      <c r="N37" s="108"/>
      <c r="O37" s="104"/>
      <c r="P37" s="108"/>
      <c r="Q37" s="104"/>
      <c r="R37" s="108"/>
      <c r="S37" s="104"/>
      <c r="T37" s="108"/>
      <c r="U37" s="104"/>
      <c r="V37" s="104"/>
      <c r="W37" s="104"/>
      <c r="X37" s="106"/>
      <c r="Y37" s="104"/>
      <c r="Z37" s="108"/>
      <c r="AA37" s="104"/>
      <c r="AB37" s="108"/>
      <c r="AC37" s="104"/>
      <c r="AD37" s="108"/>
      <c r="AE37" s="104"/>
      <c r="AF37" s="108"/>
      <c r="AG37" s="104"/>
      <c r="AH37" s="108"/>
      <c r="AI37" s="104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4"/>
      <c r="BA37" s="167"/>
    </row>
    <row r="38" spans="1:53" ht="13.8" x14ac:dyDescent="0.3">
      <c r="A38" s="105">
        <f>+A4</f>
        <v>37621</v>
      </c>
      <c r="B38" s="108"/>
      <c r="D38" s="108"/>
      <c r="F38" s="108"/>
      <c r="H38" s="108"/>
      <c r="J38" s="108"/>
      <c r="L38" s="108"/>
      <c r="N38" s="108"/>
      <c r="O38" s="1"/>
      <c r="P38" s="108"/>
      <c r="Q38" s="1"/>
      <c r="R38" s="108"/>
      <c r="S38" s="1"/>
      <c r="T38" s="108"/>
      <c r="U38" s="1"/>
      <c r="X38" s="8"/>
      <c r="Z38" s="108"/>
      <c r="AB38" s="108"/>
      <c r="AD38" s="108"/>
      <c r="AF38" s="108"/>
      <c r="AH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BA38" s="167"/>
    </row>
    <row r="39" spans="1:53" x14ac:dyDescent="0.25">
      <c r="A39" s="97" t="s">
        <v>21</v>
      </c>
      <c r="B39" s="178"/>
      <c r="C39" s="103">
        <f>'WSCC-N'!$D$46+'WSCC-N'!$D$47+'WSCC-N'!$D$48</f>
        <v>0</v>
      </c>
      <c r="D39" s="178"/>
      <c r="E39" s="103">
        <f>'WSCC-S'!$D$46+'WSCC-S'!$D$47+'WSCC-S'!$D$48</f>
        <v>0</v>
      </c>
      <c r="F39" s="178"/>
      <c r="G39" s="103">
        <f>'NP15'!$D$46+'NP15'!$D$47+'NP15'!$D$48</f>
        <v>0</v>
      </c>
      <c r="H39" s="178"/>
      <c r="I39" s="103">
        <f>'SP15'!$D$46+'SP15'!$D$47+'SP15'!$D$48</f>
        <v>0</v>
      </c>
      <c r="J39" s="178"/>
      <c r="K39" s="103">
        <f>'MID-COLUMBIA'!$D$46+'MID-COLUMBIA'!$D$47+'MID-COLUMBIA'!$D$48</f>
        <v>0</v>
      </c>
      <c r="L39" s="178"/>
      <c r="M39" s="103"/>
      <c r="N39" s="178"/>
      <c r="O39" s="103"/>
      <c r="P39" s="178"/>
      <c r="Q39" s="103"/>
      <c r="R39" s="178"/>
      <c r="S39" s="103"/>
      <c r="T39" s="178"/>
      <c r="U39" s="103"/>
      <c r="V39" s="106"/>
      <c r="W39" s="103"/>
      <c r="X39" s="106"/>
      <c r="Y39" s="103"/>
      <c r="Z39" s="178"/>
      <c r="AA39" s="103"/>
      <c r="AB39" s="178"/>
      <c r="AC39" s="103"/>
      <c r="AD39" s="178"/>
      <c r="AE39" s="103"/>
      <c r="AF39" s="178"/>
      <c r="AG39" s="103"/>
      <c r="AH39" s="178"/>
      <c r="AI39" s="103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03">
        <f t="shared" si="1"/>
        <v>0</v>
      </c>
      <c r="BA39" s="167"/>
    </row>
    <row r="40" spans="1:53" x14ac:dyDescent="0.25">
      <c r="A40" s="97" t="s">
        <v>22</v>
      </c>
      <c r="B40" s="108"/>
      <c r="C40" s="104"/>
      <c r="D40" s="108"/>
      <c r="E40" s="104"/>
      <c r="F40" s="108"/>
      <c r="G40" s="104"/>
      <c r="H40" s="108"/>
      <c r="I40" s="104"/>
      <c r="J40" s="108"/>
      <c r="K40" s="104"/>
      <c r="L40" s="108"/>
      <c r="M40" s="104"/>
      <c r="N40" s="108"/>
      <c r="O40" s="104"/>
      <c r="P40" s="108"/>
      <c r="Q40" s="104"/>
      <c r="R40" s="108"/>
      <c r="S40" s="104"/>
      <c r="T40" s="108"/>
      <c r="U40" s="104"/>
      <c r="V40" s="104"/>
      <c r="W40" s="104"/>
      <c r="X40" s="106"/>
      <c r="Y40" s="104"/>
      <c r="Z40" s="108"/>
      <c r="AA40" s="104"/>
      <c r="AB40" s="108"/>
      <c r="AC40" s="104"/>
      <c r="AD40" s="108"/>
      <c r="AE40" s="104"/>
      <c r="AF40" s="108"/>
      <c r="AG40" s="104"/>
      <c r="AH40" s="108"/>
      <c r="AI40" s="104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4">
        <f t="shared" si="1"/>
        <v>0</v>
      </c>
      <c r="BA40" s="167"/>
    </row>
    <row r="41" spans="1:53" x14ac:dyDescent="0.25">
      <c r="A41" s="97" t="s">
        <v>23</v>
      </c>
      <c r="B41" s="108"/>
      <c r="C41" s="106">
        <f>'WSCC-N'!$E$82+'WSCC-N'!$E$94</f>
        <v>0</v>
      </c>
      <c r="D41" s="108"/>
      <c r="E41" s="106">
        <f>'WSCC-S'!$E$82+'WSCC-S'!$E$94</f>
        <v>0</v>
      </c>
      <c r="F41" s="108"/>
      <c r="G41" s="106">
        <f>'NP15'!$E$82+'NP15'!$E$94</f>
        <v>0</v>
      </c>
      <c r="H41" s="108"/>
      <c r="I41" s="106">
        <f>'SP15'!$E$82+'SP15'!$E$94</f>
        <v>0</v>
      </c>
      <c r="J41" s="108"/>
      <c r="K41" s="106">
        <f>'MID-COLUMBIA'!$E$82+'MID-COLUMBIA'!$E$94</f>
        <v>0</v>
      </c>
      <c r="L41" s="108"/>
      <c r="M41" s="106"/>
      <c r="N41" s="108"/>
      <c r="O41" s="106"/>
      <c r="P41" s="108"/>
      <c r="Q41" s="106"/>
      <c r="R41" s="108"/>
      <c r="S41" s="106"/>
      <c r="T41" s="108"/>
      <c r="U41" s="106"/>
      <c r="V41" s="106"/>
      <c r="W41" s="106"/>
      <c r="X41" s="106"/>
      <c r="Y41" s="106"/>
      <c r="Z41" s="108"/>
      <c r="AA41" s="106"/>
      <c r="AB41" s="108"/>
      <c r="AC41" s="106"/>
      <c r="AD41" s="108"/>
      <c r="AE41" s="106"/>
      <c r="AF41" s="108"/>
      <c r="AG41" s="106"/>
      <c r="AH41" s="108"/>
      <c r="AI41" s="106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6">
        <f t="shared" si="1"/>
        <v>0</v>
      </c>
      <c r="BA41" s="167"/>
    </row>
    <row r="42" spans="1:53" x14ac:dyDescent="0.25">
      <c r="A42" s="97" t="s">
        <v>24</v>
      </c>
      <c r="B42" s="108"/>
      <c r="C42" s="106">
        <f>'WSCC-N'!$E$76+'WSCC-N'!$E$83+'WSCC-N'!$E$92+'WSCC-N'!$E$93+'WSCC-N'!$E$95</f>
        <v>0</v>
      </c>
      <c r="D42" s="108"/>
      <c r="E42" s="106">
        <f>'WSCC-S'!$E$76+'WSCC-S'!$E$83+'WSCC-S'!$E$92+'WSCC-S'!$E$93+'WSCC-S'!$E$95</f>
        <v>0</v>
      </c>
      <c r="F42" s="108"/>
      <c r="G42" s="106">
        <f>'NP15'!$E$76+'NP15'!$E$83+'NP15'!$E$92+'NP15'!$E$93+'NP15'!$E$95</f>
        <v>0</v>
      </c>
      <c r="H42" s="108"/>
      <c r="I42" s="106">
        <f>'SP15'!$E$76+'SP15'!$E$83+'SP15'!$E$92+'SP15'!$E$93+'SP15'!$E$95</f>
        <v>0</v>
      </c>
      <c r="J42" s="108"/>
      <c r="K42" s="106">
        <f>'MID-COLUMBIA'!$E$76+'MID-COLUMBIA'!$E$83+'MID-COLUMBIA'!$E$92+'MID-COLUMBIA'!$E$93+'MID-COLUMBIA'!$E$95</f>
        <v>0</v>
      </c>
      <c r="L42" s="108"/>
      <c r="M42" s="106"/>
      <c r="N42" s="108"/>
      <c r="O42" s="106"/>
      <c r="P42" s="108"/>
      <c r="Q42" s="106"/>
      <c r="R42" s="108"/>
      <c r="S42" s="106"/>
      <c r="T42" s="108"/>
      <c r="U42" s="106"/>
      <c r="V42" s="106"/>
      <c r="W42" s="106"/>
      <c r="X42" s="106"/>
      <c r="Y42" s="106"/>
      <c r="Z42" s="108"/>
      <c r="AA42" s="106"/>
      <c r="AB42" s="108"/>
      <c r="AC42" s="106"/>
      <c r="AD42" s="108"/>
      <c r="AE42" s="106"/>
      <c r="AF42" s="108"/>
      <c r="AG42" s="106"/>
      <c r="AH42" s="108"/>
      <c r="AI42" s="106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6">
        <f t="shared" si="1"/>
        <v>0</v>
      </c>
      <c r="BA42" s="167"/>
    </row>
    <row r="43" spans="1:53" x14ac:dyDescent="0.25">
      <c r="A43" s="97" t="s">
        <v>25</v>
      </c>
      <c r="B43" s="108"/>
      <c r="C43" s="106">
        <f>'WSCC-N'!$E$78</f>
        <v>0</v>
      </c>
      <c r="D43" s="108"/>
      <c r="E43" s="106">
        <f>'WSCC-S'!$E$78</f>
        <v>0</v>
      </c>
      <c r="F43" s="108"/>
      <c r="G43" s="106">
        <f>'NP15'!$E$78</f>
        <v>0</v>
      </c>
      <c r="H43" s="108"/>
      <c r="I43" s="106">
        <f>'SP15'!$E$78</f>
        <v>0</v>
      </c>
      <c r="J43" s="108"/>
      <c r="K43" s="106">
        <f>'MID-COLUMBIA'!$E$78</f>
        <v>0</v>
      </c>
      <c r="L43" s="108"/>
      <c r="M43" s="106"/>
      <c r="N43" s="108"/>
      <c r="O43" s="106"/>
      <c r="P43" s="108"/>
      <c r="Q43" s="106"/>
      <c r="R43" s="108"/>
      <c r="S43" s="106"/>
      <c r="T43" s="108"/>
      <c r="U43" s="106"/>
      <c r="V43" s="106"/>
      <c r="W43" s="106"/>
      <c r="X43" s="106"/>
      <c r="Y43" s="106"/>
      <c r="Z43" s="108"/>
      <c r="AA43" s="106"/>
      <c r="AB43" s="108"/>
      <c r="AC43" s="106"/>
      <c r="AD43" s="108"/>
      <c r="AE43" s="106"/>
      <c r="AF43" s="108"/>
      <c r="AG43" s="106"/>
      <c r="AH43" s="108"/>
      <c r="AI43" s="106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6">
        <f t="shared" si="1"/>
        <v>0</v>
      </c>
      <c r="BA43" s="167"/>
    </row>
    <row r="44" spans="1:53" x14ac:dyDescent="0.25">
      <c r="A44" s="97" t="s">
        <v>26</v>
      </c>
      <c r="B44" s="108"/>
      <c r="C44" s="106">
        <f>'WSCC-N'!$E$79</f>
        <v>0</v>
      </c>
      <c r="D44" s="108"/>
      <c r="E44" s="106">
        <f>'WSCC-S'!$E$79</f>
        <v>0</v>
      </c>
      <c r="F44" s="108"/>
      <c r="G44" s="106">
        <f>'NP15'!$E$79</f>
        <v>0</v>
      </c>
      <c r="H44" s="108"/>
      <c r="I44" s="106">
        <f>'SP15'!$E$79</f>
        <v>0</v>
      </c>
      <c r="J44" s="108"/>
      <c r="K44" s="106">
        <f>'MID-COLUMBIA'!$E$79</f>
        <v>0</v>
      </c>
      <c r="L44" s="108"/>
      <c r="M44" s="106"/>
      <c r="N44" s="108"/>
      <c r="O44" s="106"/>
      <c r="P44" s="108"/>
      <c r="Q44" s="106"/>
      <c r="R44" s="108"/>
      <c r="S44" s="106"/>
      <c r="T44" s="108"/>
      <c r="U44" s="106"/>
      <c r="V44" s="106"/>
      <c r="W44" s="106"/>
      <c r="X44" s="106"/>
      <c r="Y44" s="106"/>
      <c r="Z44" s="108"/>
      <c r="AA44" s="106"/>
      <c r="AB44" s="108"/>
      <c r="AC44" s="106"/>
      <c r="AD44" s="108"/>
      <c r="AE44" s="106"/>
      <c r="AF44" s="108"/>
      <c r="AG44" s="106"/>
      <c r="AH44" s="108"/>
      <c r="AI44" s="106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6">
        <f t="shared" si="1"/>
        <v>0</v>
      </c>
      <c r="BA44" s="167"/>
    </row>
    <row r="45" spans="1:53" x14ac:dyDescent="0.25">
      <c r="A45" s="97" t="s">
        <v>27</v>
      </c>
      <c r="B45" s="108"/>
      <c r="C45" s="106">
        <f>'WSCC-N'!$E$96</f>
        <v>0</v>
      </c>
      <c r="D45" s="108"/>
      <c r="E45" s="106">
        <f>'WSCC-S'!$E$96</f>
        <v>0</v>
      </c>
      <c r="F45" s="108"/>
      <c r="G45" s="106">
        <f>'NP15'!$E$96</f>
        <v>0</v>
      </c>
      <c r="H45" s="108"/>
      <c r="I45" s="106">
        <f>'SP15'!$E$96</f>
        <v>0</v>
      </c>
      <c r="J45" s="108"/>
      <c r="K45" s="106">
        <f>'MID-COLUMBIA'!$E$96</f>
        <v>0</v>
      </c>
      <c r="L45" s="108"/>
      <c r="M45" s="106"/>
      <c r="N45" s="108"/>
      <c r="O45" s="106"/>
      <c r="P45" s="108"/>
      <c r="Q45" s="106"/>
      <c r="R45" s="108"/>
      <c r="S45" s="106"/>
      <c r="T45" s="108"/>
      <c r="U45" s="106"/>
      <c r="V45" s="106"/>
      <c r="W45" s="106"/>
      <c r="X45" s="106"/>
      <c r="Y45" s="106"/>
      <c r="Z45" s="108"/>
      <c r="AA45" s="106"/>
      <c r="AB45" s="108"/>
      <c r="AC45" s="106"/>
      <c r="AD45" s="108"/>
      <c r="AE45" s="106"/>
      <c r="AF45" s="108"/>
      <c r="AG45" s="106"/>
      <c r="AH45" s="108"/>
      <c r="AI45" s="106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6">
        <f t="shared" si="1"/>
        <v>0</v>
      </c>
      <c r="BA45" s="167"/>
    </row>
    <row r="46" spans="1:53" x14ac:dyDescent="0.25">
      <c r="A46" s="97" t="s">
        <v>28</v>
      </c>
      <c r="B46" s="108"/>
      <c r="C46" s="106">
        <f>'WSCC-N'!$E$97</f>
        <v>0</v>
      </c>
      <c r="D46" s="108"/>
      <c r="E46" s="106">
        <f>'WSCC-S'!$E$97</f>
        <v>0</v>
      </c>
      <c r="F46" s="108"/>
      <c r="G46" s="106">
        <f>'NP15'!$E$97</f>
        <v>0</v>
      </c>
      <c r="H46" s="108"/>
      <c r="I46" s="106">
        <f>'SP15'!$E$97</f>
        <v>0</v>
      </c>
      <c r="J46" s="108"/>
      <c r="K46" s="106">
        <f>'MID-COLUMBIA'!$E$97</f>
        <v>0</v>
      </c>
      <c r="L46" s="108"/>
      <c r="M46" s="106"/>
      <c r="N46" s="108"/>
      <c r="O46" s="106"/>
      <c r="P46" s="108"/>
      <c r="Q46" s="106"/>
      <c r="R46" s="108"/>
      <c r="S46" s="106"/>
      <c r="T46" s="108"/>
      <c r="U46" s="106"/>
      <c r="V46" s="106"/>
      <c r="W46" s="106"/>
      <c r="X46" s="106"/>
      <c r="Y46" s="106"/>
      <c r="Z46" s="108"/>
      <c r="AA46" s="106"/>
      <c r="AB46" s="108"/>
      <c r="AC46" s="106"/>
      <c r="AD46" s="108"/>
      <c r="AE46" s="106"/>
      <c r="AF46" s="108"/>
      <c r="AG46" s="106"/>
      <c r="AH46" s="108"/>
      <c r="AI46" s="106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6">
        <f t="shared" si="1"/>
        <v>0</v>
      </c>
      <c r="BA46" s="167"/>
    </row>
    <row r="47" spans="1:53" x14ac:dyDescent="0.25">
      <c r="A47" s="97" t="s">
        <v>29</v>
      </c>
      <c r="B47" s="108"/>
      <c r="C47" s="106">
        <f>'WSCC-N'!$E$98</f>
        <v>0</v>
      </c>
      <c r="D47" s="108"/>
      <c r="E47" s="106">
        <f>'WSCC-S'!$E$98</f>
        <v>0</v>
      </c>
      <c r="F47" s="108"/>
      <c r="G47" s="106">
        <f>'NP15'!$E$98</f>
        <v>0</v>
      </c>
      <c r="H47" s="108"/>
      <c r="I47" s="106">
        <f>'SP15'!$E$98</f>
        <v>0</v>
      </c>
      <c r="J47" s="108"/>
      <c r="K47" s="106">
        <f>'MID-COLUMBIA'!$E$98</f>
        <v>0</v>
      </c>
      <c r="L47" s="108"/>
      <c r="M47" s="106"/>
      <c r="N47" s="108"/>
      <c r="O47" s="106"/>
      <c r="P47" s="108"/>
      <c r="Q47" s="106"/>
      <c r="R47" s="108"/>
      <c r="S47" s="106"/>
      <c r="T47" s="108"/>
      <c r="U47" s="106"/>
      <c r="V47" s="106"/>
      <c r="W47" s="106"/>
      <c r="X47" s="106"/>
      <c r="Y47" s="106"/>
      <c r="Z47" s="108"/>
      <c r="AA47" s="106"/>
      <c r="AB47" s="108"/>
      <c r="AC47" s="106"/>
      <c r="AD47" s="108"/>
      <c r="AE47" s="106"/>
      <c r="AF47" s="108"/>
      <c r="AG47" s="106"/>
      <c r="AH47" s="108"/>
      <c r="AI47" s="106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6">
        <f t="shared" ref="AZ47:AZ62" si="2">C47+E47+G47+I47+K47+M47+O47+Q47+S47+U47+W47+Y47+AA47+AC47+AE47+AG47+AI47</f>
        <v>0</v>
      </c>
      <c r="BA47" s="167"/>
    </row>
    <row r="48" spans="1:53" x14ac:dyDescent="0.25">
      <c r="A48" s="97" t="s">
        <v>30</v>
      </c>
      <c r="B48" s="108"/>
      <c r="C48" s="106">
        <v>0</v>
      </c>
      <c r="D48" s="108"/>
      <c r="E48" s="106">
        <v>0</v>
      </c>
      <c r="F48" s="108"/>
      <c r="G48" s="106">
        <v>0</v>
      </c>
      <c r="H48" s="108"/>
      <c r="I48" s="106">
        <v>0</v>
      </c>
      <c r="J48" s="108"/>
      <c r="K48" s="106">
        <v>0</v>
      </c>
      <c r="L48" s="108"/>
      <c r="M48" s="106"/>
      <c r="N48" s="108"/>
      <c r="O48" s="106"/>
      <c r="P48" s="108"/>
      <c r="Q48" s="106"/>
      <c r="R48" s="108"/>
      <c r="S48" s="106"/>
      <c r="T48" s="108"/>
      <c r="U48" s="106"/>
      <c r="V48" s="106"/>
      <c r="W48" s="106"/>
      <c r="X48" s="106"/>
      <c r="Y48" s="106"/>
      <c r="Z48" s="108"/>
      <c r="AA48" s="106"/>
      <c r="AB48" s="108"/>
      <c r="AC48" s="106"/>
      <c r="AD48" s="108"/>
      <c r="AE48" s="106"/>
      <c r="AF48" s="108"/>
      <c r="AG48" s="106"/>
      <c r="AH48" s="108"/>
      <c r="AI48" s="106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6">
        <f t="shared" si="2"/>
        <v>0</v>
      </c>
      <c r="BA48" s="167"/>
    </row>
    <row r="49" spans="1:57" x14ac:dyDescent="0.25">
      <c r="A49" s="97" t="s">
        <v>31</v>
      </c>
      <c r="B49" s="108"/>
      <c r="C49" s="106">
        <v>0</v>
      </c>
      <c r="D49" s="108"/>
      <c r="E49" s="106">
        <v>0</v>
      </c>
      <c r="F49" s="108"/>
      <c r="G49" s="106">
        <v>0</v>
      </c>
      <c r="H49" s="108"/>
      <c r="I49" s="106">
        <v>0</v>
      </c>
      <c r="J49" s="108"/>
      <c r="K49" s="106">
        <v>0</v>
      </c>
      <c r="L49" s="108"/>
      <c r="M49" s="106"/>
      <c r="N49" s="108"/>
      <c r="O49" s="106"/>
      <c r="P49" s="108"/>
      <c r="Q49" s="106"/>
      <c r="R49" s="108"/>
      <c r="S49" s="106"/>
      <c r="T49" s="108"/>
      <c r="U49" s="106"/>
      <c r="V49" s="106"/>
      <c r="W49" s="106"/>
      <c r="X49" s="106"/>
      <c r="Y49" s="106"/>
      <c r="Z49" s="108"/>
      <c r="AA49" s="106"/>
      <c r="AB49" s="108"/>
      <c r="AC49" s="106"/>
      <c r="AD49" s="108"/>
      <c r="AE49" s="106"/>
      <c r="AF49" s="108"/>
      <c r="AG49" s="106"/>
      <c r="AH49" s="108"/>
      <c r="AI49" s="106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6">
        <f t="shared" si="2"/>
        <v>0</v>
      </c>
      <c r="BA49" s="167"/>
      <c r="BD49" s="489"/>
    </row>
    <row r="50" spans="1:57" x14ac:dyDescent="0.25">
      <c r="A50" s="97" t="s">
        <v>32</v>
      </c>
      <c r="B50" s="108"/>
      <c r="C50" s="106">
        <f>'WSCC-N'!$E$103</f>
        <v>0</v>
      </c>
      <c r="D50" s="108"/>
      <c r="E50" s="106">
        <f>'WSCC-S'!$E$103</f>
        <v>0</v>
      </c>
      <c r="F50" s="108"/>
      <c r="G50" s="106">
        <f>'NP15'!$E$103</f>
        <v>0</v>
      </c>
      <c r="H50" s="108"/>
      <c r="I50" s="106">
        <f>'SP15'!$E$103</f>
        <v>0</v>
      </c>
      <c r="J50" s="108"/>
      <c r="K50" s="106">
        <f>'MID-COLUMBIA'!$E$103</f>
        <v>0</v>
      </c>
      <c r="L50" s="108"/>
      <c r="M50" s="106"/>
      <c r="N50" s="108"/>
      <c r="O50" s="106"/>
      <c r="P50" s="108"/>
      <c r="Q50" s="106"/>
      <c r="R50" s="108"/>
      <c r="S50" s="106"/>
      <c r="T50" s="108"/>
      <c r="U50" s="106"/>
      <c r="V50" s="106"/>
      <c r="W50" s="106"/>
      <c r="X50" s="106"/>
      <c r="Y50" s="106"/>
      <c r="Z50" s="108"/>
      <c r="AA50" s="106"/>
      <c r="AB50" s="108"/>
      <c r="AC50" s="106"/>
      <c r="AD50" s="108"/>
      <c r="AE50" s="106"/>
      <c r="AF50" s="108"/>
      <c r="AG50" s="106"/>
      <c r="AH50" s="108"/>
      <c r="AI50" s="106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6">
        <f t="shared" si="2"/>
        <v>0</v>
      </c>
      <c r="BA50" s="167"/>
      <c r="BD50" s="489"/>
    </row>
    <row r="51" spans="1:57" x14ac:dyDescent="0.25">
      <c r="A51" s="97" t="s">
        <v>33</v>
      </c>
      <c r="B51" s="108"/>
      <c r="C51" s="106">
        <f>'WSCC-N'!$E$106</f>
        <v>0</v>
      </c>
      <c r="D51" s="108"/>
      <c r="E51" s="106">
        <f>'WSCC-S'!$E$106</f>
        <v>0</v>
      </c>
      <c r="F51" s="108"/>
      <c r="G51" s="106">
        <f>'NP15'!$E$106</f>
        <v>0</v>
      </c>
      <c r="H51" s="108"/>
      <c r="I51" s="106">
        <f>'SP15'!$E$106</f>
        <v>0</v>
      </c>
      <c r="J51" s="108"/>
      <c r="K51" s="106">
        <f>'MID-COLUMBIA'!$E$106</f>
        <v>0</v>
      </c>
      <c r="L51" s="108"/>
      <c r="M51" s="106"/>
      <c r="N51" s="108"/>
      <c r="O51" s="106"/>
      <c r="P51" s="108"/>
      <c r="Q51" s="106"/>
      <c r="R51" s="106"/>
      <c r="S51" s="106"/>
      <c r="T51" s="108"/>
      <c r="U51" s="106"/>
      <c r="V51" s="106"/>
      <c r="W51" s="106"/>
      <c r="X51" s="106"/>
      <c r="Y51" s="106"/>
      <c r="Z51" s="108"/>
      <c r="AA51" s="106"/>
      <c r="AB51" s="108"/>
      <c r="AC51" s="106"/>
      <c r="AD51" s="108"/>
      <c r="AE51" s="106"/>
      <c r="AF51" s="108"/>
      <c r="AG51" s="106"/>
      <c r="AH51" s="108"/>
      <c r="AI51" s="106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6">
        <f t="shared" si="2"/>
        <v>0</v>
      </c>
      <c r="BA51" s="167"/>
      <c r="BD51" s="572"/>
    </row>
    <row r="52" spans="1:57" x14ac:dyDescent="0.25">
      <c r="A52" s="107" t="s">
        <v>34</v>
      </c>
      <c r="B52" s="179"/>
      <c r="C52" s="183">
        <f>SUM(C41:C51)</f>
        <v>0</v>
      </c>
      <c r="D52" s="179"/>
      <c r="E52" s="183">
        <f>SUM(E41:E51)</f>
        <v>0</v>
      </c>
      <c r="F52" s="179"/>
      <c r="G52" s="183">
        <f>SUM(G41:G51)</f>
        <v>0</v>
      </c>
      <c r="H52" s="179"/>
      <c r="I52" s="183">
        <f>SUM(I41:I51)</f>
        <v>0</v>
      </c>
      <c r="J52" s="179"/>
      <c r="K52" s="183">
        <f>SUM(K41:K51)</f>
        <v>0</v>
      </c>
      <c r="L52" s="179"/>
      <c r="M52" s="183"/>
      <c r="N52" s="179"/>
      <c r="O52" s="183"/>
      <c r="P52" s="179"/>
      <c r="Q52" s="183"/>
      <c r="R52" s="179"/>
      <c r="S52" s="183"/>
      <c r="T52" s="179"/>
      <c r="U52" s="183"/>
      <c r="V52" s="179"/>
      <c r="W52" s="183"/>
      <c r="X52" s="355"/>
      <c r="Y52" s="183"/>
      <c r="Z52" s="179"/>
      <c r="AA52" s="183"/>
      <c r="AB52" s="179"/>
      <c r="AC52" s="183"/>
      <c r="AD52" s="179"/>
      <c r="AE52" s="183"/>
      <c r="AF52" s="179"/>
      <c r="AG52" s="183"/>
      <c r="AH52" s="179"/>
      <c r="AI52" s="183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  <c r="AU52" s="179"/>
      <c r="AV52" s="179"/>
      <c r="AW52" s="179"/>
      <c r="AX52" s="179"/>
      <c r="AY52" s="179"/>
      <c r="AZ52" s="183">
        <f t="shared" si="2"/>
        <v>0</v>
      </c>
      <c r="BA52" s="167"/>
      <c r="BD52" s="489"/>
    </row>
    <row r="53" spans="1:57" x14ac:dyDescent="0.25">
      <c r="A53" s="97" t="s">
        <v>35</v>
      </c>
      <c r="B53" s="108"/>
      <c r="C53" s="103">
        <f>'WSCC-N'!$E$108</f>
        <v>0</v>
      </c>
      <c r="D53" s="108"/>
      <c r="E53" s="103">
        <f>'WSCC-S'!$E$108</f>
        <v>0</v>
      </c>
      <c r="F53" s="108"/>
      <c r="G53" s="103">
        <f>'NP15'!$E$108</f>
        <v>0</v>
      </c>
      <c r="H53" s="108"/>
      <c r="I53" s="103">
        <f>'SP15'!$E$108</f>
        <v>0</v>
      </c>
      <c r="J53" s="108"/>
      <c r="K53" s="103">
        <f>'MID-COLUMBIA'!$E$108</f>
        <v>0</v>
      </c>
      <c r="L53" s="108"/>
      <c r="M53" s="103"/>
      <c r="N53" s="108"/>
      <c r="O53" s="103"/>
      <c r="P53" s="108"/>
      <c r="Q53" s="103"/>
      <c r="R53" s="108"/>
      <c r="S53" s="103"/>
      <c r="T53" s="108"/>
      <c r="U53" s="103"/>
      <c r="V53" s="108"/>
      <c r="W53" s="103"/>
      <c r="X53" s="106"/>
      <c r="Y53" s="103"/>
      <c r="Z53" s="108"/>
      <c r="AA53" s="103"/>
      <c r="AB53" s="108"/>
      <c r="AC53" s="103"/>
      <c r="AD53" s="108"/>
      <c r="AE53" s="103"/>
      <c r="AF53" s="108"/>
      <c r="AG53" s="103"/>
      <c r="AH53" s="108"/>
      <c r="AI53" s="103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3">
        <f t="shared" si="2"/>
        <v>0</v>
      </c>
      <c r="BA53" s="167"/>
      <c r="BD53" s="573"/>
    </row>
    <row r="54" spans="1:57" x14ac:dyDescent="0.25">
      <c r="A54" s="97" t="s">
        <v>36</v>
      </c>
      <c r="B54" s="108"/>
      <c r="C54" s="103">
        <f>'WSCC-N'!$E$112</f>
        <v>0</v>
      </c>
      <c r="D54" s="108"/>
      <c r="E54" s="103">
        <f>'WSCC-S'!$E$112</f>
        <v>0</v>
      </c>
      <c r="F54" s="108"/>
      <c r="G54" s="103">
        <f>'NP15'!$E$112</f>
        <v>0</v>
      </c>
      <c r="H54" s="108"/>
      <c r="I54" s="103">
        <f>'SP15'!$E$112</f>
        <v>0</v>
      </c>
      <c r="J54" s="108"/>
      <c r="K54" s="103">
        <f>'MID-COLUMBIA'!$E$112</f>
        <v>0</v>
      </c>
      <c r="L54" s="108"/>
      <c r="M54" s="103"/>
      <c r="N54" s="108"/>
      <c r="O54" s="103"/>
      <c r="P54" s="108"/>
      <c r="Q54" s="103"/>
      <c r="R54" s="108"/>
      <c r="S54" s="103"/>
      <c r="T54" s="108"/>
      <c r="U54" s="103"/>
      <c r="V54" s="108"/>
      <c r="W54" s="103"/>
      <c r="X54" s="106"/>
      <c r="Y54" s="103"/>
      <c r="Z54" s="108"/>
      <c r="AA54" s="103"/>
      <c r="AB54" s="108"/>
      <c r="AC54" s="103"/>
      <c r="AD54" s="108"/>
      <c r="AE54" s="103"/>
      <c r="AF54" s="108"/>
      <c r="AG54" s="103"/>
      <c r="AH54" s="108"/>
      <c r="AI54" s="103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3">
        <f t="shared" si="2"/>
        <v>0</v>
      </c>
      <c r="BA54" s="167"/>
      <c r="BD54" s="573"/>
    </row>
    <row r="55" spans="1:57" x14ac:dyDescent="0.25">
      <c r="A55" s="97" t="s">
        <v>37</v>
      </c>
      <c r="B55" s="108"/>
      <c r="C55" s="103">
        <f>'WSCC-N'!$E$113</f>
        <v>0</v>
      </c>
      <c r="D55" s="108"/>
      <c r="E55" s="103">
        <f>'WSCC-S'!$E$113</f>
        <v>0</v>
      </c>
      <c r="F55" s="108"/>
      <c r="G55" s="103">
        <f>'NP15'!$E$113</f>
        <v>0</v>
      </c>
      <c r="H55" s="108"/>
      <c r="I55" s="103">
        <f>'SP15'!$E$113</f>
        <v>0</v>
      </c>
      <c r="J55" s="108"/>
      <c r="K55" s="103">
        <f>'MID-COLUMBIA'!$E$113</f>
        <v>0</v>
      </c>
      <c r="L55" s="108"/>
      <c r="M55" s="103"/>
      <c r="N55" s="108"/>
      <c r="O55" s="103"/>
      <c r="P55" s="108"/>
      <c r="Q55" s="103"/>
      <c r="R55" s="108"/>
      <c r="S55" s="103"/>
      <c r="T55" s="108"/>
      <c r="U55" s="103"/>
      <c r="V55" s="108"/>
      <c r="W55" s="103"/>
      <c r="X55" s="106"/>
      <c r="Y55" s="103"/>
      <c r="Z55" s="108"/>
      <c r="AA55" s="103"/>
      <c r="AB55" s="108"/>
      <c r="AC55" s="103"/>
      <c r="AD55" s="108"/>
      <c r="AE55" s="103"/>
      <c r="AF55" s="108"/>
      <c r="AG55" s="103"/>
      <c r="AH55" s="108"/>
      <c r="AI55" s="103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3">
        <f t="shared" si="2"/>
        <v>0</v>
      </c>
      <c r="BA55" s="167"/>
    </row>
    <row r="56" spans="1:57" x14ac:dyDescent="0.25">
      <c r="A56" s="97" t="s">
        <v>38</v>
      </c>
      <c r="B56" s="108"/>
      <c r="C56" s="103">
        <f>'WSCC-N'!$E$114</f>
        <v>0</v>
      </c>
      <c r="D56" s="108"/>
      <c r="E56" s="103">
        <f>'WSCC-S'!$E$114</f>
        <v>0</v>
      </c>
      <c r="F56" s="108"/>
      <c r="G56" s="103">
        <f>'NP15'!$E$114</f>
        <v>0</v>
      </c>
      <c r="H56" s="108"/>
      <c r="I56" s="103">
        <f>'SP15'!$E$114</f>
        <v>0</v>
      </c>
      <c r="J56" s="108"/>
      <c r="K56" s="103">
        <f>'MID-COLUMBIA'!$E$114</f>
        <v>0</v>
      </c>
      <c r="L56" s="108"/>
      <c r="M56" s="103"/>
      <c r="N56" s="108"/>
      <c r="O56" s="103"/>
      <c r="P56" s="108"/>
      <c r="Q56" s="103"/>
      <c r="R56" s="108"/>
      <c r="S56" s="103"/>
      <c r="T56" s="108"/>
      <c r="U56" s="103"/>
      <c r="V56" s="108"/>
      <c r="W56" s="103"/>
      <c r="X56" s="106"/>
      <c r="Y56" s="103"/>
      <c r="Z56" s="108"/>
      <c r="AA56" s="103"/>
      <c r="AB56" s="108"/>
      <c r="AC56" s="103"/>
      <c r="AD56" s="108"/>
      <c r="AE56" s="103"/>
      <c r="AF56" s="108"/>
      <c r="AG56" s="103"/>
      <c r="AH56" s="108"/>
      <c r="AI56" s="103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3">
        <f t="shared" si="2"/>
        <v>0</v>
      </c>
      <c r="BA56" s="167"/>
    </row>
    <row r="57" spans="1:57" ht="15.6" x14ac:dyDescent="0.3">
      <c r="A57" s="107" t="s">
        <v>39</v>
      </c>
      <c r="B57" s="180"/>
      <c r="C57" s="183">
        <f>C39+C52+C53+C54+C55+C56</f>
        <v>0</v>
      </c>
      <c r="D57" s="180"/>
      <c r="E57" s="183">
        <f>E39+E52+E53+E54+E55+E56</f>
        <v>0</v>
      </c>
      <c r="F57" s="180"/>
      <c r="G57" s="183">
        <f>G39+G52+G53+G54+G55+G56</f>
        <v>0</v>
      </c>
      <c r="H57" s="180"/>
      <c r="I57" s="183">
        <f>I39+I52+I53+I54+I55+I56</f>
        <v>0</v>
      </c>
      <c r="J57" s="180"/>
      <c r="K57" s="183">
        <f>K39+K52+K53+K54+K55+K56</f>
        <v>0</v>
      </c>
      <c r="L57" s="180"/>
      <c r="M57" s="183"/>
      <c r="N57" s="180"/>
      <c r="O57" s="183"/>
      <c r="P57" s="180"/>
      <c r="Q57" s="183"/>
      <c r="R57" s="180"/>
      <c r="S57" s="183"/>
      <c r="T57" s="180"/>
      <c r="U57" s="183"/>
      <c r="V57" s="180"/>
      <c r="W57" s="183"/>
      <c r="X57" s="355"/>
      <c r="Y57" s="183"/>
      <c r="Z57" s="180"/>
      <c r="AA57" s="183"/>
      <c r="AB57" s="180"/>
      <c r="AC57" s="183"/>
      <c r="AD57" s="180"/>
      <c r="AE57" s="183"/>
      <c r="AF57" s="180"/>
      <c r="AG57" s="183"/>
      <c r="AH57" s="180"/>
      <c r="AI57" s="183"/>
      <c r="AJ57" s="180"/>
      <c r="AK57" s="180"/>
      <c r="AL57" s="180"/>
      <c r="AM57" s="180"/>
      <c r="AN57" s="180"/>
      <c r="AO57" s="180"/>
      <c r="AP57" s="180"/>
      <c r="AQ57" s="180"/>
      <c r="AR57" s="180"/>
      <c r="AS57" s="180"/>
      <c r="AT57" s="180"/>
      <c r="AU57" s="180"/>
      <c r="AV57" s="180"/>
      <c r="AW57" s="180"/>
      <c r="AX57" s="180"/>
      <c r="AY57" s="180"/>
      <c r="AZ57" s="183">
        <f t="shared" si="2"/>
        <v>0</v>
      </c>
      <c r="BA57" s="167"/>
      <c r="BB57" s="568" t="s">
        <v>40</v>
      </c>
    </row>
    <row r="58" spans="1:57" x14ac:dyDescent="0.25">
      <c r="B58" s="108"/>
      <c r="C58" s="104"/>
      <c r="D58" s="108"/>
      <c r="E58" s="104"/>
      <c r="F58" s="108"/>
      <c r="G58" s="104"/>
      <c r="H58" s="108"/>
      <c r="I58" s="104"/>
      <c r="J58" s="108"/>
      <c r="K58" s="104"/>
      <c r="L58" s="108"/>
      <c r="M58" s="104"/>
      <c r="N58" s="108"/>
      <c r="O58" s="104"/>
      <c r="P58" s="108"/>
      <c r="Q58" s="104"/>
      <c r="R58" s="108"/>
      <c r="S58" s="104"/>
      <c r="T58" s="108"/>
      <c r="U58" s="104"/>
      <c r="V58" s="104"/>
      <c r="W58" s="104"/>
      <c r="X58" s="106"/>
      <c r="Y58" s="104"/>
      <c r="Z58" s="108"/>
      <c r="AA58" s="104"/>
      <c r="AB58" s="108"/>
      <c r="AC58" s="104"/>
      <c r="AD58" s="108"/>
      <c r="AE58" s="104"/>
      <c r="AF58" s="108"/>
      <c r="AG58" s="104"/>
      <c r="AH58" s="108"/>
      <c r="AI58" s="104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4"/>
      <c r="BA58" s="167"/>
      <c r="BB58" t="s">
        <v>41</v>
      </c>
      <c r="BC58" s="8"/>
      <c r="BD58" s="571">
        <f>'WSCC-N'!$E$118+'WSCC-S'!E118+'MID-COLUMBIA'!E118+'NP15'!E118+'SP15'!E118+'ZP26'!E118+NONCEC!E118+CLEAN!E118+Sheet7!E118+Sheet6!E118+Sheet5!E118+Sheet4!E118+Sheet3!E118+Sheet2!E118+Sheet1!E118</f>
        <v>3255</v>
      </c>
      <c r="BE58" s="8"/>
    </row>
    <row r="59" spans="1:57" ht="13.8" x14ac:dyDescent="0.3">
      <c r="A59" s="102">
        <f>+A4</f>
        <v>37621</v>
      </c>
      <c r="O59" s="1"/>
      <c r="P59" s="25"/>
      <c r="Q59" s="1"/>
      <c r="R59" s="25"/>
      <c r="S59" s="1"/>
      <c r="T59" s="25"/>
      <c r="U59" s="1"/>
      <c r="X59" s="8"/>
      <c r="BA59" s="167"/>
    </row>
    <row r="60" spans="1:57" x14ac:dyDescent="0.25">
      <c r="A60" s="97" t="s">
        <v>42</v>
      </c>
      <c r="B60" s="108"/>
      <c r="C60" s="103">
        <f>'WSCC-N'!$D$16</f>
        <v>0</v>
      </c>
      <c r="D60" s="108"/>
      <c r="E60" s="103">
        <f>'WSCC-S'!$D$16</f>
        <v>0</v>
      </c>
      <c r="F60" s="108"/>
      <c r="G60" s="103">
        <f>'NP15'!$D$16</f>
        <v>0</v>
      </c>
      <c r="H60" s="108"/>
      <c r="I60" s="103">
        <f>'SP15'!$D$16</f>
        <v>0</v>
      </c>
      <c r="J60" s="108"/>
      <c r="K60" s="103">
        <f>'MID-COLUMBIA'!$D$16</f>
        <v>0</v>
      </c>
      <c r="L60" s="108"/>
      <c r="M60" s="103"/>
      <c r="N60" s="108"/>
      <c r="O60" s="103"/>
      <c r="P60" s="108"/>
      <c r="Q60" s="103"/>
      <c r="R60" s="108"/>
      <c r="S60" s="103"/>
      <c r="T60" s="108"/>
      <c r="U60" s="103"/>
      <c r="V60" s="106"/>
      <c r="W60" s="103"/>
      <c r="X60" s="106"/>
      <c r="Y60" s="103"/>
      <c r="Z60" s="108"/>
      <c r="AA60" s="103"/>
      <c r="AB60" s="108"/>
      <c r="AC60" s="103"/>
      <c r="AD60" s="108"/>
      <c r="AE60" s="103"/>
      <c r="AF60" s="108"/>
      <c r="AG60" s="103"/>
      <c r="AH60" s="108"/>
      <c r="AI60" s="103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3">
        <f t="shared" si="2"/>
        <v>0</v>
      </c>
      <c r="BA60" s="167"/>
      <c r="BB60" s="1" t="s">
        <v>43</v>
      </c>
      <c r="BD60" s="570">
        <f>+'WSCC-N'!$E$140+'WSCC-S'!$E$140+'MID-COLUMBIA'!$E$140+'NP15'!$E$140+'SP15'!$E$140+'ZP26'!$E$140+NONCEC!$E$140+CLEAN!$E$140+Sheet7!$E$140+Sheet6!$E$140+Sheet5!$E$140+Sheet4!$E$140+Sheet3!$E$140+Sheet2!$E$140+Sheet1!$E$140</f>
        <v>0</v>
      </c>
    </row>
    <row r="61" spans="1:57" x14ac:dyDescent="0.25">
      <c r="A61" s="97" t="s">
        <v>44</v>
      </c>
      <c r="B61" s="108"/>
      <c r="C61" s="103">
        <f>'WSCC-N'!$E$88</f>
        <v>0</v>
      </c>
      <c r="D61" s="108"/>
      <c r="E61" s="103">
        <f>'WSCC-S'!$E$88</f>
        <v>0</v>
      </c>
      <c r="F61" s="108"/>
      <c r="G61" s="103">
        <f>'NP15'!$E$88</f>
        <v>0</v>
      </c>
      <c r="H61" s="108"/>
      <c r="I61" s="103">
        <f>'SP15'!$E$88</f>
        <v>0</v>
      </c>
      <c r="J61" s="108"/>
      <c r="K61" s="103">
        <f>'MID-COLUMBIA'!$E$88</f>
        <v>0</v>
      </c>
      <c r="L61" s="108"/>
      <c r="M61" s="103"/>
      <c r="N61" s="108"/>
      <c r="O61" s="103"/>
      <c r="P61" s="108"/>
      <c r="Q61" s="103"/>
      <c r="R61" s="108"/>
      <c r="S61" s="103"/>
      <c r="T61" s="108"/>
      <c r="U61" s="103"/>
      <c r="V61" s="106"/>
      <c r="W61" s="103"/>
      <c r="X61" s="106"/>
      <c r="Y61" s="103"/>
      <c r="Z61" s="108"/>
      <c r="AA61" s="103"/>
      <c r="AB61" s="108"/>
      <c r="AC61" s="103"/>
      <c r="AD61" s="108"/>
      <c r="AE61" s="103"/>
      <c r="AF61" s="108"/>
      <c r="AG61" s="103"/>
      <c r="AH61" s="108"/>
      <c r="AI61" s="103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3">
        <f t="shared" si="2"/>
        <v>0</v>
      </c>
      <c r="BA61" s="167"/>
      <c r="BB61" s="1" t="s">
        <v>45</v>
      </c>
      <c r="BD61" s="570">
        <f>+'WSCC-N'!$C$140+'WSCC-S'!$C$140+'MID-COLUMBIA'!$C$140+'NP15'!$C$140+'SP15'!$C$140+'ZP26'!$C$140+NONCEC!$C$140+CLEAN!$C$140+Sheet7!$C$140+Sheet6!$C$140+Sheet5!$C$140+Sheet4!$C$140+Sheet3!$C$140+Sheet2!$C$140+Sheet1!$C$140</f>
        <v>-672100</v>
      </c>
    </row>
    <row r="62" spans="1:57" ht="15.6" x14ac:dyDescent="0.3">
      <c r="A62" s="97" t="s">
        <v>46</v>
      </c>
      <c r="B62" s="108"/>
      <c r="C62" s="103">
        <f>'WSCC-N'!$E$87</f>
        <v>0</v>
      </c>
      <c r="D62" s="108"/>
      <c r="E62" s="103">
        <f>'WSCC-S'!$E$87</f>
        <v>0</v>
      </c>
      <c r="F62" s="108"/>
      <c r="G62" s="103">
        <f>'NP15'!$E$87</f>
        <v>2963</v>
      </c>
      <c r="H62" s="108"/>
      <c r="I62" s="103">
        <f>'SP15'!$E$87</f>
        <v>-4955</v>
      </c>
      <c r="J62" s="108"/>
      <c r="K62" s="103">
        <f>'MID-COLUMBIA'!$E$87</f>
        <v>0</v>
      </c>
      <c r="L62" s="108"/>
      <c r="M62" s="103"/>
      <c r="N62" s="108"/>
      <c r="O62" s="103"/>
      <c r="P62" s="108"/>
      <c r="Q62" s="103"/>
      <c r="R62" s="108"/>
      <c r="S62" s="103"/>
      <c r="T62" s="108"/>
      <c r="U62" s="103"/>
      <c r="V62" s="106"/>
      <c r="W62" s="103"/>
      <c r="X62" s="106"/>
      <c r="Y62" s="103"/>
      <c r="Z62" s="108"/>
      <c r="AA62" s="103"/>
      <c r="AB62" s="108"/>
      <c r="AC62" s="103"/>
      <c r="AD62" s="108"/>
      <c r="AE62" s="103"/>
      <c r="AF62" s="108"/>
      <c r="AG62" s="103"/>
      <c r="AH62" s="108"/>
      <c r="AI62" s="103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3">
        <f t="shared" si="2"/>
        <v>-1992</v>
      </c>
      <c r="BA62" s="167"/>
      <c r="BB62" s="568" t="s">
        <v>47</v>
      </c>
    </row>
    <row r="63" spans="1:57" x14ac:dyDescent="0.25">
      <c r="A63" s="97"/>
      <c r="B63" s="108"/>
      <c r="C63" s="106"/>
      <c r="D63" s="108"/>
      <c r="E63" s="106"/>
      <c r="F63" s="108"/>
      <c r="G63" s="106"/>
      <c r="H63" s="108"/>
      <c r="I63" s="106"/>
      <c r="J63" s="108"/>
      <c r="K63" s="106"/>
      <c r="L63" s="108"/>
      <c r="M63" s="106"/>
      <c r="N63" s="108"/>
      <c r="O63" s="106"/>
      <c r="P63" s="108"/>
      <c r="Q63" s="106"/>
      <c r="R63" s="108"/>
      <c r="S63" s="106"/>
      <c r="T63" s="108"/>
      <c r="U63" s="106"/>
      <c r="V63" s="106"/>
      <c r="W63" s="106"/>
      <c r="X63" s="106"/>
      <c r="Y63" s="106"/>
      <c r="Z63" s="108"/>
      <c r="AA63" s="106"/>
      <c r="AB63" s="108"/>
      <c r="AC63" s="106"/>
      <c r="AD63" s="108"/>
      <c r="AE63" s="106"/>
      <c r="AF63" s="108"/>
      <c r="AG63" s="106"/>
      <c r="AH63" s="108"/>
      <c r="AI63" s="106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6">
        <f t="shared" ref="AZ63:AZ77" si="3">C63+E63+G63+I63+K63+M63+O63+Q63+S63+U63+W63+Y63+AA63+AC63+AE63+AG63+AI63</f>
        <v>0</v>
      </c>
      <c r="BA63" s="167"/>
      <c r="BB63" s="1" t="s">
        <v>41</v>
      </c>
      <c r="BD63" s="569">
        <f>+'WSCC-N'!$F$118+'WSCC-S'!$F$118+'MID-COLUMBIA'!$F$118+'NP15'!$F$118+'SP15'!$F$118+'ZP26'!$F$118+NONCEC!$F$118+CLEAN!$F$118+Sheet7!$F$118+Sheet6!$F$118+Sheet5!$F$118+Sheet4!$F$118+Sheet3!$F$118+Sheet2!$F$118+Sheet1!$F$118</f>
        <v>3255</v>
      </c>
    </row>
    <row r="64" spans="1:57" x14ac:dyDescent="0.25">
      <c r="A64" s="97" t="s">
        <v>48</v>
      </c>
      <c r="B64" s="108"/>
      <c r="C64" s="103">
        <f>'WSCC-N'!$D$16</f>
        <v>0</v>
      </c>
      <c r="D64" s="108"/>
      <c r="E64" s="103">
        <f>'WSCC-S'!$D$16</f>
        <v>0</v>
      </c>
      <c r="F64" s="108"/>
      <c r="G64" s="103">
        <f>'NP15'!$D$16</f>
        <v>0</v>
      </c>
      <c r="H64" s="108"/>
      <c r="I64" s="103">
        <f>'SP15'!$D$16</f>
        <v>0</v>
      </c>
      <c r="J64" s="108"/>
      <c r="K64" s="103">
        <f>'MID-COLUMBIA'!$D$16</f>
        <v>0</v>
      </c>
      <c r="L64" s="108"/>
      <c r="M64" s="103"/>
      <c r="N64" s="108"/>
      <c r="O64" s="103"/>
      <c r="P64" s="108"/>
      <c r="Q64" s="103"/>
      <c r="R64" s="108"/>
      <c r="S64" s="103"/>
      <c r="T64" s="108"/>
      <c r="U64" s="103"/>
      <c r="V64" s="106"/>
      <c r="W64" s="103"/>
      <c r="X64" s="106"/>
      <c r="Y64" s="103"/>
      <c r="Z64" s="108"/>
      <c r="AA64" s="103"/>
      <c r="AB64" s="108"/>
      <c r="AC64" s="103"/>
      <c r="AD64" s="108"/>
      <c r="AE64" s="103"/>
      <c r="AF64" s="108"/>
      <c r="AG64" s="103"/>
      <c r="AH64" s="108"/>
      <c r="AI64" s="103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3">
        <f t="shared" si="3"/>
        <v>0</v>
      </c>
      <c r="BA64" s="167"/>
    </row>
    <row r="65" spans="1:58" x14ac:dyDescent="0.25">
      <c r="A65" s="97" t="s">
        <v>49</v>
      </c>
      <c r="B65" s="108">
        <f>C34+C53-C65</f>
        <v>0</v>
      </c>
      <c r="C65" s="103">
        <f>'WSCC-N'!$D$24</f>
        <v>0</v>
      </c>
      <c r="D65" s="108">
        <f>E34+E53-E65</f>
        <v>0</v>
      </c>
      <c r="E65" s="103">
        <f>'WSCC-S'!$D$24</f>
        <v>0</v>
      </c>
      <c r="F65" s="108"/>
      <c r="G65" s="103">
        <f>'NP15'!$D$24</f>
        <v>0</v>
      </c>
      <c r="H65" s="108"/>
      <c r="I65" s="103">
        <f>'SP15'!$D$24</f>
        <v>0</v>
      </c>
      <c r="J65" s="108"/>
      <c r="K65" s="103">
        <f>'MID-COLUMBIA'!$D$24</f>
        <v>0</v>
      </c>
      <c r="L65" s="108"/>
      <c r="M65" s="103"/>
      <c r="N65" s="108"/>
      <c r="O65" s="103"/>
      <c r="P65" s="108"/>
      <c r="Q65" s="103"/>
      <c r="R65" s="108"/>
      <c r="S65" s="103"/>
      <c r="T65" s="108"/>
      <c r="U65" s="103"/>
      <c r="V65" s="106"/>
      <c r="W65" s="103"/>
      <c r="X65" s="106"/>
      <c r="Y65" s="103"/>
      <c r="Z65" s="108"/>
      <c r="AA65" s="103"/>
      <c r="AB65" s="108"/>
      <c r="AC65" s="103"/>
      <c r="AD65" s="108"/>
      <c r="AE65" s="103"/>
      <c r="AF65" s="108"/>
      <c r="AG65" s="103"/>
      <c r="AH65" s="108"/>
      <c r="AI65" s="103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3">
        <f t="shared" si="3"/>
        <v>0</v>
      </c>
      <c r="BA65" s="167"/>
      <c r="BB65" s="1" t="s">
        <v>43</v>
      </c>
      <c r="BD65" s="570">
        <f>+'WSCC-N'!$E$139+'WSCC-S'!$E$139+'MID-COLUMBIA'!$E$139+'NP15'!$E$139+'SP15'!$E$139+'ZP26'!$E$139+NONCEC!$E$139+CLEAN!$E$139+Sheet7!$E$139+Sheet6!$E$139+Sheet5!$E$139+Sheet4!$E$139+Sheet3!$E$139+Sheet2!$E$139+Sheet1!$E$139</f>
        <v>0</v>
      </c>
    </row>
    <row r="66" spans="1:58" x14ac:dyDescent="0.25">
      <c r="A66" s="97" t="s">
        <v>50</v>
      </c>
      <c r="B66" s="108"/>
      <c r="C66" s="103">
        <f>'WSCC-N'!$D$38</f>
        <v>0</v>
      </c>
      <c r="D66" s="108"/>
      <c r="E66" s="103">
        <f>'WSCC-S'!$D$38</f>
        <v>0</v>
      </c>
      <c r="F66" s="108"/>
      <c r="G66" s="103">
        <f>'NP15'!$D$38</f>
        <v>12932674.24</v>
      </c>
      <c r="H66" s="108"/>
      <c r="I66" s="103">
        <f>'SP15'!$D$38</f>
        <v>-7549752</v>
      </c>
      <c r="J66" s="108"/>
      <c r="K66" s="103">
        <f>'MID-COLUMBIA'!$D$38</f>
        <v>-5382922.2400000002</v>
      </c>
      <c r="L66" s="108"/>
      <c r="M66" s="103"/>
      <c r="N66" s="108"/>
      <c r="O66" s="103"/>
      <c r="P66" s="108"/>
      <c r="Q66" s="103"/>
      <c r="R66" s="108"/>
      <c r="S66" s="103"/>
      <c r="T66" s="108"/>
      <c r="U66" s="103"/>
      <c r="V66" s="106"/>
      <c r="W66" s="103"/>
      <c r="X66" s="106"/>
      <c r="Y66" s="103"/>
      <c r="Z66" s="108"/>
      <c r="AA66" s="103"/>
      <c r="AB66" s="108"/>
      <c r="AC66" s="103"/>
      <c r="AD66" s="108"/>
      <c r="AE66" s="103"/>
      <c r="AF66" s="108"/>
      <c r="AG66" s="103"/>
      <c r="AH66" s="108"/>
      <c r="AI66" s="103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3">
        <f t="shared" si="3"/>
        <v>0</v>
      </c>
      <c r="BA66" s="167"/>
      <c r="BB66" s="1" t="s">
        <v>45</v>
      </c>
      <c r="BD66" s="570">
        <f>+'WSCC-N'!$C$139+'WSCC-S'!$C$139+'MID-COLUMBIA'!$C$139+'ZP26'!$C$139+NONCEC!$C$139+CLEAN!$C$139+'NP15'!$C$139+'SP15'!$C$139+Sheet7!$C$139+Sheet6!$C$139+Sheet5!$C$139+Sheet4!$C$139+Sheet3!$C$139+Sheet2!$C$139+Sheet1!$C$139</f>
        <v>-672100</v>
      </c>
    </row>
    <row r="67" spans="1:58" x14ac:dyDescent="0.25">
      <c r="A67" s="96" t="s">
        <v>51</v>
      </c>
      <c r="B67" s="108">
        <f>C67-SUM(C64:C66)</f>
        <v>0</v>
      </c>
      <c r="C67" s="103">
        <f>C36+C57</f>
        <v>0</v>
      </c>
      <c r="D67" s="108">
        <f>E67-SUM(E64:E66)</f>
        <v>0</v>
      </c>
      <c r="E67" s="103">
        <f>E36+E57</f>
        <v>0</v>
      </c>
      <c r="F67" s="108"/>
      <c r="G67" s="103">
        <f>G36+G57</f>
        <v>12932674.24</v>
      </c>
      <c r="H67" s="108"/>
      <c r="I67" s="103">
        <f>I36+I57</f>
        <v>-7549752</v>
      </c>
      <c r="J67" s="108"/>
      <c r="K67" s="103">
        <f>K36+K57</f>
        <v>-5382922.2400000002</v>
      </c>
      <c r="L67" s="108"/>
      <c r="M67" s="103"/>
      <c r="N67" s="108"/>
      <c r="O67" s="103"/>
      <c r="P67" s="108"/>
      <c r="Q67" s="103"/>
      <c r="R67" s="108"/>
      <c r="S67" s="103"/>
      <c r="T67" s="108"/>
      <c r="U67" s="103"/>
      <c r="V67" s="106"/>
      <c r="W67" s="103"/>
      <c r="X67" s="106"/>
      <c r="Y67" s="103"/>
      <c r="Z67" s="108"/>
      <c r="AA67" s="103"/>
      <c r="AB67" s="108"/>
      <c r="AC67" s="103"/>
      <c r="AD67" s="108"/>
      <c r="AE67" s="103"/>
      <c r="AF67" s="108"/>
      <c r="AG67" s="103"/>
      <c r="AH67" s="108"/>
      <c r="AI67" s="103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3">
        <f>AZ36+AZ57</f>
        <v>0</v>
      </c>
      <c r="BA67" s="167"/>
    </row>
    <row r="68" spans="1:58" x14ac:dyDescent="0.25">
      <c r="B68" s="108"/>
      <c r="C68" s="11"/>
      <c r="D68" s="108"/>
      <c r="E68" s="11"/>
      <c r="F68" s="108"/>
      <c r="G68" s="11"/>
      <c r="H68" s="108"/>
      <c r="I68" s="11"/>
      <c r="J68" s="108"/>
      <c r="K68" s="11"/>
      <c r="L68" s="108"/>
      <c r="M68" s="11"/>
      <c r="N68" s="108"/>
      <c r="O68" s="11"/>
      <c r="P68" s="108"/>
      <c r="Q68" s="11"/>
      <c r="R68" s="108"/>
      <c r="S68" s="11"/>
      <c r="T68" s="108"/>
      <c r="U68" s="11"/>
      <c r="W68" s="11"/>
      <c r="X68" s="18"/>
      <c r="Y68" s="11"/>
      <c r="Z68" s="108"/>
      <c r="AA68" s="11"/>
      <c r="AB68" s="108"/>
      <c r="AC68" s="11"/>
      <c r="AD68" s="108"/>
      <c r="AE68" s="11"/>
      <c r="AF68" s="108"/>
      <c r="AG68" s="11"/>
      <c r="AH68" s="108"/>
      <c r="AI68" s="11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1"/>
      <c r="BA68" s="167"/>
    </row>
    <row r="69" spans="1:58" ht="13.8" x14ac:dyDescent="0.3">
      <c r="A69" s="109" t="s">
        <v>52</v>
      </c>
      <c r="C69" s="11"/>
      <c r="E69" s="11"/>
      <c r="G69" s="11"/>
      <c r="I69" s="11"/>
      <c r="K69" s="11"/>
      <c r="M69" s="11"/>
      <c r="O69" s="11"/>
      <c r="P69" s="25"/>
      <c r="Q69" s="11"/>
      <c r="R69" s="25"/>
      <c r="S69" s="11"/>
      <c r="T69" s="25"/>
      <c r="U69" s="11"/>
      <c r="W69" s="11"/>
      <c r="X69" s="18"/>
      <c r="Y69" s="11"/>
      <c r="AA69" s="11"/>
      <c r="AC69" s="11"/>
      <c r="AE69" s="11"/>
      <c r="AG69" s="11"/>
      <c r="AI69" s="11"/>
      <c r="AZ69" s="11"/>
      <c r="BA69" s="167"/>
      <c r="BF69" s="5"/>
    </row>
    <row r="70" spans="1:58" x14ac:dyDescent="0.25">
      <c r="A70" s="96" t="s">
        <v>51</v>
      </c>
      <c r="B70" s="108"/>
      <c r="C70" s="103">
        <f>'WSCC-N'!$D$53</f>
        <v>0</v>
      </c>
      <c r="D70" s="108"/>
      <c r="E70" s="103">
        <f>'WSCC-S'!$D$53</f>
        <v>0</v>
      </c>
      <c r="F70" s="108"/>
      <c r="G70" s="103">
        <f>'NP15'!$D$53</f>
        <v>0</v>
      </c>
      <c r="H70" s="108"/>
      <c r="I70" s="103">
        <f>'SP15'!$D$53</f>
        <v>0</v>
      </c>
      <c r="J70" s="108"/>
      <c r="K70" s="103">
        <f>'MID-COLUMBIA'!$D$53</f>
        <v>0</v>
      </c>
      <c r="L70" s="108"/>
      <c r="M70" s="103"/>
      <c r="N70" s="108"/>
      <c r="O70" s="103"/>
      <c r="P70" s="108"/>
      <c r="Q70" s="103"/>
      <c r="R70" s="108"/>
      <c r="S70" s="103"/>
      <c r="T70" s="108"/>
      <c r="U70" s="103"/>
      <c r="V70" s="106"/>
      <c r="W70" s="103"/>
      <c r="X70" s="106"/>
      <c r="Y70" s="103"/>
      <c r="Z70" s="108"/>
      <c r="AA70" s="103"/>
      <c r="AB70" s="108"/>
      <c r="AC70" s="103"/>
      <c r="AD70" s="108"/>
      <c r="AE70" s="103"/>
      <c r="AF70" s="108"/>
      <c r="AG70" s="103"/>
      <c r="AH70" s="108"/>
      <c r="AI70" s="103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3">
        <f t="shared" si="3"/>
        <v>0</v>
      </c>
      <c r="BA70" s="167"/>
    </row>
    <row r="71" spans="1:58" x14ac:dyDescent="0.25">
      <c r="B71" s="108">
        <f>SUM(C74:C76)-C67+C70</f>
        <v>0</v>
      </c>
      <c r="C71" s="100"/>
      <c r="D71" s="108">
        <f>SUM(E74:E76)-E67+E70</f>
        <v>0</v>
      </c>
      <c r="E71" s="100"/>
      <c r="F71" s="108"/>
      <c r="G71" s="100"/>
      <c r="H71" s="108"/>
      <c r="I71" s="100"/>
      <c r="J71" s="108"/>
      <c r="K71" s="100"/>
      <c r="L71" s="108"/>
      <c r="M71" s="100"/>
      <c r="N71" s="108"/>
      <c r="O71" s="100"/>
      <c r="P71" s="108"/>
      <c r="Q71" s="100"/>
      <c r="R71" s="108"/>
      <c r="S71" s="100"/>
      <c r="T71" s="108"/>
      <c r="U71" s="100"/>
      <c r="V71" s="100"/>
      <c r="W71" s="100"/>
      <c r="X71" s="356"/>
      <c r="Y71" s="100"/>
      <c r="Z71" s="108"/>
      <c r="AA71" s="100"/>
      <c r="AB71" s="108"/>
      <c r="AC71" s="100"/>
      <c r="AD71" s="108"/>
      <c r="AE71" s="100"/>
      <c r="AF71" s="108"/>
      <c r="AG71" s="100"/>
      <c r="AH71" s="108"/>
      <c r="AI71" s="100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0">
        <f t="shared" si="3"/>
        <v>0</v>
      </c>
      <c r="BA71" s="167"/>
    </row>
    <row r="72" spans="1:58" ht="13.8" x14ac:dyDescent="0.3">
      <c r="A72" s="110">
        <f>+A4</f>
        <v>37621</v>
      </c>
      <c r="O72" s="1"/>
      <c r="P72" s="25"/>
      <c r="Q72" s="1"/>
      <c r="R72" s="25"/>
      <c r="S72" s="1"/>
      <c r="T72" s="25"/>
      <c r="U72" s="1"/>
      <c r="X72" s="8"/>
      <c r="AZ72" s="1" t="s">
        <v>15</v>
      </c>
      <c r="BA72" s="167"/>
    </row>
    <row r="73" spans="1:58" x14ac:dyDescent="0.25">
      <c r="A73" s="97" t="s">
        <v>21</v>
      </c>
      <c r="B73" s="108"/>
      <c r="C73" s="103">
        <f>'WSCC-N'!$O$44</f>
        <v>0</v>
      </c>
      <c r="D73" s="108"/>
      <c r="E73" s="103">
        <f>'WSCC-S'!$O$44</f>
        <v>0</v>
      </c>
      <c r="F73" s="108"/>
      <c r="G73" s="103">
        <f>'NP15'!$O$44</f>
        <v>0</v>
      </c>
      <c r="H73" s="108"/>
      <c r="I73" s="103">
        <f>'SP15'!$O$44</f>
        <v>0</v>
      </c>
      <c r="J73" s="108"/>
      <c r="K73" s="103">
        <f>'MID-COLUMBIA'!$O$44</f>
        <v>0</v>
      </c>
      <c r="L73" s="108"/>
      <c r="M73" s="103"/>
      <c r="N73" s="108"/>
      <c r="O73" s="103"/>
      <c r="P73" s="108"/>
      <c r="Q73" s="103"/>
      <c r="R73" s="108"/>
      <c r="S73" s="103"/>
      <c r="T73" s="108"/>
      <c r="U73" s="103"/>
      <c r="V73" s="106"/>
      <c r="W73" s="103"/>
      <c r="X73" s="106"/>
      <c r="Y73" s="103"/>
      <c r="Z73" s="108"/>
      <c r="AA73" s="103"/>
      <c r="AB73" s="108"/>
      <c r="AC73" s="103"/>
      <c r="AD73" s="108"/>
      <c r="AE73" s="103"/>
      <c r="AF73" s="108"/>
      <c r="AG73" s="103"/>
      <c r="AH73" s="108"/>
      <c r="AI73" s="103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3">
        <f t="shared" si="3"/>
        <v>0</v>
      </c>
      <c r="BA73" s="167"/>
    </row>
    <row r="74" spans="1:58" x14ac:dyDescent="0.25">
      <c r="A74" s="97" t="s">
        <v>17</v>
      </c>
      <c r="B74" s="108"/>
      <c r="C74" s="103">
        <f>'WSCC-N'!$O$16</f>
        <v>0</v>
      </c>
      <c r="D74" s="108"/>
      <c r="E74" s="103">
        <f>'WSCC-S'!$O$16</f>
        <v>0</v>
      </c>
      <c r="F74" s="108"/>
      <c r="G74" s="103">
        <f>'NP15'!$O$16</f>
        <v>0</v>
      </c>
      <c r="H74" s="108"/>
      <c r="I74" s="103">
        <f>'SP15'!$O$16</f>
        <v>0</v>
      </c>
      <c r="J74" s="108"/>
      <c r="K74" s="103">
        <f>'MID-COLUMBIA'!$O$16</f>
        <v>0</v>
      </c>
      <c r="L74" s="108"/>
      <c r="M74" s="103"/>
      <c r="N74" s="108"/>
      <c r="O74" s="103"/>
      <c r="P74" s="108"/>
      <c r="Q74" s="103"/>
      <c r="R74" s="108"/>
      <c r="S74" s="103"/>
      <c r="T74" s="108"/>
      <c r="U74" s="103"/>
      <c r="V74" s="106"/>
      <c r="W74" s="103"/>
      <c r="X74" s="106"/>
      <c r="Y74" s="103"/>
      <c r="Z74" s="108"/>
      <c r="AA74" s="103"/>
      <c r="AB74" s="108"/>
      <c r="AC74" s="103"/>
      <c r="AD74" s="108"/>
      <c r="AE74" s="103"/>
      <c r="AF74" s="108"/>
      <c r="AG74" s="103"/>
      <c r="AH74" s="108"/>
      <c r="AI74" s="103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3">
        <f t="shared" si="3"/>
        <v>0</v>
      </c>
      <c r="BA74" s="167"/>
    </row>
    <row r="75" spans="1:58" x14ac:dyDescent="0.25">
      <c r="A75" s="97" t="s">
        <v>53</v>
      </c>
      <c r="B75" s="108"/>
      <c r="C75" s="103">
        <f>'WSCC-N'!$O$24</f>
        <v>0</v>
      </c>
      <c r="D75" s="108"/>
      <c r="E75" s="103">
        <f>'WSCC-S'!$O$24</f>
        <v>0</v>
      </c>
      <c r="F75" s="108"/>
      <c r="G75" s="103">
        <f>'NP15'!$O$24</f>
        <v>0</v>
      </c>
      <c r="H75" s="108"/>
      <c r="I75" s="103">
        <f>'SP15'!$O$24</f>
        <v>0</v>
      </c>
      <c r="J75" s="108"/>
      <c r="K75" s="103">
        <f>'MID-COLUMBIA'!$O$24</f>
        <v>0</v>
      </c>
      <c r="L75" s="108"/>
      <c r="M75" s="103"/>
      <c r="N75" s="108"/>
      <c r="O75" s="103"/>
      <c r="P75" s="108"/>
      <c r="Q75" s="103"/>
      <c r="R75" s="108"/>
      <c r="S75" s="103"/>
      <c r="T75" s="108"/>
      <c r="U75" s="103"/>
      <c r="V75" s="106"/>
      <c r="W75" s="103"/>
      <c r="X75" s="106"/>
      <c r="Y75" s="103"/>
      <c r="Z75" s="108"/>
      <c r="AA75" s="103"/>
      <c r="AB75" s="108"/>
      <c r="AC75" s="103"/>
      <c r="AD75" s="108"/>
      <c r="AE75" s="103"/>
      <c r="AF75" s="108"/>
      <c r="AG75" s="103"/>
      <c r="AH75" s="108"/>
      <c r="AI75" s="103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3">
        <f t="shared" si="3"/>
        <v>0</v>
      </c>
      <c r="BA75" s="167"/>
    </row>
    <row r="76" spans="1:58" x14ac:dyDescent="0.25">
      <c r="A76" s="97" t="s">
        <v>50</v>
      </c>
      <c r="B76" s="108"/>
      <c r="C76" s="103">
        <f>'WSCC-N'!$O$38</f>
        <v>0</v>
      </c>
      <c r="D76" s="108"/>
      <c r="E76" s="103">
        <f>'WSCC-S'!$O$38</f>
        <v>0</v>
      </c>
      <c r="F76" s="108"/>
      <c r="G76" s="103">
        <f>'NP15'!$O$38</f>
        <v>12932674.24</v>
      </c>
      <c r="H76" s="108"/>
      <c r="I76" s="103">
        <f>'SP15'!$O$38</f>
        <v>-7549752</v>
      </c>
      <c r="J76" s="108"/>
      <c r="K76" s="103">
        <f>'MID-COLUMBIA'!$O$38</f>
        <v>-5382922.2400000002</v>
      </c>
      <c r="L76" s="108"/>
      <c r="M76" s="103"/>
      <c r="N76" s="108"/>
      <c r="O76" s="103"/>
      <c r="P76" s="108"/>
      <c r="Q76" s="103"/>
      <c r="R76" s="108"/>
      <c r="S76" s="103"/>
      <c r="T76" s="108"/>
      <c r="U76" s="103"/>
      <c r="V76" s="106"/>
      <c r="W76" s="103"/>
      <c r="X76" s="106"/>
      <c r="Y76" s="103"/>
      <c r="Z76" s="108"/>
      <c r="AA76" s="103"/>
      <c r="AB76" s="108"/>
      <c r="AC76" s="103"/>
      <c r="AD76" s="108"/>
      <c r="AE76" s="103"/>
      <c r="AF76" s="108"/>
      <c r="AG76" s="103"/>
      <c r="AH76" s="108"/>
      <c r="AI76" s="103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3">
        <f t="shared" si="3"/>
        <v>0</v>
      </c>
      <c r="BA76" s="167"/>
    </row>
    <row r="77" spans="1:58" x14ac:dyDescent="0.25">
      <c r="A77" s="111" t="s">
        <v>51</v>
      </c>
      <c r="B77" s="180"/>
      <c r="C77" s="184">
        <f>SUM(C74:C76)</f>
        <v>0</v>
      </c>
      <c r="D77" s="180"/>
      <c r="E77" s="184">
        <f>SUM(E74:E76)</f>
        <v>0</v>
      </c>
      <c r="F77" s="180"/>
      <c r="G77" s="184">
        <f>SUM(G74:G76)</f>
        <v>12932674.24</v>
      </c>
      <c r="H77" s="180"/>
      <c r="I77" s="184">
        <f>SUM(I74:I76)</f>
        <v>-7549752</v>
      </c>
      <c r="J77" s="180"/>
      <c r="K77" s="184">
        <f>SUM(K74:K76)</f>
        <v>-5382922.2400000002</v>
      </c>
      <c r="L77" s="180"/>
      <c r="M77" s="184"/>
      <c r="N77" s="180"/>
      <c r="O77" s="184"/>
      <c r="P77" s="180"/>
      <c r="Q77" s="184"/>
      <c r="R77" s="180"/>
      <c r="S77" s="184"/>
      <c r="T77" s="180"/>
      <c r="U77" s="184"/>
      <c r="V77" s="180"/>
      <c r="W77" s="184"/>
      <c r="X77" s="357"/>
      <c r="Y77" s="184"/>
      <c r="Z77" s="180"/>
      <c r="AA77" s="184"/>
      <c r="AB77" s="180"/>
      <c r="AC77" s="184"/>
      <c r="AD77" s="180"/>
      <c r="AE77" s="184"/>
      <c r="AF77" s="180"/>
      <c r="AG77" s="184"/>
      <c r="AH77" s="180"/>
      <c r="AI77" s="184"/>
      <c r="AJ77" s="180"/>
      <c r="AK77" s="180"/>
      <c r="AL77" s="180"/>
      <c r="AM77" s="180"/>
      <c r="AN77" s="180"/>
      <c r="AO77" s="180"/>
      <c r="AP77" s="180"/>
      <c r="AQ77" s="180"/>
      <c r="AR77" s="180"/>
      <c r="AS77" s="180"/>
      <c r="AT77" s="180"/>
      <c r="AU77" s="180"/>
      <c r="AV77" s="180"/>
      <c r="AW77" s="180"/>
      <c r="AX77" s="180"/>
      <c r="AY77" s="180"/>
      <c r="AZ77" s="184">
        <f t="shared" si="3"/>
        <v>0</v>
      </c>
      <c r="BA77" s="167"/>
      <c r="BB77" s="8"/>
      <c r="BC77" s="8"/>
      <c r="BD77" s="8"/>
      <c r="BE77" s="8"/>
    </row>
    <row r="78" spans="1:58" x14ac:dyDescent="0.25">
      <c r="A78" s="96"/>
      <c r="B78" s="108"/>
      <c r="D78" s="108"/>
      <c r="F78" s="108"/>
      <c r="H78" s="108"/>
      <c r="J78" s="108"/>
      <c r="L78" s="108"/>
      <c r="N78" s="108"/>
      <c r="O78" s="1"/>
      <c r="P78" s="108"/>
      <c r="Q78" s="1"/>
      <c r="R78" s="108"/>
      <c r="S78" s="1"/>
      <c r="T78" s="108"/>
      <c r="U78" s="1"/>
      <c r="X78" s="8"/>
      <c r="Z78" s="108"/>
      <c r="AB78" s="108"/>
      <c r="AD78" s="108"/>
      <c r="AF78" s="108"/>
      <c r="AH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" t="s">
        <v>15</v>
      </c>
      <c r="BA78" s="167"/>
      <c r="BB78" s="8"/>
      <c r="BC78" s="8"/>
      <c r="BD78" s="8"/>
      <c r="BE78" s="87"/>
    </row>
    <row r="79" spans="1:58" ht="13.8" x14ac:dyDescent="0.3">
      <c r="A79" s="112" t="s">
        <v>54</v>
      </c>
      <c r="O79" s="1"/>
      <c r="P79" s="25"/>
      <c r="Q79" s="1"/>
      <c r="R79" s="25"/>
      <c r="S79" s="1"/>
      <c r="T79" s="25"/>
      <c r="U79" s="1"/>
      <c r="X79" s="8"/>
      <c r="BA79" s="167"/>
      <c r="BB79" s="8"/>
      <c r="BC79" s="8"/>
      <c r="BD79" s="8"/>
      <c r="BE79" s="8"/>
    </row>
    <row r="80" spans="1:58" x14ac:dyDescent="0.25">
      <c r="A80" s="97" t="s">
        <v>21</v>
      </c>
      <c r="C80" s="134">
        <f>C39-C101</f>
        <v>0</v>
      </c>
      <c r="E80" s="134">
        <f>E39-E101</f>
        <v>0</v>
      </c>
      <c r="G80" s="134">
        <f>G39-G101</f>
        <v>0</v>
      </c>
      <c r="I80" s="134">
        <f>I39-I101</f>
        <v>0</v>
      </c>
      <c r="K80" s="134">
        <f>K39-K101</f>
        <v>0</v>
      </c>
      <c r="M80" s="134"/>
      <c r="O80" s="134"/>
      <c r="P80" s="25"/>
      <c r="Q80" s="134"/>
      <c r="R80" s="25"/>
      <c r="S80" s="134"/>
      <c r="T80" s="25"/>
      <c r="U80" s="134"/>
      <c r="V80" s="191"/>
      <c r="W80" s="134"/>
      <c r="X80" s="191"/>
      <c r="Y80" s="134"/>
      <c r="AA80" s="134"/>
      <c r="AC80" s="134"/>
      <c r="AE80" s="134"/>
      <c r="AG80" s="134"/>
      <c r="AI80" s="134"/>
      <c r="AZ80" s="134">
        <f t="shared" ref="AZ80:AZ94" si="4">C80+E80+G80+I80+K80+M80+O80+Q80+S80+U80+W80+Y80+AA80+AC80+AE80+AG80+AI80</f>
        <v>0</v>
      </c>
      <c r="BA80" s="167"/>
      <c r="BB80" s="8"/>
      <c r="BC80" s="8"/>
      <c r="BD80" s="8"/>
      <c r="BE80" s="18"/>
    </row>
    <row r="81" spans="1:57" x14ac:dyDescent="0.25">
      <c r="A81" s="97" t="s">
        <v>22</v>
      </c>
      <c r="O81" s="1"/>
      <c r="P81" s="25"/>
      <c r="Q81" s="1"/>
      <c r="R81" s="25"/>
      <c r="S81" s="1"/>
      <c r="T81" s="25"/>
      <c r="U81" s="1"/>
      <c r="X81" s="8"/>
      <c r="AZ81" s="1" t="s">
        <v>15</v>
      </c>
      <c r="BA81" s="167"/>
      <c r="BB81" s="8"/>
      <c r="BC81" s="8"/>
      <c r="BD81" s="8"/>
      <c r="BE81" s="9"/>
    </row>
    <row r="82" spans="1:57" x14ac:dyDescent="0.25">
      <c r="A82" s="97" t="s">
        <v>23</v>
      </c>
      <c r="C82" s="7">
        <f t="shared" ref="C82:C88" si="5">C41-C103</f>
        <v>0</v>
      </c>
      <c r="E82" s="7">
        <f t="shared" ref="E82:G88" si="6">E41-E103</f>
        <v>0</v>
      </c>
      <c r="G82" s="7">
        <f t="shared" si="6"/>
        <v>0</v>
      </c>
      <c r="I82" s="7">
        <f t="shared" ref="I82:K88" si="7">I41-I103</f>
        <v>0</v>
      </c>
      <c r="K82" s="7">
        <f t="shared" si="7"/>
        <v>0</v>
      </c>
      <c r="M82" s="7"/>
      <c r="O82" s="7"/>
      <c r="P82" s="25"/>
      <c r="Q82" s="7"/>
      <c r="R82" s="25"/>
      <c r="S82" s="7"/>
      <c r="T82" s="25"/>
      <c r="U82" s="7"/>
      <c r="V82" s="7"/>
      <c r="W82" s="7"/>
      <c r="X82" s="7"/>
      <c r="Y82" s="7"/>
      <c r="AA82" s="7"/>
      <c r="AC82" s="7"/>
      <c r="AE82" s="7"/>
      <c r="AG82" s="7"/>
      <c r="AI82" s="7"/>
      <c r="AZ82" s="7">
        <f t="shared" si="4"/>
        <v>0</v>
      </c>
      <c r="BA82" s="167"/>
      <c r="BB82" s="8"/>
      <c r="BC82" s="8"/>
      <c r="BD82" s="8"/>
      <c r="BE82" s="9"/>
    </row>
    <row r="83" spans="1:57" x14ac:dyDescent="0.25">
      <c r="A83" s="97" t="s">
        <v>24</v>
      </c>
      <c r="C83" s="7">
        <f t="shared" si="5"/>
        <v>0</v>
      </c>
      <c r="E83" s="7">
        <f t="shared" si="6"/>
        <v>0</v>
      </c>
      <c r="G83" s="7">
        <f t="shared" si="6"/>
        <v>0</v>
      </c>
      <c r="I83" s="7">
        <f t="shared" si="7"/>
        <v>0</v>
      </c>
      <c r="K83" s="7">
        <f t="shared" si="7"/>
        <v>0</v>
      </c>
      <c r="M83" s="7"/>
      <c r="O83" s="7"/>
      <c r="P83" s="25"/>
      <c r="Q83" s="7"/>
      <c r="R83" s="25"/>
      <c r="S83" s="7"/>
      <c r="T83" s="25"/>
      <c r="U83" s="7"/>
      <c r="V83" s="7"/>
      <c r="W83" s="7"/>
      <c r="X83" s="7"/>
      <c r="Y83" s="7"/>
      <c r="AA83" s="7"/>
      <c r="AC83" s="7"/>
      <c r="AE83" s="7"/>
      <c r="AG83" s="7"/>
      <c r="AI83" s="7"/>
      <c r="AZ83" s="7">
        <f t="shared" si="4"/>
        <v>0</v>
      </c>
      <c r="BA83" s="167"/>
      <c r="BB83" s="8"/>
      <c r="BC83" s="8"/>
      <c r="BD83" s="8"/>
      <c r="BE83" s="9"/>
    </row>
    <row r="84" spans="1:57" x14ac:dyDescent="0.25">
      <c r="A84" s="97" t="s">
        <v>25</v>
      </c>
      <c r="C84" s="7">
        <f t="shared" si="5"/>
        <v>0</v>
      </c>
      <c r="E84" s="7">
        <f t="shared" si="6"/>
        <v>0</v>
      </c>
      <c r="G84" s="7">
        <f t="shared" si="6"/>
        <v>0</v>
      </c>
      <c r="I84" s="7">
        <f t="shared" si="7"/>
        <v>0</v>
      </c>
      <c r="K84" s="7">
        <f t="shared" si="7"/>
        <v>0</v>
      </c>
      <c r="M84" s="7"/>
      <c r="O84" s="7"/>
      <c r="P84" s="25"/>
      <c r="Q84" s="7"/>
      <c r="R84" s="25"/>
      <c r="S84" s="7"/>
      <c r="T84" s="25"/>
      <c r="U84" s="7"/>
      <c r="V84" s="7"/>
      <c r="W84" s="7"/>
      <c r="X84" s="7"/>
      <c r="Y84" s="7"/>
      <c r="AA84" s="7"/>
      <c r="AC84" s="7"/>
      <c r="AE84" s="7"/>
      <c r="AG84" s="7"/>
      <c r="AI84" s="7"/>
      <c r="AZ84" s="7">
        <f t="shared" si="4"/>
        <v>0</v>
      </c>
      <c r="BA84" s="167"/>
      <c r="BB84" s="8"/>
      <c r="BC84" s="8"/>
      <c r="BD84" s="8"/>
      <c r="BE84" s="9"/>
    </row>
    <row r="85" spans="1:57" x14ac:dyDescent="0.25">
      <c r="A85" s="97" t="s">
        <v>26</v>
      </c>
      <c r="C85" s="7">
        <f t="shared" si="5"/>
        <v>0</v>
      </c>
      <c r="E85" s="7">
        <f t="shared" si="6"/>
        <v>0</v>
      </c>
      <c r="G85" s="7">
        <f t="shared" si="6"/>
        <v>0</v>
      </c>
      <c r="I85" s="7">
        <f t="shared" si="7"/>
        <v>0</v>
      </c>
      <c r="K85" s="7">
        <f t="shared" si="7"/>
        <v>0</v>
      </c>
      <c r="M85" s="7"/>
      <c r="O85" s="7"/>
      <c r="P85" s="25"/>
      <c r="Q85" s="7"/>
      <c r="R85" s="25"/>
      <c r="S85" s="7"/>
      <c r="T85" s="25"/>
      <c r="U85" s="7"/>
      <c r="V85" s="7"/>
      <c r="W85" s="7"/>
      <c r="X85" s="7"/>
      <c r="Y85" s="7"/>
      <c r="AA85" s="7"/>
      <c r="AC85" s="7"/>
      <c r="AE85" s="7"/>
      <c r="AG85" s="7"/>
      <c r="AI85" s="7"/>
      <c r="AZ85" s="7">
        <f t="shared" si="4"/>
        <v>0</v>
      </c>
      <c r="BA85" s="167"/>
      <c r="BB85" s="8"/>
      <c r="BC85" s="8"/>
      <c r="BD85" s="8"/>
      <c r="BE85" s="9"/>
    </row>
    <row r="86" spans="1:57" x14ac:dyDescent="0.25">
      <c r="A86" s="97" t="s">
        <v>27</v>
      </c>
      <c r="C86" s="7">
        <f t="shared" si="5"/>
        <v>0</v>
      </c>
      <c r="E86" s="7">
        <f t="shared" si="6"/>
        <v>0</v>
      </c>
      <c r="G86" s="7">
        <f t="shared" si="6"/>
        <v>0</v>
      </c>
      <c r="I86" s="7">
        <f t="shared" si="7"/>
        <v>0</v>
      </c>
      <c r="K86" s="7">
        <f t="shared" si="7"/>
        <v>0</v>
      </c>
      <c r="M86" s="7"/>
      <c r="O86" s="7"/>
      <c r="P86" s="25"/>
      <c r="Q86" s="7"/>
      <c r="R86" s="25"/>
      <c r="S86" s="7"/>
      <c r="T86" s="25"/>
      <c r="U86" s="7"/>
      <c r="V86" s="7"/>
      <c r="W86" s="7"/>
      <c r="X86" s="7"/>
      <c r="Y86" s="7"/>
      <c r="AA86" s="7"/>
      <c r="AC86" s="7"/>
      <c r="AE86" s="7"/>
      <c r="AG86" s="7"/>
      <c r="AI86" s="7"/>
      <c r="AZ86" s="7">
        <f t="shared" si="4"/>
        <v>0</v>
      </c>
      <c r="BA86" s="167"/>
      <c r="BB86" s="8"/>
      <c r="BC86" s="8"/>
      <c r="BD86" s="8"/>
      <c r="BE86" s="9"/>
    </row>
    <row r="87" spans="1:57" x14ac:dyDescent="0.25">
      <c r="A87" s="97" t="s">
        <v>28</v>
      </c>
      <c r="C87" s="7">
        <f t="shared" si="5"/>
        <v>0</v>
      </c>
      <c r="E87" s="7">
        <f t="shared" si="6"/>
        <v>0</v>
      </c>
      <c r="G87" s="7">
        <f t="shared" si="6"/>
        <v>0</v>
      </c>
      <c r="I87" s="7">
        <f t="shared" si="7"/>
        <v>0</v>
      </c>
      <c r="K87" s="7">
        <f t="shared" si="7"/>
        <v>0</v>
      </c>
      <c r="M87" s="7"/>
      <c r="O87" s="7"/>
      <c r="P87" s="25"/>
      <c r="Q87" s="7"/>
      <c r="R87" s="25"/>
      <c r="S87" s="7"/>
      <c r="T87" s="25"/>
      <c r="U87" s="7"/>
      <c r="V87" s="7"/>
      <c r="W87" s="7"/>
      <c r="X87" s="7"/>
      <c r="Y87" s="7"/>
      <c r="AA87" s="7"/>
      <c r="AC87" s="7"/>
      <c r="AE87" s="7"/>
      <c r="AG87" s="7"/>
      <c r="AI87" s="7"/>
      <c r="AZ87" s="7">
        <f t="shared" si="4"/>
        <v>0</v>
      </c>
      <c r="BA87" s="167"/>
      <c r="BB87" s="8"/>
      <c r="BC87" s="8"/>
      <c r="BD87" s="8"/>
      <c r="BE87" s="9"/>
    </row>
    <row r="88" spans="1:57" x14ac:dyDescent="0.25">
      <c r="A88" s="97" t="s">
        <v>29</v>
      </c>
      <c r="C88" s="7">
        <f t="shared" si="5"/>
        <v>0</v>
      </c>
      <c r="E88" s="7">
        <f t="shared" si="6"/>
        <v>0</v>
      </c>
      <c r="G88" s="7">
        <f t="shared" si="6"/>
        <v>0</v>
      </c>
      <c r="I88" s="7">
        <f t="shared" si="7"/>
        <v>0</v>
      </c>
      <c r="K88" s="7">
        <f t="shared" si="7"/>
        <v>0</v>
      </c>
      <c r="M88" s="7"/>
      <c r="O88" s="7"/>
      <c r="P88" s="25"/>
      <c r="Q88" s="7"/>
      <c r="R88" s="25"/>
      <c r="S88" s="7"/>
      <c r="T88" s="25"/>
      <c r="U88" s="7"/>
      <c r="V88" s="7"/>
      <c r="W88" s="7"/>
      <c r="X88" s="7"/>
      <c r="Y88" s="7"/>
      <c r="AA88" s="7"/>
      <c r="AC88" s="7"/>
      <c r="AE88" s="7"/>
      <c r="AG88" s="7"/>
      <c r="AI88" s="7"/>
      <c r="AZ88" s="7">
        <f t="shared" si="4"/>
        <v>0</v>
      </c>
      <c r="BA88" s="167"/>
      <c r="BB88" s="8"/>
      <c r="BC88" s="8"/>
      <c r="BD88" s="8"/>
      <c r="BE88" s="9"/>
    </row>
    <row r="89" spans="1:57" x14ac:dyDescent="0.25">
      <c r="A89" s="97" t="s">
        <v>30</v>
      </c>
      <c r="C89" s="7">
        <v>0</v>
      </c>
      <c r="E89" s="7">
        <v>0</v>
      </c>
      <c r="G89" s="7">
        <v>0</v>
      </c>
      <c r="I89" s="7">
        <v>0</v>
      </c>
      <c r="K89" s="7">
        <v>0</v>
      </c>
      <c r="M89" s="7"/>
      <c r="O89" s="7"/>
      <c r="P89" s="25"/>
      <c r="Q89" s="7"/>
      <c r="R89" s="25"/>
      <c r="S89" s="7"/>
      <c r="T89" s="25"/>
      <c r="U89" s="7"/>
      <c r="V89" s="7"/>
      <c r="W89" s="7"/>
      <c r="X89" s="7"/>
      <c r="Y89" s="7"/>
      <c r="AA89" s="7"/>
      <c r="AC89" s="7"/>
      <c r="AE89" s="7"/>
      <c r="AG89" s="7"/>
      <c r="AI89" s="7"/>
      <c r="AZ89" s="7">
        <f t="shared" si="4"/>
        <v>0</v>
      </c>
      <c r="BA89" s="167"/>
      <c r="BB89" s="8"/>
      <c r="BC89" s="8"/>
      <c r="BD89" s="8"/>
      <c r="BE89" s="9"/>
    </row>
    <row r="90" spans="1:57" x14ac:dyDescent="0.25">
      <c r="A90" s="97" t="s">
        <v>32</v>
      </c>
      <c r="C90" s="7">
        <f>C50-C112</f>
        <v>0</v>
      </c>
      <c r="E90" s="7">
        <f>E50-E112</f>
        <v>0</v>
      </c>
      <c r="G90" s="7">
        <f>G50-G112</f>
        <v>0</v>
      </c>
      <c r="I90" s="7">
        <f>I50-I112</f>
        <v>0</v>
      </c>
      <c r="K90" s="7">
        <f>K50-K112</f>
        <v>0</v>
      </c>
      <c r="M90" s="7"/>
      <c r="O90" s="7"/>
      <c r="P90" s="25"/>
      <c r="Q90" s="7"/>
      <c r="R90" s="25"/>
      <c r="S90" s="7"/>
      <c r="T90" s="25"/>
      <c r="U90" s="7"/>
      <c r="V90" s="7"/>
      <c r="W90" s="7"/>
      <c r="X90" s="7"/>
      <c r="Y90" s="7"/>
      <c r="AA90" s="7"/>
      <c r="AC90" s="7"/>
      <c r="AE90" s="7"/>
      <c r="AG90" s="7"/>
      <c r="AI90" s="7"/>
      <c r="AZ90" s="7">
        <f t="shared" si="4"/>
        <v>0</v>
      </c>
      <c r="BA90" s="167"/>
      <c r="BB90" s="8"/>
      <c r="BC90" s="8"/>
      <c r="BD90" s="8"/>
      <c r="BE90" s="9"/>
    </row>
    <row r="91" spans="1:57" x14ac:dyDescent="0.25">
      <c r="A91" s="97" t="s">
        <v>33</v>
      </c>
      <c r="C91" s="7">
        <f>C51-C113</f>
        <v>0</v>
      </c>
      <c r="E91" s="7">
        <f>E51-E113</f>
        <v>0</v>
      </c>
      <c r="G91" s="7">
        <f>G51-G113</f>
        <v>0</v>
      </c>
      <c r="I91" s="7">
        <f>I51-I113</f>
        <v>0</v>
      </c>
      <c r="K91" s="7">
        <f>K51-K113</f>
        <v>0</v>
      </c>
      <c r="M91" s="7"/>
      <c r="O91" s="7"/>
      <c r="P91" s="25"/>
      <c r="Q91" s="7"/>
      <c r="R91" s="25"/>
      <c r="S91" s="7"/>
      <c r="T91" s="25"/>
      <c r="U91" s="7"/>
      <c r="V91" s="7"/>
      <c r="W91" s="7"/>
      <c r="X91" s="7"/>
      <c r="Y91" s="7"/>
      <c r="AA91" s="7"/>
      <c r="AC91" s="7"/>
      <c r="AE91" s="7"/>
      <c r="AG91" s="7"/>
      <c r="AI91" s="7"/>
      <c r="AZ91" s="7">
        <f t="shared" si="4"/>
        <v>0</v>
      </c>
      <c r="BA91" s="167"/>
      <c r="BB91" s="8"/>
      <c r="BC91" s="8"/>
      <c r="BD91" s="8"/>
      <c r="BE91" s="9"/>
    </row>
    <row r="92" spans="1:57" x14ac:dyDescent="0.25">
      <c r="A92" s="186" t="s">
        <v>34</v>
      </c>
      <c r="B92" s="181"/>
      <c r="C92" s="119">
        <f>SUM(C82:C91)</f>
        <v>0</v>
      </c>
      <c r="D92" s="181"/>
      <c r="E92" s="119">
        <f>SUM(E82:E91)</f>
        <v>0</v>
      </c>
      <c r="F92" s="181"/>
      <c r="G92" s="119">
        <f>SUM(G82:G91)</f>
        <v>0</v>
      </c>
      <c r="H92" s="181"/>
      <c r="I92" s="119">
        <f>SUM(I82:I91)</f>
        <v>0</v>
      </c>
      <c r="J92" s="192"/>
      <c r="K92" s="119">
        <f>SUM(K82:K91)</f>
        <v>0</v>
      </c>
      <c r="L92" s="181"/>
      <c r="M92" s="119"/>
      <c r="N92" s="181"/>
      <c r="O92" s="119"/>
      <c r="P92" s="181"/>
      <c r="Q92" s="119"/>
      <c r="R92" s="181"/>
      <c r="S92" s="119"/>
      <c r="T92" s="181"/>
      <c r="U92" s="119"/>
      <c r="V92" s="192"/>
      <c r="W92" s="119"/>
      <c r="X92" s="192"/>
      <c r="Y92" s="119"/>
      <c r="Z92" s="181"/>
      <c r="AA92" s="119"/>
      <c r="AB92" s="181"/>
      <c r="AC92" s="119"/>
      <c r="AD92" s="181"/>
      <c r="AE92" s="119"/>
      <c r="AF92" s="181"/>
      <c r="AG92" s="119"/>
      <c r="AH92" s="181"/>
      <c r="AI92" s="119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19">
        <f t="shared" si="4"/>
        <v>0</v>
      </c>
      <c r="BA92" s="167"/>
      <c r="BB92" s="8"/>
      <c r="BC92" s="8"/>
      <c r="BD92" s="8"/>
      <c r="BE92" s="9"/>
    </row>
    <row r="93" spans="1:57" x14ac:dyDescent="0.25">
      <c r="A93" s="118" t="s">
        <v>35</v>
      </c>
      <c r="B93" s="181"/>
      <c r="C93" s="119">
        <f>C53-C115</f>
        <v>0</v>
      </c>
      <c r="D93" s="181"/>
      <c r="E93" s="119">
        <f>E53-E115</f>
        <v>0</v>
      </c>
      <c r="F93" s="181"/>
      <c r="G93" s="119">
        <f>G53-G115</f>
        <v>0</v>
      </c>
      <c r="H93" s="181"/>
      <c r="I93" s="119">
        <f>I53-I115</f>
        <v>0</v>
      </c>
      <c r="J93" s="181"/>
      <c r="K93" s="119">
        <f>K53-K115</f>
        <v>0</v>
      </c>
      <c r="L93" s="181"/>
      <c r="M93" s="119"/>
      <c r="N93" s="181"/>
      <c r="O93" s="119"/>
      <c r="P93" s="181"/>
      <c r="Q93" s="119"/>
      <c r="R93" s="181"/>
      <c r="S93" s="119"/>
      <c r="T93" s="181"/>
      <c r="U93" s="119"/>
      <c r="V93" s="192"/>
      <c r="W93" s="119"/>
      <c r="X93" s="192"/>
      <c r="Y93" s="119"/>
      <c r="Z93" s="181"/>
      <c r="AA93" s="119"/>
      <c r="AB93" s="181"/>
      <c r="AC93" s="119"/>
      <c r="AD93" s="181"/>
      <c r="AE93" s="119"/>
      <c r="AF93" s="181"/>
      <c r="AG93" s="119"/>
      <c r="AH93" s="181"/>
      <c r="AI93" s="119"/>
      <c r="AJ93" s="181"/>
      <c r="AK93" s="181"/>
      <c r="AL93" s="181"/>
      <c r="AM93" s="181"/>
      <c r="AN93" s="181"/>
      <c r="AO93" s="181"/>
      <c r="AP93" s="181"/>
      <c r="AQ93" s="181"/>
      <c r="AR93" s="181"/>
      <c r="AS93" s="181"/>
      <c r="AT93" s="181"/>
      <c r="AU93" s="181"/>
      <c r="AV93" s="181"/>
      <c r="AW93" s="181"/>
      <c r="AX93" s="181"/>
      <c r="AY93" s="181"/>
      <c r="AZ93" s="119">
        <f t="shared" si="4"/>
        <v>0</v>
      </c>
      <c r="BA93" s="167"/>
    </row>
    <row r="94" spans="1:57" x14ac:dyDescent="0.25">
      <c r="A94" s="298" t="s">
        <v>36</v>
      </c>
      <c r="B94" s="181"/>
      <c r="C94" s="119">
        <f>C54-C116</f>
        <v>0</v>
      </c>
      <c r="D94" s="181"/>
      <c r="E94" s="119">
        <f>E54-E116</f>
        <v>0</v>
      </c>
      <c r="F94" s="181"/>
      <c r="G94" s="119">
        <f>G54-G116</f>
        <v>0</v>
      </c>
      <c r="H94" s="181"/>
      <c r="I94" s="119">
        <f>I54-I116</f>
        <v>0</v>
      </c>
      <c r="J94" s="181"/>
      <c r="K94" s="119">
        <f>K54-K116</f>
        <v>0</v>
      </c>
      <c r="L94" s="181"/>
      <c r="M94" s="119"/>
      <c r="N94" s="181"/>
      <c r="O94" s="119"/>
      <c r="P94" s="181"/>
      <c r="Q94" s="119"/>
      <c r="R94" s="181"/>
      <c r="S94" s="119"/>
      <c r="T94" s="181"/>
      <c r="U94" s="119"/>
      <c r="V94" s="192"/>
      <c r="W94" s="119"/>
      <c r="X94" s="192"/>
      <c r="Y94" s="119"/>
      <c r="Z94" s="181"/>
      <c r="AA94" s="119"/>
      <c r="AB94" s="181"/>
      <c r="AC94" s="119"/>
      <c r="AD94" s="181"/>
      <c r="AE94" s="119"/>
      <c r="AF94" s="181"/>
      <c r="AG94" s="119"/>
      <c r="AH94" s="181"/>
      <c r="AI94" s="119"/>
      <c r="AJ94" s="181"/>
      <c r="AK94" s="181"/>
      <c r="AL94" s="181"/>
      <c r="AM94" s="181"/>
      <c r="AN94" s="181"/>
      <c r="AO94" s="181"/>
      <c r="AP94" s="181"/>
      <c r="AQ94" s="181"/>
      <c r="AR94" s="181"/>
      <c r="AS94" s="181"/>
      <c r="AT94" s="181"/>
      <c r="AU94" s="181"/>
      <c r="AV94" s="181"/>
      <c r="AW94" s="181"/>
      <c r="AX94" s="181"/>
      <c r="AY94" s="181"/>
      <c r="AZ94" s="119">
        <f t="shared" si="4"/>
        <v>0</v>
      </c>
      <c r="BA94" s="167"/>
    </row>
    <row r="95" spans="1:57" x14ac:dyDescent="0.25">
      <c r="A95" s="298" t="s">
        <v>37</v>
      </c>
      <c r="B95" s="181"/>
      <c r="C95" s="119">
        <f>C55-C117</f>
        <v>0</v>
      </c>
      <c r="D95" s="181"/>
      <c r="E95" s="119">
        <f>E55-E117</f>
        <v>0</v>
      </c>
      <c r="F95" s="181"/>
      <c r="G95" s="119">
        <f>G55-G117</f>
        <v>0</v>
      </c>
      <c r="H95" s="181"/>
      <c r="I95" s="119">
        <f>I55-I117</f>
        <v>0</v>
      </c>
      <c r="J95" s="181"/>
      <c r="K95" s="119">
        <f>K55-K117</f>
        <v>0</v>
      </c>
      <c r="L95" s="181"/>
      <c r="M95" s="119"/>
      <c r="N95" s="181"/>
      <c r="O95" s="119"/>
      <c r="P95" s="181"/>
      <c r="Q95" s="119"/>
      <c r="R95" s="181"/>
      <c r="S95" s="119"/>
      <c r="T95" s="181"/>
      <c r="U95" s="119"/>
      <c r="V95" s="192"/>
      <c r="W95" s="119"/>
      <c r="X95" s="192"/>
      <c r="Y95" s="119"/>
      <c r="Z95" s="181"/>
      <c r="AA95" s="119"/>
      <c r="AB95" s="181"/>
      <c r="AC95" s="119"/>
      <c r="AD95" s="181"/>
      <c r="AE95" s="119"/>
      <c r="AF95" s="181"/>
      <c r="AG95" s="119"/>
      <c r="AH95" s="181"/>
      <c r="AI95" s="119"/>
      <c r="AJ95" s="181"/>
      <c r="AK95" s="181"/>
      <c r="AL95" s="181"/>
      <c r="AM95" s="181"/>
      <c r="AN95" s="181"/>
      <c r="AO95" s="181"/>
      <c r="AP95" s="181"/>
      <c r="AQ95" s="181"/>
      <c r="AR95" s="181"/>
      <c r="AS95" s="181"/>
      <c r="AT95" s="181"/>
      <c r="AU95" s="181"/>
      <c r="AV95" s="181"/>
      <c r="AW95" s="181"/>
      <c r="AX95" s="181"/>
      <c r="AY95" s="181"/>
      <c r="AZ95" s="119">
        <f>C95+E95+G95+I95+K95+M95+O95+Q95+S95+U95+W95+Y95+AA95+AC95+AE95+AG95+AI95</f>
        <v>0</v>
      </c>
      <c r="BA95" s="167"/>
    </row>
    <row r="96" spans="1:57" x14ac:dyDescent="0.25">
      <c r="A96" s="118" t="s">
        <v>38</v>
      </c>
      <c r="B96" s="181"/>
      <c r="C96" s="119">
        <f>C56-C118</f>
        <v>0</v>
      </c>
      <c r="D96" s="181"/>
      <c r="E96" s="119">
        <f>E56-E118</f>
        <v>0</v>
      </c>
      <c r="F96" s="181"/>
      <c r="G96" s="119">
        <f>G56-G118</f>
        <v>0</v>
      </c>
      <c r="H96" s="181"/>
      <c r="I96" s="119">
        <f>I56-I118</f>
        <v>0</v>
      </c>
      <c r="J96" s="181"/>
      <c r="K96" s="119">
        <f>K56-K118</f>
        <v>0</v>
      </c>
      <c r="L96" s="181"/>
      <c r="M96" s="119"/>
      <c r="N96" s="181"/>
      <c r="O96" s="119"/>
      <c r="P96" s="181"/>
      <c r="Q96" s="119"/>
      <c r="R96" s="181"/>
      <c r="S96" s="119"/>
      <c r="T96" s="181"/>
      <c r="U96" s="119"/>
      <c r="V96" s="192"/>
      <c r="W96" s="119"/>
      <c r="X96" s="192"/>
      <c r="Y96" s="119"/>
      <c r="Z96" s="181"/>
      <c r="AA96" s="119"/>
      <c r="AB96" s="181"/>
      <c r="AC96" s="119"/>
      <c r="AD96" s="181"/>
      <c r="AE96" s="119"/>
      <c r="AF96" s="181"/>
      <c r="AG96" s="119"/>
      <c r="AH96" s="181"/>
      <c r="AI96" s="119"/>
      <c r="AJ96" s="181"/>
      <c r="AK96" s="181"/>
      <c r="AL96" s="181"/>
      <c r="AM96" s="181"/>
      <c r="AN96" s="181"/>
      <c r="AO96" s="181"/>
      <c r="AP96" s="181"/>
      <c r="AQ96" s="181"/>
      <c r="AR96" s="181"/>
      <c r="AS96" s="181"/>
      <c r="AT96" s="181"/>
      <c r="AU96" s="181"/>
      <c r="AV96" s="181"/>
      <c r="AW96" s="181"/>
      <c r="AX96" s="181"/>
      <c r="AY96" s="181"/>
      <c r="AZ96" s="119">
        <f>C96+E96+G96+I96+K96+M96+O96+Q96+S96+U96+W96+Y96+AA96+AC96+AE96+AG96+AI96</f>
        <v>0</v>
      </c>
      <c r="BA96" s="167"/>
    </row>
    <row r="97" spans="1:56" x14ac:dyDescent="0.25">
      <c r="A97" s="186" t="s">
        <v>55</v>
      </c>
      <c r="B97" s="187">
        <f>SUM(C92:C96)+C80-C97</f>
        <v>0</v>
      </c>
      <c r="C97" s="185">
        <f>C67-C99</f>
        <v>0</v>
      </c>
      <c r="D97" s="187">
        <f>SUM(E92:E96)+E80-E97</f>
        <v>0</v>
      </c>
      <c r="E97" s="185">
        <f>E67-E99</f>
        <v>0</v>
      </c>
      <c r="F97" s="187"/>
      <c r="G97" s="185">
        <f>G67-G99</f>
        <v>-2</v>
      </c>
      <c r="H97" s="187"/>
      <c r="I97" s="185">
        <f>I67-I99</f>
        <v>0</v>
      </c>
      <c r="J97" s="187"/>
      <c r="K97" s="185">
        <f>K67-K99</f>
        <v>0</v>
      </c>
      <c r="L97" s="187"/>
      <c r="M97" s="185"/>
      <c r="N97" s="187"/>
      <c r="O97" s="185"/>
      <c r="P97" s="187"/>
      <c r="Q97" s="185"/>
      <c r="R97" s="187"/>
      <c r="S97" s="185"/>
      <c r="T97" s="187"/>
      <c r="U97" s="185"/>
      <c r="V97" s="187"/>
      <c r="W97" s="185"/>
      <c r="X97" s="187"/>
      <c r="Y97" s="185"/>
      <c r="Z97" s="187"/>
      <c r="AA97" s="185"/>
      <c r="AB97" s="187"/>
      <c r="AC97" s="185"/>
      <c r="AD97" s="187"/>
      <c r="AE97" s="185"/>
      <c r="AF97" s="187"/>
      <c r="AG97" s="185"/>
      <c r="AH97" s="187"/>
      <c r="AI97" s="185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5">
        <f>C97+E97+G97+I97+K97+M97+O97+Q97+S97+U97+W97+Y97+AA97+AC97+AE97+AG97+AI97</f>
        <v>-2</v>
      </c>
      <c r="BA97" s="167"/>
      <c r="BB97" s="5"/>
    </row>
    <row r="98" spans="1:56" ht="15.6" x14ac:dyDescent="0.3">
      <c r="A98" s="96"/>
      <c r="C98" s="133"/>
      <c r="E98" s="133"/>
      <c r="O98" s="1"/>
      <c r="P98" s="25"/>
      <c r="Q98" s="1"/>
      <c r="R98" s="25"/>
      <c r="S98" s="1"/>
      <c r="T98" s="25"/>
      <c r="U98" s="1"/>
      <c r="V98" s="25"/>
      <c r="X98" s="25"/>
    </row>
    <row r="99" spans="1:56" x14ac:dyDescent="0.25">
      <c r="A99" s="97" t="s">
        <v>56</v>
      </c>
      <c r="B99" s="108"/>
      <c r="C99" s="113">
        <v>0</v>
      </c>
      <c r="D99" s="108"/>
      <c r="E99" s="113">
        <v>0</v>
      </c>
      <c r="F99" s="108"/>
      <c r="G99" s="113">
        <v>12932676.24</v>
      </c>
      <c r="H99" s="108"/>
      <c r="I99" s="113">
        <v>-7549752</v>
      </c>
      <c r="J99" s="108"/>
      <c r="K99" s="113">
        <v>-5382922.2400000002</v>
      </c>
      <c r="L99" s="108"/>
      <c r="M99" s="113"/>
      <c r="N99" s="108"/>
      <c r="O99" s="113"/>
      <c r="P99" s="108"/>
      <c r="Q99" s="113"/>
      <c r="R99" s="108"/>
      <c r="S99" s="113"/>
      <c r="T99" s="108"/>
      <c r="U99" s="113"/>
      <c r="V99" s="108"/>
      <c r="W99" s="113"/>
      <c r="X99" s="108"/>
      <c r="Y99" s="113"/>
      <c r="Z99" s="108"/>
      <c r="AA99" s="113"/>
      <c r="AB99" s="108"/>
      <c r="AC99" s="113"/>
      <c r="AD99" s="108"/>
      <c r="AE99" s="113"/>
      <c r="AF99" s="108"/>
      <c r="AG99" s="113"/>
      <c r="AH99" s="108"/>
      <c r="AI99" s="113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13">
        <v>2</v>
      </c>
      <c r="BA99" s="5"/>
      <c r="BD99" s="1" t="s">
        <v>57</v>
      </c>
    </row>
    <row r="100" spans="1:56" x14ac:dyDescent="0.25">
      <c r="A100" s="97"/>
      <c r="C100" s="10"/>
      <c r="E100" s="10"/>
      <c r="G100" s="10"/>
      <c r="I100" s="10"/>
      <c r="K100" s="10"/>
      <c r="M100" s="10"/>
      <c r="O100" s="10"/>
      <c r="P100" s="25"/>
      <c r="Q100" s="10"/>
      <c r="R100" s="25"/>
      <c r="S100" s="10"/>
      <c r="T100" s="25"/>
      <c r="U100" s="10"/>
      <c r="V100" s="25"/>
      <c r="W100" s="10"/>
      <c r="X100" s="25"/>
      <c r="Y100" s="10"/>
      <c r="AA100" s="10"/>
      <c r="AC100" s="10"/>
      <c r="AE100" s="10"/>
      <c r="AG100" s="10"/>
      <c r="AI100" s="10"/>
      <c r="AZ100" s="10"/>
    </row>
    <row r="101" spans="1:56" x14ac:dyDescent="0.25">
      <c r="A101" s="97" t="s">
        <v>58</v>
      </c>
      <c r="C101" s="115"/>
      <c r="E101" s="115"/>
      <c r="G101" s="115"/>
      <c r="I101" s="115"/>
      <c r="K101" s="115"/>
      <c r="M101" s="115"/>
      <c r="O101" s="115"/>
      <c r="P101" s="25"/>
      <c r="Q101" s="115"/>
      <c r="R101" s="25"/>
      <c r="S101" s="115"/>
      <c r="T101" s="25"/>
      <c r="U101" s="115"/>
      <c r="V101" s="25"/>
      <c r="W101" s="115"/>
      <c r="X101" s="25"/>
      <c r="Y101" s="115"/>
      <c r="AA101" s="115"/>
      <c r="AC101" s="115"/>
      <c r="AE101" s="115"/>
      <c r="AG101" s="115"/>
      <c r="AI101" s="115"/>
      <c r="AZ101" s="115"/>
    </row>
    <row r="102" spans="1:56" x14ac:dyDescent="0.25">
      <c r="A102" s="97" t="s">
        <v>59</v>
      </c>
      <c r="C102" s="113"/>
      <c r="E102" s="113"/>
      <c r="G102" s="113"/>
      <c r="I102" s="113"/>
      <c r="K102" s="113"/>
      <c r="M102" s="113"/>
      <c r="O102" s="113"/>
      <c r="P102" s="25"/>
      <c r="Q102" s="113"/>
      <c r="R102" s="25"/>
      <c r="S102" s="113"/>
      <c r="T102" s="25"/>
      <c r="U102" s="113"/>
      <c r="V102" s="25"/>
      <c r="W102" s="113"/>
      <c r="X102" s="25"/>
      <c r="Y102" s="113"/>
      <c r="AA102" s="113"/>
      <c r="AC102" s="113"/>
      <c r="AE102" s="113"/>
      <c r="AG102" s="113"/>
      <c r="AI102" s="113"/>
      <c r="AZ102" s="113"/>
    </row>
    <row r="103" spans="1:56" x14ac:dyDescent="0.25">
      <c r="A103" s="97" t="s">
        <v>60</v>
      </c>
      <c r="C103" s="116"/>
      <c r="E103" s="116"/>
      <c r="G103" s="116"/>
      <c r="I103" s="116"/>
      <c r="K103" s="116"/>
      <c r="M103" s="116"/>
      <c r="O103" s="116"/>
      <c r="P103" s="25"/>
      <c r="Q103" s="116"/>
      <c r="R103" s="25"/>
      <c r="S103" s="116"/>
      <c r="T103" s="25"/>
      <c r="U103" s="116"/>
      <c r="V103" s="25"/>
      <c r="W103" s="116"/>
      <c r="X103" s="25"/>
      <c r="Y103" s="116"/>
      <c r="AA103" s="116"/>
      <c r="AC103" s="116"/>
      <c r="AE103" s="116"/>
      <c r="AG103" s="116"/>
      <c r="AI103" s="116"/>
      <c r="AZ103" s="116"/>
      <c r="BA103" s="5"/>
    </row>
    <row r="104" spans="1:56" x14ac:dyDescent="0.25">
      <c r="A104" s="97" t="s">
        <v>61</v>
      </c>
      <c r="C104" s="116"/>
      <c r="E104" s="116"/>
      <c r="G104" s="116"/>
      <c r="I104" s="116"/>
      <c r="K104" s="116"/>
      <c r="M104" s="116"/>
      <c r="O104" s="116"/>
      <c r="P104" s="25"/>
      <c r="Q104" s="116"/>
      <c r="R104" s="25"/>
      <c r="S104" s="116"/>
      <c r="T104" s="25"/>
      <c r="U104" s="116"/>
      <c r="V104" s="25"/>
      <c r="W104" s="116"/>
      <c r="X104" s="25"/>
      <c r="Y104" s="116"/>
      <c r="AA104" s="116"/>
      <c r="AC104" s="116"/>
      <c r="AE104" s="116"/>
      <c r="AG104" s="116"/>
      <c r="AI104" s="116"/>
      <c r="AZ104" s="116"/>
      <c r="BA104" s="5"/>
    </row>
    <row r="105" spans="1:56" x14ac:dyDescent="0.25">
      <c r="A105" s="97" t="s">
        <v>62</v>
      </c>
      <c r="C105" s="116"/>
      <c r="E105" s="116"/>
      <c r="G105" s="116"/>
      <c r="I105" s="116"/>
      <c r="K105" s="116"/>
      <c r="M105" s="116"/>
      <c r="O105" s="116"/>
      <c r="P105" s="25"/>
      <c r="Q105" s="116"/>
      <c r="R105" s="25"/>
      <c r="S105" s="116"/>
      <c r="T105" s="25"/>
      <c r="U105" s="116"/>
      <c r="V105" s="25"/>
      <c r="W105" s="116"/>
      <c r="X105" s="25"/>
      <c r="Y105" s="116"/>
      <c r="AA105" s="116"/>
      <c r="AC105" s="116"/>
      <c r="AE105" s="116"/>
      <c r="AG105" s="116"/>
      <c r="AI105" s="116"/>
      <c r="AZ105" s="116"/>
      <c r="BA105" s="5"/>
    </row>
    <row r="106" spans="1:56" x14ac:dyDescent="0.25">
      <c r="A106" s="97" t="s">
        <v>63</v>
      </c>
      <c r="C106" s="116"/>
      <c r="E106" s="116"/>
      <c r="G106" s="116"/>
      <c r="I106" s="116"/>
      <c r="K106" s="116"/>
      <c r="M106" s="116"/>
      <c r="O106" s="116"/>
      <c r="P106" s="25"/>
      <c r="Q106" s="116"/>
      <c r="R106" s="25"/>
      <c r="S106" s="116"/>
      <c r="T106" s="25"/>
      <c r="U106" s="116"/>
      <c r="V106" s="25"/>
      <c r="W106" s="116"/>
      <c r="X106" s="25"/>
      <c r="Y106" s="116"/>
      <c r="AA106" s="116"/>
      <c r="AC106" s="116"/>
      <c r="AE106" s="116"/>
      <c r="AG106" s="116"/>
      <c r="AI106" s="116"/>
      <c r="AZ106" s="116"/>
      <c r="BA106" s="5"/>
    </row>
    <row r="107" spans="1:56" x14ac:dyDescent="0.25">
      <c r="A107" s="97" t="s">
        <v>64</v>
      </c>
      <c r="C107" s="116"/>
      <c r="E107" s="116"/>
      <c r="G107" s="116"/>
      <c r="I107" s="116"/>
      <c r="K107" s="116"/>
      <c r="M107" s="116"/>
      <c r="O107" s="116"/>
      <c r="P107" s="25"/>
      <c r="Q107" s="116"/>
      <c r="R107" s="25"/>
      <c r="S107" s="116"/>
      <c r="T107" s="25"/>
      <c r="U107" s="116"/>
      <c r="V107" s="25"/>
      <c r="W107" s="116"/>
      <c r="X107" s="25"/>
      <c r="Y107" s="116"/>
      <c r="AA107" s="116"/>
      <c r="AC107" s="116"/>
      <c r="AE107" s="116"/>
      <c r="AG107" s="116"/>
      <c r="AI107" s="116"/>
      <c r="AZ107" s="116"/>
      <c r="BA107" s="5"/>
    </row>
    <row r="108" spans="1:56" x14ac:dyDescent="0.25">
      <c r="A108" s="97" t="s">
        <v>65</v>
      </c>
      <c r="C108" s="116"/>
      <c r="E108" s="116"/>
      <c r="G108" s="116"/>
      <c r="I108" s="116"/>
      <c r="K108" s="116"/>
      <c r="M108" s="116"/>
      <c r="O108" s="116"/>
      <c r="P108" s="25"/>
      <c r="Q108" s="116"/>
      <c r="R108" s="25"/>
      <c r="S108" s="116"/>
      <c r="T108" s="25"/>
      <c r="U108" s="116"/>
      <c r="V108" s="25"/>
      <c r="W108" s="116"/>
      <c r="X108" s="25"/>
      <c r="Y108" s="116"/>
      <c r="AA108" s="116"/>
      <c r="AC108" s="116"/>
      <c r="AE108" s="116"/>
      <c r="AG108" s="116"/>
      <c r="AI108" s="116"/>
      <c r="AZ108" s="116"/>
      <c r="BA108" s="5"/>
    </row>
    <row r="109" spans="1:56" x14ac:dyDescent="0.25">
      <c r="A109" s="97" t="s">
        <v>66</v>
      </c>
      <c r="C109" s="116"/>
      <c r="E109" s="116"/>
      <c r="G109" s="116"/>
      <c r="I109" s="116"/>
      <c r="K109" s="116"/>
      <c r="M109" s="116"/>
      <c r="O109" s="116"/>
      <c r="P109" s="25"/>
      <c r="Q109" s="116"/>
      <c r="R109" s="25"/>
      <c r="S109" s="116"/>
      <c r="T109" s="25"/>
      <c r="U109" s="116"/>
      <c r="V109" s="25"/>
      <c r="W109" s="116"/>
      <c r="X109" s="25"/>
      <c r="Y109" s="116"/>
      <c r="AA109" s="116"/>
      <c r="AC109" s="116"/>
      <c r="AE109" s="116"/>
      <c r="AG109" s="116"/>
      <c r="AI109" s="116"/>
      <c r="AZ109" s="116"/>
      <c r="BA109" s="5"/>
    </row>
    <row r="110" spans="1:56" x14ac:dyDescent="0.25">
      <c r="A110" s="97" t="s">
        <v>67</v>
      </c>
      <c r="C110" s="116"/>
      <c r="E110" s="116"/>
      <c r="G110" s="116"/>
      <c r="I110" s="116"/>
      <c r="K110" s="116"/>
      <c r="M110" s="116"/>
      <c r="O110" s="116"/>
      <c r="P110" s="25"/>
      <c r="Q110" s="116"/>
      <c r="R110" s="25"/>
      <c r="S110" s="116"/>
      <c r="T110" s="25"/>
      <c r="U110" s="116"/>
      <c r="V110" s="25"/>
      <c r="W110" s="116"/>
      <c r="X110" s="25"/>
      <c r="Y110" s="116"/>
      <c r="AA110" s="116"/>
      <c r="AC110" s="116"/>
      <c r="AE110" s="116"/>
      <c r="AG110" s="116"/>
      <c r="AI110" s="116"/>
      <c r="AZ110" s="116"/>
      <c r="BA110" s="5"/>
    </row>
    <row r="111" spans="1:56" x14ac:dyDescent="0.25">
      <c r="A111" s="97" t="s">
        <v>31</v>
      </c>
      <c r="C111" s="116"/>
      <c r="E111" s="116"/>
      <c r="G111" s="116"/>
      <c r="I111" s="116"/>
      <c r="K111" s="116"/>
      <c r="M111" s="116"/>
      <c r="O111" s="116"/>
      <c r="P111" s="25"/>
      <c r="Q111" s="116"/>
      <c r="R111" s="25"/>
      <c r="S111" s="116"/>
      <c r="T111" s="25"/>
      <c r="U111" s="116"/>
      <c r="V111" s="25"/>
      <c r="W111" s="116"/>
      <c r="X111" s="25"/>
      <c r="Y111" s="116"/>
      <c r="AA111" s="116"/>
      <c r="AC111" s="116"/>
      <c r="AE111" s="116"/>
      <c r="AG111" s="116"/>
      <c r="AI111" s="116"/>
      <c r="AZ111" s="116"/>
      <c r="BA111" s="5"/>
    </row>
    <row r="112" spans="1:56" x14ac:dyDescent="0.25">
      <c r="A112" s="97" t="s">
        <v>68</v>
      </c>
      <c r="C112" s="116"/>
      <c r="E112" s="116"/>
      <c r="G112" s="116"/>
      <c r="I112" s="116"/>
      <c r="K112" s="116"/>
      <c r="M112" s="116"/>
      <c r="O112" s="116"/>
      <c r="P112" s="25"/>
      <c r="Q112" s="116"/>
      <c r="R112" s="25"/>
      <c r="S112" s="116"/>
      <c r="T112" s="25"/>
      <c r="U112" s="116"/>
      <c r="V112" s="25"/>
      <c r="W112" s="116"/>
      <c r="X112" s="25"/>
      <c r="Y112" s="116"/>
      <c r="AA112" s="116"/>
      <c r="AC112" s="116"/>
      <c r="AE112" s="116"/>
      <c r="AG112" s="116"/>
      <c r="AI112" s="116"/>
      <c r="AZ112" s="116"/>
      <c r="BA112" s="5"/>
    </row>
    <row r="113" spans="1:53" x14ac:dyDescent="0.25">
      <c r="A113" s="97" t="s">
        <v>69</v>
      </c>
      <c r="C113" s="116"/>
      <c r="E113" s="116"/>
      <c r="G113" s="116"/>
      <c r="I113" s="116"/>
      <c r="K113" s="116"/>
      <c r="M113" s="116"/>
      <c r="O113" s="116"/>
      <c r="P113" s="25"/>
      <c r="Q113" s="116"/>
      <c r="R113" s="25"/>
      <c r="S113" s="116"/>
      <c r="T113" s="25"/>
      <c r="U113" s="116"/>
      <c r="V113" s="25"/>
      <c r="W113" s="116"/>
      <c r="X113" s="25"/>
      <c r="Y113" s="116"/>
      <c r="AA113" s="116"/>
      <c r="AC113" s="116"/>
      <c r="AE113" s="116"/>
      <c r="AG113" s="116"/>
      <c r="AI113" s="116"/>
      <c r="AZ113" s="116"/>
      <c r="BA113" s="5"/>
    </row>
    <row r="114" spans="1:53" x14ac:dyDescent="0.25">
      <c r="A114" s="97" t="s">
        <v>70</v>
      </c>
      <c r="C114" s="117"/>
      <c r="E114" s="117"/>
      <c r="G114" s="117"/>
      <c r="I114" s="117"/>
      <c r="K114" s="117"/>
      <c r="M114" s="117"/>
      <c r="O114" s="117"/>
      <c r="P114" s="25"/>
      <c r="Q114" s="117"/>
      <c r="R114" s="25"/>
      <c r="S114" s="117"/>
      <c r="T114" s="25"/>
      <c r="U114" s="117"/>
      <c r="V114" s="25"/>
      <c r="W114" s="117"/>
      <c r="X114" s="25"/>
      <c r="Y114" s="117"/>
      <c r="AA114" s="117"/>
      <c r="AC114" s="117"/>
      <c r="AE114" s="117"/>
      <c r="AG114" s="117"/>
      <c r="AI114" s="117"/>
      <c r="AZ114" s="117"/>
      <c r="BA114" s="5"/>
    </row>
    <row r="115" spans="1:53" x14ac:dyDescent="0.25">
      <c r="A115" s="97" t="s">
        <v>71</v>
      </c>
      <c r="C115" s="115"/>
      <c r="E115" s="115"/>
      <c r="G115" s="115"/>
      <c r="I115" s="115"/>
      <c r="K115" s="115"/>
      <c r="M115" s="115"/>
      <c r="O115" s="115"/>
      <c r="P115" s="25"/>
      <c r="Q115" s="115"/>
      <c r="R115" s="25"/>
      <c r="S115" s="115"/>
      <c r="T115" s="25"/>
      <c r="U115" s="115"/>
      <c r="V115" s="25"/>
      <c r="W115" s="115"/>
      <c r="X115" s="25"/>
      <c r="Y115" s="115"/>
      <c r="AA115" s="115"/>
      <c r="AC115" s="115"/>
      <c r="AE115" s="115"/>
      <c r="AG115" s="115"/>
      <c r="AI115" s="115"/>
      <c r="AZ115" s="115"/>
      <c r="BA115" s="5"/>
    </row>
    <row r="116" spans="1:53" x14ac:dyDescent="0.25">
      <c r="A116" s="299" t="s">
        <v>72</v>
      </c>
      <c r="C116" s="115"/>
      <c r="E116" s="115"/>
      <c r="G116" s="115"/>
      <c r="I116" s="115"/>
      <c r="K116" s="115"/>
      <c r="M116" s="115"/>
      <c r="O116" s="115"/>
      <c r="P116" s="25"/>
      <c r="Q116" s="115"/>
      <c r="R116" s="25"/>
      <c r="S116" s="115"/>
      <c r="T116" s="25"/>
      <c r="U116" s="115"/>
      <c r="V116" s="25"/>
      <c r="W116" s="115"/>
      <c r="X116" s="25"/>
      <c r="Y116" s="115"/>
      <c r="AA116" s="115"/>
      <c r="AC116" s="115"/>
      <c r="AE116" s="115"/>
      <c r="AG116" s="115"/>
      <c r="AI116" s="115"/>
      <c r="AZ116" s="115"/>
      <c r="BA116" s="5"/>
    </row>
    <row r="117" spans="1:53" x14ac:dyDescent="0.25">
      <c r="A117" s="299" t="s">
        <v>73</v>
      </c>
      <c r="C117" s="115"/>
      <c r="E117" s="115"/>
      <c r="G117" s="115"/>
      <c r="I117" s="115"/>
      <c r="K117" s="115"/>
      <c r="M117" s="115"/>
      <c r="O117" s="115"/>
      <c r="P117" s="25"/>
      <c r="Q117" s="115"/>
      <c r="R117" s="25"/>
      <c r="S117" s="115"/>
      <c r="T117" s="25"/>
      <c r="U117" s="115"/>
      <c r="V117" s="25"/>
      <c r="W117" s="115"/>
      <c r="X117" s="25"/>
      <c r="Y117" s="115"/>
      <c r="AA117" s="115"/>
      <c r="AC117" s="115"/>
      <c r="AE117" s="115"/>
      <c r="AG117" s="115"/>
      <c r="AI117" s="115"/>
      <c r="AZ117" s="115"/>
      <c r="BA117" s="5"/>
    </row>
    <row r="118" spans="1:53" x14ac:dyDescent="0.25">
      <c r="A118" s="97" t="s">
        <v>74</v>
      </c>
      <c r="C118" s="115"/>
      <c r="E118" s="115"/>
      <c r="G118" s="115"/>
      <c r="I118" s="115"/>
      <c r="K118" s="115"/>
      <c r="M118" s="115"/>
      <c r="O118" s="115"/>
      <c r="P118" s="25"/>
      <c r="Q118" s="115"/>
      <c r="R118" s="25"/>
      <c r="S118" s="115"/>
      <c r="T118" s="25"/>
      <c r="U118" s="115"/>
      <c r="V118" s="25"/>
      <c r="W118" s="115"/>
      <c r="X118" s="25"/>
      <c r="Y118" s="115"/>
      <c r="AA118" s="115"/>
      <c r="AC118" s="115"/>
      <c r="AE118" s="115"/>
      <c r="AG118" s="115"/>
      <c r="AI118" s="115"/>
      <c r="AZ118" s="115"/>
      <c r="BA118" s="5"/>
    </row>
    <row r="119" spans="1:53" x14ac:dyDescent="0.25">
      <c r="I119" s="114"/>
      <c r="K119" s="114"/>
      <c r="O119" s="1"/>
      <c r="P119" s="25"/>
      <c r="Q119" s="1"/>
      <c r="R119" s="25"/>
      <c r="S119" s="1"/>
      <c r="T119" s="25"/>
      <c r="U119" s="1"/>
      <c r="V119" s="25"/>
      <c r="X119" s="25"/>
    </row>
    <row r="120" spans="1:53" s="362" customFormat="1" x14ac:dyDescent="0.25">
      <c r="A120" s="493" t="s">
        <v>75</v>
      </c>
      <c r="B120" s="363"/>
      <c r="C120" s="11">
        <f>'MID-COLUMBIA'!D8+'MID-COLUMBIA'!D9</f>
        <v>0</v>
      </c>
      <c r="D120" s="363"/>
      <c r="E120" s="361"/>
      <c r="F120" s="363"/>
      <c r="G120" s="361"/>
      <c r="H120" s="363"/>
      <c r="I120" s="361"/>
      <c r="J120" s="363"/>
      <c r="K120" s="361"/>
      <c r="L120" s="363"/>
      <c r="M120" s="361"/>
      <c r="N120" s="363"/>
      <c r="O120" s="361"/>
      <c r="P120" s="363"/>
      <c r="Q120" s="361"/>
      <c r="R120" s="363"/>
      <c r="S120" s="361"/>
      <c r="T120" s="363"/>
      <c r="U120" s="361"/>
      <c r="V120" s="363"/>
      <c r="W120" s="361"/>
      <c r="X120" s="363"/>
      <c r="Y120" s="361"/>
      <c r="Z120" s="363"/>
      <c r="AA120" s="361"/>
      <c r="AB120" s="363"/>
      <c r="AC120" s="361"/>
      <c r="AD120" s="363"/>
      <c r="AE120" s="361"/>
      <c r="AF120" s="363"/>
      <c r="AG120" s="361"/>
      <c r="AH120" s="363"/>
      <c r="AI120" s="361"/>
      <c r="AJ120" s="363"/>
      <c r="AK120" s="363"/>
      <c r="AL120" s="363"/>
      <c r="AM120" s="363"/>
      <c r="AN120" s="363"/>
      <c r="AO120" s="363"/>
      <c r="AP120" s="363"/>
      <c r="AQ120" s="363"/>
      <c r="AR120" s="363"/>
      <c r="AS120" s="363"/>
      <c r="AT120" s="363"/>
      <c r="AU120" s="363"/>
      <c r="AV120" s="363"/>
      <c r="AW120" s="363"/>
      <c r="AX120" s="363"/>
      <c r="AY120" s="363"/>
      <c r="AZ120" s="361"/>
    </row>
    <row r="121" spans="1:53" s="362" customFormat="1" x14ac:dyDescent="0.25">
      <c r="A121" s="360" t="s">
        <v>76</v>
      </c>
      <c r="B121" s="363"/>
      <c r="C121" s="361">
        <f>'MID-COLUMBIA'!B220</f>
        <v>0</v>
      </c>
      <c r="D121" s="363"/>
      <c r="E121" s="361"/>
      <c r="F121" s="363"/>
      <c r="G121" s="361"/>
      <c r="H121" s="363"/>
      <c r="I121" s="361"/>
      <c r="J121" s="363"/>
      <c r="K121" s="361"/>
      <c r="L121" s="363"/>
      <c r="M121" s="361"/>
      <c r="N121" s="363"/>
      <c r="O121" s="361"/>
      <c r="P121" s="363"/>
      <c r="Q121" s="361"/>
      <c r="R121" s="363"/>
      <c r="S121" s="361"/>
      <c r="T121" s="363"/>
      <c r="U121" s="361"/>
      <c r="V121" s="363"/>
      <c r="W121" s="361"/>
      <c r="X121" s="363"/>
      <c r="Y121" s="361"/>
      <c r="Z121" s="363"/>
      <c r="AA121" s="361"/>
      <c r="AB121" s="363"/>
      <c r="AC121" s="361"/>
      <c r="AD121" s="363"/>
      <c r="AE121" s="361"/>
      <c r="AF121" s="363"/>
      <c r="AG121" s="361"/>
      <c r="AH121" s="363"/>
      <c r="AI121" s="361"/>
      <c r="AJ121" s="363"/>
      <c r="AK121" s="363"/>
      <c r="AL121" s="363"/>
      <c r="AM121" s="363"/>
      <c r="AN121" s="363"/>
      <c r="AO121" s="363"/>
      <c r="AP121" s="363"/>
      <c r="AQ121" s="363"/>
      <c r="AR121" s="363"/>
      <c r="AS121" s="363"/>
      <c r="AT121" s="363"/>
      <c r="AU121" s="363"/>
      <c r="AV121" s="363"/>
      <c r="AW121" s="363"/>
      <c r="AX121" s="363"/>
      <c r="AY121" s="363"/>
      <c r="AZ121" s="361"/>
    </row>
    <row r="122" spans="1:53" s="362" customFormat="1" x14ac:dyDescent="0.25">
      <c r="A122" s="491" t="s">
        <v>77</v>
      </c>
      <c r="B122" s="363"/>
      <c r="C122" s="492">
        <f>SUM(C120:C121)</f>
        <v>0</v>
      </c>
      <c r="D122" s="363"/>
      <c r="E122" s="361"/>
      <c r="F122" s="363"/>
      <c r="G122" s="361"/>
      <c r="H122" s="363"/>
      <c r="I122" s="361"/>
      <c r="J122" s="363"/>
      <c r="K122" s="361"/>
      <c r="L122" s="363"/>
      <c r="M122" s="361"/>
      <c r="N122" s="363"/>
      <c r="O122" s="361"/>
      <c r="P122" s="363"/>
      <c r="Q122" s="361"/>
      <c r="R122" s="363"/>
      <c r="S122" s="361"/>
      <c r="T122" s="363"/>
      <c r="U122" s="361"/>
      <c r="V122" s="363"/>
      <c r="W122" s="361"/>
      <c r="X122" s="363"/>
      <c r="Y122" s="361"/>
      <c r="Z122" s="363"/>
      <c r="AA122" s="361"/>
      <c r="AB122" s="363"/>
      <c r="AC122" s="361"/>
      <c r="AD122" s="363"/>
      <c r="AE122" s="361"/>
      <c r="AF122" s="363"/>
      <c r="AG122" s="361"/>
      <c r="AH122" s="363"/>
      <c r="AI122" s="361"/>
      <c r="AJ122" s="363"/>
      <c r="AK122" s="363"/>
      <c r="AL122" s="363"/>
      <c r="AM122" s="363"/>
      <c r="AN122" s="363"/>
      <c r="AO122" s="363"/>
      <c r="AP122" s="363"/>
      <c r="AQ122" s="363"/>
      <c r="AR122" s="363"/>
      <c r="AS122" s="363"/>
      <c r="AT122" s="363"/>
      <c r="AU122" s="363"/>
      <c r="AV122" s="363"/>
      <c r="AW122" s="363"/>
      <c r="AX122" s="363"/>
      <c r="AY122" s="363"/>
      <c r="AZ122" s="361"/>
    </row>
    <row r="123" spans="1:53" s="362" customFormat="1" x14ac:dyDescent="0.25">
      <c r="A123" s="360"/>
      <c r="B123" s="363"/>
      <c r="C123" s="361"/>
      <c r="D123" s="363"/>
      <c r="E123" s="361"/>
      <c r="F123" s="363"/>
      <c r="G123" s="361"/>
      <c r="H123" s="363"/>
      <c r="I123" s="361"/>
      <c r="J123" s="363"/>
      <c r="K123" s="361"/>
      <c r="L123" s="363"/>
      <c r="M123" s="361"/>
      <c r="N123" s="363"/>
      <c r="O123" s="361"/>
      <c r="P123" s="363"/>
      <c r="Q123" s="361"/>
      <c r="R123" s="363"/>
      <c r="S123" s="361"/>
      <c r="T123" s="363"/>
      <c r="U123" s="361"/>
      <c r="V123" s="363"/>
      <c r="W123" s="361"/>
      <c r="X123" s="363"/>
      <c r="Y123" s="361"/>
      <c r="Z123" s="363"/>
      <c r="AA123" s="361"/>
      <c r="AB123" s="363"/>
      <c r="AC123" s="361"/>
      <c r="AD123" s="363"/>
      <c r="AE123" s="361"/>
      <c r="AF123" s="363"/>
      <c r="AG123" s="361"/>
      <c r="AH123" s="363"/>
      <c r="AI123" s="361"/>
      <c r="AJ123" s="363"/>
      <c r="AK123" s="363"/>
      <c r="AL123" s="363"/>
      <c r="AM123" s="363"/>
      <c r="AN123" s="363"/>
      <c r="AO123" s="363"/>
      <c r="AP123" s="363"/>
      <c r="AQ123" s="363"/>
      <c r="AR123" s="363"/>
      <c r="AS123" s="363"/>
      <c r="AT123" s="363"/>
      <c r="AU123" s="363"/>
      <c r="AV123" s="363"/>
      <c r="AW123" s="363"/>
      <c r="AX123" s="363"/>
      <c r="AY123" s="363"/>
      <c r="AZ123" s="361"/>
    </row>
    <row r="124" spans="1:53" s="362" customFormat="1" x14ac:dyDescent="0.25">
      <c r="A124" s="360"/>
      <c r="B124" s="363"/>
      <c r="C124" s="361"/>
      <c r="D124" s="363"/>
      <c r="E124" s="361"/>
      <c r="F124" s="363"/>
      <c r="G124" s="361"/>
      <c r="H124" s="363"/>
      <c r="I124" s="361"/>
      <c r="J124" s="363"/>
      <c r="K124" s="361"/>
      <c r="L124" s="363"/>
      <c r="M124" s="361"/>
      <c r="N124" s="363"/>
      <c r="O124" s="361"/>
      <c r="P124" s="363"/>
      <c r="Q124" s="361"/>
      <c r="R124" s="363"/>
      <c r="S124" s="361"/>
      <c r="T124" s="363"/>
      <c r="U124" s="361"/>
      <c r="V124" s="363"/>
      <c r="W124" s="361"/>
      <c r="X124" s="363"/>
      <c r="Y124" s="361"/>
      <c r="Z124" s="363"/>
      <c r="AA124" s="361"/>
      <c r="AB124" s="363"/>
      <c r="AC124" s="361"/>
      <c r="AD124" s="363"/>
      <c r="AE124" s="361"/>
      <c r="AF124" s="363"/>
      <c r="AG124" s="361"/>
      <c r="AH124" s="363"/>
      <c r="AI124" s="361"/>
      <c r="AJ124" s="363"/>
      <c r="AK124" s="363"/>
      <c r="AL124" s="363"/>
      <c r="AM124" s="363"/>
      <c r="AN124" s="363"/>
      <c r="AO124" s="363"/>
      <c r="AP124" s="363"/>
      <c r="AQ124" s="363"/>
      <c r="AR124" s="363"/>
      <c r="AS124" s="363"/>
      <c r="AT124" s="363"/>
      <c r="AU124" s="363"/>
      <c r="AV124" s="363"/>
      <c r="AW124" s="363"/>
      <c r="AX124" s="363"/>
      <c r="AY124" s="363"/>
      <c r="AZ124" s="361"/>
    </row>
    <row r="125" spans="1:53" s="362" customFormat="1" x14ac:dyDescent="0.25">
      <c r="A125" s="360"/>
      <c r="B125" s="363"/>
      <c r="C125" s="361"/>
      <c r="D125" s="363"/>
      <c r="E125" s="361"/>
      <c r="F125" s="363"/>
      <c r="G125" s="361"/>
      <c r="H125" s="363"/>
      <c r="I125" s="361"/>
      <c r="J125" s="363"/>
      <c r="K125" s="361"/>
      <c r="L125" s="363"/>
      <c r="M125" s="361"/>
      <c r="N125" s="363"/>
      <c r="O125" s="361"/>
      <c r="P125" s="363"/>
      <c r="Q125" s="361"/>
      <c r="R125" s="363"/>
      <c r="S125" s="361"/>
      <c r="T125" s="363"/>
      <c r="U125" s="361"/>
      <c r="V125" s="363"/>
      <c r="W125" s="361"/>
      <c r="X125" s="363"/>
      <c r="Y125" s="361"/>
      <c r="Z125" s="363"/>
      <c r="AA125" s="361"/>
      <c r="AB125" s="363"/>
      <c r="AC125" s="361"/>
      <c r="AD125" s="363"/>
      <c r="AE125" s="361"/>
      <c r="AF125" s="363"/>
      <c r="AG125" s="361"/>
      <c r="AH125" s="363"/>
      <c r="AI125" s="361"/>
      <c r="AJ125" s="363"/>
      <c r="AK125" s="363"/>
      <c r="AL125" s="363"/>
      <c r="AM125" s="363"/>
      <c r="AN125" s="363"/>
      <c r="AO125" s="363"/>
      <c r="AP125" s="363"/>
      <c r="AQ125" s="363"/>
      <c r="AR125" s="363"/>
      <c r="AS125" s="363"/>
      <c r="AT125" s="363"/>
      <c r="AU125" s="363"/>
      <c r="AV125" s="363"/>
      <c r="AW125" s="363"/>
      <c r="AX125" s="363"/>
      <c r="AY125" s="363"/>
      <c r="AZ125" s="361"/>
    </row>
    <row r="126" spans="1:53" s="362" customFormat="1" x14ac:dyDescent="0.25">
      <c r="A126" s="360"/>
      <c r="B126" s="363"/>
      <c r="C126" s="361"/>
      <c r="D126" s="363"/>
      <c r="E126" s="361"/>
      <c r="F126" s="363"/>
      <c r="G126" s="361"/>
      <c r="H126" s="363"/>
      <c r="I126" s="361"/>
      <c r="J126" s="363"/>
      <c r="K126" s="361"/>
      <c r="L126" s="363"/>
      <c r="M126" s="361"/>
      <c r="N126" s="363"/>
      <c r="O126" s="361"/>
      <c r="P126" s="363"/>
      <c r="Q126" s="361"/>
      <c r="R126" s="363"/>
      <c r="S126" s="361"/>
      <c r="T126" s="363"/>
      <c r="U126" s="361"/>
      <c r="V126" s="363"/>
      <c r="W126" s="361"/>
      <c r="X126" s="363"/>
      <c r="Y126" s="361"/>
      <c r="Z126" s="363"/>
      <c r="AA126" s="361"/>
      <c r="AB126" s="363"/>
      <c r="AC126" s="361"/>
      <c r="AD126" s="363"/>
      <c r="AE126" s="361"/>
      <c r="AF126" s="363"/>
      <c r="AG126" s="361"/>
      <c r="AH126" s="363"/>
      <c r="AI126" s="361"/>
      <c r="AJ126" s="363"/>
      <c r="AK126" s="363"/>
      <c r="AL126" s="363"/>
      <c r="AM126" s="363"/>
      <c r="AN126" s="363"/>
      <c r="AO126" s="363"/>
      <c r="AP126" s="363"/>
      <c r="AQ126" s="363"/>
      <c r="AR126" s="363"/>
      <c r="AS126" s="363"/>
      <c r="AT126" s="363"/>
      <c r="AU126" s="363"/>
      <c r="AV126" s="363"/>
      <c r="AW126" s="363"/>
      <c r="AX126" s="363"/>
      <c r="AY126" s="363"/>
      <c r="AZ126" s="361"/>
    </row>
    <row r="127" spans="1:53" s="362" customFormat="1" x14ac:dyDescent="0.25">
      <c r="A127" s="360"/>
      <c r="B127" s="363"/>
      <c r="C127" s="361"/>
      <c r="D127" s="363"/>
      <c r="E127" s="361"/>
      <c r="F127" s="363"/>
      <c r="G127" s="361"/>
      <c r="H127" s="363"/>
      <c r="I127" s="361"/>
      <c r="J127" s="363"/>
      <c r="K127" s="361"/>
      <c r="L127" s="363"/>
      <c r="M127" s="361"/>
      <c r="N127" s="363"/>
      <c r="O127" s="361"/>
      <c r="P127" s="363"/>
      <c r="Q127" s="361"/>
      <c r="R127" s="363"/>
      <c r="S127" s="361"/>
      <c r="T127" s="363"/>
      <c r="U127" s="361"/>
      <c r="V127" s="363"/>
      <c r="W127" s="361"/>
      <c r="X127" s="363"/>
      <c r="Y127" s="361"/>
      <c r="Z127" s="363"/>
      <c r="AA127" s="361"/>
      <c r="AB127" s="363"/>
      <c r="AC127" s="361"/>
      <c r="AD127" s="363"/>
      <c r="AE127" s="361"/>
      <c r="AF127" s="363"/>
      <c r="AG127" s="361"/>
      <c r="AH127" s="363"/>
      <c r="AI127" s="361"/>
      <c r="AJ127" s="363"/>
      <c r="AK127" s="363"/>
      <c r="AL127" s="363"/>
      <c r="AM127" s="363"/>
      <c r="AN127" s="363"/>
      <c r="AO127" s="363"/>
      <c r="AP127" s="363"/>
      <c r="AQ127" s="363"/>
      <c r="AR127" s="363"/>
      <c r="AS127" s="363"/>
      <c r="AT127" s="363"/>
      <c r="AU127" s="363"/>
      <c r="AV127" s="363"/>
      <c r="AW127" s="363"/>
      <c r="AX127" s="363"/>
      <c r="AY127" s="363"/>
      <c r="AZ127" s="361"/>
    </row>
    <row r="128" spans="1:53" s="362" customFormat="1" x14ac:dyDescent="0.25">
      <c r="A128" s="360"/>
      <c r="B128" s="363"/>
      <c r="C128" s="361"/>
      <c r="D128" s="363"/>
      <c r="E128" s="361"/>
      <c r="F128" s="363"/>
      <c r="G128" s="361"/>
      <c r="H128" s="363"/>
      <c r="I128" s="361"/>
      <c r="J128" s="363"/>
      <c r="K128" s="361"/>
      <c r="L128" s="363"/>
      <c r="M128" s="361"/>
      <c r="N128" s="363"/>
      <c r="O128" s="361"/>
      <c r="P128" s="363"/>
      <c r="Q128" s="361"/>
      <c r="R128" s="363"/>
      <c r="S128" s="361"/>
      <c r="T128" s="363"/>
      <c r="U128" s="361"/>
      <c r="V128" s="363"/>
      <c r="W128" s="361"/>
      <c r="X128" s="363"/>
      <c r="Y128" s="361"/>
      <c r="Z128" s="363"/>
      <c r="AA128" s="361"/>
      <c r="AB128" s="363"/>
      <c r="AC128" s="361"/>
      <c r="AD128" s="363"/>
      <c r="AE128" s="361"/>
      <c r="AF128" s="363"/>
      <c r="AG128" s="361"/>
      <c r="AH128" s="363"/>
      <c r="AI128" s="361"/>
      <c r="AJ128" s="363"/>
      <c r="AK128" s="363"/>
      <c r="AL128" s="363"/>
      <c r="AM128" s="363"/>
      <c r="AN128" s="363"/>
      <c r="AO128" s="363"/>
      <c r="AP128" s="363"/>
      <c r="AQ128" s="363"/>
      <c r="AR128" s="363"/>
      <c r="AS128" s="363"/>
      <c r="AT128" s="363"/>
      <c r="AU128" s="363"/>
      <c r="AV128" s="363"/>
      <c r="AW128" s="363"/>
      <c r="AX128" s="363"/>
      <c r="AY128" s="363"/>
      <c r="AZ128" s="361"/>
    </row>
    <row r="129" spans="1:52" s="362" customFormat="1" x14ac:dyDescent="0.25">
      <c r="A129" s="360"/>
      <c r="B129" s="363"/>
      <c r="C129" s="361"/>
      <c r="D129" s="363"/>
      <c r="E129" s="361"/>
      <c r="F129" s="363"/>
      <c r="G129" s="361"/>
      <c r="H129" s="363"/>
      <c r="I129" s="361"/>
      <c r="J129" s="363"/>
      <c r="K129" s="361"/>
      <c r="L129" s="363"/>
      <c r="M129" s="361"/>
      <c r="N129" s="363"/>
      <c r="O129" s="361"/>
      <c r="P129" s="363"/>
      <c r="Q129" s="361"/>
      <c r="R129" s="363"/>
      <c r="S129" s="361"/>
      <c r="T129" s="363"/>
      <c r="U129" s="361"/>
      <c r="V129" s="363"/>
      <c r="W129" s="361"/>
      <c r="X129" s="363"/>
      <c r="Y129" s="361"/>
      <c r="Z129" s="363"/>
      <c r="AA129" s="361"/>
      <c r="AB129" s="363"/>
      <c r="AC129" s="361"/>
      <c r="AD129" s="363"/>
      <c r="AE129" s="361"/>
      <c r="AF129" s="363"/>
      <c r="AG129" s="361"/>
      <c r="AH129" s="363"/>
      <c r="AI129" s="361"/>
      <c r="AJ129" s="363"/>
      <c r="AK129" s="363"/>
      <c r="AL129" s="363"/>
      <c r="AM129" s="363"/>
      <c r="AN129" s="363"/>
      <c r="AO129" s="363"/>
      <c r="AP129" s="363"/>
      <c r="AQ129" s="363"/>
      <c r="AR129" s="363"/>
      <c r="AS129" s="363"/>
      <c r="AT129" s="363"/>
      <c r="AU129" s="363"/>
      <c r="AV129" s="363"/>
      <c r="AW129" s="363"/>
      <c r="AX129" s="363"/>
      <c r="AY129" s="363"/>
      <c r="AZ129" s="361"/>
    </row>
    <row r="130" spans="1:52" s="362" customFormat="1" x14ac:dyDescent="0.25">
      <c r="A130" s="360"/>
      <c r="B130" s="363"/>
      <c r="C130" s="361"/>
      <c r="D130" s="363"/>
      <c r="E130" s="361"/>
      <c r="F130" s="363"/>
      <c r="G130" s="361"/>
      <c r="H130" s="363"/>
      <c r="I130" s="361"/>
      <c r="J130" s="363"/>
      <c r="K130" s="361"/>
      <c r="L130" s="363"/>
      <c r="M130" s="361"/>
      <c r="N130" s="363"/>
      <c r="O130" s="361"/>
      <c r="P130" s="363"/>
      <c r="Q130" s="361"/>
      <c r="R130" s="363"/>
      <c r="S130" s="361"/>
      <c r="T130" s="363"/>
      <c r="U130" s="361"/>
      <c r="V130" s="363"/>
      <c r="W130" s="361"/>
      <c r="X130" s="363"/>
      <c r="Y130" s="361"/>
      <c r="Z130" s="363"/>
      <c r="AA130" s="361"/>
      <c r="AB130" s="363"/>
      <c r="AC130" s="361"/>
      <c r="AD130" s="363"/>
      <c r="AE130" s="361"/>
      <c r="AF130" s="363"/>
      <c r="AG130" s="361"/>
      <c r="AH130" s="363"/>
      <c r="AI130" s="361"/>
      <c r="AJ130" s="363"/>
      <c r="AK130" s="363"/>
      <c r="AL130" s="363"/>
      <c r="AM130" s="363"/>
      <c r="AN130" s="363"/>
      <c r="AO130" s="363"/>
      <c r="AP130" s="363"/>
      <c r="AQ130" s="363"/>
      <c r="AR130" s="363"/>
      <c r="AS130" s="363"/>
      <c r="AT130" s="363"/>
      <c r="AU130" s="363"/>
      <c r="AV130" s="363"/>
      <c r="AW130" s="363"/>
      <c r="AX130" s="363"/>
      <c r="AY130" s="363"/>
      <c r="AZ130" s="361"/>
    </row>
    <row r="131" spans="1:52" s="362" customFormat="1" x14ac:dyDescent="0.25">
      <c r="A131" s="360"/>
      <c r="B131" s="363"/>
      <c r="C131" s="364"/>
      <c r="D131" s="363"/>
      <c r="E131" s="364"/>
      <c r="F131" s="363"/>
      <c r="G131" s="364"/>
      <c r="H131" s="363"/>
      <c r="I131" s="364"/>
      <c r="J131" s="363"/>
      <c r="K131" s="364"/>
      <c r="L131" s="363"/>
      <c r="M131" s="364"/>
      <c r="N131" s="363"/>
      <c r="O131" s="364"/>
      <c r="P131" s="363"/>
      <c r="Q131" s="364"/>
      <c r="R131" s="363"/>
      <c r="S131" s="364"/>
      <c r="T131" s="363"/>
      <c r="U131" s="364"/>
      <c r="V131" s="363"/>
      <c r="W131" s="364"/>
      <c r="X131" s="363"/>
      <c r="Y131" s="364"/>
      <c r="Z131" s="363"/>
      <c r="AA131" s="364"/>
      <c r="AB131" s="363"/>
      <c r="AC131" s="364"/>
      <c r="AD131" s="363"/>
      <c r="AE131" s="364"/>
      <c r="AF131" s="363"/>
      <c r="AG131" s="364"/>
      <c r="AH131" s="363"/>
      <c r="AI131" s="364"/>
      <c r="AJ131" s="363"/>
      <c r="AK131" s="363"/>
      <c r="AL131" s="363"/>
      <c r="AM131" s="363"/>
      <c r="AN131" s="363"/>
      <c r="AO131" s="363"/>
      <c r="AP131" s="363"/>
      <c r="AQ131" s="363"/>
      <c r="AR131" s="363"/>
      <c r="AS131" s="363"/>
      <c r="AT131" s="363"/>
      <c r="AU131" s="363"/>
      <c r="AV131" s="363"/>
      <c r="AW131" s="363"/>
      <c r="AX131" s="363"/>
      <c r="AY131" s="363"/>
      <c r="AZ131" s="364"/>
    </row>
    <row r="132" spans="1:52" s="362" customFormat="1" x14ac:dyDescent="0.25">
      <c r="A132" s="360"/>
      <c r="B132" s="363"/>
      <c r="C132" s="361"/>
      <c r="D132" s="363"/>
      <c r="E132" s="361"/>
      <c r="F132" s="363"/>
      <c r="G132" s="361"/>
      <c r="H132" s="363"/>
      <c r="I132" s="361"/>
      <c r="J132" s="363"/>
      <c r="K132" s="361"/>
      <c r="L132" s="363"/>
      <c r="M132" s="361"/>
      <c r="N132" s="363"/>
      <c r="O132" s="361"/>
      <c r="P132" s="363"/>
      <c r="Q132" s="361"/>
      <c r="R132" s="363"/>
      <c r="S132" s="361"/>
      <c r="T132" s="363"/>
      <c r="U132" s="361"/>
      <c r="V132" s="363"/>
      <c r="W132" s="361"/>
      <c r="X132" s="363"/>
      <c r="Y132" s="361"/>
      <c r="Z132" s="363"/>
      <c r="AA132" s="361"/>
      <c r="AB132" s="363"/>
      <c r="AC132" s="361"/>
      <c r="AD132" s="363"/>
      <c r="AE132" s="361"/>
      <c r="AF132" s="363"/>
      <c r="AG132" s="361"/>
      <c r="AH132" s="363"/>
      <c r="AI132" s="361"/>
      <c r="AJ132" s="363"/>
      <c r="AK132" s="363"/>
      <c r="AL132" s="363"/>
      <c r="AM132" s="363"/>
      <c r="AN132" s="363"/>
      <c r="AO132" s="363"/>
      <c r="AP132" s="363"/>
      <c r="AQ132" s="363"/>
      <c r="AR132" s="363"/>
      <c r="AS132" s="363"/>
      <c r="AT132" s="363"/>
      <c r="AU132" s="363"/>
      <c r="AV132" s="363"/>
      <c r="AW132" s="363"/>
      <c r="AX132" s="363"/>
      <c r="AY132" s="363"/>
      <c r="AZ132" s="361"/>
    </row>
    <row r="133" spans="1:52" s="362" customFormat="1" x14ac:dyDescent="0.25">
      <c r="A133" s="360"/>
      <c r="B133" s="363"/>
      <c r="C133" s="361"/>
      <c r="D133" s="363"/>
      <c r="E133" s="361"/>
      <c r="F133" s="363"/>
      <c r="G133" s="361"/>
      <c r="H133" s="363"/>
      <c r="I133" s="361"/>
      <c r="J133" s="363"/>
      <c r="K133" s="361"/>
      <c r="L133" s="363"/>
      <c r="M133" s="361"/>
      <c r="N133" s="363"/>
      <c r="O133" s="361"/>
      <c r="P133" s="363"/>
      <c r="Q133" s="361"/>
      <c r="R133" s="363"/>
      <c r="S133" s="361"/>
      <c r="T133" s="363"/>
      <c r="U133" s="361"/>
      <c r="V133" s="363"/>
      <c r="W133" s="361"/>
      <c r="X133" s="363"/>
      <c r="Y133" s="361"/>
      <c r="Z133" s="363"/>
      <c r="AA133" s="361"/>
      <c r="AB133" s="363"/>
      <c r="AC133" s="361"/>
      <c r="AD133" s="363"/>
      <c r="AE133" s="361"/>
      <c r="AF133" s="363"/>
      <c r="AG133" s="361"/>
      <c r="AH133" s="363"/>
      <c r="AI133" s="361"/>
      <c r="AJ133" s="363"/>
      <c r="AK133" s="363"/>
      <c r="AL133" s="363"/>
      <c r="AM133" s="363"/>
      <c r="AN133" s="363"/>
      <c r="AO133" s="363"/>
      <c r="AP133" s="363"/>
      <c r="AQ133" s="363"/>
      <c r="AR133" s="363"/>
      <c r="AS133" s="363"/>
      <c r="AT133" s="363"/>
      <c r="AU133" s="363"/>
      <c r="AV133" s="363"/>
      <c r="AW133" s="363"/>
      <c r="AX133" s="363"/>
      <c r="AY133" s="363"/>
      <c r="AZ133" s="361"/>
    </row>
    <row r="134" spans="1:52" s="362" customFormat="1" x14ac:dyDescent="0.25">
      <c r="B134" s="363"/>
      <c r="D134" s="363"/>
      <c r="F134" s="363"/>
      <c r="H134" s="363"/>
      <c r="J134" s="363"/>
      <c r="L134" s="363"/>
      <c r="N134" s="363"/>
      <c r="O134" s="365"/>
      <c r="P134" s="366"/>
      <c r="Q134" s="365"/>
      <c r="R134" s="366"/>
      <c r="S134" s="365"/>
      <c r="T134" s="366"/>
      <c r="U134" s="365"/>
      <c r="V134" s="363"/>
      <c r="X134" s="363"/>
      <c r="Z134" s="363"/>
      <c r="AB134" s="363"/>
      <c r="AD134" s="363"/>
      <c r="AF134" s="363"/>
      <c r="AH134" s="363"/>
      <c r="AJ134" s="363"/>
      <c r="AK134" s="363"/>
      <c r="AL134" s="363"/>
      <c r="AM134" s="363"/>
      <c r="AN134" s="363"/>
      <c r="AO134" s="363"/>
      <c r="AP134" s="363"/>
      <c r="AQ134" s="363"/>
      <c r="AR134" s="363"/>
      <c r="AS134" s="363"/>
      <c r="AT134" s="363"/>
      <c r="AU134" s="363"/>
      <c r="AV134" s="363"/>
      <c r="AW134" s="363"/>
      <c r="AX134" s="363"/>
      <c r="AY134" s="363"/>
    </row>
    <row r="135" spans="1:52" s="362" customFormat="1" x14ac:dyDescent="0.25">
      <c r="B135" s="367"/>
      <c r="C135" s="367"/>
      <c r="D135" s="363"/>
      <c r="F135" s="363"/>
      <c r="H135" s="363"/>
      <c r="J135" s="363"/>
      <c r="L135" s="363"/>
      <c r="N135" s="363"/>
      <c r="O135" s="365"/>
      <c r="P135" s="366"/>
      <c r="Q135" s="365"/>
      <c r="R135" s="365"/>
      <c r="S135" s="365"/>
      <c r="T135" s="365"/>
      <c r="U135" s="365"/>
      <c r="Z135" s="363"/>
      <c r="AB135" s="363"/>
      <c r="AD135" s="363"/>
      <c r="AF135" s="363"/>
      <c r="AH135" s="363"/>
      <c r="AJ135" s="363"/>
      <c r="AK135" s="363"/>
      <c r="AL135" s="363"/>
      <c r="AM135" s="363"/>
      <c r="AN135" s="363"/>
      <c r="AO135" s="363"/>
      <c r="AP135" s="363"/>
      <c r="AQ135" s="363"/>
      <c r="AR135" s="363"/>
      <c r="AS135" s="363"/>
      <c r="AT135" s="363"/>
      <c r="AU135" s="363"/>
      <c r="AV135" s="363"/>
      <c r="AW135" s="363"/>
      <c r="AX135" s="363"/>
      <c r="AY135" s="363"/>
    </row>
    <row r="136" spans="1:52" s="8" customFormat="1" x14ac:dyDescent="0.25">
      <c r="B136" s="359"/>
      <c r="C136" s="359"/>
      <c r="D136" s="20"/>
      <c r="F136" s="20"/>
      <c r="H136" s="20"/>
      <c r="J136" s="20"/>
      <c r="L136" s="20"/>
      <c r="N136" s="20"/>
      <c r="O136" s="358"/>
      <c r="P136" s="33"/>
      <c r="Q136" s="358"/>
      <c r="R136" s="358"/>
      <c r="S136" s="358"/>
      <c r="T136" s="358"/>
      <c r="U136" s="358"/>
      <c r="Z136" s="20"/>
      <c r="AB136" s="20"/>
      <c r="AD136" s="20"/>
      <c r="AF136" s="20"/>
      <c r="AH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</row>
    <row r="137" spans="1:52" s="8" customFormat="1" x14ac:dyDescent="0.25">
      <c r="B137" s="20"/>
      <c r="C137" s="18"/>
      <c r="D137" s="20"/>
      <c r="F137" s="20"/>
      <c r="H137" s="20"/>
      <c r="J137" s="20"/>
      <c r="L137" s="20"/>
      <c r="N137" s="20"/>
      <c r="O137" s="358"/>
      <c r="P137" s="33"/>
      <c r="Q137" s="358"/>
      <c r="R137" s="358"/>
      <c r="S137" s="358"/>
      <c r="T137" s="358"/>
      <c r="U137" s="358"/>
      <c r="Z137" s="20"/>
      <c r="AB137" s="20"/>
      <c r="AD137" s="20"/>
      <c r="AF137" s="20"/>
      <c r="AH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</row>
    <row r="138" spans="1:52" s="8" customFormat="1" x14ac:dyDescent="0.25">
      <c r="B138" s="20"/>
      <c r="C138" s="18"/>
      <c r="D138" s="20"/>
      <c r="F138" s="20"/>
      <c r="H138" s="20"/>
      <c r="J138" s="20"/>
      <c r="L138" s="20"/>
      <c r="N138" s="20"/>
      <c r="O138" s="358"/>
      <c r="P138" s="33"/>
      <c r="Q138" s="358"/>
      <c r="R138" s="358"/>
      <c r="S138" s="358"/>
      <c r="T138" s="358"/>
      <c r="U138" s="358"/>
      <c r="Z138" s="20"/>
      <c r="AB138" s="20"/>
      <c r="AD138" s="20"/>
      <c r="AF138" s="20"/>
      <c r="AH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</row>
    <row r="139" spans="1:52" s="8" customFormat="1" x14ac:dyDescent="0.25">
      <c r="B139" s="20"/>
      <c r="C139" s="20"/>
      <c r="D139" s="20"/>
      <c r="F139" s="20"/>
      <c r="H139" s="20"/>
      <c r="J139" s="20"/>
      <c r="L139" s="20"/>
      <c r="N139" s="20"/>
      <c r="O139" s="358"/>
      <c r="P139" s="33"/>
      <c r="Q139" s="358"/>
      <c r="R139" s="358"/>
      <c r="S139" s="358"/>
      <c r="T139" s="358"/>
      <c r="U139" s="358"/>
      <c r="Z139" s="20"/>
      <c r="AB139" s="20"/>
      <c r="AD139" s="20"/>
      <c r="AF139" s="20"/>
      <c r="AH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</row>
  </sheetData>
  <phoneticPr fontId="0" type="noConversion"/>
  <printOptions verticalCentered="1" gridLinesSet="0"/>
  <pageMargins left="0.75" right="0.25" top="0.25" bottom="0.4" header="0.23" footer="0.25"/>
  <pageSetup scale="56" orientation="portrait" horizontalDpi="4294967292" verticalDpi="4294967292" r:id="rId1"/>
  <headerFooter alignWithMargins="0">
    <oddFooter>&amp;LECT&amp;CPage &amp;P&amp;R&amp;D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3">
                <anchor moveWithCells="1" sizeWithCells="1">
                  <from>
                    <xdr:col>0</xdr:col>
                    <xdr:colOff>1722120</xdr:colOff>
                    <xdr:row>2</xdr:row>
                    <xdr:rowOff>144780</xdr:rowOff>
                  </from>
                  <to>
                    <xdr:col>1</xdr:col>
                    <xdr:colOff>281940</xdr:colOff>
                    <xdr:row>5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Line="0" autoPict="0" macro="[0]!Macro4">
                <anchor moveWithCells="1" sizeWithCells="1">
                  <from>
                    <xdr:col>59</xdr:col>
                    <xdr:colOff>76200</xdr:colOff>
                    <xdr:row>4</xdr:row>
                    <xdr:rowOff>45720</xdr:rowOff>
                  </from>
                  <to>
                    <xdr:col>61</xdr:col>
                    <xdr:colOff>137160</xdr:colOff>
                    <xdr:row>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Line="0" autoPict="0" macro="[0]!Macro5">
                <anchor moveWithCells="1" sizeWithCells="1">
                  <from>
                    <xdr:col>59</xdr:col>
                    <xdr:colOff>60960</xdr:colOff>
                    <xdr:row>0</xdr:row>
                    <xdr:rowOff>137160</xdr:rowOff>
                  </from>
                  <to>
                    <xdr:col>61</xdr:col>
                    <xdr:colOff>99060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384"/>
  <sheetViews>
    <sheetView workbookViewId="0"/>
  </sheetViews>
  <sheetFormatPr defaultRowHeight="13.2" x14ac:dyDescent="0.25"/>
  <cols>
    <col min="1" max="1" width="3.109375" style="559" customWidth="1"/>
    <col min="2" max="2" width="21.88671875" customWidth="1"/>
    <col min="3" max="3" width="11.5546875" style="549" customWidth="1"/>
    <col min="4" max="4" width="13.109375" style="549" customWidth="1"/>
    <col min="5" max="5" width="13.33203125" style="549" customWidth="1"/>
    <col min="6" max="6" width="11.5546875" style="549" customWidth="1"/>
    <col min="7" max="7" width="2.44140625" style="560" customWidth="1"/>
    <col min="8" max="8" width="21.88671875" style="549" customWidth="1"/>
    <col min="9" max="9" width="10.6640625" customWidth="1"/>
    <col min="10" max="10" width="15" customWidth="1"/>
    <col min="11" max="11" width="3" customWidth="1"/>
  </cols>
  <sheetData>
    <row r="1" spans="2:11" ht="23.25" customHeight="1" x14ac:dyDescent="0.25">
      <c r="B1" s="559"/>
      <c r="C1" s="561" t="s">
        <v>78</v>
      </c>
      <c r="D1" s="560"/>
      <c r="E1" s="560"/>
      <c r="F1" s="560"/>
      <c r="H1" s="563" t="s">
        <v>79</v>
      </c>
      <c r="I1" s="563"/>
      <c r="J1" s="559"/>
      <c r="K1" s="559"/>
    </row>
    <row r="2" spans="2:11" x14ac:dyDescent="0.25">
      <c r="B2" s="564"/>
      <c r="C2" s="565" t="s">
        <v>80</v>
      </c>
      <c r="D2" s="565" t="s">
        <v>81</v>
      </c>
      <c r="E2" s="565" t="s">
        <v>82</v>
      </c>
      <c r="F2" s="565" t="s">
        <v>83</v>
      </c>
      <c r="H2" s="566"/>
      <c r="I2" s="565" t="s">
        <v>80</v>
      </c>
      <c r="J2" s="567" t="s">
        <v>82</v>
      </c>
      <c r="K2" s="559"/>
    </row>
    <row r="3" spans="2:11" x14ac:dyDescent="0.25">
      <c r="B3" t="s">
        <v>84</v>
      </c>
      <c r="C3" s="550">
        <f>'WSCC-N'!$B$69</f>
        <v>0</v>
      </c>
      <c r="D3" s="549">
        <f>HLOOKUP('WSCC-N'!$B$5,'WSCC-N'!$H$65:$AL$68,4)</f>
        <v>0</v>
      </c>
      <c r="E3" s="549">
        <f>'WSCC-N'!$B$68</f>
        <v>0</v>
      </c>
      <c r="F3" s="550">
        <f>D3+E3</f>
        <v>0</v>
      </c>
      <c r="H3" t="s">
        <v>84</v>
      </c>
      <c r="I3" s="550">
        <f>'WSCC-N'!$B$69</f>
        <v>0</v>
      </c>
      <c r="J3" s="550">
        <f>'WSCC-N'!$B$68</f>
        <v>0</v>
      </c>
      <c r="K3" s="559"/>
    </row>
    <row r="4" spans="2:11" x14ac:dyDescent="0.25">
      <c r="B4" t="s">
        <v>274</v>
      </c>
      <c r="C4" s="550">
        <f>'WSCC-S'!$B$69</f>
        <v>0</v>
      </c>
      <c r="D4" s="549">
        <f>HLOOKUP('WSCC-S'!$B$5,'WSCC-S'!$H$65:$AL$68,4)</f>
        <v>0</v>
      </c>
      <c r="E4" s="549">
        <f>'WSCC-S'!$B$68</f>
        <v>0</v>
      </c>
      <c r="F4" s="550">
        <f>D4+E4</f>
        <v>0</v>
      </c>
      <c r="H4" t="s">
        <v>274</v>
      </c>
      <c r="I4" s="550">
        <f>'WSCC-S'!$B$69</f>
        <v>0</v>
      </c>
      <c r="J4" s="550">
        <f>'WSCC-S'!$B$68</f>
        <v>0</v>
      </c>
      <c r="K4" s="559"/>
    </row>
    <row r="5" spans="2:11" x14ac:dyDescent="0.25">
      <c r="B5" t="s">
        <v>85</v>
      </c>
      <c r="C5" s="550">
        <f>'MID-COLUMBIA'!$B$69</f>
        <v>0</v>
      </c>
      <c r="D5" s="549">
        <f>HLOOKUP('MID-COLUMBIA'!$B$5,'MID-COLUMBIA'!$H$65:$AL$68,4)</f>
        <v>0</v>
      </c>
      <c r="E5" s="549">
        <f>'MID-COLUMBIA'!$B$68</f>
        <v>0</v>
      </c>
      <c r="F5" s="550">
        <f>D5+E5</f>
        <v>0</v>
      </c>
      <c r="H5" t="s">
        <v>85</v>
      </c>
      <c r="I5" s="550">
        <f>'MID-COLUMBIA'!$B$69</f>
        <v>0</v>
      </c>
      <c r="J5" s="550">
        <f>'MID-COLUMBIA'!$B$68</f>
        <v>0</v>
      </c>
      <c r="K5" s="559"/>
    </row>
    <row r="6" spans="2:11" x14ac:dyDescent="0.25">
      <c r="B6" t="s">
        <v>86</v>
      </c>
      <c r="C6" s="550">
        <f>'NP15'!$B$69</f>
        <v>0</v>
      </c>
      <c r="D6" s="549">
        <f>HLOOKUP('NP15'!$B$5,'NP15'!$H$65:$AL$68,4)</f>
        <v>-998000</v>
      </c>
      <c r="E6" s="549">
        <f>'NP15'!$B$68</f>
        <v>0</v>
      </c>
      <c r="F6" s="550">
        <f t="shared" ref="F6:F19" si="0">D6+E6</f>
        <v>-998000</v>
      </c>
      <c r="H6" t="s">
        <v>86</v>
      </c>
      <c r="I6" s="550">
        <f>'NP15'!$B$69</f>
        <v>0</v>
      </c>
      <c r="J6" s="550">
        <f>'NP15'!$B$68</f>
        <v>0</v>
      </c>
      <c r="K6" s="559"/>
    </row>
    <row r="7" spans="2:11" x14ac:dyDescent="0.25">
      <c r="B7" t="s">
        <v>87</v>
      </c>
      <c r="C7" s="550">
        <f>'SP15'!$B$69</f>
        <v>0</v>
      </c>
      <c r="D7" s="549">
        <f>HLOOKUP('SP15'!$B$5,'SP15'!$H$65:$AL$68,4)</f>
        <v>1670100</v>
      </c>
      <c r="E7" s="549">
        <f>'SP15'!$B$68</f>
        <v>0</v>
      </c>
      <c r="F7" s="550">
        <f t="shared" si="0"/>
        <v>1670100</v>
      </c>
      <c r="H7" t="s">
        <v>87</v>
      </c>
      <c r="I7" s="550">
        <f>'SP15'!$B$69</f>
        <v>0</v>
      </c>
      <c r="J7" s="550">
        <f>'SP15'!$B$68</f>
        <v>0</v>
      </c>
      <c r="K7" s="559"/>
    </row>
    <row r="8" spans="2:11" x14ac:dyDescent="0.25">
      <c r="B8" t="s">
        <v>88</v>
      </c>
      <c r="C8" s="550">
        <f>'ZP26'!$B$69</f>
        <v>0</v>
      </c>
      <c r="D8" s="549">
        <f>HLOOKUP('ZP26'!$B$5,'ZP26'!$H$65:$AL$68,4)</f>
        <v>0</v>
      </c>
      <c r="E8" s="549">
        <f>'ZP26'!$B$68</f>
        <v>0</v>
      </c>
      <c r="F8" s="550">
        <f t="shared" si="0"/>
        <v>0</v>
      </c>
      <c r="H8" t="s">
        <v>88</v>
      </c>
      <c r="I8" s="550">
        <f>'ZP26'!$B$69</f>
        <v>0</v>
      </c>
      <c r="J8" s="550">
        <f>'ZP26'!$B$68</f>
        <v>0</v>
      </c>
      <c r="K8" s="559"/>
    </row>
    <row r="9" spans="2:11" x14ac:dyDescent="0.25">
      <c r="B9" t="s">
        <v>89</v>
      </c>
      <c r="C9" s="550">
        <f>NONCEC!$B$69</f>
        <v>0</v>
      </c>
      <c r="D9" s="549">
        <f>HLOOKUP(NONCEC!$B$5,NONCEC!$H$65:$AL$68,4)</f>
        <v>0</v>
      </c>
      <c r="E9" s="549">
        <f>NONCEC!$B$68</f>
        <v>0</v>
      </c>
      <c r="F9" s="550">
        <f t="shared" si="0"/>
        <v>0</v>
      </c>
      <c r="H9" t="s">
        <v>89</v>
      </c>
      <c r="I9" s="550">
        <f>NONCEC!$B$69</f>
        <v>0</v>
      </c>
      <c r="J9" s="550">
        <f>NONCEC!$B$68</f>
        <v>0</v>
      </c>
      <c r="K9" s="559"/>
    </row>
    <row r="10" spans="2:11" x14ac:dyDescent="0.25">
      <c r="B10" t="s">
        <v>293</v>
      </c>
      <c r="C10" s="550">
        <f>CLEAN!$B$69</f>
        <v>0</v>
      </c>
      <c r="D10" s="549">
        <f>HLOOKUP(CLEAN!$B$5,CLEAN!$H$65:$AL$68,4)</f>
        <v>0</v>
      </c>
      <c r="E10" s="549">
        <f>CLEAN!$B$68</f>
        <v>0</v>
      </c>
      <c r="F10" s="550">
        <f t="shared" si="0"/>
        <v>0</v>
      </c>
      <c r="H10" t="s">
        <v>293</v>
      </c>
      <c r="I10" s="550">
        <f>CLEAN!$B$69</f>
        <v>0</v>
      </c>
      <c r="J10" s="550">
        <f>CLEAN!$B$68</f>
        <v>0</v>
      </c>
      <c r="K10" s="559"/>
    </row>
    <row r="11" spans="2:11" x14ac:dyDescent="0.25">
      <c r="B11" t="s">
        <v>295</v>
      </c>
      <c r="C11" s="550">
        <f>ROCKIES!$B$69</f>
        <v>0</v>
      </c>
      <c r="D11" s="549">
        <f>HLOOKUP(ROCKIES!$B$5,ROCKIES!$H$65:$AL$68,4)</f>
        <v>0</v>
      </c>
      <c r="E11" s="549">
        <f>ROCKIES!$B$68</f>
        <v>0</v>
      </c>
      <c r="F11" s="550">
        <f t="shared" si="0"/>
        <v>0</v>
      </c>
      <c r="H11" t="s">
        <v>295</v>
      </c>
      <c r="I11" s="550">
        <f>ROCKIES!$B$69</f>
        <v>0</v>
      </c>
      <c r="J11" s="550">
        <f>ROCKIES!$B$68</f>
        <v>0</v>
      </c>
      <c r="K11" s="559"/>
    </row>
    <row r="12" spans="2:11" hidden="1" x14ac:dyDescent="0.25">
      <c r="B12" t="s">
        <v>92</v>
      </c>
      <c r="C12" s="550" t="e">
        <f ca="1">#REF!</f>
        <v>#REF!</v>
      </c>
      <c r="D12" s="549" t="e">
        <f ca="1">HLOOKUP(#REF!,#REF!,4)</f>
        <v>#REF!</v>
      </c>
      <c r="E12" s="549" t="e">
        <f ca="1">#REF!</f>
        <v>#REF!</v>
      </c>
      <c r="F12" s="550" t="e">
        <f t="shared" si="0"/>
        <v>#REF!</v>
      </c>
      <c r="H12" t="s">
        <v>92</v>
      </c>
      <c r="I12" s="550" t="e">
        <f ca="1">#REF!</f>
        <v>#REF!</v>
      </c>
      <c r="J12" s="550" t="e">
        <f ca="1">#REF!</f>
        <v>#REF!</v>
      </c>
      <c r="K12" s="559"/>
    </row>
    <row r="13" spans="2:11" hidden="1" x14ac:dyDescent="0.25">
      <c r="B13" t="s">
        <v>93</v>
      </c>
      <c r="C13" s="550" t="e">
        <f ca="1">#REF!</f>
        <v>#REF!</v>
      </c>
      <c r="D13" s="549" t="e">
        <f ca="1">HLOOKUP(#REF!,#REF!,4)</f>
        <v>#REF!</v>
      </c>
      <c r="E13" s="549" t="e">
        <f ca="1">#REF!</f>
        <v>#REF!</v>
      </c>
      <c r="F13" s="550" t="e">
        <f t="shared" si="0"/>
        <v>#REF!</v>
      </c>
      <c r="H13" t="s">
        <v>93</v>
      </c>
      <c r="I13" s="550" t="e">
        <f ca="1">#REF!</f>
        <v>#REF!</v>
      </c>
      <c r="J13" s="550" t="e">
        <f ca="1">#REF!</f>
        <v>#REF!</v>
      </c>
      <c r="K13" s="559"/>
    </row>
    <row r="14" spans="2:11" hidden="1" x14ac:dyDescent="0.25">
      <c r="B14" t="s">
        <v>94</v>
      </c>
      <c r="C14" s="550" t="e">
        <f ca="1">#REF!</f>
        <v>#REF!</v>
      </c>
      <c r="D14" s="549" t="e">
        <f ca="1">HLOOKUP(#REF!,#REF!,4)</f>
        <v>#REF!</v>
      </c>
      <c r="E14" s="549" t="e">
        <f ca="1">#REF!</f>
        <v>#REF!</v>
      </c>
      <c r="F14" s="550" t="e">
        <f t="shared" si="0"/>
        <v>#REF!</v>
      </c>
      <c r="H14" t="s">
        <v>94</v>
      </c>
      <c r="I14" s="550" t="e">
        <f ca="1">#REF!</f>
        <v>#REF!</v>
      </c>
      <c r="J14" s="550" t="e">
        <f ca="1">#REF!</f>
        <v>#REF!</v>
      </c>
      <c r="K14" s="559"/>
    </row>
    <row r="15" spans="2:11" hidden="1" x14ac:dyDescent="0.25">
      <c r="B15" t="s">
        <v>95</v>
      </c>
      <c r="C15" s="550" t="e">
        <f ca="1">#REF!</f>
        <v>#REF!</v>
      </c>
      <c r="D15" s="549" t="e">
        <f ca="1">HLOOKUP(#REF!,#REF!,4)</f>
        <v>#REF!</v>
      </c>
      <c r="E15" s="549" t="e">
        <f ca="1">#REF!</f>
        <v>#REF!</v>
      </c>
      <c r="F15" s="550" t="e">
        <f t="shared" si="0"/>
        <v>#REF!</v>
      </c>
      <c r="H15"/>
      <c r="I15" s="550" t="e">
        <f ca="1">#REF!</f>
        <v>#REF!</v>
      </c>
      <c r="J15" s="550" t="e">
        <f ca="1">#REF!</f>
        <v>#REF!</v>
      </c>
      <c r="K15" s="559"/>
    </row>
    <row r="16" spans="2:11" hidden="1" x14ac:dyDescent="0.25">
      <c r="B16" t="s">
        <v>96</v>
      </c>
      <c r="C16" s="550" t="e">
        <f ca="1">#REF!</f>
        <v>#REF!</v>
      </c>
      <c r="D16" s="549" t="e">
        <f ca="1">HLOOKUP(#REF!,#REF!,4)</f>
        <v>#REF!</v>
      </c>
      <c r="E16" s="549" t="e">
        <f ca="1">#REF!</f>
        <v>#REF!</v>
      </c>
      <c r="F16" s="550" t="e">
        <f t="shared" si="0"/>
        <v>#REF!</v>
      </c>
      <c r="H16" t="s">
        <v>96</v>
      </c>
      <c r="I16" s="550" t="e">
        <f ca="1">#REF!</f>
        <v>#REF!</v>
      </c>
      <c r="J16" s="550" t="e">
        <f ca="1">#REF!</f>
        <v>#REF!</v>
      </c>
      <c r="K16" s="559"/>
    </row>
    <row r="17" spans="1:58" hidden="1" x14ac:dyDescent="0.25">
      <c r="B17" t="s">
        <v>97</v>
      </c>
      <c r="C17" s="550" t="e">
        <f ca="1">#REF!</f>
        <v>#REF!</v>
      </c>
      <c r="D17" s="549" t="e">
        <f ca="1">HLOOKUP(#REF!,#REF!,4)</f>
        <v>#REF!</v>
      </c>
      <c r="E17" s="549" t="e">
        <f ca="1">#REF!</f>
        <v>#REF!</v>
      </c>
      <c r="F17" s="550" t="e">
        <f t="shared" si="0"/>
        <v>#REF!</v>
      </c>
      <c r="H17" t="s">
        <v>97</v>
      </c>
      <c r="I17" s="550" t="e">
        <f ca="1">#REF!</f>
        <v>#REF!</v>
      </c>
      <c r="J17" s="550" t="e">
        <f ca="1">#REF!</f>
        <v>#REF!</v>
      </c>
      <c r="K17" s="559"/>
    </row>
    <row r="18" spans="1:58" hidden="1" x14ac:dyDescent="0.25">
      <c r="B18" t="s">
        <v>98</v>
      </c>
      <c r="C18" s="550" t="e">
        <f ca="1">#REF!</f>
        <v>#REF!</v>
      </c>
      <c r="D18" s="549" t="e">
        <f ca="1">HLOOKUP(#REF!,#REF!,4)</f>
        <v>#REF!</v>
      </c>
      <c r="E18" s="549" t="e">
        <f ca="1">#REF!</f>
        <v>#REF!</v>
      </c>
      <c r="F18" s="550" t="e">
        <f t="shared" si="0"/>
        <v>#REF!</v>
      </c>
      <c r="H18" t="s">
        <v>98</v>
      </c>
      <c r="I18" s="550" t="e">
        <f ca="1">#REF!</f>
        <v>#REF!</v>
      </c>
      <c r="J18" s="550" t="e">
        <f ca="1">#REF!</f>
        <v>#REF!</v>
      </c>
      <c r="K18" s="559"/>
    </row>
    <row r="19" spans="1:58" hidden="1" x14ac:dyDescent="0.25">
      <c r="B19" t="s">
        <v>99</v>
      </c>
      <c r="C19" s="550" t="e">
        <f ca="1">#REF!</f>
        <v>#REF!</v>
      </c>
      <c r="D19" s="549" t="e">
        <f ca="1">HLOOKUP(#REF!,#REF!,4)</f>
        <v>#REF!</v>
      </c>
      <c r="E19" s="549" t="e">
        <f ca="1">#REF!</f>
        <v>#REF!</v>
      </c>
      <c r="F19" s="550" t="e">
        <f t="shared" si="0"/>
        <v>#REF!</v>
      </c>
      <c r="H19" t="s">
        <v>99</v>
      </c>
      <c r="I19" s="550" t="e">
        <f ca="1">#REF!</f>
        <v>#REF!</v>
      </c>
      <c r="J19" s="550" t="e">
        <f ca="1">#REF!</f>
        <v>#REF!</v>
      </c>
      <c r="K19" s="559"/>
    </row>
    <row r="20" spans="1:58" s="559" customFormat="1" x14ac:dyDescent="0.25">
      <c r="C20" s="560"/>
      <c r="D20" s="560"/>
      <c r="E20" s="560"/>
      <c r="F20" s="560"/>
      <c r="G20" s="560"/>
      <c r="H20" s="56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 spans="1:58" x14ac:dyDescent="0.25">
      <c r="A21"/>
      <c r="G21" s="549"/>
    </row>
    <row r="22" spans="1:58" x14ac:dyDescent="0.25">
      <c r="A22"/>
      <c r="G22" s="549"/>
    </row>
    <row r="23" spans="1:58" x14ac:dyDescent="0.25">
      <c r="A23"/>
      <c r="B23" s="562"/>
      <c r="C23" s="549" t="s">
        <v>100</v>
      </c>
      <c r="G23" s="549"/>
    </row>
    <row r="24" spans="1:58" x14ac:dyDescent="0.25">
      <c r="A24"/>
      <c r="G24" s="549"/>
    </row>
    <row r="25" spans="1:58" x14ac:dyDescent="0.25">
      <c r="A25"/>
      <c r="G25" s="549"/>
    </row>
    <row r="26" spans="1:58" x14ac:dyDescent="0.25">
      <c r="A26"/>
      <c r="G26" s="549"/>
    </row>
    <row r="27" spans="1:58" x14ac:dyDescent="0.25">
      <c r="A27"/>
      <c r="G27" s="549"/>
    </row>
    <row r="28" spans="1:58" x14ac:dyDescent="0.25">
      <c r="A28"/>
      <c r="G28" s="549"/>
    </row>
    <row r="29" spans="1:58" x14ac:dyDescent="0.25">
      <c r="A29"/>
      <c r="G29" s="549"/>
    </row>
    <row r="30" spans="1:58" x14ac:dyDescent="0.25">
      <c r="A30"/>
      <c r="D30" s="549" t="s">
        <v>15</v>
      </c>
      <c r="G30" s="549"/>
    </row>
    <row r="31" spans="1:58" x14ac:dyDescent="0.25">
      <c r="A31"/>
      <c r="G31" s="549"/>
    </row>
    <row r="32" spans="1:58" x14ac:dyDescent="0.25">
      <c r="A32"/>
      <c r="G32" s="549"/>
    </row>
    <row r="33" spans="1:7" x14ac:dyDescent="0.25">
      <c r="A33"/>
      <c r="G33" s="549"/>
    </row>
    <row r="34" spans="1:7" x14ac:dyDescent="0.25">
      <c r="A34"/>
      <c r="G34" s="549"/>
    </row>
    <row r="35" spans="1:7" x14ac:dyDescent="0.25">
      <c r="A35"/>
      <c r="G35" s="549"/>
    </row>
    <row r="36" spans="1:7" x14ac:dyDescent="0.25">
      <c r="A36"/>
      <c r="G36" s="549"/>
    </row>
    <row r="37" spans="1:7" x14ac:dyDescent="0.25">
      <c r="A37"/>
      <c r="G37" s="549"/>
    </row>
    <row r="38" spans="1:7" x14ac:dyDescent="0.25">
      <c r="A38"/>
      <c r="G38" s="549"/>
    </row>
    <row r="39" spans="1:7" x14ac:dyDescent="0.25">
      <c r="A39"/>
      <c r="G39" s="549"/>
    </row>
    <row r="40" spans="1:7" x14ac:dyDescent="0.25">
      <c r="A40"/>
      <c r="G40" s="549"/>
    </row>
    <row r="41" spans="1:7" x14ac:dyDescent="0.25">
      <c r="A41"/>
      <c r="G41" s="549"/>
    </row>
    <row r="42" spans="1:7" x14ac:dyDescent="0.25">
      <c r="A42"/>
      <c r="G42" s="549"/>
    </row>
    <row r="43" spans="1:7" x14ac:dyDescent="0.25">
      <c r="A43"/>
      <c r="G43" s="549"/>
    </row>
    <row r="44" spans="1:7" x14ac:dyDescent="0.25">
      <c r="A44"/>
      <c r="G44" s="549"/>
    </row>
    <row r="45" spans="1:7" x14ac:dyDescent="0.25">
      <c r="A45"/>
      <c r="G45" s="549"/>
    </row>
    <row r="46" spans="1:7" x14ac:dyDescent="0.25">
      <c r="A46"/>
      <c r="G46" s="549"/>
    </row>
    <row r="47" spans="1:7" x14ac:dyDescent="0.25">
      <c r="A47"/>
      <c r="G47" s="549"/>
    </row>
    <row r="48" spans="1:7" x14ac:dyDescent="0.25">
      <c r="A48"/>
      <c r="G48" s="549"/>
    </row>
    <row r="49" spans="1:7" x14ac:dyDescent="0.25">
      <c r="A49"/>
      <c r="G49" s="549"/>
    </row>
    <row r="50" spans="1:7" x14ac:dyDescent="0.25">
      <c r="A50"/>
      <c r="G50" s="549"/>
    </row>
    <row r="51" spans="1:7" x14ac:dyDescent="0.25">
      <c r="A51"/>
      <c r="G51" s="549"/>
    </row>
    <row r="52" spans="1:7" x14ac:dyDescent="0.25">
      <c r="A52"/>
      <c r="G52" s="549"/>
    </row>
    <row r="53" spans="1:7" x14ac:dyDescent="0.25">
      <c r="A53"/>
      <c r="G53" s="549"/>
    </row>
    <row r="54" spans="1:7" x14ac:dyDescent="0.25">
      <c r="A54"/>
      <c r="G54" s="549"/>
    </row>
    <row r="55" spans="1:7" x14ac:dyDescent="0.25">
      <c r="A55"/>
      <c r="G55" s="549"/>
    </row>
    <row r="56" spans="1:7" x14ac:dyDescent="0.25">
      <c r="A56"/>
      <c r="G56" s="549"/>
    </row>
    <row r="57" spans="1:7" x14ac:dyDescent="0.25">
      <c r="A57"/>
      <c r="G57" s="549"/>
    </row>
    <row r="58" spans="1:7" x14ac:dyDescent="0.25">
      <c r="A58"/>
      <c r="G58" s="549"/>
    </row>
    <row r="59" spans="1:7" x14ac:dyDescent="0.25">
      <c r="A59"/>
      <c r="G59" s="549"/>
    </row>
    <row r="60" spans="1:7" x14ac:dyDescent="0.25">
      <c r="A60"/>
      <c r="G60" s="549"/>
    </row>
    <row r="61" spans="1:7" x14ac:dyDescent="0.25">
      <c r="A61"/>
      <c r="G61" s="549"/>
    </row>
    <row r="62" spans="1:7" x14ac:dyDescent="0.25">
      <c r="A62"/>
      <c r="G62" s="549"/>
    </row>
    <row r="63" spans="1:7" x14ac:dyDescent="0.25">
      <c r="A63"/>
      <c r="G63" s="549"/>
    </row>
    <row r="64" spans="1:7" x14ac:dyDescent="0.25">
      <c r="A64"/>
      <c r="G64" s="549"/>
    </row>
    <row r="65" spans="1:7" x14ac:dyDescent="0.25">
      <c r="A65"/>
      <c r="G65" s="549"/>
    </row>
    <row r="66" spans="1:7" x14ac:dyDescent="0.25">
      <c r="A66"/>
    </row>
    <row r="67" spans="1:7" x14ac:dyDescent="0.25">
      <c r="A67"/>
    </row>
    <row r="68" spans="1:7" x14ac:dyDescent="0.25">
      <c r="A68"/>
    </row>
    <row r="69" spans="1:7" x14ac:dyDescent="0.25">
      <c r="A69"/>
    </row>
    <row r="70" spans="1:7" x14ac:dyDescent="0.25">
      <c r="A70"/>
    </row>
    <row r="71" spans="1:7" x14ac:dyDescent="0.25">
      <c r="A71"/>
    </row>
    <row r="72" spans="1:7" x14ac:dyDescent="0.25">
      <c r="A72"/>
    </row>
    <row r="73" spans="1:7" x14ac:dyDescent="0.25">
      <c r="A73"/>
    </row>
    <row r="74" spans="1:7" x14ac:dyDescent="0.25">
      <c r="A74"/>
    </row>
    <row r="75" spans="1:7" x14ac:dyDescent="0.25">
      <c r="A75"/>
    </row>
    <row r="76" spans="1:7" x14ac:dyDescent="0.25">
      <c r="A76"/>
    </row>
    <row r="77" spans="1:7" x14ac:dyDescent="0.25">
      <c r="A77"/>
    </row>
    <row r="78" spans="1:7" x14ac:dyDescent="0.25">
      <c r="A78"/>
    </row>
    <row r="79" spans="1:7" x14ac:dyDescent="0.25">
      <c r="A79"/>
    </row>
    <row r="80" spans="1:7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X277"/>
  <sheetViews>
    <sheetView zoomScale="80" workbookViewId="0">
      <selection activeCell="C5" sqref="C5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294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0</v>
      </c>
      <c r="I8" s="553">
        <v>0</v>
      </c>
      <c r="J8" s="274">
        <f>H8-I8</f>
        <v>0</v>
      </c>
      <c r="K8" s="1"/>
      <c r="L8" s="1"/>
      <c r="M8" s="1"/>
      <c r="N8" s="232"/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/>
      <c r="O9" s="466"/>
      <c r="P9" s="21"/>
      <c r="Q9" s="1"/>
      <c r="R9" s="1"/>
      <c r="S9" s="62">
        <f t="shared" ref="S9:S24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/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/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/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/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/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/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/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/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/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f>SUM(I25:I26)</f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/>
      <c r="O28" s="232">
        <f>D38-P38</f>
        <v>0</v>
      </c>
      <c r="P28" s="232"/>
      <c r="Q28" s="1"/>
      <c r="R28" s="18"/>
      <c r="S28" s="62">
        <f t="shared" si="1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/>
      <c r="O29" s="340"/>
      <c r="P29" s="21"/>
      <c r="Q29" s="1"/>
      <c r="R29" s="8"/>
      <c r="S29" s="62">
        <f t="shared" si="1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/>
      <c r="O30" s="340"/>
      <c r="P30" s="21"/>
      <c r="Q30" s="1"/>
      <c r="R30" s="8"/>
      <c r="S30" s="62">
        <f t="shared" si="1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/>
      <c r="O31" s="340"/>
      <c r="P31" s="21"/>
      <c r="Q31" s="1"/>
      <c r="R31" s="18"/>
      <c r="S31" s="62">
        <f t="shared" si="1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/>
      <c r="O32" s="340"/>
      <c r="P32" s="21"/>
      <c r="Q32" s="1"/>
      <c r="R32" s="18"/>
      <c r="S32" s="62">
        <f t="shared" si="1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/>
      <c r="O33" s="340"/>
      <c r="P33" s="21"/>
      <c r="Q33" s="1"/>
      <c r="R33" s="18"/>
      <c r="S33" s="62">
        <f t="shared" si="1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/>
      <c r="O34" s="340"/>
      <c r="P34" s="21"/>
      <c r="Q34" s="1"/>
      <c r="R34" s="18"/>
      <c r="S34" s="62">
        <f t="shared" si="1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/>
      <c r="O35" s="340"/>
      <c r="P35" s="21"/>
      <c r="Q35" s="1"/>
      <c r="R35" s="18"/>
      <c r="S35" s="62">
        <f t="shared" si="1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/>
      <c r="O36" s="340"/>
      <c r="P36" s="21"/>
      <c r="Q36" s="1"/>
      <c r="R36" s="18"/>
      <c r="S36" s="62">
        <f t="shared" si="1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/>
      <c r="O37" s="340"/>
      <c r="P37" s="21"/>
      <c r="Q37" s="1"/>
      <c r="R37" s="18"/>
      <c r="S37" s="62">
        <f t="shared" si="1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/>
      <c r="O38" s="132">
        <f>SUM(O28:O36)</f>
        <v>0</v>
      </c>
      <c r="P38" s="132"/>
      <c r="Q38" s="1"/>
      <c r="R38" s="18"/>
      <c r="S38" s="479">
        <f t="shared" si="1"/>
        <v>37621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/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/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/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/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/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f>SUM(P44:P48)</f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37591</v>
      </c>
      <c r="I65" s="542">
        <f t="shared" ref="I65:X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si="2"/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ref="Y65:AL65" si="3">X65+1</f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si="3"/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X70" si="6">H70+1</f>
        <v>37592</v>
      </c>
      <c r="J70" s="223">
        <f t="shared" si="6"/>
        <v>37593</v>
      </c>
      <c r="K70" s="223">
        <f t="shared" si="6"/>
        <v>37594</v>
      </c>
      <c r="L70" s="223">
        <f t="shared" si="6"/>
        <v>37595</v>
      </c>
      <c r="M70" s="223">
        <f t="shared" si="6"/>
        <v>37596</v>
      </c>
      <c r="N70" s="223">
        <f t="shared" si="6"/>
        <v>37597</v>
      </c>
      <c r="O70" s="223">
        <f t="shared" si="6"/>
        <v>37598</v>
      </c>
      <c r="P70" s="223">
        <f t="shared" si="6"/>
        <v>37599</v>
      </c>
      <c r="Q70" s="223">
        <f t="shared" si="6"/>
        <v>37600</v>
      </c>
      <c r="R70" s="223">
        <f t="shared" si="6"/>
        <v>37601</v>
      </c>
      <c r="S70" s="223">
        <f t="shared" si="6"/>
        <v>37602</v>
      </c>
      <c r="T70" s="223">
        <f t="shared" si="6"/>
        <v>37603</v>
      </c>
      <c r="U70" s="223">
        <f t="shared" si="6"/>
        <v>37604</v>
      </c>
      <c r="V70" s="223">
        <f t="shared" si="6"/>
        <v>37605</v>
      </c>
      <c r="W70" s="223">
        <f t="shared" si="6"/>
        <v>37606</v>
      </c>
      <c r="X70" s="223">
        <f t="shared" si="6"/>
        <v>37607</v>
      </c>
      <c r="Y70" s="223">
        <f t="shared" ref="Y70:AL70" si="7">X70+1</f>
        <v>37608</v>
      </c>
      <c r="Z70" s="223">
        <f t="shared" si="7"/>
        <v>37609</v>
      </c>
      <c r="AA70" s="223">
        <f t="shared" si="7"/>
        <v>37610</v>
      </c>
      <c r="AB70" s="223">
        <f t="shared" si="7"/>
        <v>37611</v>
      </c>
      <c r="AC70" s="223">
        <f t="shared" si="7"/>
        <v>37612</v>
      </c>
      <c r="AD70" s="223">
        <f t="shared" si="7"/>
        <v>37613</v>
      </c>
      <c r="AE70" s="223">
        <f t="shared" si="7"/>
        <v>37614</v>
      </c>
      <c r="AF70" s="223">
        <f t="shared" si="7"/>
        <v>37615</v>
      </c>
      <c r="AG70" s="223">
        <f t="shared" si="7"/>
        <v>37616</v>
      </c>
      <c r="AH70" s="223">
        <f t="shared" si="7"/>
        <v>37617</v>
      </c>
      <c r="AI70" s="223">
        <f t="shared" si="7"/>
        <v>37618</v>
      </c>
      <c r="AJ70" s="223">
        <f t="shared" si="7"/>
        <v>37619</v>
      </c>
      <c r="AK70" s="223">
        <f t="shared" si="7"/>
        <v>37620</v>
      </c>
      <c r="AL70" s="223">
        <f t="shared" si="7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/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/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/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/>
      <c r="E76" s="218">
        <f t="shared" ref="E76:E106" si="8">AM76</f>
        <v>0</v>
      </c>
      <c r="F76" s="219">
        <f t="shared" ref="F76:F91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91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/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/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/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/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/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/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/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/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/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/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/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/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/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/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/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/>
      <c r="E92" s="218">
        <f t="shared" si="8"/>
        <v>0</v>
      </c>
      <c r="F92" s="219">
        <f t="shared" ref="F92:F107" si="11">E92-D92</f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ref="AM92:AM106" si="12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/>
      <c r="E93" s="218">
        <f t="shared" si="8"/>
        <v>0</v>
      </c>
      <c r="F93" s="219">
        <f t="shared" si="11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2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/>
      <c r="E94" s="218">
        <f t="shared" si="8"/>
        <v>0</v>
      </c>
      <c r="F94" s="219">
        <f t="shared" si="11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2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/>
      <c r="E95" s="218">
        <f t="shared" si="8"/>
        <v>0</v>
      </c>
      <c r="F95" s="219">
        <f t="shared" si="11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2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/>
      <c r="E96" s="218">
        <f t="shared" si="8"/>
        <v>0</v>
      </c>
      <c r="F96" s="219">
        <f t="shared" si="11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2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/>
      <c r="E97" s="218">
        <f t="shared" si="8"/>
        <v>0</v>
      </c>
      <c r="F97" s="219">
        <f t="shared" si="11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2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/>
      <c r="E98" s="218">
        <f t="shared" si="8"/>
        <v>0</v>
      </c>
      <c r="F98" s="219">
        <f t="shared" si="11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2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/>
      <c r="E99" s="218">
        <f t="shared" si="8"/>
        <v>0</v>
      </c>
      <c r="F99" s="219">
        <f t="shared" si="11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2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/>
      <c r="E100" s="218">
        <f t="shared" si="8"/>
        <v>0</v>
      </c>
      <c r="F100" s="219">
        <f t="shared" si="11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2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/>
      <c r="E101" s="218">
        <f t="shared" si="8"/>
        <v>0</v>
      </c>
      <c r="F101" s="219">
        <f t="shared" si="11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2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/>
      <c r="E102" s="218">
        <f t="shared" si="8"/>
        <v>0</v>
      </c>
      <c r="F102" s="219">
        <f t="shared" si="11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2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/>
      <c r="E103" s="218">
        <f t="shared" si="8"/>
        <v>0</v>
      </c>
      <c r="F103" s="219">
        <f t="shared" si="11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2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/>
      <c r="E104" s="218">
        <f t="shared" si="8"/>
        <v>0</v>
      </c>
      <c r="F104" s="219">
        <f t="shared" si="11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2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/>
      <c r="E105" s="218">
        <f t="shared" si="8"/>
        <v>0</v>
      </c>
      <c r="F105" s="219">
        <f t="shared" si="11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2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/>
      <c r="E106" s="218">
        <f t="shared" si="8"/>
        <v>0</v>
      </c>
      <c r="F106" s="219">
        <f t="shared" si="11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2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/>
      <c r="E107" s="220">
        <f>SUM(E76:E106)-E87-E88</f>
        <v>0</v>
      </c>
      <c r="F107" s="220">
        <f t="shared" si="11"/>
        <v>0</v>
      </c>
      <c r="G107" s="207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20"/>
      <c r="X107" s="220"/>
      <c r="Y107" s="220"/>
      <c r="Z107" s="220"/>
      <c r="AA107" s="220"/>
      <c r="AB107" s="220"/>
      <c r="AC107" s="220"/>
      <c r="AD107" s="220"/>
      <c r="AE107" s="220"/>
      <c r="AF107" s="220"/>
      <c r="AG107" s="220"/>
      <c r="AH107" s="220"/>
      <c r="AI107" s="220"/>
      <c r="AJ107" s="220"/>
      <c r="AK107" s="220"/>
      <c r="AL107" s="220"/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/>
      <c r="E108" s="218">
        <f t="shared" ref="E108:E116" si="13">AM108</f>
        <v>0</v>
      </c>
      <c r="F108" s="521">
        <f t="shared" ref="F108:F118" si="14">E108-D108</f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5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/>
      <c r="E109" s="218">
        <f t="shared" si="13"/>
        <v>0</v>
      </c>
      <c r="F109" s="521">
        <f t="shared" si="14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5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/>
      <c r="E110" s="218">
        <f t="shared" si="13"/>
        <v>0</v>
      </c>
      <c r="F110" s="521">
        <f t="shared" si="14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5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/>
      <c r="E111" s="218">
        <f t="shared" si="13"/>
        <v>0</v>
      </c>
      <c r="F111" s="521">
        <f t="shared" si="14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5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/>
      <c r="E112" s="218">
        <f t="shared" si="13"/>
        <v>0</v>
      </c>
      <c r="F112" s="521">
        <f t="shared" si="14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5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/>
      <c r="E113" s="218">
        <f t="shared" si="13"/>
        <v>0</v>
      </c>
      <c r="F113" s="521">
        <f t="shared" si="14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5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/>
      <c r="E114" s="486">
        <f t="shared" si="13"/>
        <v>0</v>
      </c>
      <c r="F114" s="522">
        <f t="shared" si="14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5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5">
      <c r="A115" s="252" t="s">
        <v>214</v>
      </c>
      <c r="B115" s="210"/>
      <c r="C115" s="211"/>
      <c r="D115" s="212"/>
      <c r="E115" s="231">
        <f t="shared" si="13"/>
        <v>0</v>
      </c>
      <c r="F115" s="228">
        <f t="shared" si="14"/>
        <v>0</v>
      </c>
      <c r="G115" s="207"/>
      <c r="H115" s="488"/>
      <c r="I115" s="488"/>
      <c r="J115" s="488"/>
      <c r="K115" s="488"/>
      <c r="L115" s="488"/>
      <c r="M115" s="488"/>
      <c r="N115" s="488"/>
      <c r="O115" s="488"/>
      <c r="P115" s="488"/>
      <c r="Q115" s="488"/>
      <c r="R115" s="488"/>
      <c r="S115" s="488"/>
      <c r="T115" s="488"/>
      <c r="U115" s="488"/>
      <c r="V115" s="488"/>
      <c r="W115" s="488"/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34">
        <f t="shared" si="15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5">
      <c r="A116" s="252" t="s">
        <v>214</v>
      </c>
      <c r="B116" s="210"/>
      <c r="C116" s="211"/>
      <c r="D116" s="221"/>
      <c r="E116" s="333">
        <f t="shared" si="13"/>
        <v>0</v>
      </c>
      <c r="F116" s="228">
        <f t="shared" si="14"/>
        <v>0</v>
      </c>
      <c r="G116" s="229"/>
      <c r="H116" s="488"/>
      <c r="I116" s="488"/>
      <c r="J116" s="488"/>
      <c r="K116" s="488"/>
      <c r="L116" s="488"/>
      <c r="M116" s="488"/>
      <c r="N116" s="488"/>
      <c r="O116" s="488"/>
      <c r="P116" s="488"/>
      <c r="Q116" s="488"/>
      <c r="R116" s="488"/>
      <c r="S116" s="488"/>
      <c r="T116" s="488"/>
      <c r="U116" s="488"/>
      <c r="V116" s="488"/>
      <c r="W116" s="488"/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34">
        <f t="shared" si="15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/>
      <c r="E117" s="486">
        <f>E114+E113+E112+E108+E107+E73+E72+E71</f>
        <v>0</v>
      </c>
      <c r="F117" s="487">
        <f t="shared" si="14"/>
        <v>0</v>
      </c>
      <c r="G117" s="204"/>
      <c r="H117" s="488"/>
      <c r="I117" s="488"/>
      <c r="J117" s="488"/>
      <c r="K117" s="488"/>
      <c r="L117" s="488"/>
      <c r="M117" s="488"/>
      <c r="N117" s="488"/>
      <c r="O117" s="488"/>
      <c r="P117" s="488"/>
      <c r="Q117" s="488"/>
      <c r="R117" s="488"/>
      <c r="S117" s="488"/>
      <c r="T117" s="488"/>
      <c r="U117" s="488"/>
      <c r="V117" s="488"/>
      <c r="W117" s="488"/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488"/>
      <c r="AL117" s="488"/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/>
      <c r="E118" s="251">
        <f>AM118</f>
        <v>0</v>
      </c>
      <c r="F118" s="341">
        <f t="shared" si="14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37591</v>
      </c>
      <c r="I119" s="484">
        <f t="shared" ref="I119:X119" si="16">H119+1</f>
        <v>37592</v>
      </c>
      <c r="J119" s="484">
        <f t="shared" si="16"/>
        <v>37593</v>
      </c>
      <c r="K119" s="484">
        <f t="shared" si="16"/>
        <v>37594</v>
      </c>
      <c r="L119" s="484">
        <f t="shared" si="16"/>
        <v>37595</v>
      </c>
      <c r="M119" s="484">
        <f t="shared" si="16"/>
        <v>37596</v>
      </c>
      <c r="N119" s="484">
        <f t="shared" si="16"/>
        <v>37597</v>
      </c>
      <c r="O119" s="484">
        <f t="shared" si="16"/>
        <v>37598</v>
      </c>
      <c r="P119" s="484">
        <f t="shared" si="16"/>
        <v>37599</v>
      </c>
      <c r="Q119" s="484">
        <f t="shared" si="16"/>
        <v>37600</v>
      </c>
      <c r="R119" s="484">
        <f t="shared" si="16"/>
        <v>37601</v>
      </c>
      <c r="S119" s="484">
        <f t="shared" si="16"/>
        <v>37602</v>
      </c>
      <c r="T119" s="484">
        <f t="shared" si="16"/>
        <v>37603</v>
      </c>
      <c r="U119" s="484">
        <f t="shared" si="16"/>
        <v>37604</v>
      </c>
      <c r="V119" s="484">
        <f t="shared" si="16"/>
        <v>37605</v>
      </c>
      <c r="W119" s="484">
        <f t="shared" si="16"/>
        <v>37606</v>
      </c>
      <c r="X119" s="484">
        <f t="shared" si="16"/>
        <v>37607</v>
      </c>
      <c r="Y119" s="484">
        <f t="shared" ref="Y119:AL119" si="17">X119+1</f>
        <v>37608</v>
      </c>
      <c r="Z119" s="484">
        <f t="shared" si="17"/>
        <v>37609</v>
      </c>
      <c r="AA119" s="484">
        <f t="shared" si="17"/>
        <v>37610</v>
      </c>
      <c r="AB119" s="484">
        <f t="shared" si="17"/>
        <v>37611</v>
      </c>
      <c r="AC119" s="484">
        <f t="shared" si="17"/>
        <v>37612</v>
      </c>
      <c r="AD119" s="484">
        <f t="shared" si="17"/>
        <v>37613</v>
      </c>
      <c r="AE119" s="484">
        <f t="shared" si="17"/>
        <v>37614</v>
      </c>
      <c r="AF119" s="484">
        <f t="shared" si="17"/>
        <v>37615</v>
      </c>
      <c r="AG119" s="484">
        <f t="shared" si="17"/>
        <v>37616</v>
      </c>
      <c r="AH119" s="484">
        <f t="shared" si="17"/>
        <v>37617</v>
      </c>
      <c r="AI119" s="484">
        <f t="shared" si="17"/>
        <v>37618</v>
      </c>
      <c r="AJ119" s="484">
        <f t="shared" si="17"/>
        <v>37619</v>
      </c>
      <c r="AK119" s="484">
        <f t="shared" si="17"/>
        <v>37620</v>
      </c>
      <c r="AL119" s="484">
        <f t="shared" si="17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0</v>
      </c>
      <c r="D133" s="531">
        <f>-VLOOKUP($B$5,$S$8:$AG$38,7,0)</f>
        <v>0</v>
      </c>
      <c r="E133" s="531">
        <f>-VLOOKUP($B$5,$S$8:$AG$38,8,0)</f>
        <v>0</v>
      </c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>
        <f>VLOOKUP($B$5,$S$8:$AG$38,12,0)</f>
        <v>0</v>
      </c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8">SUM(C136:C137)</f>
        <v>0</v>
      </c>
      <c r="D138" s="320">
        <f t="shared" si="18"/>
        <v>0</v>
      </c>
      <c r="E138" s="312">
        <f t="shared" si="18"/>
        <v>0</v>
      </c>
      <c r="F138" s="312">
        <f t="shared" si="18"/>
        <v>0</v>
      </c>
      <c r="G138" s="312">
        <f t="shared" si="18"/>
        <v>0</v>
      </c>
      <c r="H138" s="322">
        <f t="shared" si="18"/>
        <v>0</v>
      </c>
      <c r="I138" s="330">
        <f t="shared" si="18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57" si="19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20">+B142+1</f>
        <v>37592</v>
      </c>
      <c r="C143" s="310"/>
      <c r="D143" s="310"/>
      <c r="E143" s="310"/>
      <c r="F143" s="310"/>
      <c r="G143" s="310"/>
      <c r="H143" s="310"/>
      <c r="I143" s="311">
        <f t="shared" si="19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20"/>
        <v>37593</v>
      </c>
      <c r="C144" s="310"/>
      <c r="D144" s="310"/>
      <c r="E144" s="310"/>
      <c r="F144" s="310"/>
      <c r="G144" s="310"/>
      <c r="H144" s="310"/>
      <c r="I144" s="311">
        <f t="shared" si="19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20"/>
        <v>37594</v>
      </c>
      <c r="C145" s="310"/>
      <c r="D145" s="310"/>
      <c r="E145" s="310"/>
      <c r="F145" s="310"/>
      <c r="G145" s="310"/>
      <c r="H145" s="310"/>
      <c r="I145" s="311">
        <f t="shared" si="19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20"/>
        <v>37595</v>
      </c>
      <c r="C146" s="310"/>
      <c r="D146" s="310"/>
      <c r="E146" s="310"/>
      <c r="F146" s="310"/>
      <c r="G146" s="310"/>
      <c r="H146" s="310"/>
      <c r="I146" s="311">
        <f t="shared" si="19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20"/>
        <v>37596</v>
      </c>
      <c r="C147" s="310"/>
      <c r="D147" s="310"/>
      <c r="E147" s="310"/>
      <c r="F147" s="310"/>
      <c r="G147" s="310"/>
      <c r="H147" s="310"/>
      <c r="I147" s="311">
        <f t="shared" si="19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20"/>
        <v>37597</v>
      </c>
      <c r="C148" s="310"/>
      <c r="D148" s="310"/>
      <c r="E148" s="310"/>
      <c r="F148" s="310"/>
      <c r="G148" s="310"/>
      <c r="H148" s="310"/>
      <c r="I148" s="311">
        <f t="shared" si="19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20"/>
        <v>37598</v>
      </c>
      <c r="C149" s="310"/>
      <c r="D149" s="310"/>
      <c r="E149" s="310"/>
      <c r="F149" s="310"/>
      <c r="G149" s="310"/>
      <c r="H149" s="310"/>
      <c r="I149" s="311">
        <f t="shared" si="19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20"/>
        <v>37599</v>
      </c>
      <c r="C150" s="310"/>
      <c r="D150" s="310"/>
      <c r="E150" s="310"/>
      <c r="F150" s="310"/>
      <c r="G150" s="310"/>
      <c r="H150" s="310"/>
      <c r="I150" s="311">
        <f t="shared" si="19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20"/>
        <v>37600</v>
      </c>
      <c r="C151" s="310"/>
      <c r="D151" s="310"/>
      <c r="E151" s="310"/>
      <c r="F151" s="310"/>
      <c r="G151" s="310"/>
      <c r="H151" s="310"/>
      <c r="I151" s="311">
        <f t="shared" si="19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20"/>
        <v>37601</v>
      </c>
      <c r="C152" s="310"/>
      <c r="D152" s="310"/>
      <c r="E152" s="310"/>
      <c r="F152" s="310"/>
      <c r="G152" s="310"/>
      <c r="H152" s="310"/>
      <c r="I152" s="311">
        <f t="shared" si="19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20"/>
        <v>37602</v>
      </c>
      <c r="C153" s="310"/>
      <c r="D153" s="310"/>
      <c r="E153" s="310"/>
      <c r="F153" s="310"/>
      <c r="G153" s="310"/>
      <c r="H153" s="310"/>
      <c r="I153" s="311">
        <f t="shared" si="19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20"/>
        <v>37603</v>
      </c>
      <c r="C154" s="310"/>
      <c r="D154" s="310"/>
      <c r="E154" s="310"/>
      <c r="F154" s="310"/>
      <c r="G154" s="310"/>
      <c r="H154" s="310"/>
      <c r="I154" s="311">
        <f t="shared" si="19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20"/>
        <v>37604</v>
      </c>
      <c r="C155" s="310"/>
      <c r="D155" s="310"/>
      <c r="E155" s="310"/>
      <c r="F155" s="310"/>
      <c r="G155" s="310"/>
      <c r="H155" s="310"/>
      <c r="I155" s="311">
        <f t="shared" si="19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20"/>
        <v>37605</v>
      </c>
      <c r="C156" s="310"/>
      <c r="D156" s="310"/>
      <c r="E156" s="310"/>
      <c r="F156" s="310"/>
      <c r="G156" s="310"/>
      <c r="H156" s="310"/>
      <c r="I156" s="311">
        <f t="shared" si="19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20"/>
        <v>37606</v>
      </c>
      <c r="C157" s="310"/>
      <c r="D157" s="310"/>
      <c r="E157" s="310"/>
      <c r="F157" s="310"/>
      <c r="G157" s="310"/>
      <c r="H157" s="310"/>
      <c r="I157" s="311">
        <f t="shared" si="19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20"/>
        <v>37607</v>
      </c>
      <c r="C158" s="323"/>
      <c r="D158" s="324"/>
      <c r="E158" s="323"/>
      <c r="F158" s="325"/>
      <c r="G158" s="310"/>
      <c r="H158" s="310"/>
      <c r="I158" s="311">
        <f t="shared" ref="I158:I172" si="21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2">+B158+1</f>
        <v>37608</v>
      </c>
      <c r="C159" s="310"/>
      <c r="D159" s="310"/>
      <c r="E159" s="310"/>
      <c r="F159" s="310"/>
      <c r="G159" s="310"/>
      <c r="H159" s="310"/>
      <c r="I159" s="311">
        <f t="shared" si="21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2"/>
        <v>37609</v>
      </c>
      <c r="C160" s="323"/>
      <c r="D160" s="324"/>
      <c r="E160" s="323"/>
      <c r="F160" s="325"/>
      <c r="G160" s="503"/>
      <c r="H160" s="500"/>
      <c r="I160" s="311">
        <f t="shared" si="21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2"/>
        <v>37610</v>
      </c>
      <c r="C161" s="310"/>
      <c r="D161" s="310"/>
      <c r="E161" s="310"/>
      <c r="F161" s="310"/>
      <c r="G161" s="310"/>
      <c r="H161" s="310"/>
      <c r="I161" s="311">
        <f t="shared" si="21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2"/>
        <v>37611</v>
      </c>
      <c r="C162" s="310"/>
      <c r="D162" s="310"/>
      <c r="E162" s="310"/>
      <c r="F162" s="310"/>
      <c r="G162" s="310"/>
      <c r="H162" s="310"/>
      <c r="I162" s="311">
        <f t="shared" si="21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2"/>
        <v>37612</v>
      </c>
      <c r="C163" s="310"/>
      <c r="D163" s="310"/>
      <c r="E163" s="310"/>
      <c r="F163" s="310"/>
      <c r="G163" s="310"/>
      <c r="H163" s="310"/>
      <c r="I163" s="311">
        <f t="shared" si="21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2"/>
        <v>37613</v>
      </c>
      <c r="C164" s="310"/>
      <c r="D164" s="310"/>
      <c r="E164" s="310"/>
      <c r="F164" s="310"/>
      <c r="G164" s="310"/>
      <c r="H164" s="310"/>
      <c r="I164" s="311">
        <f t="shared" si="21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2"/>
        <v>37614</v>
      </c>
      <c r="C165" s="310"/>
      <c r="D165" s="310"/>
      <c r="E165" s="310"/>
      <c r="F165" s="310"/>
      <c r="G165" s="310"/>
      <c r="H165" s="310"/>
      <c r="I165" s="311">
        <f t="shared" si="21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2"/>
        <v>37615</v>
      </c>
      <c r="C166" s="310"/>
      <c r="D166" s="310"/>
      <c r="E166" s="310"/>
      <c r="F166" s="310"/>
      <c r="G166" s="310"/>
      <c r="H166" s="310"/>
      <c r="I166" s="311">
        <f t="shared" si="21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2"/>
        <v>37616</v>
      </c>
      <c r="C167" s="310"/>
      <c r="D167" s="310"/>
      <c r="E167" s="310"/>
      <c r="F167" s="310"/>
      <c r="G167" s="310"/>
      <c r="H167" s="310"/>
      <c r="I167" s="311">
        <f t="shared" si="21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2"/>
        <v>37617</v>
      </c>
      <c r="C168" s="310"/>
      <c r="D168" s="310"/>
      <c r="E168" s="310"/>
      <c r="F168" s="310"/>
      <c r="G168" s="310"/>
      <c r="H168" s="310"/>
      <c r="I168" s="311">
        <f t="shared" si="21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2"/>
        <v>37618</v>
      </c>
      <c r="C169" s="310"/>
      <c r="D169" s="310"/>
      <c r="E169" s="310"/>
      <c r="F169" s="310"/>
      <c r="G169" s="310"/>
      <c r="H169" s="310"/>
      <c r="I169" s="311">
        <f t="shared" si="21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2"/>
        <v>37619</v>
      </c>
      <c r="C170" s="310"/>
      <c r="D170" s="310"/>
      <c r="E170" s="310"/>
      <c r="F170" s="310"/>
      <c r="G170" s="310"/>
      <c r="H170" s="437"/>
      <c r="I170" s="311">
        <f t="shared" si="21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2"/>
        <v>37620</v>
      </c>
      <c r="C171" s="310"/>
      <c r="D171" s="310"/>
      <c r="E171" s="310"/>
      <c r="F171" s="310"/>
      <c r="G171" s="310"/>
      <c r="H171" s="437"/>
      <c r="I171" s="311">
        <f t="shared" si="21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2"/>
        <v>37621</v>
      </c>
      <c r="C172" s="313"/>
      <c r="D172" s="314"/>
      <c r="E172" s="314"/>
      <c r="F172" s="314"/>
      <c r="G172" s="313"/>
      <c r="H172" s="459"/>
      <c r="I172" s="315">
        <f t="shared" si="21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3">SUM(C142:C172)</f>
        <v>0</v>
      </c>
      <c r="D173" s="312">
        <f t="shared" si="23"/>
        <v>0</v>
      </c>
      <c r="E173" s="312">
        <f t="shared" si="23"/>
        <v>0</v>
      </c>
      <c r="F173" s="312">
        <f t="shared" si="23"/>
        <v>0</v>
      </c>
      <c r="G173" s="312">
        <f t="shared" si="23"/>
        <v>0</v>
      </c>
      <c r="H173" s="312">
        <f t="shared" si="23"/>
        <v>0</v>
      </c>
      <c r="I173" s="311">
        <f t="shared" si="23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/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X277"/>
  <sheetViews>
    <sheetView showGridLines="0" topLeftCell="A39" zoomScale="80" workbookViewId="0">
      <pane xSplit="2" topLeftCell="AG1" activePane="topRight" state="frozen"/>
      <selection activeCell="C174" sqref="C174:I174"/>
      <selection pane="topRight" activeCell="AM87" sqref="AM87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86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995039</v>
      </c>
      <c r="I8" s="553">
        <v>995039</v>
      </c>
      <c r="J8" s="274">
        <f>H8-I8</f>
        <v>0</v>
      </c>
      <c r="K8" s="1"/>
      <c r="L8" s="1"/>
      <c r="M8" s="1"/>
      <c r="N8" s="232">
        <v>995039</v>
      </c>
      <c r="O8" s="232">
        <f>D16-P16</f>
        <v>0</v>
      </c>
      <c r="P8" s="232"/>
      <c r="Q8" s="1"/>
      <c r="R8" s="1"/>
      <c r="S8" s="62">
        <f>B4</f>
        <v>37591</v>
      </c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995039</v>
      </c>
      <c r="I10" s="551">
        <v>995039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f>995039-2</f>
        <v>995037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11937637.24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10960771.24</v>
      </c>
      <c r="O28" s="232">
        <f>D38-P38</f>
        <v>12932674.24</v>
      </c>
      <c r="P28" s="232"/>
      <c r="Q28" s="1"/>
      <c r="R28" s="18"/>
      <c r="S28" s="62">
        <f t="shared" si="0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998000</v>
      </c>
      <c r="E31" s="1"/>
      <c r="F31" s="1"/>
      <c r="G31" s="1"/>
      <c r="H31" s="1"/>
      <c r="I31" s="1"/>
      <c r="J31" s="18"/>
      <c r="K31" s="1"/>
      <c r="L31" s="1"/>
      <c r="M31" s="1"/>
      <c r="N31" s="21">
        <v>982000</v>
      </c>
      <c r="O31" s="340"/>
      <c r="P31" s="21"/>
      <c r="Q31" s="1"/>
      <c r="R31" s="18"/>
      <c r="S31" s="62">
        <f t="shared" si="0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11937637.24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-2963</v>
      </c>
      <c r="E37" s="1"/>
      <c r="F37" s="32" t="s">
        <v>176</v>
      </c>
      <c r="G37" s="18"/>
      <c r="H37" s="401">
        <f>N16</f>
        <v>995037</v>
      </c>
      <c r="I37" s="401"/>
      <c r="J37" s="399"/>
      <c r="K37" s="399"/>
      <c r="L37" s="400"/>
      <c r="M37" s="1"/>
      <c r="N37" s="21">
        <v>-5134</v>
      </c>
      <c r="O37" s="340"/>
      <c r="P37" s="21"/>
      <c r="Q37" s="1"/>
      <c r="R37" s="18"/>
      <c r="S37" s="62">
        <f t="shared" si="0"/>
        <v>37620</v>
      </c>
      <c r="T37" s="512"/>
      <c r="U37" s="512"/>
      <c r="V37" s="512"/>
      <c r="W37" s="512"/>
      <c r="X37" s="512"/>
      <c r="Y37" s="512"/>
      <c r="Z37" s="512"/>
      <c r="AA37" s="512"/>
      <c r="AB37" s="512"/>
      <c r="AC37" s="512"/>
      <c r="AD37" s="512"/>
      <c r="AE37" s="512"/>
      <c r="AF37" s="512"/>
      <c r="AG37" s="512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12932674.24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11937637.24</v>
      </c>
      <c r="O38" s="132">
        <f>SUM(O28:O36)</f>
        <v>12932674.24</v>
      </c>
      <c r="P38" s="132"/>
      <c r="Q38" s="1"/>
      <c r="R38" s="18"/>
      <c r="S38" s="479">
        <f t="shared" si="0"/>
        <v>37621</v>
      </c>
      <c r="T38" s="512">
        <v>0</v>
      </c>
      <c r="U38" s="512"/>
      <c r="V38" s="512"/>
      <c r="W38" s="512"/>
      <c r="X38" s="512"/>
      <c r="Y38" s="512">
        <v>-998000</v>
      </c>
      <c r="Z38" s="512"/>
      <c r="AA38" s="512">
        <v>998000</v>
      </c>
      <c r="AB38" s="512"/>
      <c r="AC38" s="512"/>
      <c r="AD38" s="512"/>
      <c r="AE38" s="512"/>
      <c r="AF38" s="512">
        <v>0</v>
      </c>
      <c r="AG38" s="512">
        <v>995039</v>
      </c>
      <c r="AH38" s="478"/>
      <c r="AI38" s="478"/>
      <c r="AJ38" s="478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11937637.24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12932674.24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12932676.24</v>
      </c>
      <c r="O40" s="132">
        <f>+O38+O24+O16</f>
        <v>12932674.24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995037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12932674.24</v>
      </c>
      <c r="I45" s="401">
        <f>SUM(I37:I41)</f>
        <v>0</v>
      </c>
      <c r="J45" s="401">
        <f>SUM(J35:J41)</f>
        <v>0</v>
      </c>
      <c r="K45" s="399">
        <f>K36+K41</f>
        <v>12932674.24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U63" s="11">
        <f>$B$68*-1</f>
        <v>0</v>
      </c>
      <c r="V63" s="11">
        <f t="shared" ref="V63:AL63" si="1">$B$68*-1</f>
        <v>0</v>
      </c>
      <c r="W63" s="11">
        <f t="shared" si="1"/>
        <v>0</v>
      </c>
      <c r="X63" s="11">
        <f t="shared" si="1"/>
        <v>0</v>
      </c>
      <c r="Y63" s="11">
        <f t="shared" si="1"/>
        <v>0</v>
      </c>
      <c r="Z63" s="11">
        <f t="shared" si="1"/>
        <v>0</v>
      </c>
      <c r="AA63" s="11">
        <f t="shared" si="1"/>
        <v>0</v>
      </c>
      <c r="AB63" s="11">
        <f t="shared" si="1"/>
        <v>0</v>
      </c>
      <c r="AC63" s="11">
        <f t="shared" si="1"/>
        <v>0</v>
      </c>
      <c r="AD63" s="11">
        <f t="shared" si="1"/>
        <v>0</v>
      </c>
      <c r="AE63" s="11">
        <f t="shared" si="1"/>
        <v>0</v>
      </c>
      <c r="AF63" s="11">
        <f t="shared" si="1"/>
        <v>0</v>
      </c>
      <c r="AG63" s="11">
        <f t="shared" si="1"/>
        <v>0</v>
      </c>
      <c r="AH63" s="11">
        <f t="shared" si="1"/>
        <v>0</v>
      </c>
      <c r="AI63" s="11">
        <f t="shared" si="1"/>
        <v>0</v>
      </c>
      <c r="AJ63" s="11">
        <f t="shared" si="1"/>
        <v>0</v>
      </c>
      <c r="AK63" s="11">
        <f t="shared" si="1"/>
        <v>0</v>
      </c>
      <c r="AL63" s="11">
        <f t="shared" si="1"/>
        <v>0</v>
      </c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B4</f>
        <v>37591</v>
      </c>
      <c r="I65" s="542">
        <f t="shared" ref="I65:R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ref="S65:AB65" si="3">R65+1</f>
        <v>37602</v>
      </c>
      <c r="T65" s="542">
        <f t="shared" si="3"/>
        <v>37603</v>
      </c>
      <c r="U65" s="542">
        <f t="shared" si="3"/>
        <v>37604</v>
      </c>
      <c r="V65" s="542">
        <f t="shared" si="3"/>
        <v>37605</v>
      </c>
      <c r="W65" s="542">
        <f t="shared" si="3"/>
        <v>37606</v>
      </c>
      <c r="X65" s="542">
        <f t="shared" si="3"/>
        <v>37607</v>
      </c>
      <c r="Y65" s="542">
        <f t="shared" si="3"/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ref="AC65:AL65" si="4">AB65+1</f>
        <v>37612</v>
      </c>
      <c r="AD65" s="542">
        <f t="shared" si="4"/>
        <v>37613</v>
      </c>
      <c r="AE65" s="542">
        <f t="shared" si="4"/>
        <v>37614</v>
      </c>
      <c r="AF65" s="542">
        <f t="shared" si="4"/>
        <v>37615</v>
      </c>
      <c r="AG65" s="542">
        <f t="shared" si="4"/>
        <v>37616</v>
      </c>
      <c r="AH65" s="542">
        <f t="shared" si="4"/>
        <v>37617</v>
      </c>
      <c r="AI65" s="542">
        <f t="shared" si="4"/>
        <v>37618</v>
      </c>
      <c r="AJ65" s="542">
        <f t="shared" si="4"/>
        <v>37619</v>
      </c>
      <c r="AK65" s="542">
        <f t="shared" si="4"/>
        <v>37620</v>
      </c>
      <c r="AL65" s="543">
        <f t="shared" si="4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-998000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5">SUM(H66:H67)</f>
        <v>0</v>
      </c>
      <c r="I68" s="547">
        <f t="shared" si="5"/>
        <v>0</v>
      </c>
      <c r="J68" s="547">
        <f t="shared" si="5"/>
        <v>0</v>
      </c>
      <c r="K68" s="547">
        <f t="shared" si="5"/>
        <v>0</v>
      </c>
      <c r="L68" s="547">
        <f t="shared" si="5"/>
        <v>0</v>
      </c>
      <c r="M68" s="547">
        <f t="shared" si="5"/>
        <v>0</v>
      </c>
      <c r="N68" s="547">
        <f t="shared" si="5"/>
        <v>0</v>
      </c>
      <c r="O68" s="547">
        <f t="shared" si="5"/>
        <v>0</v>
      </c>
      <c r="P68" s="547">
        <f t="shared" si="5"/>
        <v>0</v>
      </c>
      <c r="Q68" s="547">
        <f t="shared" si="5"/>
        <v>0</v>
      </c>
      <c r="R68" s="547">
        <f t="shared" ref="R68:AA68" si="6">SUM(R66:R67)</f>
        <v>0</v>
      </c>
      <c r="S68" s="547">
        <f t="shared" si="6"/>
        <v>0</v>
      </c>
      <c r="T68" s="547">
        <f t="shared" si="6"/>
        <v>0</v>
      </c>
      <c r="U68" s="547">
        <f t="shared" si="6"/>
        <v>0</v>
      </c>
      <c r="V68" s="547">
        <f t="shared" si="6"/>
        <v>0</v>
      </c>
      <c r="W68" s="547">
        <f t="shared" si="6"/>
        <v>0</v>
      </c>
      <c r="X68" s="547">
        <f t="shared" si="6"/>
        <v>0</v>
      </c>
      <c r="Y68" s="547">
        <f t="shared" si="6"/>
        <v>0</v>
      </c>
      <c r="Z68" s="547">
        <f t="shared" si="6"/>
        <v>0</v>
      </c>
      <c r="AA68" s="547">
        <f t="shared" si="6"/>
        <v>0</v>
      </c>
      <c r="AB68" s="547">
        <f t="shared" ref="AB68:AL68" si="7">SUM(AB66:AB67)</f>
        <v>0</v>
      </c>
      <c r="AC68" s="547">
        <f t="shared" si="7"/>
        <v>0</v>
      </c>
      <c r="AD68" s="547">
        <f t="shared" si="7"/>
        <v>0</v>
      </c>
      <c r="AE68" s="547">
        <f t="shared" si="7"/>
        <v>0</v>
      </c>
      <c r="AF68" s="547">
        <f t="shared" si="7"/>
        <v>0</v>
      </c>
      <c r="AG68" s="547">
        <f t="shared" si="7"/>
        <v>0</v>
      </c>
      <c r="AH68" s="547">
        <f t="shared" si="7"/>
        <v>0</v>
      </c>
      <c r="AI68" s="547">
        <f t="shared" si="7"/>
        <v>0</v>
      </c>
      <c r="AJ68" s="547">
        <f t="shared" si="7"/>
        <v>0</v>
      </c>
      <c r="AK68" s="547">
        <f t="shared" si="7"/>
        <v>0</v>
      </c>
      <c r="AL68" s="548">
        <f t="shared" si="7"/>
        <v>-998000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H65</f>
        <v>37591</v>
      </c>
      <c r="I70" s="223">
        <f t="shared" ref="I70:AL70" si="8">I65</f>
        <v>37592</v>
      </c>
      <c r="J70" s="223">
        <f t="shared" si="8"/>
        <v>37593</v>
      </c>
      <c r="K70" s="223">
        <f t="shared" si="8"/>
        <v>37594</v>
      </c>
      <c r="L70" s="223">
        <f t="shared" si="8"/>
        <v>37595</v>
      </c>
      <c r="M70" s="223">
        <f t="shared" si="8"/>
        <v>37596</v>
      </c>
      <c r="N70" s="223">
        <f t="shared" si="8"/>
        <v>37597</v>
      </c>
      <c r="O70" s="223">
        <f t="shared" si="8"/>
        <v>37598</v>
      </c>
      <c r="P70" s="223">
        <f t="shared" si="8"/>
        <v>37599</v>
      </c>
      <c r="Q70" s="223">
        <f t="shared" si="8"/>
        <v>37600</v>
      </c>
      <c r="R70" s="223">
        <f t="shared" si="8"/>
        <v>37601</v>
      </c>
      <c r="S70" s="223">
        <f t="shared" si="8"/>
        <v>37602</v>
      </c>
      <c r="T70" s="223">
        <f t="shared" si="8"/>
        <v>37603</v>
      </c>
      <c r="U70" s="223">
        <f t="shared" si="8"/>
        <v>37604</v>
      </c>
      <c r="V70" s="223">
        <f t="shared" si="8"/>
        <v>37605</v>
      </c>
      <c r="W70" s="223">
        <f t="shared" si="8"/>
        <v>37606</v>
      </c>
      <c r="X70" s="223">
        <f t="shared" si="8"/>
        <v>37607</v>
      </c>
      <c r="Y70" s="223">
        <f t="shared" si="8"/>
        <v>37608</v>
      </c>
      <c r="Z70" s="223">
        <f t="shared" si="8"/>
        <v>37609</v>
      </c>
      <c r="AA70" s="223">
        <f t="shared" si="8"/>
        <v>37610</v>
      </c>
      <c r="AB70" s="223">
        <f t="shared" si="8"/>
        <v>37611</v>
      </c>
      <c r="AC70" s="223">
        <f t="shared" si="8"/>
        <v>37612</v>
      </c>
      <c r="AD70" s="223">
        <f t="shared" si="8"/>
        <v>37613</v>
      </c>
      <c r="AE70" s="223">
        <f t="shared" si="8"/>
        <v>37614</v>
      </c>
      <c r="AF70" s="223">
        <f t="shared" si="8"/>
        <v>37615</v>
      </c>
      <c r="AG70" s="223">
        <f t="shared" si="8"/>
        <v>37616</v>
      </c>
      <c r="AH70" s="223">
        <f t="shared" si="8"/>
        <v>37617</v>
      </c>
      <c r="AI70" s="223">
        <f t="shared" si="8"/>
        <v>37618</v>
      </c>
      <c r="AJ70" s="223">
        <f t="shared" si="8"/>
        <v>37619</v>
      </c>
      <c r="AK70" s="223">
        <f t="shared" si="8"/>
        <v>37620</v>
      </c>
      <c r="AL70" s="223">
        <f t="shared" si="8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9">AM76</f>
        <v>0</v>
      </c>
      <c r="F76" s="219">
        <f t="shared" ref="F76:F118" si="10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1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9"/>
        <v>0</v>
      </c>
      <c r="F77" s="219">
        <f t="shared" si="10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1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9"/>
        <v>0</v>
      </c>
      <c r="F78" s="219">
        <f t="shared" si="10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1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9"/>
        <v>0</v>
      </c>
      <c r="F79" s="219">
        <f t="shared" si="10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1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9"/>
        <v>0</v>
      </c>
      <c r="F80" s="219">
        <f t="shared" si="10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1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9"/>
        <v>0</v>
      </c>
      <c r="F81" s="219">
        <f t="shared" si="10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1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9"/>
        <v>0</v>
      </c>
      <c r="F82" s="219">
        <f t="shared" si="10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1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9"/>
        <v>0</v>
      </c>
      <c r="F83" s="219">
        <f t="shared" si="10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1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9"/>
        <v>0</v>
      </c>
      <c r="F84" s="219">
        <f t="shared" si="10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1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9"/>
        <v>0</v>
      </c>
      <c r="F85" s="219">
        <f t="shared" si="10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1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9"/>
        <v>0</v>
      </c>
      <c r="F86" s="219">
        <f t="shared" si="10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1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9"/>
        <v>2963</v>
      </c>
      <c r="F87" s="219">
        <f t="shared" si="10"/>
        <v>2963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J87" s="225"/>
      <c r="AK87" s="225"/>
      <c r="AL87" s="225">
        <f>2961+2</f>
        <v>2963</v>
      </c>
      <c r="AM87" s="226">
        <f t="shared" si="11"/>
        <v>2963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9"/>
        <v>0</v>
      </c>
      <c r="F88" s="219">
        <f t="shared" si="10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1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9"/>
        <v>0</v>
      </c>
      <c r="F89" s="219">
        <f t="shared" si="10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1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9"/>
        <v>0</v>
      </c>
      <c r="F90" s="219">
        <f t="shared" si="10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1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9"/>
        <v>0</v>
      </c>
      <c r="F91" s="219">
        <f t="shared" si="10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1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9"/>
        <v>0</v>
      </c>
      <c r="F92" s="219">
        <f t="shared" si="10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1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9"/>
        <v>0</v>
      </c>
      <c r="F93" s="219">
        <f t="shared" si="10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9"/>
        <v>0</v>
      </c>
      <c r="F94" s="219">
        <f t="shared" si="10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9"/>
        <v>0</v>
      </c>
      <c r="F95" s="219">
        <f t="shared" si="10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9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9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9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9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9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9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9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9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9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9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9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/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2963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 t="shared" si="10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0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0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0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0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0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0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0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0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10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2963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10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37591</v>
      </c>
      <c r="I119" s="484">
        <f t="shared" ref="I119:R119" si="14">H119+1</f>
        <v>37592</v>
      </c>
      <c r="J119" s="484">
        <f t="shared" si="14"/>
        <v>37593</v>
      </c>
      <c r="K119" s="484">
        <f t="shared" si="14"/>
        <v>37594</v>
      </c>
      <c r="L119" s="484">
        <f t="shared" si="14"/>
        <v>37595</v>
      </c>
      <c r="M119" s="484">
        <f t="shared" si="14"/>
        <v>37596</v>
      </c>
      <c r="N119" s="484">
        <f t="shared" si="14"/>
        <v>37597</v>
      </c>
      <c r="O119" s="484">
        <f t="shared" si="14"/>
        <v>37598</v>
      </c>
      <c r="P119" s="484">
        <f t="shared" si="14"/>
        <v>37599</v>
      </c>
      <c r="Q119" s="484">
        <f t="shared" si="14"/>
        <v>37600</v>
      </c>
      <c r="R119" s="484">
        <f t="shared" si="14"/>
        <v>37601</v>
      </c>
      <c r="S119" s="484">
        <f t="shared" ref="S119:AB119" si="15">R119+1</f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si="15"/>
        <v>37609</v>
      </c>
      <c r="AA119" s="484">
        <f t="shared" si="15"/>
        <v>37610</v>
      </c>
      <c r="AB119" s="484">
        <f t="shared" si="15"/>
        <v>37611</v>
      </c>
      <c r="AC119" s="484">
        <f t="shared" ref="AC119:AL119" si="16">AB119+1</f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998000</v>
      </c>
      <c r="D133" s="531">
        <f>-VLOOKUP($B$5,$S$8:$AG$38,7,0)</f>
        <v>998000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33330.239999999998</v>
      </c>
      <c r="D136" s="324">
        <v>12326306.800000001</v>
      </c>
      <c r="E136" s="325">
        <v>0</v>
      </c>
      <c r="F136" s="325">
        <v>0</v>
      </c>
      <c r="G136" s="324">
        <v>0</v>
      </c>
      <c r="H136" s="326">
        <v>0</v>
      </c>
      <c r="I136" s="328">
        <v>12359637.039999999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998000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998000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33330.239999999998</v>
      </c>
      <c r="D138" s="320">
        <f t="shared" si="17"/>
        <v>13324306.800000001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13357637.039999999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998000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998000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si="18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9"/>
        <v>37608</v>
      </c>
      <c r="C159" s="310"/>
      <c r="D159" s="310"/>
      <c r="E159" s="310"/>
      <c r="F159" s="310"/>
      <c r="G159" s="310"/>
      <c r="H159" s="310"/>
      <c r="I159" s="311">
        <f t="shared" si="18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9"/>
        <v>37609</v>
      </c>
      <c r="C160" s="323"/>
      <c r="D160" s="324"/>
      <c r="E160" s="323"/>
      <c r="F160" s="325"/>
      <c r="G160" s="503"/>
      <c r="H160" s="500"/>
      <c r="I160" s="311">
        <f t="shared" si="18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9"/>
        <v>37610</v>
      </c>
      <c r="C161" s="310"/>
      <c r="D161" s="310"/>
      <c r="E161" s="310"/>
      <c r="F161" s="310"/>
      <c r="G161" s="310"/>
      <c r="H161" s="310"/>
      <c r="I161" s="311">
        <f t="shared" si="18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9"/>
        <v>37611</v>
      </c>
      <c r="C162" s="310"/>
      <c r="D162" s="310"/>
      <c r="E162" s="310"/>
      <c r="F162" s="310"/>
      <c r="G162" s="310"/>
      <c r="H162" s="310"/>
      <c r="I162" s="311">
        <f t="shared" si="18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9"/>
        <v>37612</v>
      </c>
      <c r="C163" s="310"/>
      <c r="D163" s="310"/>
      <c r="E163" s="310"/>
      <c r="F163" s="310"/>
      <c r="G163" s="310"/>
      <c r="H163" s="310"/>
      <c r="I163" s="311">
        <f t="shared" si="18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9"/>
        <v>37613</v>
      </c>
      <c r="C164" s="310"/>
      <c r="D164" s="310"/>
      <c r="E164" s="310"/>
      <c r="F164" s="310"/>
      <c r="G164" s="310"/>
      <c r="H164" s="310"/>
      <c r="I164" s="311">
        <f t="shared" si="18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9"/>
        <v>37614</v>
      </c>
      <c r="C165" s="310"/>
      <c r="D165" s="310"/>
      <c r="E165" s="310"/>
      <c r="F165" s="310"/>
      <c r="G165" s="310"/>
      <c r="H165" s="310"/>
      <c r="I165" s="311">
        <f t="shared" si="18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9"/>
        <v>37615</v>
      </c>
      <c r="C166" s="310"/>
      <c r="D166" s="310"/>
      <c r="E166" s="310"/>
      <c r="F166" s="310"/>
      <c r="G166" s="310"/>
      <c r="H166" s="310"/>
      <c r="I166" s="311">
        <f t="shared" si="18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998000</v>
      </c>
      <c r="B167" s="458">
        <f t="shared" si="19"/>
        <v>37616</v>
      </c>
      <c r="C167" s="310"/>
      <c r="D167" s="310"/>
      <c r="E167" s="310"/>
      <c r="F167" s="310"/>
      <c r="G167" s="310"/>
      <c r="H167" s="310"/>
      <c r="I167" s="311">
        <f t="shared" si="18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-998000</v>
      </c>
      <c r="B168" s="458">
        <f t="shared" si="19"/>
        <v>37617</v>
      </c>
      <c r="C168" s="310"/>
      <c r="D168" s="310"/>
      <c r="E168" s="310"/>
      <c r="F168" s="310"/>
      <c r="G168" s="310"/>
      <c r="H168" s="310"/>
      <c r="I168" s="311">
        <f t="shared" si="18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9"/>
        <v>37618</v>
      </c>
      <c r="C169" s="310"/>
      <c r="D169" s="310"/>
      <c r="E169" s="310"/>
      <c r="F169" s="310"/>
      <c r="G169" s="310"/>
      <c r="H169" s="310"/>
      <c r="I169" s="311">
        <f t="shared" si="18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9"/>
        <v>37619</v>
      </c>
      <c r="C170" s="310"/>
      <c r="D170" s="310"/>
      <c r="E170" s="310"/>
      <c r="F170" s="310"/>
      <c r="G170" s="310"/>
      <c r="H170" s="437"/>
      <c r="I170" s="311">
        <f t="shared" si="18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9"/>
        <v>37620</v>
      </c>
      <c r="C171" s="310"/>
      <c r="D171" s="310"/>
      <c r="E171" s="310"/>
      <c r="F171" s="310"/>
      <c r="G171" s="310"/>
      <c r="H171" s="437"/>
      <c r="I171" s="311">
        <f t="shared" si="18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9"/>
        <v>37621</v>
      </c>
      <c r="C172" s="313">
        <v>0</v>
      </c>
      <c r="D172" s="314">
        <v>998000</v>
      </c>
      <c r="E172" s="314">
        <v>0</v>
      </c>
      <c r="F172" s="314">
        <v>0</v>
      </c>
      <c r="G172" s="313"/>
      <c r="H172" s="459"/>
      <c r="I172" s="315">
        <f t="shared" si="18"/>
        <v>998000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0">SUM(C142:C172)</f>
        <v>0</v>
      </c>
      <c r="D173" s="312">
        <f t="shared" si="20"/>
        <v>998000</v>
      </c>
      <c r="E173" s="312">
        <f t="shared" si="20"/>
        <v>0</v>
      </c>
      <c r="F173" s="312">
        <f t="shared" si="20"/>
        <v>0</v>
      </c>
      <c r="G173" s="312">
        <f t="shared" si="20"/>
        <v>0</v>
      </c>
      <c r="H173" s="312">
        <f t="shared" si="20"/>
        <v>0</v>
      </c>
      <c r="I173" s="311">
        <f t="shared" si="20"/>
        <v>998000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>
        <v>36922</v>
      </c>
      <c r="E187" s="41" t="s">
        <v>297</v>
      </c>
      <c r="F187" s="41"/>
      <c r="G187" s="18"/>
      <c r="H187" s="1"/>
      <c r="I187" s="71"/>
      <c r="J187" s="65">
        <v>-20000000</v>
      </c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>
        <v>36931</v>
      </c>
      <c r="E188" s="8" t="s">
        <v>298</v>
      </c>
      <c r="F188" s="8"/>
      <c r="G188" s="42"/>
      <c r="H188" s="1"/>
      <c r="I188" s="71"/>
      <c r="J188" s="65">
        <v>20000000</v>
      </c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2963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2963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5926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E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7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40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AX277"/>
  <sheetViews>
    <sheetView showGridLines="0" topLeftCell="A136" zoomScale="80" workbookViewId="0">
      <pane xSplit="2" topLeftCell="C1" activePane="topRight" state="frozen"/>
      <selection activeCell="C174" sqref="C174:I174"/>
      <selection pane="topRight" activeCell="C172" sqref="C172:G172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87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-1665145</v>
      </c>
      <c r="I8" s="553">
        <v>-1665145</v>
      </c>
      <c r="J8" s="274">
        <f>H8-I8</f>
        <v>0</v>
      </c>
      <c r="K8" s="1"/>
      <c r="L8" s="1"/>
      <c r="M8" s="1"/>
      <c r="N8" s="232">
        <v>-1665145</v>
      </c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-1665145</v>
      </c>
      <c r="I10" s="551">
        <v>-1665145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-1665145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-5884607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-5675673</v>
      </c>
      <c r="O28" s="232">
        <f>D38-P38</f>
        <v>-7549752</v>
      </c>
      <c r="P28" s="232"/>
      <c r="Q28" s="1"/>
      <c r="R28" s="18"/>
      <c r="S28" s="62">
        <f t="shared" si="0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-1670100</v>
      </c>
      <c r="E31" s="1"/>
      <c r="F31" s="1"/>
      <c r="G31" s="1"/>
      <c r="H31" s="1"/>
      <c r="I31" s="1"/>
      <c r="J31" s="18"/>
      <c r="K31" s="1"/>
      <c r="L31" s="1"/>
      <c r="M31" s="1"/>
      <c r="N31" s="21">
        <v>-213000</v>
      </c>
      <c r="O31" s="340"/>
      <c r="P31" s="21"/>
      <c r="Q31" s="1"/>
      <c r="R31" s="18"/>
      <c r="S31" s="62">
        <f t="shared" si="0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-5884607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4955</v>
      </c>
      <c r="E37" s="1"/>
      <c r="F37" s="32" t="s">
        <v>176</v>
      </c>
      <c r="G37" s="18"/>
      <c r="H37" s="401">
        <f>N16</f>
        <v>-1665145</v>
      </c>
      <c r="I37" s="401"/>
      <c r="J37" s="399"/>
      <c r="K37" s="399"/>
      <c r="L37" s="400"/>
      <c r="M37" s="1"/>
      <c r="N37" s="21">
        <v>4066</v>
      </c>
      <c r="O37" s="340"/>
      <c r="P37" s="21"/>
      <c r="Q37" s="1"/>
      <c r="R37" s="18"/>
      <c r="S37" s="62">
        <f t="shared" si="0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512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-7549752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-5884607</v>
      </c>
      <c r="O38" s="132">
        <f>SUM(O28:O36)</f>
        <v>-7549752</v>
      </c>
      <c r="P38" s="132"/>
      <c r="Q38" s="1"/>
      <c r="R38" s="18"/>
      <c r="S38" s="479">
        <f t="shared" si="0"/>
        <v>37621</v>
      </c>
      <c r="T38" s="512">
        <v>0</v>
      </c>
      <c r="U38" s="512"/>
      <c r="V38" s="512"/>
      <c r="W38" s="512"/>
      <c r="X38" s="512"/>
      <c r="Y38" s="512">
        <v>1670100</v>
      </c>
      <c r="Z38" s="512"/>
      <c r="AA38" s="512">
        <v>-1670100</v>
      </c>
      <c r="AB38" s="512"/>
      <c r="AC38" s="512"/>
      <c r="AD38" s="512"/>
      <c r="AE38" s="512"/>
      <c r="AF38" s="512">
        <v>0</v>
      </c>
      <c r="AG38" s="512">
        <v>-1665145</v>
      </c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-5884607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-7549752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-7549752</v>
      </c>
      <c r="O40" s="132">
        <f>+O38+O24+O16</f>
        <v>-7549752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-1665145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-7549752</v>
      </c>
      <c r="I45" s="401">
        <f>SUM(I37:I41)</f>
        <v>0</v>
      </c>
      <c r="J45" s="401">
        <f>SUM(J35:J41)</f>
        <v>0</v>
      </c>
      <c r="K45" s="399">
        <f>K36+K41</f>
        <v>-7549752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U63" s="11">
        <f>$B$68*-1</f>
        <v>0</v>
      </c>
      <c r="V63" s="11">
        <f t="shared" ref="V63:AL63" si="1">$B$68*-1</f>
        <v>0</v>
      </c>
      <c r="W63" s="11">
        <f t="shared" si="1"/>
        <v>0</v>
      </c>
      <c r="X63" s="11">
        <f t="shared" si="1"/>
        <v>0</v>
      </c>
      <c r="Y63" s="11">
        <f t="shared" si="1"/>
        <v>0</v>
      </c>
      <c r="Z63" s="11">
        <f t="shared" si="1"/>
        <v>0</v>
      </c>
      <c r="AA63" s="11">
        <f t="shared" si="1"/>
        <v>0</v>
      </c>
      <c r="AB63" s="11">
        <f t="shared" si="1"/>
        <v>0</v>
      </c>
      <c r="AC63" s="11">
        <f t="shared" si="1"/>
        <v>0</v>
      </c>
      <c r="AD63" s="11">
        <f t="shared" si="1"/>
        <v>0</v>
      </c>
      <c r="AE63" s="11">
        <f t="shared" si="1"/>
        <v>0</v>
      </c>
      <c r="AF63" s="11">
        <f t="shared" si="1"/>
        <v>0</v>
      </c>
      <c r="AG63" s="11">
        <f t="shared" si="1"/>
        <v>0</v>
      </c>
      <c r="AH63" s="11">
        <f t="shared" si="1"/>
        <v>0</v>
      </c>
      <c r="AI63" s="11">
        <f t="shared" si="1"/>
        <v>0</v>
      </c>
      <c r="AJ63" s="11">
        <f t="shared" si="1"/>
        <v>0</v>
      </c>
      <c r="AK63" s="11">
        <f t="shared" si="1"/>
        <v>0</v>
      </c>
      <c r="AL63" s="11">
        <f t="shared" si="1"/>
        <v>0</v>
      </c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37591</v>
      </c>
      <c r="I65" s="542">
        <f t="shared" ref="I65:R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ref="S65:AB65" si="3">R65+1</f>
        <v>37602</v>
      </c>
      <c r="T65" s="542">
        <f t="shared" si="3"/>
        <v>37603</v>
      </c>
      <c r="U65" s="542">
        <f t="shared" si="3"/>
        <v>37604</v>
      </c>
      <c r="V65" s="542">
        <f t="shared" si="3"/>
        <v>37605</v>
      </c>
      <c r="W65" s="542">
        <f t="shared" si="3"/>
        <v>37606</v>
      </c>
      <c r="X65" s="542">
        <f t="shared" si="3"/>
        <v>37607</v>
      </c>
      <c r="Y65" s="542">
        <f t="shared" si="3"/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ref="AC65:AL65" si="4">AB65+1</f>
        <v>37612</v>
      </c>
      <c r="AD65" s="542">
        <f t="shared" si="4"/>
        <v>37613</v>
      </c>
      <c r="AE65" s="542">
        <f t="shared" si="4"/>
        <v>37614</v>
      </c>
      <c r="AF65" s="542">
        <f t="shared" si="4"/>
        <v>37615</v>
      </c>
      <c r="AG65" s="542">
        <f t="shared" si="4"/>
        <v>37616</v>
      </c>
      <c r="AH65" s="542">
        <f t="shared" si="4"/>
        <v>37617</v>
      </c>
      <c r="AI65" s="542">
        <f t="shared" si="4"/>
        <v>37618</v>
      </c>
      <c r="AJ65" s="542">
        <f t="shared" si="4"/>
        <v>37619</v>
      </c>
      <c r="AK65" s="542">
        <f t="shared" si="4"/>
        <v>37620</v>
      </c>
      <c r="AL65" s="543">
        <f t="shared" si="4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1670100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5">SUM(H66:H67)</f>
        <v>0</v>
      </c>
      <c r="I68" s="547">
        <f t="shared" si="5"/>
        <v>0</v>
      </c>
      <c r="J68" s="547">
        <f t="shared" si="5"/>
        <v>0</v>
      </c>
      <c r="K68" s="547">
        <f t="shared" si="5"/>
        <v>0</v>
      </c>
      <c r="L68" s="547">
        <f t="shared" si="5"/>
        <v>0</v>
      </c>
      <c r="M68" s="547">
        <f t="shared" si="5"/>
        <v>0</v>
      </c>
      <c r="N68" s="547">
        <f t="shared" si="5"/>
        <v>0</v>
      </c>
      <c r="O68" s="547">
        <f t="shared" si="5"/>
        <v>0</v>
      </c>
      <c r="P68" s="547">
        <f t="shared" si="5"/>
        <v>0</v>
      </c>
      <c r="Q68" s="547">
        <f t="shared" si="5"/>
        <v>0</v>
      </c>
      <c r="R68" s="547">
        <f t="shared" ref="R68:AA68" si="6">SUM(R66:R67)</f>
        <v>0</v>
      </c>
      <c r="S68" s="547">
        <f t="shared" si="6"/>
        <v>0</v>
      </c>
      <c r="T68" s="547">
        <f t="shared" si="6"/>
        <v>0</v>
      </c>
      <c r="U68" s="547">
        <f t="shared" si="6"/>
        <v>0</v>
      </c>
      <c r="V68" s="547">
        <f t="shared" si="6"/>
        <v>0</v>
      </c>
      <c r="W68" s="547">
        <f t="shared" si="6"/>
        <v>0</v>
      </c>
      <c r="X68" s="547">
        <f t="shared" si="6"/>
        <v>0</v>
      </c>
      <c r="Y68" s="547">
        <f t="shared" si="6"/>
        <v>0</v>
      </c>
      <c r="Z68" s="547">
        <f t="shared" si="6"/>
        <v>0</v>
      </c>
      <c r="AA68" s="547">
        <f t="shared" si="6"/>
        <v>0</v>
      </c>
      <c r="AB68" s="547">
        <f t="shared" ref="AB68:AL68" si="7">SUM(AB66:AB67)</f>
        <v>0</v>
      </c>
      <c r="AC68" s="547">
        <f t="shared" si="7"/>
        <v>0</v>
      </c>
      <c r="AD68" s="547">
        <f t="shared" si="7"/>
        <v>0</v>
      </c>
      <c r="AE68" s="547">
        <f t="shared" si="7"/>
        <v>0</v>
      </c>
      <c r="AF68" s="547">
        <f t="shared" si="7"/>
        <v>0</v>
      </c>
      <c r="AG68" s="547">
        <f t="shared" si="7"/>
        <v>0</v>
      </c>
      <c r="AH68" s="547">
        <f t="shared" si="7"/>
        <v>0</v>
      </c>
      <c r="AI68" s="547">
        <f t="shared" si="7"/>
        <v>0</v>
      </c>
      <c r="AJ68" s="547">
        <f t="shared" si="7"/>
        <v>0</v>
      </c>
      <c r="AK68" s="547">
        <f t="shared" si="7"/>
        <v>0</v>
      </c>
      <c r="AL68" s="548">
        <f t="shared" si="7"/>
        <v>1670100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>I65</f>
        <v>37592</v>
      </c>
      <c r="J70" s="223">
        <f t="shared" ref="J70:AL70" si="8">J65</f>
        <v>37593</v>
      </c>
      <c r="K70" s="223">
        <f t="shared" si="8"/>
        <v>37594</v>
      </c>
      <c r="L70" s="223">
        <f t="shared" si="8"/>
        <v>37595</v>
      </c>
      <c r="M70" s="223">
        <f t="shared" si="8"/>
        <v>37596</v>
      </c>
      <c r="N70" s="223">
        <f t="shared" si="8"/>
        <v>37597</v>
      </c>
      <c r="O70" s="223">
        <f t="shared" si="8"/>
        <v>37598</v>
      </c>
      <c r="P70" s="223">
        <f t="shared" si="8"/>
        <v>37599</v>
      </c>
      <c r="Q70" s="223">
        <f t="shared" si="8"/>
        <v>37600</v>
      </c>
      <c r="R70" s="223">
        <f t="shared" si="8"/>
        <v>37601</v>
      </c>
      <c r="S70" s="223">
        <f t="shared" si="8"/>
        <v>37602</v>
      </c>
      <c r="T70" s="223">
        <f t="shared" si="8"/>
        <v>37603</v>
      </c>
      <c r="U70" s="223">
        <f t="shared" si="8"/>
        <v>37604</v>
      </c>
      <c r="V70" s="223">
        <f t="shared" si="8"/>
        <v>37605</v>
      </c>
      <c r="W70" s="223">
        <f t="shared" si="8"/>
        <v>37606</v>
      </c>
      <c r="X70" s="223">
        <f t="shared" si="8"/>
        <v>37607</v>
      </c>
      <c r="Y70" s="223">
        <f t="shared" si="8"/>
        <v>37608</v>
      </c>
      <c r="Z70" s="223">
        <f t="shared" si="8"/>
        <v>37609</v>
      </c>
      <c r="AA70" s="223">
        <f t="shared" si="8"/>
        <v>37610</v>
      </c>
      <c r="AB70" s="223">
        <f t="shared" si="8"/>
        <v>37611</v>
      </c>
      <c r="AC70" s="223">
        <f t="shared" si="8"/>
        <v>37612</v>
      </c>
      <c r="AD70" s="223">
        <f t="shared" si="8"/>
        <v>37613</v>
      </c>
      <c r="AE70" s="223">
        <f t="shared" si="8"/>
        <v>37614</v>
      </c>
      <c r="AF70" s="223">
        <f t="shared" si="8"/>
        <v>37615</v>
      </c>
      <c r="AG70" s="223">
        <f t="shared" si="8"/>
        <v>37616</v>
      </c>
      <c r="AH70" s="223">
        <f t="shared" si="8"/>
        <v>37617</v>
      </c>
      <c r="AI70" s="223">
        <f t="shared" si="8"/>
        <v>37618</v>
      </c>
      <c r="AJ70" s="223">
        <f t="shared" si="8"/>
        <v>37619</v>
      </c>
      <c r="AK70" s="223">
        <f t="shared" si="8"/>
        <v>37620</v>
      </c>
      <c r="AL70" s="223">
        <f t="shared" si="8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9">AM76</f>
        <v>0</v>
      </c>
      <c r="F76" s="219">
        <f t="shared" ref="F76:F118" si="10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1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9"/>
        <v>0</v>
      </c>
      <c r="F77" s="219">
        <f t="shared" si="10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1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9"/>
        <v>0</v>
      </c>
      <c r="F78" s="219">
        <f t="shared" si="10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1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9"/>
        <v>0</v>
      </c>
      <c r="F79" s="219">
        <f t="shared" si="10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1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9"/>
        <v>0</v>
      </c>
      <c r="F80" s="219">
        <f t="shared" si="10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1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9"/>
        <v>0</v>
      </c>
      <c r="F81" s="219">
        <f t="shared" si="10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1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9"/>
        <v>0</v>
      </c>
      <c r="F82" s="219">
        <f t="shared" si="10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1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9"/>
        <v>0</v>
      </c>
      <c r="F83" s="219">
        <f t="shared" si="10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1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9"/>
        <v>0</v>
      </c>
      <c r="F84" s="219">
        <f t="shared" si="10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1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9"/>
        <v>0</v>
      </c>
      <c r="F85" s="219">
        <f t="shared" si="10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1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9"/>
        <v>0</v>
      </c>
      <c r="F86" s="219">
        <f t="shared" si="10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1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9"/>
        <v>-4955</v>
      </c>
      <c r="F87" s="219">
        <f t="shared" si="10"/>
        <v>-4955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J87" s="225"/>
      <c r="AK87" s="225"/>
      <c r="AL87" s="225">
        <v>-4955</v>
      </c>
      <c r="AM87" s="226">
        <f t="shared" si="11"/>
        <v>-4955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9"/>
        <v>0</v>
      </c>
      <c r="F88" s="219">
        <f t="shared" si="10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1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9"/>
        <v>0</v>
      </c>
      <c r="F89" s="219">
        <f t="shared" si="10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1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9"/>
        <v>0</v>
      </c>
      <c r="F90" s="219">
        <f t="shared" si="10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1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9"/>
        <v>0</v>
      </c>
      <c r="F91" s="219">
        <f t="shared" si="10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1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9"/>
        <v>0</v>
      </c>
      <c r="F92" s="219">
        <f t="shared" si="10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1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9"/>
        <v>0</v>
      </c>
      <c r="F93" s="219">
        <f t="shared" si="10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9"/>
        <v>0</v>
      </c>
      <c r="F94" s="219">
        <f t="shared" si="10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9"/>
        <v>0</v>
      </c>
      <c r="F95" s="219">
        <f t="shared" si="10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9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9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9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9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9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9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9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9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9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9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9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/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-4955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 t="shared" si="10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0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0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0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0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0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0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0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0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10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-4955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10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37591</v>
      </c>
      <c r="I119" s="484">
        <f t="shared" ref="I119:R119" si="14">H119+1</f>
        <v>37592</v>
      </c>
      <c r="J119" s="484">
        <f t="shared" si="14"/>
        <v>37593</v>
      </c>
      <c r="K119" s="484">
        <f t="shared" si="14"/>
        <v>37594</v>
      </c>
      <c r="L119" s="484">
        <f t="shared" si="14"/>
        <v>37595</v>
      </c>
      <c r="M119" s="484">
        <f t="shared" si="14"/>
        <v>37596</v>
      </c>
      <c r="N119" s="484">
        <f t="shared" si="14"/>
        <v>37597</v>
      </c>
      <c r="O119" s="484">
        <f t="shared" si="14"/>
        <v>37598</v>
      </c>
      <c r="P119" s="484">
        <f t="shared" si="14"/>
        <v>37599</v>
      </c>
      <c r="Q119" s="484">
        <f t="shared" si="14"/>
        <v>37600</v>
      </c>
      <c r="R119" s="484">
        <f t="shared" si="14"/>
        <v>37601</v>
      </c>
      <c r="S119" s="484">
        <f t="shared" ref="S119:AB119" si="15">R119+1</f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si="15"/>
        <v>37609</v>
      </c>
      <c r="AA119" s="484">
        <f t="shared" si="15"/>
        <v>37610</v>
      </c>
      <c r="AB119" s="484">
        <f t="shared" si="15"/>
        <v>37611</v>
      </c>
      <c r="AC119" s="484">
        <f t="shared" ref="AC119:AL119" si="16">AB119+1</f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-1670100</v>
      </c>
      <c r="D133" s="531">
        <f>-VLOOKUP($B$5,$S$8:$AG$38,7,0)</f>
        <v>-1670100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36246</v>
      </c>
      <c r="D136" s="324">
        <v>-5582617</v>
      </c>
      <c r="E136" s="325">
        <v>0</v>
      </c>
      <c r="F136" s="325">
        <v>0</v>
      </c>
      <c r="G136" s="324">
        <v>0</v>
      </c>
      <c r="H136" s="326">
        <v>0</v>
      </c>
      <c r="I136" s="328">
        <v>-5546371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-1670100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-1670100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36246</v>
      </c>
      <c r="D138" s="320">
        <f t="shared" si="17"/>
        <v>-7252717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-7216471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-1670100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-1670100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si="18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9"/>
        <v>37608</v>
      </c>
      <c r="C159" s="310"/>
      <c r="D159" s="310"/>
      <c r="E159" s="310"/>
      <c r="F159" s="310"/>
      <c r="G159" s="310"/>
      <c r="H159" s="310"/>
      <c r="I159" s="311">
        <f t="shared" si="18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9"/>
        <v>37609</v>
      </c>
      <c r="C160" s="323"/>
      <c r="D160" s="324"/>
      <c r="E160" s="323"/>
      <c r="F160" s="325"/>
      <c r="G160" s="503"/>
      <c r="H160" s="500"/>
      <c r="I160" s="311">
        <f t="shared" si="18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9"/>
        <v>37610</v>
      </c>
      <c r="C161" s="310"/>
      <c r="D161" s="310"/>
      <c r="E161" s="310"/>
      <c r="F161" s="310"/>
      <c r="G161" s="310"/>
      <c r="H161" s="310"/>
      <c r="I161" s="311">
        <f t="shared" si="18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9"/>
        <v>37611</v>
      </c>
      <c r="C162" s="310"/>
      <c r="D162" s="310"/>
      <c r="E162" s="310"/>
      <c r="F162" s="310"/>
      <c r="G162" s="310"/>
      <c r="H162" s="310"/>
      <c r="I162" s="311">
        <f t="shared" si="18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9"/>
        <v>37612</v>
      </c>
      <c r="C163" s="310"/>
      <c r="D163" s="310"/>
      <c r="E163" s="310"/>
      <c r="F163" s="310"/>
      <c r="G163" s="310"/>
      <c r="H163" s="310"/>
      <c r="I163" s="311">
        <f t="shared" si="18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9"/>
        <v>37613</v>
      </c>
      <c r="C164" s="310"/>
      <c r="D164" s="310"/>
      <c r="E164" s="310"/>
      <c r="F164" s="310"/>
      <c r="G164" s="310"/>
      <c r="H164" s="310"/>
      <c r="I164" s="311">
        <f t="shared" si="18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9"/>
        <v>37614</v>
      </c>
      <c r="C165" s="310"/>
      <c r="D165" s="310"/>
      <c r="E165" s="310"/>
      <c r="F165" s="310"/>
      <c r="G165" s="310"/>
      <c r="H165" s="310"/>
      <c r="I165" s="311">
        <f t="shared" si="18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9"/>
        <v>37615</v>
      </c>
      <c r="C166" s="310"/>
      <c r="D166" s="310"/>
      <c r="E166" s="310"/>
      <c r="F166" s="310"/>
      <c r="G166" s="310"/>
      <c r="H166" s="310"/>
      <c r="I166" s="311">
        <f t="shared" si="18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-1670100</v>
      </c>
      <c r="B167" s="458">
        <f t="shared" si="19"/>
        <v>37616</v>
      </c>
      <c r="C167" s="310"/>
      <c r="D167" s="310"/>
      <c r="E167" s="310"/>
      <c r="F167" s="310"/>
      <c r="G167" s="310"/>
      <c r="H167" s="310"/>
      <c r="I167" s="311">
        <f t="shared" si="18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1670100</v>
      </c>
      <c r="B168" s="458">
        <f t="shared" si="19"/>
        <v>37617</v>
      </c>
      <c r="C168" s="310"/>
      <c r="D168" s="310"/>
      <c r="E168" s="310"/>
      <c r="F168" s="310"/>
      <c r="G168" s="310"/>
      <c r="H168" s="310"/>
      <c r="I168" s="311">
        <f t="shared" si="18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9"/>
        <v>37618</v>
      </c>
      <c r="C169" s="310"/>
      <c r="D169" s="310"/>
      <c r="E169" s="310"/>
      <c r="F169" s="310"/>
      <c r="G169" s="310"/>
      <c r="H169" s="310"/>
      <c r="I169" s="311">
        <f t="shared" si="18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9"/>
        <v>37619</v>
      </c>
      <c r="C170" s="310"/>
      <c r="D170" s="310"/>
      <c r="E170" s="310"/>
      <c r="F170" s="310"/>
      <c r="G170" s="310"/>
      <c r="H170" s="437"/>
      <c r="I170" s="311">
        <f t="shared" si="18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9"/>
        <v>37620</v>
      </c>
      <c r="C171" s="310"/>
      <c r="D171" s="310"/>
      <c r="E171" s="310"/>
      <c r="F171" s="310"/>
      <c r="G171" s="310"/>
      <c r="H171" s="437"/>
      <c r="I171" s="311">
        <f t="shared" si="18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9"/>
        <v>37621</v>
      </c>
      <c r="C172" s="313">
        <v>0</v>
      </c>
      <c r="D172" s="314">
        <v>-1670100</v>
      </c>
      <c r="E172" s="314">
        <v>0</v>
      </c>
      <c r="F172" s="314">
        <v>0</v>
      </c>
      <c r="G172" s="313"/>
      <c r="H172" s="459"/>
      <c r="I172" s="315">
        <f t="shared" si="18"/>
        <v>-1670100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0">SUM(C142:C172)</f>
        <v>0</v>
      </c>
      <c r="D173" s="312">
        <f t="shared" si="20"/>
        <v>-1670100</v>
      </c>
      <c r="E173" s="312">
        <f t="shared" si="20"/>
        <v>0</v>
      </c>
      <c r="F173" s="312">
        <f t="shared" si="20"/>
        <v>0</v>
      </c>
      <c r="G173" s="312">
        <f t="shared" si="20"/>
        <v>0</v>
      </c>
      <c r="H173" s="312">
        <f t="shared" si="20"/>
        <v>0</v>
      </c>
      <c r="I173" s="311">
        <f t="shared" si="20"/>
        <v>-1670100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-4955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-4955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-9910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F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8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41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" sqref="C1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274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>
        <f>-177160*0</f>
        <v>0</v>
      </c>
      <c r="F8" s="273" t="s">
        <v>120</v>
      </c>
      <c r="G8" s="477"/>
      <c r="H8" s="477"/>
      <c r="I8" s="553"/>
      <c r="J8" s="575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'[56]LT-WFALLON'!$I$5</f>
        <v>0</v>
      </c>
      <c r="U8" s="478">
        <f>'[56]LT-WFALLON'!$I$41</f>
        <v>0</v>
      </c>
      <c r="V8" s="478">
        <f>'[56]LT-WFALLON'!$N$5+'[56]LT-WFALLON'!$N$41</f>
        <v>0</v>
      </c>
      <c r="W8" s="478">
        <f>'[56]LT-WFALLON'!$O$5+'[56]LT-WFALLON'!$O$41</f>
        <v>0</v>
      </c>
      <c r="X8" s="478">
        <f>'[56]LT-WFALLON'!$Q$5+'[56]LT-WFALLON'!$Q$41</f>
        <v>0</v>
      </c>
      <c r="Y8" s="478">
        <f>'[56]LT-WFALLON'!$F$5+'[56]LT-WFALLON'!$F$41</f>
        <v>0</v>
      </c>
      <c r="Z8" s="478">
        <f>'[56]LT-WFALLON'!$G$5+'[56]LT-WFALLON'!$G$41</f>
        <v>0</v>
      </c>
      <c r="AA8" s="478">
        <f>[57]Liq!$S$95</f>
        <v>0</v>
      </c>
      <c r="AB8" s="478"/>
      <c r="AC8" s="478"/>
      <c r="AD8" s="478">
        <f>[57]Liq!$D$95</f>
        <v>0</v>
      </c>
      <c r="AE8" s="478">
        <f>[57]Liq!$F$95</f>
        <v>0</v>
      </c>
      <c r="AF8" s="478">
        <f>'[57]Daily Change'!$C$1241</f>
        <v>505927.59881605103</v>
      </c>
      <c r="AG8" s="478">
        <f>'[57]Daily Change'!$D$1241</f>
        <v>521710.18655204604</v>
      </c>
      <c r="AH8" s="478">
        <f>'[57]Daily Change'!$C$1242</f>
        <v>0</v>
      </c>
      <c r="AI8" s="478">
        <f>'[57]Daily Change'!$D$1242</f>
        <v>0</v>
      </c>
      <c r="AJ8" s="478">
        <f>[57]Liq!$E$95</f>
        <v>0</v>
      </c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'[51]LT-WFALLON'!$I$5</f>
        <v>0</v>
      </c>
      <c r="U9" s="478">
        <f>'[51]LT-WFALLON'!$I$41</f>
        <v>0</v>
      </c>
      <c r="V9" s="478">
        <f>'[51]LT-WFALLON'!$N$5+'[51]LT-WFALLON'!$N$41</f>
        <v>0</v>
      </c>
      <c r="W9" s="478">
        <f>'[51]LT-WFALLON'!$O$5+'[51]LT-WFALLON'!$O$41</f>
        <v>0</v>
      </c>
      <c r="X9" s="478">
        <f>'[51]LT-WFALLON'!$Q$5+'[51]LT-WFALLON'!$Q$41</f>
        <v>0</v>
      </c>
      <c r="Y9" s="478">
        <f>'[51]LT-WFALLON'!$F$5+'[51]LT-WFALLON'!$F$41</f>
        <v>0</v>
      </c>
      <c r="Z9" s="478">
        <f>'[51]LT-WFALLON'!$G$5+'[51]LT-WFALLON'!$G$41</f>
        <v>0</v>
      </c>
      <c r="AA9" s="478">
        <f>[58]Liq!$S$95</f>
        <v>0</v>
      </c>
      <c r="AB9" s="478"/>
      <c r="AC9" s="478"/>
      <c r="AD9" s="478">
        <f>[58]Liq!$D$95</f>
        <v>0</v>
      </c>
      <c r="AE9" s="478">
        <f>[58]Liq!$F$95</f>
        <v>0</v>
      </c>
      <c r="AF9" s="478">
        <f>'[58]Daily Change'!$C$1241</f>
        <v>0</v>
      </c>
      <c r="AG9" s="478">
        <f>'[58]Daily Change'!$D$1241</f>
        <v>0</v>
      </c>
      <c r="AH9" s="478">
        <f>'[58]Daily Change'!$C$1242</f>
        <v>0</v>
      </c>
      <c r="AI9" s="478">
        <f>'[58]Daily Change'!$D$1242</f>
        <v>0</v>
      </c>
      <c r="AJ9" s="478">
        <f>[58]Liq!$E$95</f>
        <v>0</v>
      </c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'[52]LT-WFALLON'!$I$5</f>
        <v>0</v>
      </c>
      <c r="U10" s="478">
        <f>'[52]LT-WFALLON'!$I$41</f>
        <v>0</v>
      </c>
      <c r="V10" s="478">
        <f>'[52]LT-WFALLON'!$N$5+'[52]LT-WFALLON'!$N$41</f>
        <v>0</v>
      </c>
      <c r="W10" s="478">
        <f>'[52]LT-WFALLON'!$O$5+'[52]LT-WFALLON'!$O$41</f>
        <v>0</v>
      </c>
      <c r="X10" s="478">
        <f>'[52]LT-WFALLON'!$Q$5+'[52]LT-WFALLON'!$Q$41</f>
        <v>0</v>
      </c>
      <c r="Y10" s="478">
        <f>'[52]LT-WFALLON'!$F$5+'[52]LT-WFALLON'!$F$41</f>
        <v>0</v>
      </c>
      <c r="Z10" s="478">
        <f>'[52]LT-WFALLON'!$G$5+'[52]LT-WFALLON'!$G$41</f>
        <v>0</v>
      </c>
      <c r="AA10" s="478">
        <f>[59]Liq!$S$95</f>
        <v>0</v>
      </c>
      <c r="AB10" s="478"/>
      <c r="AC10" s="478"/>
      <c r="AD10" s="478">
        <f>[59]Liq!$D$95</f>
        <v>0</v>
      </c>
      <c r="AE10" s="478">
        <f>[59]Liq!$F$95</f>
        <v>0</v>
      </c>
      <c r="AF10" s="478">
        <f>'[59]Daily Change'!$C$1241</f>
        <v>0</v>
      </c>
      <c r="AG10" s="478">
        <f>'[59]Daily Change'!$D$1241</f>
        <v>0</v>
      </c>
      <c r="AH10" s="478">
        <f>'[59]Daily Change'!$C$1242</f>
        <v>0</v>
      </c>
      <c r="AI10" s="478">
        <f>'[59]Daily Change'!$D$1242</f>
        <v>0</v>
      </c>
      <c r="AJ10" s="478">
        <f>[59]Liq!$E$95</f>
        <v>0</v>
      </c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'[53]LT-WFALLON'!$I$5</f>
        <v>0</v>
      </c>
      <c r="U11" s="478">
        <f>'[53]LT-WFALLON'!$I$41</f>
        <v>0</v>
      </c>
      <c r="V11" s="478">
        <f>'[53]LT-WFALLON'!$N$5+'[53]LT-WFALLON'!$N$41</f>
        <v>0</v>
      </c>
      <c r="W11" s="478">
        <f>'[53]LT-WFALLON'!$O$5+'[53]LT-WFALLON'!$O$41</f>
        <v>0</v>
      </c>
      <c r="X11" s="478">
        <f>'[53]LT-WFALLON'!$Q$5+'[53]LT-WFALLON'!$Q$41</f>
        <v>0</v>
      </c>
      <c r="Y11" s="478">
        <f>'[53]LT-WFALLON'!$F$5+'[53]LT-WFALLON'!$F$41</f>
        <v>0</v>
      </c>
      <c r="Z11" s="478">
        <f>'[53]LT-WFALLON'!$G$5+'[53]LT-WFALLON'!$G$41</f>
        <v>0</v>
      </c>
      <c r="AA11" s="478">
        <f>[60]Liq!$S$95</f>
        <v>0</v>
      </c>
      <c r="AB11" s="478"/>
      <c r="AC11" s="478"/>
      <c r="AD11" s="478">
        <f>[60]Liq!$D$95</f>
        <v>0</v>
      </c>
      <c r="AE11" s="478">
        <f>[60]Liq!$F$95</f>
        <v>0</v>
      </c>
      <c r="AF11" s="478">
        <f>'[60]Daily Change'!$C$1241</f>
        <v>0</v>
      </c>
      <c r="AG11" s="478">
        <f>'[60]Daily Change'!$D$1241</f>
        <v>0</v>
      </c>
      <c r="AH11" s="478">
        <f>'[60]Daily Change'!$C$1242</f>
        <v>0</v>
      </c>
      <c r="AI11" s="478">
        <f>'[60]Daily Change'!$D$1242</f>
        <v>0</v>
      </c>
      <c r="AJ11" s="478">
        <f>[60]Liq!$E$95</f>
        <v>0</v>
      </c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'[54]LT-WFALLON'!$I$5</f>
        <v>0</v>
      </c>
      <c r="U12" s="478">
        <f>'[54]LT-WFALLON'!$I$41</f>
        <v>0</v>
      </c>
      <c r="V12" s="478">
        <f>'[54]LT-WFALLON'!$N$5+'[54]LT-WFALLON'!$N$41</f>
        <v>0</v>
      </c>
      <c r="W12" s="478">
        <f>'[54]LT-WFALLON'!$O$5+'[54]LT-WFALLON'!$O$41</f>
        <v>0</v>
      </c>
      <c r="X12" s="478">
        <f>'[54]LT-WFALLON'!$Q$5+'[54]LT-WFALLON'!$Q$41</f>
        <v>0</v>
      </c>
      <c r="Y12" s="478">
        <f>'[54]LT-WFALLON'!$F$5+'[54]LT-WFALLON'!$F$41</f>
        <v>0</v>
      </c>
      <c r="Z12" s="478">
        <f>'[54]LT-WFALLON'!$G$5+'[54]LT-WFALLON'!$G$41</f>
        <v>0</v>
      </c>
      <c r="AA12" s="478">
        <f>[61]Liq!$S$95</f>
        <v>0</v>
      </c>
      <c r="AB12" s="478"/>
      <c r="AC12" s="478"/>
      <c r="AD12" s="478">
        <f>[61]Liq!$D$95</f>
        <v>0</v>
      </c>
      <c r="AE12" s="478">
        <f>[61]Liq!$F$95</f>
        <v>0</v>
      </c>
      <c r="AF12" s="478">
        <f>'[61]Daily Change'!$C$1241</f>
        <v>0</v>
      </c>
      <c r="AG12" s="478">
        <f>'[61]Daily Change'!$D$1241</f>
        <v>0</v>
      </c>
      <c r="AH12" s="478">
        <f>'[61]Daily Change'!$C$1242</f>
        <v>0</v>
      </c>
      <c r="AI12" s="478">
        <f>'[61]Daily Change'!$D$1242</f>
        <v>0</v>
      </c>
      <c r="AJ12" s="478">
        <f>[61]Liq!$E$95</f>
        <v>0</v>
      </c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'[55]LT-WFALLON'!$I$5</f>
        <v>0</v>
      </c>
      <c r="U13" s="478">
        <f>'[55]LT-WFALLON'!$I$41</f>
        <v>0</v>
      </c>
      <c r="V13" s="478">
        <f>'[55]LT-WFALLON'!$N$5+'[55]LT-WFALLON'!$N$41</f>
        <v>0</v>
      </c>
      <c r="W13" s="478">
        <f>'[55]LT-WFALLON'!$O$5+'[55]LT-WFALLON'!$O$41</f>
        <v>0</v>
      </c>
      <c r="X13" s="478">
        <f>'[55]LT-WFALLON'!$Q$5+'[55]LT-WFALLON'!$Q$41</f>
        <v>0</v>
      </c>
      <c r="Y13" s="478">
        <f>'[55]LT-WFALLON'!$F$5+'[55]LT-WFALLON'!$F$41</f>
        <v>0</v>
      </c>
      <c r="Z13" s="478">
        <f>'[55]LT-WFALLON'!$G$5+'[55]LT-WFALLON'!$G$41</f>
        <v>0</v>
      </c>
      <c r="AA13" s="478">
        <f>[62]Liq!$S$95</f>
        <v>0</v>
      </c>
      <c r="AB13" s="478"/>
      <c r="AC13" s="478"/>
      <c r="AD13" s="478">
        <f>[62]Liq!$D$95</f>
        <v>0</v>
      </c>
      <c r="AE13" s="478">
        <f>[62]Liq!$F$95</f>
        <v>0</v>
      </c>
      <c r="AF13" s="478">
        <f>'[62]Daily Change'!$C$1241</f>
        <v>0</v>
      </c>
      <c r="AG13" s="478">
        <f>'[62]Daily Change'!$D$1241</f>
        <v>0</v>
      </c>
      <c r="AH13" s="478">
        <f>'[62]Daily Change'!$C$1242</f>
        <v>0</v>
      </c>
      <c r="AI13" s="478">
        <f>'[62]Daily Change'!$D$1242</f>
        <v>0</v>
      </c>
      <c r="AJ13" s="478">
        <f>[62]Liq!$E$95</f>
        <v>0</v>
      </c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'[5]LT-WFALLON'!$I$5</f>
        <v>0</v>
      </c>
      <c r="U14" s="478">
        <f>'[5]LT-WFALLON'!$I$41</f>
        <v>0</v>
      </c>
      <c r="V14" s="478">
        <f>'[5]LT-WFALLON'!$N$5+'[5]LT-WFALLON'!$N$41</f>
        <v>0</v>
      </c>
      <c r="W14" s="478">
        <f>'[5]LT-WFALLON'!$O$5+'[5]LT-WFALLON'!$O$41</f>
        <v>0</v>
      </c>
      <c r="X14" s="478">
        <f>'[5]LT-WFALLON'!$Q$5+'[5]LT-WFALLON'!$Q$41</f>
        <v>0</v>
      </c>
      <c r="Y14" s="478">
        <f>'[5]LT-WFALLON'!$F$5+'[5]LT-WFALLON'!$F$41</f>
        <v>0</v>
      </c>
      <c r="Z14" s="478">
        <f>'[5]LT-WFALLON'!$G$5+'[5]LT-WFALLON'!$G$41</f>
        <v>0</v>
      </c>
      <c r="AA14" s="478">
        <f>[6]Liq!$S$95</f>
        <v>0</v>
      </c>
      <c r="AB14" s="478"/>
      <c r="AC14" s="478"/>
      <c r="AD14" s="478">
        <f>[6]Liq!$D$95</f>
        <v>0</v>
      </c>
      <c r="AE14" s="478">
        <f>[6]Liq!$F$95</f>
        <v>0</v>
      </c>
      <c r="AF14" s="478">
        <f>'[6]Daily Change'!$C$1241</f>
        <v>505927.59881605103</v>
      </c>
      <c r="AG14" s="478">
        <f>'[6]Daily Change'!$D$1241</f>
        <v>521710.18655204604</v>
      </c>
      <c r="AH14" s="478">
        <f>'[6]Daily Change'!$C$1242</f>
        <v>0</v>
      </c>
      <c r="AI14" s="478">
        <f>'[6]Daily Change'!$D$1242</f>
        <v>0</v>
      </c>
      <c r="AJ14" s="478">
        <f>[6]Liq!$E$95</f>
        <v>0</v>
      </c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'[7]LT-WFALLON'!$I$5</f>
        <v>0</v>
      </c>
      <c r="U15" s="478">
        <f>'[7]LT-WFALLON'!$I$41</f>
        <v>0</v>
      </c>
      <c r="V15" s="478">
        <f>'[7]LT-WFALLON'!$N$5+'[7]LT-WFALLON'!$N$41</f>
        <v>0</v>
      </c>
      <c r="W15" s="478">
        <f>'[7]LT-WFALLON'!$O$5+'[7]LT-WFALLON'!$O$41</f>
        <v>0</v>
      </c>
      <c r="X15" s="478">
        <f>'[7]LT-WFALLON'!$Q$5+'[7]LT-WFALLON'!$Q$41</f>
        <v>0</v>
      </c>
      <c r="Y15" s="478">
        <f>'[7]LT-WFALLON'!$F$5+'[7]LT-WFALLON'!$F$41</f>
        <v>0</v>
      </c>
      <c r="Z15" s="478">
        <f>'[7]LT-WFALLON'!$G$5+'[7]LT-WFALLON'!$G$41</f>
        <v>0</v>
      </c>
      <c r="AA15" s="478">
        <f>[8]Liq!$S$95</f>
        <v>0</v>
      </c>
      <c r="AB15" s="478"/>
      <c r="AC15" s="478"/>
      <c r="AD15" s="478">
        <f>[8]Liq!$D$95</f>
        <v>0</v>
      </c>
      <c r="AE15" s="478">
        <f>[8]Liq!$F$95</f>
        <v>0</v>
      </c>
      <c r="AF15" s="478">
        <f>'[8]Daily Change'!$C$1241</f>
        <v>505927.59881605103</v>
      </c>
      <c r="AG15" s="478">
        <f>'[8]Daily Change'!$D$1241</f>
        <v>521710.18655204604</v>
      </c>
      <c r="AH15" s="478">
        <f>'[8]Daily Change'!$C$1242</f>
        <v>0</v>
      </c>
      <c r="AI15" s="478">
        <f>'[8]Daily Change'!$D$1242</f>
        <v>0</v>
      </c>
      <c r="AJ15" s="478">
        <f>[8]Liq!$E$95</f>
        <v>0</v>
      </c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'[9]LT-WFALLON'!$I$5</f>
        <v>0</v>
      </c>
      <c r="U16" s="478">
        <f>'[9]LT-WFALLON'!$I$41</f>
        <v>0</v>
      </c>
      <c r="V16" s="478">
        <f>'[9]LT-WFALLON'!$N$5+'[9]LT-WFALLON'!$N$41</f>
        <v>0</v>
      </c>
      <c r="W16" s="478">
        <f>'[9]LT-WFALLON'!$O$5+'[9]LT-WFALLON'!$O$41</f>
        <v>0</v>
      </c>
      <c r="X16" s="478">
        <f>'[9]LT-WFALLON'!$Q$5+'[9]LT-WFALLON'!$Q$41</f>
        <v>0</v>
      </c>
      <c r="Y16" s="478">
        <f>'[9]LT-WFALLON'!$F$5+'[9]LT-WFALLON'!$F$41</f>
        <v>0</v>
      </c>
      <c r="Z16" s="478">
        <f>'[9]LT-WFALLON'!$G$5+'[9]LT-WFALLON'!$G$41</f>
        <v>0</v>
      </c>
      <c r="AA16" s="478">
        <f>[10]Liq!$S$95</f>
        <v>0</v>
      </c>
      <c r="AB16" s="478"/>
      <c r="AC16" s="478"/>
      <c r="AD16" s="478">
        <f>[10]Liq!$D$95</f>
        <v>0</v>
      </c>
      <c r="AE16" s="478">
        <f>[10]Liq!$F$95</f>
        <v>0</v>
      </c>
      <c r="AF16" s="478">
        <f>'[10]Daily Change'!$C$1241</f>
        <v>0</v>
      </c>
      <c r="AG16" s="478">
        <f>'[10]Daily Change'!$D$1241</f>
        <v>0</v>
      </c>
      <c r="AH16" s="478">
        <f>'[10]Daily Change'!$C$1242</f>
        <v>0</v>
      </c>
      <c r="AI16" s="478">
        <f>'[10]Daily Change'!$D$1242</f>
        <v>0</v>
      </c>
      <c r="AJ16" s="478">
        <f>[10]Liq!$E$95</f>
        <v>0</v>
      </c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'[11]LT-WFALLON'!$I$5</f>
        <v>0</v>
      </c>
      <c r="U17" s="478">
        <f>'[11]LT-WFALLON'!$I$41</f>
        <v>0</v>
      </c>
      <c r="V17" s="478">
        <f>'[11]LT-WFALLON'!$N$5+'[11]LT-WFALLON'!$N$41</f>
        <v>0</v>
      </c>
      <c r="W17" s="478">
        <f>'[11]LT-WFALLON'!$O$5+'[11]LT-WFALLON'!$O$41</f>
        <v>0</v>
      </c>
      <c r="X17" s="478">
        <f>'[11]LT-WFALLON'!$Q$5+'[11]LT-WFALLON'!$Q$41</f>
        <v>0</v>
      </c>
      <c r="Y17" s="478">
        <f>'[11]LT-WFALLON'!$F$5+'[11]LT-WFALLON'!$F$41</f>
        <v>0</v>
      </c>
      <c r="Z17" s="478">
        <f>'[11]LT-WFALLON'!$G$5+'[11]LT-WFALLON'!$G$41</f>
        <v>0</v>
      </c>
      <c r="AA17" s="478">
        <f>[12]Liq!$S$95</f>
        <v>0</v>
      </c>
      <c r="AB17" s="478"/>
      <c r="AC17" s="478"/>
      <c r="AD17" s="478">
        <f>[12]Liq!$D$95</f>
        <v>0</v>
      </c>
      <c r="AE17" s="478">
        <f>[12]Liq!$F$95</f>
        <v>0</v>
      </c>
      <c r="AF17" s="478">
        <f>'[12]Daily Change'!$C$1241</f>
        <v>0</v>
      </c>
      <c r="AG17" s="478">
        <f>'[12]Daily Change'!$D$1241</f>
        <v>0</v>
      </c>
      <c r="AH17" s="478">
        <f>'[12]Daily Change'!$C$1242</f>
        <v>0</v>
      </c>
      <c r="AI17" s="478">
        <f>'[12]Daily Change'!$D$1242</f>
        <v>0</v>
      </c>
      <c r="AJ17" s="478">
        <f>[12]Liq!$E$95</f>
        <v>0</v>
      </c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'[13]LT-WFALLON'!$I$5</f>
        <v>0</v>
      </c>
      <c r="U18" s="478">
        <f>'[13]LT-WFALLON'!$I$41</f>
        <v>0</v>
      </c>
      <c r="V18" s="478">
        <f>'[13]LT-WFALLON'!$N$5+'[13]LT-WFALLON'!$N$41</f>
        <v>0</v>
      </c>
      <c r="W18" s="478">
        <f>'[13]LT-WFALLON'!$O$5+'[13]LT-WFALLON'!$O$41</f>
        <v>0</v>
      </c>
      <c r="X18" s="478">
        <f>'[13]LT-WFALLON'!$Q$5+'[13]LT-WFALLON'!$Q$41</f>
        <v>0</v>
      </c>
      <c r="Y18" s="478">
        <f>'[13]LT-WFALLON'!$F$5+'[13]LT-WFALLON'!$F$41</f>
        <v>0</v>
      </c>
      <c r="Z18" s="478">
        <f>'[13]LT-WFALLON'!$G$5+'[13]LT-WFALLON'!$G$41</f>
        <v>0</v>
      </c>
      <c r="AA18" s="478">
        <f>[14]Liq!$S$95</f>
        <v>0</v>
      </c>
      <c r="AB18" s="478"/>
      <c r="AC18" s="478"/>
      <c r="AD18" s="478">
        <f>[14]Liq!$D$95</f>
        <v>0</v>
      </c>
      <c r="AE18" s="478">
        <f>[14]Liq!$F$95</f>
        <v>0</v>
      </c>
      <c r="AF18" s="478">
        <f>'[14]Daily Change'!$C$1241</f>
        <v>0</v>
      </c>
      <c r="AG18" s="478">
        <f>'[14]Daily Change'!$D$1241</f>
        <v>0</v>
      </c>
      <c r="AH18" s="478">
        <f>'[14]Daily Change'!$C$1242</f>
        <v>0</v>
      </c>
      <c r="AI18" s="478">
        <f>'[14]Daily Change'!$D$1242</f>
        <v>0</v>
      </c>
      <c r="AJ18" s="478">
        <f>[14]Liq!$E$95</f>
        <v>0</v>
      </c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'[15]LT-WFALLON'!$I$5</f>
        <v>0</v>
      </c>
      <c r="U19" s="478">
        <f>'[15]LT-WFALLON'!$I$41</f>
        <v>0</v>
      </c>
      <c r="V19" s="478">
        <f>'[15]LT-WFALLON'!$N$5+'[15]LT-WFALLON'!$N$41</f>
        <v>0</v>
      </c>
      <c r="W19" s="478">
        <f>'[15]LT-WFALLON'!$O$5+'[15]LT-WFALLON'!$O$41</f>
        <v>0</v>
      </c>
      <c r="X19" s="478">
        <f>'[15]LT-WFALLON'!$Q$5+'[15]LT-WFALLON'!$Q$41</f>
        <v>0</v>
      </c>
      <c r="Y19" s="478">
        <f>'[15]LT-WFALLON'!$F$5+'[15]LT-WFALLON'!$F$41</f>
        <v>0</v>
      </c>
      <c r="Z19" s="478">
        <f>'[15]LT-WFALLON'!$G$5+'[15]LT-WFALLON'!$G$41</f>
        <v>0</v>
      </c>
      <c r="AA19" s="478">
        <f>[16]Liq!$S$95</f>
        <v>0</v>
      </c>
      <c r="AB19" s="478"/>
      <c r="AC19" s="478"/>
      <c r="AD19" s="478">
        <f>[16]Liq!$D$95</f>
        <v>0</v>
      </c>
      <c r="AE19" s="478">
        <f>[16]Liq!$F$95</f>
        <v>0</v>
      </c>
      <c r="AF19" s="478">
        <f>'[16]Daily Change'!$C$1241</f>
        <v>0</v>
      </c>
      <c r="AG19" s="478">
        <f>'[16]Daily Change'!$D$1241</f>
        <v>0</v>
      </c>
      <c r="AH19" s="478">
        <f>'[16]Daily Change'!$C$1242</f>
        <v>0</v>
      </c>
      <c r="AI19" s="478">
        <f>'[16]Daily Change'!$D$1242</f>
        <v>0</v>
      </c>
      <c r="AJ19" s="478">
        <f>[16]Liq!$E$95</f>
        <v>0</v>
      </c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'[17]LT-WFALLON'!$I$5</f>
        <v>0</v>
      </c>
      <c r="U20" s="478">
        <f>'[17]LT-WFALLON'!$I$41</f>
        <v>0</v>
      </c>
      <c r="V20" s="478">
        <f>'[17]LT-WFALLON'!$N$5+'[17]LT-WFALLON'!$N$41</f>
        <v>0</v>
      </c>
      <c r="W20" s="478">
        <f>'[17]LT-WFALLON'!$O$5+'[17]LT-WFALLON'!$O$41</f>
        <v>0</v>
      </c>
      <c r="X20" s="478">
        <f>'[17]LT-WFALLON'!$Q$5+'[17]LT-WFALLON'!$Q$41</f>
        <v>0</v>
      </c>
      <c r="Y20" s="478">
        <f>'[17]LT-WFALLON'!$F$5+'[17]LT-WFALLON'!$F$41</f>
        <v>0</v>
      </c>
      <c r="Z20" s="478">
        <f>'[17]LT-WFALLON'!$G$5+'[17]LT-WFALLON'!$G$41</f>
        <v>0</v>
      </c>
      <c r="AA20" s="478">
        <f>[18]Liq!$S$95</f>
        <v>0</v>
      </c>
      <c r="AB20" s="478"/>
      <c r="AC20" s="478"/>
      <c r="AD20" s="478">
        <f>[18]Liq!$D$95</f>
        <v>0</v>
      </c>
      <c r="AE20" s="478">
        <f>[18]Liq!$F$95</f>
        <v>0</v>
      </c>
      <c r="AF20" s="478">
        <f>'[18]Daily Change'!$C$1241</f>
        <v>0</v>
      </c>
      <c r="AG20" s="478">
        <f>'[18]Daily Change'!$D$1241</f>
        <v>0</v>
      </c>
      <c r="AH20" s="478">
        <f>'[18]Daily Change'!$C$1242</f>
        <v>0</v>
      </c>
      <c r="AI20" s="478">
        <f>'[18]Daily Change'!$D$1242</f>
        <v>0</v>
      </c>
      <c r="AJ20" s="478">
        <f>[18]Liq!$E$95</f>
        <v>0</v>
      </c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'[19]LT-WFALLON'!$I$5</f>
        <v>0</v>
      </c>
      <c r="U21" s="478">
        <f>'[19]LT-WFALLON'!$I$41</f>
        <v>0</v>
      </c>
      <c r="V21" s="478">
        <f>'[19]LT-WFALLON'!$N$5+'[19]LT-WFALLON'!$N$41</f>
        <v>0</v>
      </c>
      <c r="W21" s="478">
        <f>'[19]LT-WFALLON'!$O$5+'[19]LT-WFALLON'!$O$41</f>
        <v>0</v>
      </c>
      <c r="X21" s="478">
        <f>'[19]LT-WFALLON'!$Q$5+'[19]LT-WFALLON'!$Q$41</f>
        <v>0</v>
      </c>
      <c r="Y21" s="478">
        <f>'[19]LT-WFALLON'!$F$5+'[19]LT-WFALLON'!$F$41</f>
        <v>0</v>
      </c>
      <c r="Z21" s="478">
        <f>'[19]LT-WFALLON'!$G$5+'[19]LT-WFALLON'!$G$41</f>
        <v>0</v>
      </c>
      <c r="AA21" s="478">
        <f>[20]Liq!$S$95</f>
        <v>0</v>
      </c>
      <c r="AB21" s="478"/>
      <c r="AC21" s="478"/>
      <c r="AD21" s="478">
        <f>[20]Liq!$D$95</f>
        <v>0</v>
      </c>
      <c r="AE21" s="478">
        <f>[20]Liq!$F$95</f>
        <v>0</v>
      </c>
      <c r="AF21" s="478">
        <f>'[20]Daily Change'!$C$1241</f>
        <v>505927.59881605103</v>
      </c>
      <c r="AG21" s="478">
        <f>'[20]Daily Change'!$D$1241</f>
        <v>521710.18655204604</v>
      </c>
      <c r="AH21" s="478">
        <f>'[20]Daily Change'!$C$1242</f>
        <v>0</v>
      </c>
      <c r="AI21" s="478">
        <f>'[20]Daily Change'!$D$1242</f>
        <v>0</v>
      </c>
      <c r="AJ21" s="478">
        <f>[20]Liq!$E$95</f>
        <v>0</v>
      </c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'[1]LT-WFALLON'!$I$5</f>
        <v>0</v>
      </c>
      <c r="U22" s="478">
        <f>'[1]LT-WFALLON'!$I$41</f>
        <v>0</v>
      </c>
      <c r="V22" s="478">
        <f>'[1]LT-WFALLON'!$N$5+'[1]LT-WFALLON'!$N$41</f>
        <v>0</v>
      </c>
      <c r="W22" s="478">
        <f>'[1]LT-WFALLON'!$O$5+'[1]LT-WFALLON'!$O$41</f>
        <v>0</v>
      </c>
      <c r="X22" s="478">
        <f>'[1]LT-WFALLON'!$Q$5+'[1]LT-WFALLON'!$Q$41</f>
        <v>0</v>
      </c>
      <c r="Y22" s="478">
        <f>'[1]LT-WFALLON'!$F$5+'[1]LT-WFALLON'!$F$41</f>
        <v>0</v>
      </c>
      <c r="Z22" s="478">
        <f>'[1]LT-WFALLON'!$G$5+'[1]LT-WFALLON'!$G$41</f>
        <v>0</v>
      </c>
      <c r="AA22" s="478">
        <f>[2]Liq!$S$95</f>
        <v>0</v>
      </c>
      <c r="AB22" s="478"/>
      <c r="AC22" s="478"/>
      <c r="AD22" s="478">
        <f>[2]Liq!$D$95</f>
        <v>0</v>
      </c>
      <c r="AE22" s="478">
        <f>[2]Liq!$F$95</f>
        <v>0</v>
      </c>
      <c r="AF22" s="478">
        <f>'[2]Daily Change'!$C$1241</f>
        <v>505927.59881605103</v>
      </c>
      <c r="AG22" s="478">
        <f>'[2]Daily Change'!$D$1241</f>
        <v>521710.18655204604</v>
      </c>
      <c r="AH22" s="478">
        <f>'[2]Daily Change'!$C$1242</f>
        <v>0</v>
      </c>
      <c r="AI22" s="478">
        <f>'[2]Daily Change'!$D$1242</f>
        <v>0</v>
      </c>
      <c r="AJ22" s="478">
        <f>[2]Liq!$E$95</f>
        <v>0</v>
      </c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'[3]LT-WFALLON'!$I$5</f>
        <v>0</v>
      </c>
      <c r="U23" s="478">
        <f>'[3]LT-WFALLON'!$I$41</f>
        <v>0</v>
      </c>
      <c r="V23" s="478">
        <f>'[3]LT-WFALLON'!$N$5+'[3]LT-WFALLON'!$N$41</f>
        <v>0</v>
      </c>
      <c r="W23" s="478">
        <f>'[3]LT-WFALLON'!$O$5+'[3]LT-WFALLON'!$O$41</f>
        <v>0</v>
      </c>
      <c r="X23" s="478">
        <f>'[3]LT-WFALLON'!$Q$5+'[3]LT-WFALLON'!$Q$41</f>
        <v>0</v>
      </c>
      <c r="Y23" s="478">
        <f>'[3]LT-WFALLON'!$F$5+'[3]LT-WFALLON'!$F$41</f>
        <v>0</v>
      </c>
      <c r="Z23" s="478">
        <f>'[3]LT-WFALLON'!$G$5+'[3]LT-WFALLON'!$G$41</f>
        <v>0</v>
      </c>
      <c r="AA23" s="478">
        <f>[4]Liq!$S$95</f>
        <v>0</v>
      </c>
      <c r="AB23" s="478"/>
      <c r="AC23" s="478"/>
      <c r="AD23" s="478">
        <f>[4]Liq!$D$95</f>
        <v>0</v>
      </c>
      <c r="AE23" s="478">
        <f>[4]Liq!$F$95</f>
        <v>0</v>
      </c>
      <c r="AF23" s="478">
        <f>'[4]Daily Change'!$C$1241</f>
        <v>0</v>
      </c>
      <c r="AG23" s="478">
        <f>'[4]Daily Change'!$D$1241</f>
        <v>0</v>
      </c>
      <c r="AH23" s="478">
        <f>'[4]Daily Change'!$C$1242</f>
        <v>0</v>
      </c>
      <c r="AI23" s="478">
        <f>'[4]Daily Change'!$D$1242</f>
        <v>0</v>
      </c>
      <c r="AJ23" s="478">
        <f>[4]Liq!$E$95</f>
        <v>0</v>
      </c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'[21]LT-WFALLON'!$I$5</f>
        <v>0</v>
      </c>
      <c r="U24" s="478">
        <f>'[21]LT-WFALLON'!$I$41</f>
        <v>0</v>
      </c>
      <c r="V24" s="478">
        <f>'[21]LT-WFALLON'!$N$5+'[21]LT-WFALLON'!$N$41</f>
        <v>0</v>
      </c>
      <c r="W24" s="478">
        <f>'[21]LT-WFALLON'!$O$5+'[21]LT-WFALLON'!$O$41</f>
        <v>0</v>
      </c>
      <c r="X24" s="478">
        <f>'[21]LT-WFALLON'!$Q$5+'[21]LT-WFALLON'!$Q$41</f>
        <v>0</v>
      </c>
      <c r="Y24" s="478">
        <f>'[21]LT-WFALLON'!$F$5+'[21]LT-WFALLON'!$F$41</f>
        <v>0</v>
      </c>
      <c r="Z24" s="478">
        <f>'[21]LT-WFALLON'!$G$5+'[21]LT-WFALLON'!$G$41</f>
        <v>0</v>
      </c>
      <c r="AA24" s="478">
        <f>[36]Liq!$S$95</f>
        <v>0</v>
      </c>
      <c r="AB24" s="478"/>
      <c r="AC24" s="478"/>
      <c r="AD24" s="478">
        <f>[36]Liq!$D$95</f>
        <v>0</v>
      </c>
      <c r="AE24" s="478">
        <f>[36]Liq!$F$95</f>
        <v>0</v>
      </c>
      <c r="AF24" s="478">
        <f>'[36]Daily Change'!$C$1241</f>
        <v>0</v>
      </c>
      <c r="AG24" s="478">
        <f>'[36]Daily Change'!$D$1241</f>
        <v>0</v>
      </c>
      <c r="AH24" s="478">
        <f>'[36]Daily Change'!$C$1242</f>
        <v>0</v>
      </c>
      <c r="AI24" s="478">
        <f>'[36]Daily Change'!$D$1242</f>
        <v>0</v>
      </c>
      <c r="AJ24" s="478">
        <f>[36]Liq!$E$95</f>
        <v>0</v>
      </c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'[22]LT-WFALLON'!$I$5</f>
        <v>0</v>
      </c>
      <c r="U25" s="478">
        <f>'[22]LT-WFALLON'!$I$41</f>
        <v>0</v>
      </c>
      <c r="V25" s="478">
        <f>'[22]LT-WFALLON'!$N$5+'[22]LT-WFALLON'!$N$41</f>
        <v>0</v>
      </c>
      <c r="W25" s="478">
        <f>'[22]LT-WFALLON'!$O$5+'[22]LT-WFALLON'!$O$41</f>
        <v>0</v>
      </c>
      <c r="X25" s="478">
        <f>'[22]LT-WFALLON'!$Q$5+'[22]LT-WFALLON'!$Q$41</f>
        <v>0</v>
      </c>
      <c r="Y25" s="478">
        <f>'[22]LT-WFALLON'!$F$5+'[22]LT-WFALLON'!$F$41</f>
        <v>0</v>
      </c>
      <c r="Z25" s="478">
        <f>'[22]LT-WFALLON'!$G$5+'[22]LT-WFALLON'!$G$41</f>
        <v>0</v>
      </c>
      <c r="AA25" s="478">
        <f>[37]Liq!$S$95</f>
        <v>0</v>
      </c>
      <c r="AB25" s="478"/>
      <c r="AC25" s="478"/>
      <c r="AD25" s="478">
        <f>[37]Liq!$D$95</f>
        <v>0</v>
      </c>
      <c r="AE25" s="478">
        <f>[37]Liq!$F$95</f>
        <v>0</v>
      </c>
      <c r="AF25" s="478">
        <f>'[37]Daily Change'!$C$1241</f>
        <v>0</v>
      </c>
      <c r="AG25" s="478">
        <f>'[37]Daily Change'!$D$1241</f>
        <v>0</v>
      </c>
      <c r="AH25" s="478">
        <f>'[37]Daily Change'!$C$1242</f>
        <v>0</v>
      </c>
      <c r="AI25" s="478">
        <f>'[37]Daily Change'!$D$1242</f>
        <v>0</v>
      </c>
      <c r="AJ25" s="478">
        <f>[37]Liq!$E$95</f>
        <v>0</v>
      </c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'[23]LT-WFALLON'!$I$5</f>
        <v>0</v>
      </c>
      <c r="U26" s="478">
        <f>'[23]LT-WFALLON'!$I$41</f>
        <v>0</v>
      </c>
      <c r="V26" s="478">
        <f>'[23]LT-WFALLON'!$N$5+'[23]LT-WFALLON'!$N$41</f>
        <v>0</v>
      </c>
      <c r="W26" s="478">
        <f>'[23]LT-WFALLON'!$O$5+'[23]LT-WFALLON'!$O$41</f>
        <v>0</v>
      </c>
      <c r="X26" s="478">
        <f>'[23]LT-WFALLON'!$Q$5+'[23]LT-WFALLON'!$Q$41</f>
        <v>0</v>
      </c>
      <c r="Y26" s="478">
        <f>'[23]LT-WFALLON'!$F$5+'[23]LT-WFALLON'!$F$41</f>
        <v>0</v>
      </c>
      <c r="Z26" s="478">
        <f>'[23]LT-WFALLON'!$G$5+'[23]LT-WFALLON'!$G$41</f>
        <v>0</v>
      </c>
      <c r="AA26" s="478">
        <f>[38]Liq!$S$95</f>
        <v>0</v>
      </c>
      <c r="AB26" s="478"/>
      <c r="AC26" s="478"/>
      <c r="AD26" s="478">
        <f>[38]Liq!$D$95</f>
        <v>0</v>
      </c>
      <c r="AE26" s="478">
        <f>[38]Liq!$F$95</f>
        <v>0</v>
      </c>
      <c r="AF26" s="478">
        <f>'[38]Daily Change'!$C$1241</f>
        <v>0</v>
      </c>
      <c r="AG26" s="478">
        <f>'[38]Daily Change'!$D$1241</f>
        <v>0</v>
      </c>
      <c r="AH26" s="478">
        <f>'[38]Daily Change'!$C$1242</f>
        <v>0</v>
      </c>
      <c r="AI26" s="478">
        <f>'[38]Daily Change'!$D$1242</f>
        <v>0</v>
      </c>
      <c r="AJ26" s="478">
        <f>[38]Liq!$E$95</f>
        <v>0</v>
      </c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'[24]LT-WFALLON'!$I$5</f>
        <v>0</v>
      </c>
      <c r="U27" s="478">
        <f>'[24]LT-WFALLON'!$I$41</f>
        <v>0</v>
      </c>
      <c r="V27" s="478">
        <f>'[24]LT-WFALLON'!$N$5+'[24]LT-WFALLON'!$N$41</f>
        <v>0</v>
      </c>
      <c r="W27" s="478">
        <f>'[24]LT-WFALLON'!$O$5+'[24]LT-WFALLON'!$O$41</f>
        <v>0</v>
      </c>
      <c r="X27" s="478">
        <f>'[24]LT-WFALLON'!$Q$5+'[24]LT-WFALLON'!$Q$41</f>
        <v>0</v>
      </c>
      <c r="Y27" s="478">
        <f>'[24]LT-WFALLON'!$F$5+'[24]LT-WFALLON'!$F$41</f>
        <v>0</v>
      </c>
      <c r="Z27" s="478">
        <f>'[24]LT-WFALLON'!$G$5+'[24]LT-WFALLON'!$G$41</f>
        <v>0</v>
      </c>
      <c r="AA27" s="478">
        <f>[39]Liq!$S$95</f>
        <v>0</v>
      </c>
      <c r="AB27" s="478"/>
      <c r="AC27" s="478"/>
      <c r="AD27" s="478">
        <f>[39]Liq!$D$95</f>
        <v>0</v>
      </c>
      <c r="AE27" s="478">
        <f>[39]Liq!$F$95</f>
        <v>0</v>
      </c>
      <c r="AF27" s="478">
        <f>'[39]Daily Change'!$C$1241</f>
        <v>0</v>
      </c>
      <c r="AG27" s="478">
        <f>'[39]Daily Change'!$D$1241</f>
        <v>0</v>
      </c>
      <c r="AH27" s="478">
        <f>'[39]Daily Change'!$C$1242</f>
        <v>0</v>
      </c>
      <c r="AI27" s="478">
        <f>'[39]Daily Change'!$D$1242</f>
        <v>0</v>
      </c>
      <c r="AJ27" s="478">
        <f>[39]Liq!$E$95</f>
        <v>0</v>
      </c>
      <c r="AK27" s="18"/>
    </row>
    <row r="28" spans="1:37" ht="12.75" customHeight="1" x14ac:dyDescent="0.25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'[25]LT-WFALLON'!$I$5</f>
        <v>0</v>
      </c>
      <c r="U28" s="478">
        <f>'[25]LT-WFALLON'!$I$41</f>
        <v>0</v>
      </c>
      <c r="V28" s="478">
        <f>'[25]LT-WFALLON'!$N$5+'[25]LT-WFALLON'!$N$41</f>
        <v>0</v>
      </c>
      <c r="W28" s="478">
        <f>'[25]LT-WFALLON'!$O$5+'[25]LT-WFALLON'!$O$41</f>
        <v>0</v>
      </c>
      <c r="X28" s="478">
        <f>'[25]LT-WFALLON'!$Q$5+'[25]LT-WFALLON'!$Q$41</f>
        <v>0</v>
      </c>
      <c r="Y28" s="478">
        <f>'[25]LT-WFALLON'!$F$5+'[25]LT-WFALLON'!$F$41</f>
        <v>0</v>
      </c>
      <c r="Z28" s="478">
        <f>'[25]LT-WFALLON'!$G$5+'[25]LT-WFALLON'!$G$41</f>
        <v>0</v>
      </c>
      <c r="AA28" s="478">
        <f>[40]Liq!$S$95</f>
        <v>0</v>
      </c>
      <c r="AB28" s="478"/>
      <c r="AC28" s="478"/>
      <c r="AD28" s="478">
        <f>[40]Liq!$D$95</f>
        <v>0</v>
      </c>
      <c r="AE28" s="478">
        <f>[40]Liq!$F$95</f>
        <v>0</v>
      </c>
      <c r="AF28" s="478">
        <f>'[40]Daily Change'!$C$1241</f>
        <v>505927.59881605103</v>
      </c>
      <c r="AG28" s="478">
        <f>'[40]Daily Change'!$D$1241</f>
        <v>521710.18655204604</v>
      </c>
      <c r="AH28" s="478">
        <f>'[40]Daily Change'!$C$1242</f>
        <v>0</v>
      </c>
      <c r="AI28" s="478">
        <f>'[40]Daily Change'!$D$1242</f>
        <v>0</v>
      </c>
      <c r="AJ28" s="478">
        <f>[40]Liq!$E$95</f>
        <v>0</v>
      </c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'[26]LT-WFALLON'!$I$5</f>
        <v>0</v>
      </c>
      <c r="U29" s="478">
        <f>'[26]LT-WFALLON'!$I$41</f>
        <v>0</v>
      </c>
      <c r="V29" s="478">
        <f>'[26]LT-WFALLON'!$N$5+'[26]LT-WFALLON'!$N$41</f>
        <v>0</v>
      </c>
      <c r="W29" s="478">
        <f>'[26]LT-WFALLON'!$O$5+'[26]LT-WFALLON'!$O$41</f>
        <v>0</v>
      </c>
      <c r="X29" s="478">
        <f>'[26]LT-WFALLON'!$Q$5+'[26]LT-WFALLON'!$Q$41</f>
        <v>0</v>
      </c>
      <c r="Y29" s="478">
        <f>'[26]LT-WFALLON'!$F$5+'[26]LT-WFALLON'!$F$41</f>
        <v>0</v>
      </c>
      <c r="Z29" s="478">
        <f>'[26]LT-WFALLON'!$G$5+'[26]LT-WFALLON'!$G$41</f>
        <v>0</v>
      </c>
      <c r="AA29" s="478">
        <f>[41]Liq!$S$95</f>
        <v>0</v>
      </c>
      <c r="AB29" s="478"/>
      <c r="AC29" s="478"/>
      <c r="AD29" s="478">
        <f>[41]Liq!$D$95</f>
        <v>0</v>
      </c>
      <c r="AE29" s="478">
        <f>[41]Liq!$F$95</f>
        <v>0</v>
      </c>
      <c r="AF29" s="478">
        <f>'[41]Daily Change'!$C$1241</f>
        <v>505927.59881605103</v>
      </c>
      <c r="AG29" s="478">
        <f>'[41]Daily Change'!$D$1241</f>
        <v>521710.18655204604</v>
      </c>
      <c r="AH29" s="478">
        <f>'[41]Daily Change'!$C$1242</f>
        <v>0</v>
      </c>
      <c r="AI29" s="478">
        <f>'[41]Daily Change'!$D$1242</f>
        <v>0</v>
      </c>
      <c r="AJ29" s="478">
        <f>[41]Liq!$E$95</f>
        <v>0</v>
      </c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'[27]LT-WFALLON'!$I$5</f>
        <v>0</v>
      </c>
      <c r="U30" s="478">
        <f>'[27]LT-WFALLON'!$I$41</f>
        <v>0</v>
      </c>
      <c r="V30" s="478">
        <f>'[27]LT-WFALLON'!$N$5+'[27]LT-WFALLON'!$N$41</f>
        <v>0</v>
      </c>
      <c r="W30" s="478">
        <f>'[27]LT-WFALLON'!$O$5+'[27]LT-WFALLON'!$O$41</f>
        <v>0</v>
      </c>
      <c r="X30" s="478">
        <f>'[27]LT-WFALLON'!$Q$5+'[27]LT-WFALLON'!$Q$41</f>
        <v>0</v>
      </c>
      <c r="Y30" s="478">
        <f>'[27]LT-WFALLON'!$F$5+'[27]LT-WFALLON'!$F$41</f>
        <v>0</v>
      </c>
      <c r="Z30" s="478">
        <f>'[27]LT-WFALLON'!$G$5+'[27]LT-WFALLON'!$G$41</f>
        <v>0</v>
      </c>
      <c r="AA30" s="478">
        <f>[42]Liq!$S$95</f>
        <v>0</v>
      </c>
      <c r="AB30" s="478"/>
      <c r="AC30" s="478"/>
      <c r="AD30" s="478">
        <f>[42]Liq!$D$95</f>
        <v>0</v>
      </c>
      <c r="AE30" s="478">
        <f>[42]Liq!$F$95</f>
        <v>0</v>
      </c>
      <c r="AF30" s="478">
        <f>'[42]Daily Change'!$C$1241</f>
        <v>0</v>
      </c>
      <c r="AG30" s="478">
        <f>'[42]Daily Change'!$D$1241</f>
        <v>0</v>
      </c>
      <c r="AH30" s="478">
        <f>'[42]Daily Change'!$C$1242</f>
        <v>0</v>
      </c>
      <c r="AI30" s="478">
        <f>'[42]Daily Change'!$D$1242</f>
        <v>0</v>
      </c>
      <c r="AJ30" s="478">
        <f>[42]Liq!$E$95</f>
        <v>0</v>
      </c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'[28]LT-WFALLON'!$I$5</f>
        <v>0</v>
      </c>
      <c r="U31" s="478">
        <f>'[28]LT-WFALLON'!$I$41</f>
        <v>0</v>
      </c>
      <c r="V31" s="478">
        <f>'[28]LT-WFALLON'!$N$5+'[28]LT-WFALLON'!$N$41</f>
        <v>0</v>
      </c>
      <c r="W31" s="478">
        <f>'[28]LT-WFALLON'!$O$5+'[28]LT-WFALLON'!$O$41</f>
        <v>0</v>
      </c>
      <c r="X31" s="478">
        <f>'[28]LT-WFALLON'!$Q$5+'[28]LT-WFALLON'!$Q$41</f>
        <v>0</v>
      </c>
      <c r="Y31" s="478">
        <f>'[28]LT-WFALLON'!$F$5+'[28]LT-WFALLON'!$F$41</f>
        <v>0</v>
      </c>
      <c r="Z31" s="478">
        <f>'[28]LT-WFALLON'!$G$5+'[28]LT-WFALLON'!$G$41</f>
        <v>0</v>
      </c>
      <c r="AA31" s="478">
        <f>[43]Liq!$S$95</f>
        <v>0</v>
      </c>
      <c r="AB31" s="478"/>
      <c r="AC31" s="478"/>
      <c r="AD31" s="478">
        <f>[43]Liq!$D$95</f>
        <v>0</v>
      </c>
      <c r="AE31" s="478">
        <f>[43]Liq!$F$95</f>
        <v>0</v>
      </c>
      <c r="AF31" s="478">
        <f>'[43]Daily Change'!$C$1241</f>
        <v>0</v>
      </c>
      <c r="AG31" s="478">
        <f>'[43]Daily Change'!$D$1241</f>
        <v>0</v>
      </c>
      <c r="AH31" s="478">
        <f>'[43]Daily Change'!$C$1242</f>
        <v>0</v>
      </c>
      <c r="AI31" s="478">
        <f>'[43]Daily Change'!$D$1242</f>
        <v>0</v>
      </c>
      <c r="AJ31" s="478">
        <f>[43]Liq!$E$95</f>
        <v>0</v>
      </c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'[29]LT-WFALLON'!$I$5</f>
        <v>0</v>
      </c>
      <c r="U32" s="478">
        <f>'[29]LT-WFALLON'!$I$41</f>
        <v>0</v>
      </c>
      <c r="V32" s="478">
        <f>'[29]LT-WFALLON'!$N$5+'[29]LT-WFALLON'!$N$41</f>
        <v>0</v>
      </c>
      <c r="W32" s="478">
        <f>'[29]LT-WFALLON'!$O$5+'[29]LT-WFALLON'!$O$41</f>
        <v>0</v>
      </c>
      <c r="X32" s="478">
        <f>'[29]LT-WFALLON'!$Q$5+'[29]LT-WFALLON'!$Q$41</f>
        <v>0</v>
      </c>
      <c r="Y32" s="478">
        <f>'[29]LT-WFALLON'!$F$5+'[29]LT-WFALLON'!$F$41</f>
        <v>0</v>
      </c>
      <c r="Z32" s="478">
        <f>'[29]LT-WFALLON'!$G$5+'[29]LT-WFALLON'!$G$41</f>
        <v>0</v>
      </c>
      <c r="AA32" s="478">
        <f>[44]Liq!$S$95</f>
        <v>0</v>
      </c>
      <c r="AB32" s="478"/>
      <c r="AC32" s="478"/>
      <c r="AD32" s="478">
        <f>[44]Liq!$D$95</f>
        <v>0</v>
      </c>
      <c r="AE32" s="478">
        <f>[44]Liq!$F$95</f>
        <v>0</v>
      </c>
      <c r="AF32" s="478">
        <f>'[44]Daily Change'!$C$1241</f>
        <v>505927.59881605103</v>
      </c>
      <c r="AG32" s="478">
        <f>'[44]Daily Change'!$D$1241</f>
        <v>521710.18655204604</v>
      </c>
      <c r="AH32" s="478">
        <f>'[44]Daily Change'!$C$1242</f>
        <v>0</v>
      </c>
      <c r="AI32" s="478">
        <f>'[44]Daily Change'!$D$1242</f>
        <v>0</v>
      </c>
      <c r="AJ32" s="478">
        <f>[44]Liq!$E$95</f>
        <v>0</v>
      </c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'[30]LT-WFALLON'!$I$5</f>
        <v>0</v>
      </c>
      <c r="U33" s="478">
        <f>'[30]LT-WFALLON'!$I$41</f>
        <v>0</v>
      </c>
      <c r="V33" s="478">
        <f>'[30]LT-WFALLON'!$N$5+'[30]LT-WFALLON'!$N$41</f>
        <v>0</v>
      </c>
      <c r="W33" s="478">
        <f>'[30]LT-WFALLON'!$O$5+'[30]LT-WFALLON'!$O$41</f>
        <v>0</v>
      </c>
      <c r="X33" s="478">
        <f>'[30]LT-WFALLON'!$Q$5+'[30]LT-WFALLON'!$Q$41</f>
        <v>0</v>
      </c>
      <c r="Y33" s="478">
        <f>'[30]LT-WFALLON'!$F$5+'[30]LT-WFALLON'!$F$41</f>
        <v>0</v>
      </c>
      <c r="Z33" s="478">
        <f>'[30]LT-WFALLON'!$G$5+'[30]LT-WFALLON'!$G$41</f>
        <v>0</v>
      </c>
      <c r="AA33" s="478">
        <f>[45]Liq!$S$95</f>
        <v>0</v>
      </c>
      <c r="AB33" s="478"/>
      <c r="AC33" s="478"/>
      <c r="AD33" s="478">
        <f>[45]Liq!$D$95</f>
        <v>0</v>
      </c>
      <c r="AE33" s="478">
        <f>[45]Liq!$F$95</f>
        <v>0</v>
      </c>
      <c r="AF33" s="478">
        <f>'[45]Daily Change'!$C$1241</f>
        <v>505927.59881605103</v>
      </c>
      <c r="AG33" s="478">
        <f>'[45]Daily Change'!$D$1241</f>
        <v>521710.18655204604</v>
      </c>
      <c r="AH33" s="478">
        <f>'[45]Daily Change'!$C$1242</f>
        <v>0</v>
      </c>
      <c r="AI33" s="478">
        <f>'[45]Daily Change'!$D$1242</f>
        <v>0</v>
      </c>
      <c r="AJ33" s="478">
        <f>[45]Liq!$E$95</f>
        <v>0</v>
      </c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'[31]LT-WFALLON'!$I$5</f>
        <v>0</v>
      </c>
      <c r="U34" s="478">
        <f>'[31]LT-WFALLON'!$I$41</f>
        <v>0</v>
      </c>
      <c r="V34" s="478">
        <f>'[31]LT-WFALLON'!$N$5+'[31]LT-WFALLON'!$N$41</f>
        <v>0</v>
      </c>
      <c r="W34" s="478">
        <f>'[31]LT-WFALLON'!$O$5+'[31]LT-WFALLON'!$O$41</f>
        <v>0</v>
      </c>
      <c r="X34" s="478">
        <f>'[31]LT-WFALLON'!$Q$5+'[31]LT-WFALLON'!$Q$41</f>
        <v>0</v>
      </c>
      <c r="Y34" s="478">
        <f>'[31]LT-WFALLON'!$F$5+'[31]LT-WFALLON'!$F$41</f>
        <v>0</v>
      </c>
      <c r="Z34" s="478">
        <f>'[31]LT-WFALLON'!$G$5+'[31]LT-WFALLON'!$G$41</f>
        <v>0</v>
      </c>
      <c r="AA34" s="478">
        <f>[46]Liq!$S$95</f>
        <v>0</v>
      </c>
      <c r="AB34" s="478"/>
      <c r="AC34" s="478"/>
      <c r="AD34" s="478">
        <f>[46]Liq!$D$95</f>
        <v>0</v>
      </c>
      <c r="AE34" s="478">
        <f>[46]Liq!$F$95</f>
        <v>0</v>
      </c>
      <c r="AF34" s="478">
        <f>'[46]Daily Change'!$C$1241</f>
        <v>505927.59881605103</v>
      </c>
      <c r="AG34" s="478">
        <f>'[46]Daily Change'!$D$1241</f>
        <v>521710.18655204604</v>
      </c>
      <c r="AH34" s="478">
        <f>'[46]Daily Change'!$C$1242</f>
        <v>0</v>
      </c>
      <c r="AI34" s="478">
        <f>'[46]Daily Change'!$D$1242</f>
        <v>0</v>
      </c>
      <c r="AJ34" s="478">
        <f>[46]Liq!$E$95</f>
        <v>0</v>
      </c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'[32]LT-WFALLON'!$I$5</f>
        <v>0</v>
      </c>
      <c r="U35" s="478">
        <f>'[32]LT-WFALLON'!$I$41</f>
        <v>0</v>
      </c>
      <c r="V35" s="478">
        <f>'[32]LT-WFALLON'!$N$5+'[32]LT-WFALLON'!$N$41</f>
        <v>0</v>
      </c>
      <c r="W35" s="478">
        <f>'[32]LT-WFALLON'!$O$5+'[32]LT-WFALLON'!$O$41</f>
        <v>0</v>
      </c>
      <c r="X35" s="478">
        <f>'[32]LT-WFALLON'!$Q$5+'[32]LT-WFALLON'!$Q$41</f>
        <v>0</v>
      </c>
      <c r="Y35" s="478">
        <f>'[32]LT-WFALLON'!$F$5+'[32]LT-WFALLON'!$F$41</f>
        <v>0</v>
      </c>
      <c r="Z35" s="478">
        <f>'[32]LT-WFALLON'!$G$5+'[32]LT-WFALLON'!$G$41</f>
        <v>0</v>
      </c>
      <c r="AA35" s="478">
        <f>[46]Liq!$S$95</f>
        <v>0</v>
      </c>
      <c r="AB35" s="478"/>
      <c r="AC35" s="478"/>
      <c r="AD35" s="478">
        <f>[46]Liq!$D$95</f>
        <v>0</v>
      </c>
      <c r="AE35" s="478">
        <f>[46]Liq!$F$95</f>
        <v>0</v>
      </c>
      <c r="AF35" s="478">
        <v>31792.422080095508</v>
      </c>
      <c r="AG35" s="478">
        <v>47679.410877652706</v>
      </c>
      <c r="AH35" s="478">
        <v>0</v>
      </c>
      <c r="AI35" s="478">
        <v>0</v>
      </c>
      <c r="AJ35" s="478">
        <f>[47]Liq!$E$95</f>
        <v>0</v>
      </c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'[33]LT-WFALLON'!$I$5</f>
        <v>0</v>
      </c>
      <c r="U36" s="478">
        <f>'[33]LT-WFALLON'!$I$41</f>
        <v>0</v>
      </c>
      <c r="V36" s="478">
        <f>'[33]LT-WFALLON'!$N$5+'[33]LT-WFALLON'!$N$41</f>
        <v>0</v>
      </c>
      <c r="W36" s="478">
        <f>'[33]LT-WFALLON'!$O$5+'[33]LT-WFALLON'!$O$41</f>
        <v>0</v>
      </c>
      <c r="X36" s="478">
        <f>'[33]LT-WFALLON'!$Q$5+'[33]LT-WFALLON'!$Q$41</f>
        <v>0</v>
      </c>
      <c r="Y36" s="478">
        <f>'[33]LT-WFALLON'!$F$5+'[33]LT-WFALLON'!$F$41</f>
        <v>0</v>
      </c>
      <c r="Z36" s="478">
        <f>'[33]LT-WFALLON'!$G$5+'[33]LT-WFALLON'!$G$41</f>
        <v>0</v>
      </c>
      <c r="AA36" s="478">
        <f>[48]Liq!$S$95</f>
        <v>0</v>
      </c>
      <c r="AB36" s="478"/>
      <c r="AC36" s="478"/>
      <c r="AD36" s="478">
        <f>[48]Liq!$D$95</f>
        <v>0</v>
      </c>
      <c r="AE36" s="478">
        <f>[48]Liq!$F$95</f>
        <v>0</v>
      </c>
      <c r="AF36" s="478">
        <f>'[48]Daily Change'!$C$1241</f>
        <v>505927.59881605103</v>
      </c>
      <c r="AG36" s="478">
        <f>'[48]Daily Change'!$D$1241</f>
        <v>521710.18655204604</v>
      </c>
      <c r="AH36" s="478">
        <f>'[48]Daily Change'!$C$1242</f>
        <v>0</v>
      </c>
      <c r="AI36" s="478">
        <f>'[48]Daily Change'!$D$1242</f>
        <v>0</v>
      </c>
      <c r="AJ36" s="478">
        <f>[48]Liq!$E$95</f>
        <v>0</v>
      </c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'[34]LT-WFALLON'!$I$5</f>
        <v>0</v>
      </c>
      <c r="U37" s="478">
        <f>'[34]LT-WFALLON'!$I$41</f>
        <v>0</v>
      </c>
      <c r="V37" s="478">
        <f>'[34]LT-WFALLON'!$N$5+'[34]LT-WFALLON'!$N$41</f>
        <v>0</v>
      </c>
      <c r="W37" s="478">
        <f>'[34]LT-WFALLON'!$O$5+'[34]LT-WFALLON'!$O$41</f>
        <v>0</v>
      </c>
      <c r="X37" s="478">
        <f>'[34]LT-WFALLON'!$Q$5+'[34]LT-WFALLON'!$Q$41</f>
        <v>0</v>
      </c>
      <c r="Y37" s="478">
        <f>'[34]LT-WFALLON'!$F$5+'[34]LT-WFALLON'!$F$41</f>
        <v>0</v>
      </c>
      <c r="Z37" s="478">
        <f>'[34]LT-WFALLON'!$G$5+'[34]LT-WFALLON'!$G$41</f>
        <v>0</v>
      </c>
      <c r="AA37" s="478">
        <f>[49]Liq!$S$95</f>
        <v>0</v>
      </c>
      <c r="AB37" s="478"/>
      <c r="AC37" s="478"/>
      <c r="AD37" s="478">
        <f>[49]Liq!$D$95</f>
        <v>0</v>
      </c>
      <c r="AE37" s="478">
        <f>[49]Liq!$F$95</f>
        <v>0</v>
      </c>
      <c r="AF37" s="478">
        <f>'[49]Daily Change'!$C$1241</f>
        <v>505927.59881605103</v>
      </c>
      <c r="AG37" s="478">
        <f>'[49]Daily Change'!$D$1241</f>
        <v>521710.18655204604</v>
      </c>
      <c r="AH37" s="478">
        <f>'[49]Daily Change'!$C$1242</f>
        <v>0</v>
      </c>
      <c r="AI37" s="478">
        <f>'[49]Daily Change'!$D$1242</f>
        <v>0</v>
      </c>
      <c r="AJ37" s="478">
        <f>[49]Liq!$E$95</f>
        <v>0</v>
      </c>
    </row>
    <row r="38" spans="1:45" ht="12.75" customHeight="1" thickBot="1" x14ac:dyDescent="0.3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'[35]LT-WFALLON'!$I$5</f>
        <v>0</v>
      </c>
      <c r="U38" s="512">
        <f>'[35]LT-WFALLON'!$I$41</f>
        <v>0</v>
      </c>
      <c r="V38" s="512">
        <f>'[35]LT-WFALLON'!$N$5+'[35]LT-WFALLON'!$N$41</f>
        <v>0</v>
      </c>
      <c r="W38" s="512">
        <f>'[35]LT-WFALLON'!$O$5+'[35]LT-WFALLON'!$O$41</f>
        <v>0</v>
      </c>
      <c r="X38" s="512">
        <f>'[35]LT-WFALLON'!$Q$5+'[35]LT-WFALLON'!$Q$41</f>
        <v>0</v>
      </c>
      <c r="Y38" s="512">
        <f>'[35]LT-WFALLON'!$F$5+'[35]LT-WFALLON'!$F$41</f>
        <v>0</v>
      </c>
      <c r="Z38" s="512">
        <f>'[35]LT-WFALLON'!$G$5+'[35]LT-WFALLON'!$G$41</f>
        <v>0</v>
      </c>
      <c r="AA38" s="512">
        <f>[50]Liq!$S$95</f>
        <v>0</v>
      </c>
      <c r="AB38" s="512"/>
      <c r="AC38" s="512"/>
      <c r="AD38" s="512">
        <f>[50]Liq!$D$95</f>
        <v>0</v>
      </c>
      <c r="AE38" s="512">
        <f>[50]Liq!$F$95</f>
        <v>0</v>
      </c>
      <c r="AF38" s="512">
        <f>'[50]Daily Change'!$C$1241</f>
        <v>505927.59881605103</v>
      </c>
      <c r="AG38" s="512">
        <f>'[50]Daily Change'!$D$1241</f>
        <v>521710.18655204604</v>
      </c>
      <c r="AH38" s="512">
        <f>'[50]Daily Change'!$C$1242</f>
        <v>0</v>
      </c>
      <c r="AI38" s="512">
        <f>'[50]Daily Change'!$D$1242</f>
        <v>0</v>
      </c>
      <c r="AJ38" s="512">
        <f>[50]Liq!$E$95</f>
        <v>0</v>
      </c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/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296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-3.0013325158506632E-10</v>
      </c>
      <c r="D136" s="324">
        <v>1276800</v>
      </c>
      <c r="E136" s="325">
        <v>0</v>
      </c>
      <c r="F136" s="325">
        <v>0</v>
      </c>
      <c r="G136" s="324">
        <v>0</v>
      </c>
      <c r="H136" s="326">
        <v>0</v>
      </c>
      <c r="I136" s="328">
        <v>1276800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-3.0013325158506632E-10</v>
      </c>
      <c r="D138" s="320">
        <f t="shared" si="16"/>
        <v>1276800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1276800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D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6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F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X277"/>
  <sheetViews>
    <sheetView showGridLines="0" zoomScale="80" workbookViewId="0">
      <pane xSplit="6" topLeftCell="G1" activePane="topRight" state="frozen"/>
      <selection activeCell="H118" sqref="H118:AL118"/>
      <selection pane="topRight" activeCell="B4" sqref="B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84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>
        <v>1</v>
      </c>
      <c r="AC5" s="519">
        <v>1</v>
      </c>
      <c r="AD5" s="519"/>
      <c r="AE5" s="519"/>
      <c r="AF5" s="519">
        <v>1</v>
      </c>
      <c r="AG5" s="519">
        <v>1</v>
      </c>
      <c r="AH5" s="519">
        <v>1</v>
      </c>
      <c r="AI5" s="519">
        <v>1</v>
      </c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37165</v>
      </c>
      <c r="T8" s="478">
        <f>'[56]LT-WFALLON'!$I$4</f>
        <v>0</v>
      </c>
      <c r="U8" s="478">
        <f>'[56]LT-WFALLON'!$I$40</f>
        <v>0</v>
      </c>
      <c r="V8" s="478">
        <f>'[56]LT-WFALLON'!$N$4+'[56]LT-WFALLON'!$N$40</f>
        <v>0</v>
      </c>
      <c r="W8" s="478">
        <f>'[56]LT-WFALLON'!$O$4+'[56]LT-WFALLON'!$O$40</f>
        <v>0</v>
      </c>
      <c r="X8" s="478">
        <f>'[56]LT-WFALLON'!$Q$4+'[56]LT-WFALLON'!$Q$40</f>
        <v>0</v>
      </c>
      <c r="Y8" s="478">
        <f>'[56]LT-WFALLON'!$F$4+'[56]LT-WFALLON'!$F$40</f>
        <v>0</v>
      </c>
      <c r="Z8" s="478">
        <f>'[56]LT-WFALLON'!$G$4+'[56]LT-WFALLON'!$G$40</f>
        <v>0</v>
      </c>
      <c r="AA8" s="478">
        <f>[57]Liq!$S$97</f>
        <v>0</v>
      </c>
      <c r="AB8" s="478"/>
      <c r="AC8" s="478">
        <f>[57]Prudency!$B$314*0</f>
        <v>0</v>
      </c>
      <c r="AD8" s="478">
        <f>[57]Liq!$D$97</f>
        <v>0</v>
      </c>
      <c r="AE8" s="478">
        <f>[57]Liq!$F$97</f>
        <v>0</v>
      </c>
      <c r="AF8" s="478">
        <f>'[57]Daily Change'!$C$1239</f>
        <v>0</v>
      </c>
      <c r="AG8" s="478">
        <f>'[57]Daily Change'!$D$1239</f>
        <v>0</v>
      </c>
      <c r="AH8" s="478">
        <f>'[57]Daily Change'!$C$1240</f>
        <v>0</v>
      </c>
      <c r="AI8" s="478">
        <f>'[57]Daily Change'!$D$1240</f>
        <v>0</v>
      </c>
      <c r="AJ8" s="478">
        <f>[57]Liq!$E$97</f>
        <v>0</v>
      </c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37166</v>
      </c>
      <c r="T9" s="478">
        <f>'[51]LT-WFALLON'!$I$4</f>
        <v>0</v>
      </c>
      <c r="U9" s="478">
        <f>'[51]LT-WFALLON'!$I$40</f>
        <v>0</v>
      </c>
      <c r="V9" s="478">
        <f>'[51]LT-WFALLON'!$N$4+'[51]LT-WFALLON'!$N$40</f>
        <v>0</v>
      </c>
      <c r="W9" s="478">
        <f>'[51]LT-WFALLON'!$O$4+'[51]LT-WFALLON'!$O$40</f>
        <v>0</v>
      </c>
      <c r="X9" s="478">
        <f>'[51]LT-WFALLON'!$Q$4+'[51]LT-WFALLON'!$Q$40</f>
        <v>0</v>
      </c>
      <c r="Y9" s="478">
        <f>'[51]LT-WFALLON'!$F$4+'[51]LT-WFALLON'!$F$40</f>
        <v>0</v>
      </c>
      <c r="Z9" s="478">
        <f>'[51]LT-WFALLON'!$G$4+'[51]LT-WFALLON'!$G$40</f>
        <v>0</v>
      </c>
      <c r="AA9" s="478">
        <f>[58]Liq!$S$97</f>
        <v>0</v>
      </c>
      <c r="AB9" s="478"/>
      <c r="AC9" s="478"/>
      <c r="AD9" s="478">
        <f>[58]Liq!$D$97</f>
        <v>0</v>
      </c>
      <c r="AE9" s="478">
        <f>[58]Liq!$F$97</f>
        <v>0</v>
      </c>
      <c r="AF9" s="478">
        <f>'[58]Daily Change'!$C$1239</f>
        <v>0</v>
      </c>
      <c r="AG9" s="478">
        <f>'[58]Daily Change'!$D$1239</f>
        <v>0</v>
      </c>
      <c r="AH9" s="478">
        <f>'[58]Daily Change'!$C$1240</f>
        <v>0</v>
      </c>
      <c r="AI9" s="478">
        <f>'[58]Daily Change'!$D$1240</f>
        <v>0</v>
      </c>
      <c r="AJ9" s="478">
        <f>[58]Liq!$L$97</f>
        <v>0</v>
      </c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37167</v>
      </c>
      <c r="T10" s="478">
        <f>'[52]LT-WFALLON'!$I$4</f>
        <v>0</v>
      </c>
      <c r="U10" s="478">
        <f>'[52]LT-WFALLON'!$I$40</f>
        <v>0</v>
      </c>
      <c r="V10" s="478">
        <f>'[52]LT-WFALLON'!$N$4+'[52]LT-WFALLON'!$N$40</f>
        <v>0</v>
      </c>
      <c r="W10" s="478">
        <f>'[52]LT-WFALLON'!$O$4+'[52]LT-WFALLON'!$O$40</f>
        <v>0</v>
      </c>
      <c r="X10" s="478">
        <f>'[52]LT-WFALLON'!$Q$4+'[52]LT-WFALLON'!$Q$40</f>
        <v>0</v>
      </c>
      <c r="Y10" s="478">
        <f>'[52]LT-WFALLON'!$F$4+'[52]LT-WFALLON'!$F$40</f>
        <v>0</v>
      </c>
      <c r="Z10" s="478">
        <f>'[52]LT-WFALLON'!$G$4+'[52]LT-WFALLON'!$G$40</f>
        <v>0</v>
      </c>
      <c r="AA10" s="478">
        <f>[59]Liq!$S$97</f>
        <v>0</v>
      </c>
      <c r="AB10" s="478"/>
      <c r="AC10" s="478"/>
      <c r="AD10" s="478">
        <f>[59]Liq!$D$97</f>
        <v>0</v>
      </c>
      <c r="AE10" s="478">
        <f>[59]Liq!$F$97</f>
        <v>0</v>
      </c>
      <c r="AF10" s="478">
        <f>'[59]Daily Change'!$C$1239</f>
        <v>0</v>
      </c>
      <c r="AG10" s="478">
        <f>'[59]Daily Change'!$D$1239</f>
        <v>0</v>
      </c>
      <c r="AH10" s="478">
        <f>'[59]Daily Change'!$C$1240</f>
        <v>0</v>
      </c>
      <c r="AI10" s="478">
        <f>'[59]Daily Change'!$D$1240</f>
        <v>0</v>
      </c>
      <c r="AJ10" s="478">
        <f>[59]Liq!$L$97</f>
        <v>0</v>
      </c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37168</v>
      </c>
      <c r="T11" s="478">
        <f>'[53]LT-WFALLON'!$I$4</f>
        <v>0</v>
      </c>
      <c r="U11" s="478">
        <f>'[53]LT-WFALLON'!$I$40</f>
        <v>0</v>
      </c>
      <c r="V11" s="478">
        <f>'[53]LT-WFALLON'!$N$4+'[53]LT-WFALLON'!$N$40</f>
        <v>0</v>
      </c>
      <c r="W11" s="478">
        <f>'[53]LT-WFALLON'!$O$4+'[53]LT-WFALLON'!$O$40</f>
        <v>0</v>
      </c>
      <c r="X11" s="478">
        <f>'[53]LT-WFALLON'!$Q$4+'[53]LT-WFALLON'!$Q$40</f>
        <v>0</v>
      </c>
      <c r="Y11" s="478">
        <f>'[53]LT-WFALLON'!$F$4+'[53]LT-WFALLON'!$F$40</f>
        <v>0</v>
      </c>
      <c r="Z11" s="478">
        <f>'[53]LT-WFALLON'!$G$4+'[53]LT-WFALLON'!$G$40</f>
        <v>0</v>
      </c>
      <c r="AA11" s="478">
        <f>[60]Liq!$S$97</f>
        <v>0</v>
      </c>
      <c r="AB11" s="478"/>
      <c r="AC11" s="478"/>
      <c r="AD11" s="478">
        <f>[60]Liq!$D$97</f>
        <v>0</v>
      </c>
      <c r="AE11" s="478">
        <f>[60]Liq!$F$97</f>
        <v>0</v>
      </c>
      <c r="AF11" s="478">
        <f>'[60]Daily Change'!$C$1239</f>
        <v>0</v>
      </c>
      <c r="AG11" s="478">
        <f>'[60]Daily Change'!$D$1239</f>
        <v>0</v>
      </c>
      <c r="AH11" s="478">
        <f>'[60]Daily Change'!$C$1240</f>
        <v>0</v>
      </c>
      <c r="AI11" s="478">
        <f>'[60]Daily Change'!$D$1240</f>
        <v>0</v>
      </c>
      <c r="AJ11" s="478">
        <f>[60]Liq!$L$97</f>
        <v>0</v>
      </c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37169</v>
      </c>
      <c r="T12" s="478">
        <f>'[54]LT-WFALLON'!$I$4</f>
        <v>0</v>
      </c>
      <c r="U12" s="478">
        <f>'[54]LT-WFALLON'!$I$40</f>
        <v>0</v>
      </c>
      <c r="V12" s="478">
        <f>'[54]LT-WFALLON'!$N$4+'[54]LT-WFALLON'!$N$40</f>
        <v>0</v>
      </c>
      <c r="W12" s="478">
        <f>'[54]LT-WFALLON'!$O$4+'[54]LT-WFALLON'!$O$40</f>
        <v>0</v>
      </c>
      <c r="X12" s="478">
        <f>'[54]LT-WFALLON'!$Q$4+'[54]LT-WFALLON'!$Q$40</f>
        <v>0</v>
      </c>
      <c r="Y12" s="478">
        <f>'[54]LT-WFALLON'!$F$4+'[54]LT-WFALLON'!$F$40</f>
        <v>0</v>
      </c>
      <c r="Z12" s="478">
        <f>'[54]LT-WFALLON'!$G$4+'[54]LT-WFALLON'!$G$40</f>
        <v>0</v>
      </c>
      <c r="AA12" s="478">
        <f>[61]Liq!$S$97</f>
        <v>0</v>
      </c>
      <c r="AB12" s="478"/>
      <c r="AC12" s="478"/>
      <c r="AD12" s="478">
        <f>[61]Liq!$D$97</f>
        <v>0</v>
      </c>
      <c r="AE12" s="478">
        <f>[61]Liq!$F$97</f>
        <v>0</v>
      </c>
      <c r="AF12" s="478">
        <f>'[61]Daily Change'!$C$1239</f>
        <v>0</v>
      </c>
      <c r="AG12" s="478">
        <f>'[61]Daily Change'!$D$1239</f>
        <v>0</v>
      </c>
      <c r="AH12" s="478">
        <f>'[61]Daily Change'!$C$1240</f>
        <v>0</v>
      </c>
      <c r="AI12" s="478">
        <f>'[61]Daily Change'!$D$1240</f>
        <v>0</v>
      </c>
      <c r="AJ12" s="478">
        <f>[61]Liq!$L$97</f>
        <v>0</v>
      </c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37170</v>
      </c>
      <c r="T13" s="478">
        <f>'[55]LT-WFALLON'!$I$4</f>
        <v>0</v>
      </c>
      <c r="U13" s="478">
        <f>'[55]LT-WFALLON'!$I$40</f>
        <v>0</v>
      </c>
      <c r="V13" s="478">
        <f>'[55]LT-WFALLON'!$N$4+'[55]LT-WFALLON'!$N$40</f>
        <v>0</v>
      </c>
      <c r="W13" s="478">
        <f>'[55]LT-WFALLON'!$O$4+'[55]LT-WFALLON'!$O$40</f>
        <v>0</v>
      </c>
      <c r="X13" s="478">
        <f>'[55]LT-WFALLON'!$Q$4+'[55]LT-WFALLON'!$Q$40</f>
        <v>0</v>
      </c>
      <c r="Y13" s="478">
        <f>'[55]LT-WFALLON'!$F$4+'[55]LT-WFALLON'!$F$40</f>
        <v>0</v>
      </c>
      <c r="Z13" s="478">
        <f>'[55]LT-WFALLON'!$G$4+'[55]LT-WFALLON'!$G$40</f>
        <v>0</v>
      </c>
      <c r="AA13" s="478">
        <f>[62]Liq!$S$97</f>
        <v>0</v>
      </c>
      <c r="AB13" s="478"/>
      <c r="AC13" s="478"/>
      <c r="AD13" s="478">
        <f>[62]Liq!$D$97</f>
        <v>0</v>
      </c>
      <c r="AE13" s="478">
        <f>[62]Liq!$F$97</f>
        <v>0</v>
      </c>
      <c r="AF13" s="478">
        <f>'[62]Daily Change'!$C$1239</f>
        <v>0</v>
      </c>
      <c r="AG13" s="478">
        <f>'[62]Daily Change'!$D$1239</f>
        <v>0</v>
      </c>
      <c r="AH13" s="478">
        <f>'[62]Daily Change'!$C$1240</f>
        <v>0</v>
      </c>
      <c r="AI13" s="478">
        <f>'[62]Daily Change'!$D$1240</f>
        <v>0</v>
      </c>
      <c r="AJ13" s="478">
        <f>[62]Liq!$L$97</f>
        <v>0</v>
      </c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37171</v>
      </c>
      <c r="T14" s="478">
        <f>'[5]LT-WFALLON'!$I$4</f>
        <v>0</v>
      </c>
      <c r="U14" s="478">
        <f>'[5]LT-WFALLON'!$I$40</f>
        <v>0</v>
      </c>
      <c r="V14" s="478">
        <f>'[5]LT-WFALLON'!$N$4+'[5]LT-WFALLON'!$N$40</f>
        <v>0</v>
      </c>
      <c r="W14" s="478">
        <f>'[5]LT-WFALLON'!$O$4+'[5]LT-WFALLON'!$O$40</f>
        <v>0</v>
      </c>
      <c r="X14" s="478">
        <f>'[5]LT-WFALLON'!$Q$4+'[5]LT-WFALLON'!$Q$40</f>
        <v>0</v>
      </c>
      <c r="Y14" s="478">
        <f>'[5]LT-WFALLON'!$F$4+'[5]LT-WFALLON'!$F$40</f>
        <v>0</v>
      </c>
      <c r="Z14" s="478">
        <f>'[5]LT-WFALLON'!$G$4+'[5]LT-WFALLON'!$G$40</f>
        <v>0</v>
      </c>
      <c r="AA14" s="478">
        <f>[6]Liq!$S$97</f>
        <v>0</v>
      </c>
      <c r="AB14" s="478"/>
      <c r="AC14" s="478"/>
      <c r="AD14" s="478">
        <f>[6]Liq!$D$97</f>
        <v>0</v>
      </c>
      <c r="AE14" s="478">
        <f>[6]Liq!$F$97</f>
        <v>0</v>
      </c>
      <c r="AF14" s="478">
        <f>'[6]Daily Change'!$C$1239</f>
        <v>0</v>
      </c>
      <c r="AG14" s="478">
        <f>'[6]Daily Change'!$D$1239</f>
        <v>0</v>
      </c>
      <c r="AH14" s="478">
        <f>'[6]Daily Change'!$C$1240</f>
        <v>0</v>
      </c>
      <c r="AI14" s="478">
        <f>'[6]Daily Change'!$D$1240</f>
        <v>0</v>
      </c>
      <c r="AJ14" s="478">
        <f>[6]Liq!$L$97</f>
        <v>0</v>
      </c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>
        <f>'[7]LT-WFALLON'!$I$4</f>
        <v>0</v>
      </c>
      <c r="U15" s="478">
        <f>'[7]LT-WFALLON'!$I$40</f>
        <v>0</v>
      </c>
      <c r="V15" s="478">
        <f>'[7]LT-WFALLON'!$N$4+'[7]LT-WFALLON'!$N$40</f>
        <v>0</v>
      </c>
      <c r="W15" s="478">
        <f>'[7]LT-WFALLON'!$O$4+'[7]LT-WFALLON'!$O$40</f>
        <v>0</v>
      </c>
      <c r="X15" s="478">
        <f>'[7]LT-WFALLON'!$Q$4+'[7]LT-WFALLON'!$Q$40</f>
        <v>0</v>
      </c>
      <c r="Y15" s="478">
        <f>'[7]LT-WFALLON'!$F$4+'[7]LT-WFALLON'!$F$40</f>
        <v>0</v>
      </c>
      <c r="Z15" s="478">
        <f>'[7]LT-WFALLON'!$G$4+'[7]LT-WFALLON'!$G$40</f>
        <v>0</v>
      </c>
      <c r="AA15" s="478">
        <f>[8]Liq!$S$97</f>
        <v>0</v>
      </c>
      <c r="AB15" s="478"/>
      <c r="AC15" s="478"/>
      <c r="AD15" s="478">
        <f>[8]Liq!$D$97</f>
        <v>0</v>
      </c>
      <c r="AE15" s="478">
        <f>[8]Liq!$F$97</f>
        <v>0</v>
      </c>
      <c r="AF15" s="478">
        <f>'[8]Daily Change'!$C$1239</f>
        <v>0</v>
      </c>
      <c r="AG15" s="478">
        <f>'[8]Daily Change'!$D$1239</f>
        <v>0</v>
      </c>
      <c r="AH15" s="478">
        <f>'[8]Daily Change'!$C$1240</f>
        <v>0</v>
      </c>
      <c r="AI15" s="478">
        <f>'[8]Daily Change'!$D$1240</f>
        <v>0</v>
      </c>
      <c r="AJ15" s="478">
        <f>[8]Liq!$L$97</f>
        <v>0</v>
      </c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37173</v>
      </c>
      <c r="T16" s="478">
        <f>'[9]LT-WFALLON'!$I$4</f>
        <v>0</v>
      </c>
      <c r="U16" s="478">
        <f>'[9]LT-WFALLON'!$I$40</f>
        <v>0</v>
      </c>
      <c r="V16" s="478">
        <f>'[9]LT-WFALLON'!$N$4+'[9]LT-WFALLON'!$N$40</f>
        <v>0</v>
      </c>
      <c r="W16" s="478">
        <f>'[9]LT-WFALLON'!$O$4+'[9]LT-WFALLON'!$O$40</f>
        <v>0</v>
      </c>
      <c r="X16" s="478">
        <f>'[9]LT-WFALLON'!$Q$4+'[9]LT-WFALLON'!$Q$40</f>
        <v>0</v>
      </c>
      <c r="Y16" s="478">
        <f>'[9]LT-WFALLON'!$F$4+'[9]LT-WFALLON'!$F$40</f>
        <v>0</v>
      </c>
      <c r="Z16" s="478">
        <f>'[9]LT-WFALLON'!$G$4+'[9]LT-WFALLON'!$G$40</f>
        <v>0</v>
      </c>
      <c r="AA16" s="478">
        <f>[10]Liq!$S$97</f>
        <v>0</v>
      </c>
      <c r="AB16" s="478"/>
      <c r="AC16" s="478"/>
      <c r="AD16" s="478">
        <f>[10]Liq!$D$97</f>
        <v>0</v>
      </c>
      <c r="AE16" s="478">
        <f>[10]Liq!$F$97</f>
        <v>0</v>
      </c>
      <c r="AF16" s="478">
        <f>'[10]Daily Change'!$C$1239</f>
        <v>0</v>
      </c>
      <c r="AG16" s="478">
        <f>'[10]Daily Change'!$D$1239</f>
        <v>0</v>
      </c>
      <c r="AH16" s="478">
        <f>'[10]Daily Change'!$C$1240</f>
        <v>0</v>
      </c>
      <c r="AI16" s="478">
        <f>'[10]Daily Change'!$D$1240</f>
        <v>0</v>
      </c>
      <c r="AJ16" s="478">
        <f>[10]Liq!$L$97</f>
        <v>0</v>
      </c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>
        <f>'[11]LT-WFALLON'!$I$4</f>
        <v>0</v>
      </c>
      <c r="U17" s="478">
        <f>'[11]LT-WFALLON'!$I$40</f>
        <v>0</v>
      </c>
      <c r="V17" s="478">
        <f>'[11]LT-WFALLON'!$N$4+'[11]LT-WFALLON'!$N$40</f>
        <v>0</v>
      </c>
      <c r="W17" s="478">
        <f>'[11]LT-WFALLON'!$O$4+'[11]LT-WFALLON'!$O$40</f>
        <v>0</v>
      </c>
      <c r="X17" s="478">
        <f>'[11]LT-WFALLON'!$Q$4+'[11]LT-WFALLON'!$Q$40</f>
        <v>0</v>
      </c>
      <c r="Y17" s="478">
        <f>'[11]LT-WFALLON'!$F$4+'[11]LT-WFALLON'!$F$40</f>
        <v>0</v>
      </c>
      <c r="Z17" s="478">
        <f>'[11]LT-WFALLON'!$G$4+'[11]LT-WFALLON'!$G$40</f>
        <v>0</v>
      </c>
      <c r="AA17" s="478">
        <f>[12]Liq!$S$97</f>
        <v>0</v>
      </c>
      <c r="AB17" s="478"/>
      <c r="AC17" s="478"/>
      <c r="AD17" s="478">
        <f>[12]Liq!$D$97</f>
        <v>0</v>
      </c>
      <c r="AE17" s="478">
        <f>[12]Liq!$F$97</f>
        <v>0</v>
      </c>
      <c r="AF17" s="478">
        <f>'[12]Daily Change'!$C$1239</f>
        <v>0</v>
      </c>
      <c r="AG17" s="478">
        <f>'[12]Daily Change'!$D$1239</f>
        <v>0</v>
      </c>
      <c r="AH17" s="478">
        <f>'[12]Daily Change'!$C$1240</f>
        <v>0</v>
      </c>
      <c r="AI17" s="478">
        <f>'[12]Daily Change'!$D$1240</f>
        <v>0</v>
      </c>
      <c r="AJ17" s="478">
        <f>[12]Liq!$L$97</f>
        <v>0</v>
      </c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>
        <f>'[13]LT-WFALLON'!$I$4</f>
        <v>0</v>
      </c>
      <c r="U18" s="478">
        <f>'[13]LT-WFALLON'!$I$40</f>
        <v>0</v>
      </c>
      <c r="V18" s="478">
        <f>'[13]LT-WFALLON'!$N$4+'[13]LT-WFALLON'!$N$40</f>
        <v>0</v>
      </c>
      <c r="W18" s="478">
        <f>'[13]LT-WFALLON'!$O$4+'[13]LT-WFALLON'!$O$40</f>
        <v>0</v>
      </c>
      <c r="X18" s="478">
        <f>'[13]LT-WFALLON'!$Q$4+'[13]LT-WFALLON'!$Q$40</f>
        <v>0</v>
      </c>
      <c r="Y18" s="478">
        <f>'[13]LT-WFALLON'!$F$4+'[13]LT-WFALLON'!$F$40</f>
        <v>0</v>
      </c>
      <c r="Z18" s="478">
        <f>'[13]LT-WFALLON'!$G$4+'[13]LT-WFALLON'!$G$40</f>
        <v>0</v>
      </c>
      <c r="AA18" s="478">
        <f>[14]Liq!$S$97</f>
        <v>0</v>
      </c>
      <c r="AB18" s="478"/>
      <c r="AC18" s="478"/>
      <c r="AD18" s="478">
        <f>[14]Liq!$D$97</f>
        <v>0</v>
      </c>
      <c r="AE18" s="478">
        <f>[14]Liq!$F$97</f>
        <v>0</v>
      </c>
      <c r="AF18" s="478">
        <f>'[14]Daily Change'!$C$1239</f>
        <v>0</v>
      </c>
      <c r="AG18" s="478">
        <f>'[14]Daily Change'!$D$1239</f>
        <v>0</v>
      </c>
      <c r="AH18" s="478">
        <f>'[14]Daily Change'!$C$1240</f>
        <v>0</v>
      </c>
      <c r="AI18" s="478">
        <f>'[14]Daily Change'!$D$1240</f>
        <v>0</v>
      </c>
      <c r="AJ18" s="478">
        <f>[14]Liq!$L$97</f>
        <v>0</v>
      </c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37176</v>
      </c>
      <c r="T19" s="478">
        <f>'[15]LT-WFALLON'!$I$4</f>
        <v>0</v>
      </c>
      <c r="U19" s="478">
        <f>'[15]LT-WFALLON'!$I$40</f>
        <v>0</v>
      </c>
      <c r="V19" s="478">
        <f>'[15]LT-WFALLON'!$N$4+'[15]LT-WFALLON'!$N$40</f>
        <v>0</v>
      </c>
      <c r="W19" s="478">
        <f>'[15]LT-WFALLON'!$O$4+'[15]LT-WFALLON'!$O$40</f>
        <v>0</v>
      </c>
      <c r="X19" s="478">
        <f>'[15]LT-WFALLON'!$Q$4+'[15]LT-WFALLON'!$Q$40</f>
        <v>0</v>
      </c>
      <c r="Y19" s="478">
        <f>'[15]LT-WFALLON'!$F$4+'[15]LT-WFALLON'!$F$40</f>
        <v>0</v>
      </c>
      <c r="Z19" s="478">
        <f>'[15]LT-WFALLON'!$G$4+'[15]LT-WFALLON'!$G$40</f>
        <v>0</v>
      </c>
      <c r="AA19" s="478">
        <f>[16]Liq!$S$97</f>
        <v>0</v>
      </c>
      <c r="AB19" s="478"/>
      <c r="AC19" s="478"/>
      <c r="AD19" s="478">
        <f>[16]Liq!$D$97</f>
        <v>0</v>
      </c>
      <c r="AE19" s="478">
        <f>[16]Liq!$F$97</f>
        <v>0</v>
      </c>
      <c r="AF19" s="478">
        <f>'[16]Daily Change'!$C$1239</f>
        <v>0</v>
      </c>
      <c r="AG19" s="478">
        <f>'[16]Daily Change'!$D$1239</f>
        <v>0</v>
      </c>
      <c r="AH19" s="478">
        <f>'[16]Daily Change'!$C$1240</f>
        <v>0</v>
      </c>
      <c r="AI19" s="478">
        <f>'[16]Daily Change'!$D$1240</f>
        <v>0</v>
      </c>
      <c r="AJ19" s="478">
        <f>[16]Liq!$L$97</f>
        <v>0</v>
      </c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37177</v>
      </c>
      <c r="T20" s="478">
        <f>'[17]LT-WFALLON'!$I$4</f>
        <v>0</v>
      </c>
      <c r="U20" s="478">
        <f>'[17]LT-WFALLON'!$I$40</f>
        <v>0</v>
      </c>
      <c r="V20" s="478">
        <f>'[17]LT-WFALLON'!$N$4+'[17]LT-WFALLON'!$N$40</f>
        <v>0</v>
      </c>
      <c r="W20" s="478">
        <f>'[17]LT-WFALLON'!$O$4+'[17]LT-WFALLON'!$O$40</f>
        <v>0</v>
      </c>
      <c r="X20" s="478">
        <f>'[17]LT-WFALLON'!$Q$4+'[17]LT-WFALLON'!$Q$40</f>
        <v>0</v>
      </c>
      <c r="Y20" s="478">
        <f>'[17]LT-WFALLON'!$F$4+'[17]LT-WFALLON'!$F$40</f>
        <v>0</v>
      </c>
      <c r="Z20" s="478">
        <f>'[17]LT-WFALLON'!$G$4+'[17]LT-WFALLON'!$G$40</f>
        <v>0</v>
      </c>
      <c r="AA20" s="478">
        <f>[18]Liq!$S$97</f>
        <v>0</v>
      </c>
      <c r="AB20" s="478"/>
      <c r="AC20" s="478"/>
      <c r="AD20" s="478">
        <f>[18]Liq!$D$97</f>
        <v>0</v>
      </c>
      <c r="AE20" s="478">
        <f>[18]Liq!$F$97</f>
        <v>0</v>
      </c>
      <c r="AF20" s="478">
        <f>'[18]Daily Change'!$C$1239</f>
        <v>0</v>
      </c>
      <c r="AG20" s="478">
        <f>'[18]Daily Change'!$D$1239</f>
        <v>0</v>
      </c>
      <c r="AH20" s="478">
        <f>'[18]Daily Change'!$C$1240</f>
        <v>0</v>
      </c>
      <c r="AI20" s="478">
        <f>'[18]Daily Change'!$D$1240</f>
        <v>0</v>
      </c>
      <c r="AJ20" s="478">
        <f>[18]Liq!$L$97</f>
        <v>0</v>
      </c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>
        <f>'[19]LT-WFALLON'!$I$4</f>
        <v>0</v>
      </c>
      <c r="U21" s="478">
        <f>'[19]LT-WFALLON'!$I$40</f>
        <v>0</v>
      </c>
      <c r="V21" s="478">
        <f>'[19]LT-WFALLON'!$N$4+'[19]LT-WFALLON'!$N$40</f>
        <v>0</v>
      </c>
      <c r="W21" s="478">
        <f>'[19]LT-WFALLON'!$O$4+'[19]LT-WFALLON'!$O$40</f>
        <v>0</v>
      </c>
      <c r="X21" s="478">
        <f>'[19]LT-WFALLON'!$Q$4+'[19]LT-WFALLON'!$Q$40</f>
        <v>0</v>
      </c>
      <c r="Y21" s="478">
        <f>'[19]LT-WFALLON'!$F$4+'[19]LT-WFALLON'!$F$40</f>
        <v>0</v>
      </c>
      <c r="Z21" s="478">
        <f>'[19]LT-WFALLON'!$G$4+'[19]LT-WFALLON'!$G$40</f>
        <v>0</v>
      </c>
      <c r="AA21" s="478">
        <f>[20]Liq!$S$97</f>
        <v>0</v>
      </c>
      <c r="AB21" s="478"/>
      <c r="AC21" s="478"/>
      <c r="AD21" s="478">
        <f>[20]Liq!$D$97</f>
        <v>0</v>
      </c>
      <c r="AE21" s="478">
        <f>[20]Liq!$F$97</f>
        <v>0</v>
      </c>
      <c r="AF21" s="478">
        <f>'[20]Daily Change'!$C$1239</f>
        <v>0</v>
      </c>
      <c r="AG21" s="478">
        <f>'[20]Daily Change'!$D$1239</f>
        <v>0</v>
      </c>
      <c r="AH21" s="478">
        <f>'[20]Daily Change'!$C$1240</f>
        <v>0</v>
      </c>
      <c r="AI21" s="478">
        <f>'[20]Daily Change'!$D$1240</f>
        <v>0</v>
      </c>
      <c r="AJ21" s="478">
        <f>[20]Liq!$L$97</f>
        <v>0</v>
      </c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>
        <f>'[1]LT-WFALLON'!$I$4</f>
        <v>0</v>
      </c>
      <c r="U22" s="478">
        <f>'[1]LT-WFALLON'!$I$40</f>
        <v>0</v>
      </c>
      <c r="V22" s="478">
        <f>'[1]LT-WFALLON'!$N$4+'[1]LT-WFALLON'!$N$40</f>
        <v>0</v>
      </c>
      <c r="W22" s="478">
        <f>'[1]LT-WFALLON'!$O$4+'[1]LT-WFALLON'!$O$40</f>
        <v>0</v>
      </c>
      <c r="X22" s="478">
        <f>'[1]LT-WFALLON'!$Q$4+'[1]LT-WFALLON'!$Q$40</f>
        <v>0</v>
      </c>
      <c r="Y22" s="478">
        <f>'[1]LT-WFALLON'!$F$4+'[1]LT-WFALLON'!$F$40</f>
        <v>0</v>
      </c>
      <c r="Z22" s="478">
        <f>'[1]LT-WFALLON'!$G$4+'[1]LT-WFALLON'!$G$40</f>
        <v>0</v>
      </c>
      <c r="AA22" s="478">
        <f>[2]Liq!$S$97</f>
        <v>0</v>
      </c>
      <c r="AB22" s="478"/>
      <c r="AC22" s="478"/>
      <c r="AD22" s="478">
        <f>[2]Liq!$D$97</f>
        <v>0</v>
      </c>
      <c r="AE22" s="478">
        <f>[2]Liq!$F$97</f>
        <v>0</v>
      </c>
      <c r="AF22" s="478">
        <f>'[2]Daily Change'!$C$1239</f>
        <v>0</v>
      </c>
      <c r="AG22" s="478">
        <f>'[2]Daily Change'!$D$1239</f>
        <v>0</v>
      </c>
      <c r="AH22" s="478">
        <f>'[2]Daily Change'!$C$1240</f>
        <v>0</v>
      </c>
      <c r="AI22" s="478">
        <f>'[2]Daily Change'!$D$1240</f>
        <v>0</v>
      </c>
      <c r="AJ22" s="478">
        <f>[2]Liq!$L$97</f>
        <v>0</v>
      </c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>
        <f>'[3]LT-WFALLON'!$I$4</f>
        <v>0</v>
      </c>
      <c r="U23" s="478">
        <f>'[3]LT-WFALLON'!$I$40</f>
        <v>0</v>
      </c>
      <c r="V23" s="478">
        <f>'[3]LT-WFALLON'!$N$4+'[3]LT-WFALLON'!$N$40</f>
        <v>0</v>
      </c>
      <c r="W23" s="478">
        <f>'[3]LT-WFALLON'!$O$4+'[3]LT-WFALLON'!$O$40</f>
        <v>0</v>
      </c>
      <c r="X23" s="478">
        <f>'[3]LT-WFALLON'!$Q$4+'[3]LT-WFALLON'!$Q$40</f>
        <v>0</v>
      </c>
      <c r="Y23" s="478">
        <f>'[3]LT-WFALLON'!$F$4+'[3]LT-WFALLON'!$F$40</f>
        <v>0</v>
      </c>
      <c r="Z23" s="478">
        <f>'[3]LT-WFALLON'!$G$4+'[3]LT-WFALLON'!$G$40</f>
        <v>0</v>
      </c>
      <c r="AA23" s="478">
        <f>[4]Liq!$S$97</f>
        <v>0</v>
      </c>
      <c r="AB23" s="478"/>
      <c r="AC23" s="478"/>
      <c r="AD23" s="478">
        <f>[4]Liq!$D$97</f>
        <v>0</v>
      </c>
      <c r="AE23" s="478">
        <f>[4]Liq!$F$97</f>
        <v>0</v>
      </c>
      <c r="AF23" s="478">
        <f>'[4]Daily Change'!$C$1239</f>
        <v>0</v>
      </c>
      <c r="AG23" s="478">
        <f>'[4]Daily Change'!$D$1239</f>
        <v>0</v>
      </c>
      <c r="AH23" s="478">
        <f>'[4]Daily Change'!$C$1240</f>
        <v>0</v>
      </c>
      <c r="AI23" s="478">
        <f>'[4]Daily Change'!$D$1240</f>
        <v>0</v>
      </c>
      <c r="AJ23" s="478">
        <f>[4]Liq!$L$97</f>
        <v>0</v>
      </c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37181</v>
      </c>
      <c r="T24" s="478">
        <f>'[21]LT-WFALLON'!$I$4</f>
        <v>0</v>
      </c>
      <c r="U24" s="478">
        <f>'[21]LT-WFALLON'!$I$40</f>
        <v>0</v>
      </c>
      <c r="V24" s="478">
        <f>'[21]LT-WFALLON'!$N$4+'[21]LT-WFALLON'!$N$40</f>
        <v>0</v>
      </c>
      <c r="W24" s="478">
        <f>'[21]LT-WFALLON'!$O$4+'[21]LT-WFALLON'!$O$40</f>
        <v>0</v>
      </c>
      <c r="X24" s="478">
        <f>'[21]LT-WFALLON'!$Q$4+'[21]LT-WFALLON'!$Q$40</f>
        <v>0</v>
      </c>
      <c r="Y24" s="478">
        <f>'[21]LT-WFALLON'!$F$4+'[21]LT-WFALLON'!$F$40</f>
        <v>0</v>
      </c>
      <c r="Z24" s="478">
        <f>'[21]LT-WFALLON'!$G$4+'[21]LT-WFALLON'!$G$40</f>
        <v>0</v>
      </c>
      <c r="AA24" s="478">
        <f>[36]Liq!$S$97</f>
        <v>0</v>
      </c>
      <c r="AB24" s="478"/>
      <c r="AC24" s="478"/>
      <c r="AD24" s="478">
        <f>[36]Liq!$D$97</f>
        <v>0</v>
      </c>
      <c r="AE24" s="478">
        <f>[36]Liq!$F$97</f>
        <v>0</v>
      </c>
      <c r="AF24" s="478">
        <f>'[36]Daily Change'!$C$1239</f>
        <v>0</v>
      </c>
      <c r="AG24" s="478">
        <f>'[36]Daily Change'!$D$1239</f>
        <v>0</v>
      </c>
      <c r="AH24" s="478">
        <f>'[36]Daily Change'!$C$1240</f>
        <v>0</v>
      </c>
      <c r="AI24" s="478">
        <f>'[36]Daily Change'!$D$1240</f>
        <v>0</v>
      </c>
      <c r="AJ24" s="478">
        <f>[36]Liq!$L$97</f>
        <v>0</v>
      </c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>+S24+1</f>
        <v>37182</v>
      </c>
      <c r="T25" s="478">
        <f>'[22]LT-WFALLON'!$I$4</f>
        <v>0</v>
      </c>
      <c r="U25" s="478">
        <f>'[22]LT-WFALLON'!$I$40</f>
        <v>0</v>
      </c>
      <c r="V25" s="478">
        <f>'[22]LT-WFALLON'!$N$4+'[22]LT-WFALLON'!$N$40</f>
        <v>0</v>
      </c>
      <c r="W25" s="478">
        <f>'[22]LT-WFALLON'!$O$4+'[22]LT-WFALLON'!$O$40</f>
        <v>0</v>
      </c>
      <c r="X25" s="478">
        <f>'[22]LT-WFALLON'!$Q$4+'[22]LT-WFALLON'!$Q$40</f>
        <v>0</v>
      </c>
      <c r="Y25" s="478">
        <f>'[22]LT-WFALLON'!$F$4+'[22]LT-WFALLON'!$F$40</f>
        <v>0</v>
      </c>
      <c r="Z25" s="478">
        <f>'[22]LT-WFALLON'!$G$4+'[22]LT-WFALLON'!$G$40</f>
        <v>0</v>
      </c>
      <c r="AA25" s="478">
        <f>[37]Liq!$S$97</f>
        <v>0</v>
      </c>
      <c r="AB25" s="478"/>
      <c r="AC25" s="478"/>
      <c r="AD25" s="478">
        <f>[37]Liq!$D$97</f>
        <v>0</v>
      </c>
      <c r="AE25" s="478">
        <f>[37]Liq!$F$97</f>
        <v>0</v>
      </c>
      <c r="AF25" s="478">
        <f>'[37]Daily Change'!$C$1239</f>
        <v>0</v>
      </c>
      <c r="AG25" s="478">
        <f>'[37]Daily Change'!$D$1239</f>
        <v>0</v>
      </c>
      <c r="AH25" s="478">
        <f>'[37]Daily Change'!$C$1240</f>
        <v>0</v>
      </c>
      <c r="AI25" s="478">
        <f>'[37]Daily Change'!$D$1240</f>
        <v>0</v>
      </c>
      <c r="AJ25" s="478">
        <f>[37]Liq!$L$97</f>
        <v>0</v>
      </c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>
        <f>'[23]LT-WFALLON'!$I$4</f>
        <v>0</v>
      </c>
      <c r="U26" s="478">
        <f>'[23]LT-WFALLON'!$I$40</f>
        <v>0</v>
      </c>
      <c r="V26" s="478">
        <f>'[23]LT-WFALLON'!$N$4+'[23]LT-WFALLON'!$N$40</f>
        <v>0</v>
      </c>
      <c r="W26" s="478">
        <f>'[23]LT-WFALLON'!$O$4+'[23]LT-WFALLON'!$O$40</f>
        <v>0</v>
      </c>
      <c r="X26" s="478">
        <f>'[23]LT-WFALLON'!$Q$4+'[23]LT-WFALLON'!$Q$40</f>
        <v>0</v>
      </c>
      <c r="Y26" s="478">
        <f>'[23]LT-WFALLON'!$F$4+'[23]LT-WFALLON'!$F$40</f>
        <v>0</v>
      </c>
      <c r="Z26" s="478">
        <f>'[23]LT-WFALLON'!$G$4+'[23]LT-WFALLON'!$G$40</f>
        <v>0</v>
      </c>
      <c r="AA26" s="478">
        <f>[38]Liq!$S$97</f>
        <v>0</v>
      </c>
      <c r="AB26" s="478"/>
      <c r="AC26" s="478"/>
      <c r="AD26" s="478">
        <f>[38]Liq!$D$97</f>
        <v>0</v>
      </c>
      <c r="AE26" s="478">
        <f>[38]Liq!$F$97</f>
        <v>0</v>
      </c>
      <c r="AF26" s="478">
        <f>'[38]Daily Change'!$C$1239</f>
        <v>0</v>
      </c>
      <c r="AG26" s="478">
        <f>'[38]Daily Change'!$D$1239</f>
        <v>0</v>
      </c>
      <c r="AH26" s="478">
        <f>'[38]Daily Change'!$C$1240</f>
        <v>0</v>
      </c>
      <c r="AI26" s="478">
        <f>'[38]Daily Change'!$D$1240</f>
        <v>0</v>
      </c>
      <c r="AJ26" s="478">
        <f>[38]Liq!$L$97</f>
        <v>0</v>
      </c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>
        <f>'[24]LT-WFALLON'!$I$4</f>
        <v>0</v>
      </c>
      <c r="U27" s="478">
        <f>'[24]LT-WFALLON'!$I$40</f>
        <v>0</v>
      </c>
      <c r="V27" s="478">
        <f>'[24]LT-WFALLON'!$N$4+'[24]LT-WFALLON'!$N$40</f>
        <v>0</v>
      </c>
      <c r="W27" s="478">
        <f>'[24]LT-WFALLON'!$O$4+'[24]LT-WFALLON'!$O$40</f>
        <v>0</v>
      </c>
      <c r="X27" s="478">
        <f>'[24]LT-WFALLON'!$Q$4+'[24]LT-WFALLON'!$Q$40</f>
        <v>0</v>
      </c>
      <c r="Y27" s="478">
        <f>'[24]LT-WFALLON'!$F$4+'[24]LT-WFALLON'!$F$40</f>
        <v>0</v>
      </c>
      <c r="Z27" s="478">
        <f>'[24]LT-WFALLON'!$G$4+'[24]LT-WFALLON'!$G$40</f>
        <v>0</v>
      </c>
      <c r="AA27" s="478">
        <f>[39]Liq!$S$97</f>
        <v>0</v>
      </c>
      <c r="AB27" s="478"/>
      <c r="AC27" s="478"/>
      <c r="AD27" s="478">
        <f>[39]Liq!$D$97</f>
        <v>0</v>
      </c>
      <c r="AE27" s="478">
        <f>[39]Liq!$F$97</f>
        <v>0</v>
      </c>
      <c r="AF27" s="478">
        <f>'[39]Daily Change'!$C$1239</f>
        <v>0</v>
      </c>
      <c r="AG27" s="478">
        <f>'[39]Daily Change'!$D$1239</f>
        <v>0</v>
      </c>
      <c r="AH27" s="478">
        <f>'[39]Daily Change'!$C$1240</f>
        <v>0</v>
      </c>
      <c r="AI27" s="478">
        <f>'[39]Daily Change'!$D$1240</f>
        <v>0</v>
      </c>
      <c r="AJ27" s="478">
        <f>[39]Liq!$L$97</f>
        <v>0</v>
      </c>
      <c r="AK27" s="18"/>
    </row>
    <row r="28" spans="1:37" ht="12.75" customHeight="1" x14ac:dyDescent="0.25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37185</v>
      </c>
      <c r="T28" s="478">
        <f>'[25]LT-WFALLON'!$I$4</f>
        <v>0</v>
      </c>
      <c r="U28" s="478">
        <f>'[25]LT-WFALLON'!$I$40</f>
        <v>0</v>
      </c>
      <c r="V28" s="478">
        <f>'[25]LT-WFALLON'!$N$4+'[25]LT-WFALLON'!$N$40</f>
        <v>0</v>
      </c>
      <c r="W28" s="478">
        <f>'[25]LT-WFALLON'!$O$4+'[25]LT-WFALLON'!$O$40</f>
        <v>0</v>
      </c>
      <c r="X28" s="478">
        <f>'[25]LT-WFALLON'!$Q$4+'[25]LT-WFALLON'!$Q$40</f>
        <v>0</v>
      </c>
      <c r="Y28" s="478">
        <f>'[25]LT-WFALLON'!$F$4+'[25]LT-WFALLON'!$F$40</f>
        <v>0</v>
      </c>
      <c r="Z28" s="478">
        <f>'[25]LT-WFALLON'!$G$4+'[25]LT-WFALLON'!$G$40</f>
        <v>0</v>
      </c>
      <c r="AA28" s="478">
        <f>[40]Liq!$S$97</f>
        <v>0</v>
      </c>
      <c r="AB28" s="478"/>
      <c r="AC28" s="478"/>
      <c r="AD28" s="478">
        <f>[40]Liq!$D$97</f>
        <v>0</v>
      </c>
      <c r="AE28" s="478">
        <f>[40]Liq!$F$97</f>
        <v>0</v>
      </c>
      <c r="AF28" s="478">
        <f>'[40]Daily Change'!$C$1239</f>
        <v>0</v>
      </c>
      <c r="AG28" s="478">
        <f>'[40]Daily Change'!$D$1239</f>
        <v>0</v>
      </c>
      <c r="AH28" s="478">
        <f>'[40]Daily Change'!$C$1240</f>
        <v>0</v>
      </c>
      <c r="AI28" s="478">
        <f>'[40]Daily Change'!$D$1240</f>
        <v>0</v>
      </c>
      <c r="AJ28" s="478">
        <f>[40]Liq!$L$97</f>
        <v>0</v>
      </c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37186</v>
      </c>
      <c r="T29" s="478">
        <f>'[26]LT-WFALLON'!$I$4</f>
        <v>0</v>
      </c>
      <c r="U29" s="478">
        <f>'[26]LT-WFALLON'!$I$40</f>
        <v>0</v>
      </c>
      <c r="V29" s="478">
        <f>'[26]LT-WFALLON'!$N$4+'[26]LT-WFALLON'!$N$40</f>
        <v>0</v>
      </c>
      <c r="W29" s="478">
        <f>'[26]LT-WFALLON'!$O$4+'[26]LT-WFALLON'!$O$40</f>
        <v>0</v>
      </c>
      <c r="X29" s="478">
        <f>'[26]LT-WFALLON'!$Q$4+'[26]LT-WFALLON'!$Q$40</f>
        <v>0</v>
      </c>
      <c r="Y29" s="478">
        <f>'[26]LT-WFALLON'!$F$4+'[26]LT-WFALLON'!$F$40</f>
        <v>0</v>
      </c>
      <c r="Z29" s="478">
        <f>'[26]LT-WFALLON'!$G$4+'[26]LT-WFALLON'!$G$40</f>
        <v>0</v>
      </c>
      <c r="AA29" s="478">
        <f>[41]Liq!$S$97</f>
        <v>0</v>
      </c>
      <c r="AB29" s="478"/>
      <c r="AC29" s="478"/>
      <c r="AD29" s="478">
        <f>[41]Liq!$D$97</f>
        <v>0</v>
      </c>
      <c r="AE29" s="478">
        <f>[41]Liq!$F$97</f>
        <v>0</v>
      </c>
      <c r="AF29" s="478">
        <f>'[41]Daily Change'!$C$1239</f>
        <v>0</v>
      </c>
      <c r="AG29" s="478">
        <f>'[41]Daily Change'!$D$1239</f>
        <v>0</v>
      </c>
      <c r="AH29" s="478">
        <f>'[41]Daily Change'!$C$1240</f>
        <v>0</v>
      </c>
      <c r="AI29" s="478">
        <f>'[41]Daily Change'!$D$1240</f>
        <v>0</v>
      </c>
      <c r="AJ29" s="478">
        <f>[41]Liq!$L$97</f>
        <v>0</v>
      </c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37187</v>
      </c>
      <c r="T30" s="478">
        <f>'[27]LT-WFALLON'!$I$4</f>
        <v>0</v>
      </c>
      <c r="U30" s="478">
        <f>'[27]LT-WFALLON'!$I$40</f>
        <v>0</v>
      </c>
      <c r="V30" s="478">
        <f>'[27]LT-WFALLON'!$N$4+'[27]LT-WFALLON'!$N$40</f>
        <v>0</v>
      </c>
      <c r="W30" s="478">
        <f>'[27]LT-WFALLON'!$O$4+'[27]LT-WFALLON'!$O$40</f>
        <v>0</v>
      </c>
      <c r="X30" s="478">
        <f>'[27]LT-WFALLON'!$Q$4+'[27]LT-WFALLON'!$Q$40</f>
        <v>0</v>
      </c>
      <c r="Y30" s="478">
        <f>'[27]LT-WFALLON'!$F$4+'[27]LT-WFALLON'!$F$40</f>
        <v>0</v>
      </c>
      <c r="Z30" s="478">
        <f>'[27]LT-WFALLON'!$G$4+'[27]LT-WFALLON'!$G$40</f>
        <v>0</v>
      </c>
      <c r="AA30" s="478">
        <f>[42]Liq!$S$97</f>
        <v>0</v>
      </c>
      <c r="AB30" s="478"/>
      <c r="AC30" s="478"/>
      <c r="AD30" s="478">
        <f>[42]Liq!$D$97</f>
        <v>0</v>
      </c>
      <c r="AE30" s="478">
        <f>[42]Liq!$F$97</f>
        <v>0</v>
      </c>
      <c r="AF30" s="478">
        <f>'[42]Daily Change'!$C$1239</f>
        <v>0</v>
      </c>
      <c r="AG30" s="478">
        <f>'[42]Daily Change'!$D$1239</f>
        <v>0</v>
      </c>
      <c r="AH30" s="478">
        <f>'[42]Daily Change'!$C$1240</f>
        <v>0</v>
      </c>
      <c r="AI30" s="478">
        <f>'[42]Daily Change'!$D$1240</f>
        <v>0</v>
      </c>
      <c r="AJ30" s="478">
        <f>[42]Liq!$L$97</f>
        <v>0</v>
      </c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37188</v>
      </c>
      <c r="T31" s="478">
        <f>'[28]LT-WFALLON'!$I$4</f>
        <v>0</v>
      </c>
      <c r="U31" s="478">
        <f>'[28]LT-WFALLON'!$I$40</f>
        <v>0</v>
      </c>
      <c r="V31" s="478">
        <f>'[28]LT-WFALLON'!$N$4+'[28]LT-WFALLON'!$N$40</f>
        <v>0</v>
      </c>
      <c r="W31" s="478">
        <f>'[28]LT-WFALLON'!$O$4+'[28]LT-WFALLON'!$O$40</f>
        <v>0</v>
      </c>
      <c r="X31" s="478">
        <f>'[28]LT-WFALLON'!$Q$4+'[28]LT-WFALLON'!$Q$40</f>
        <v>0</v>
      </c>
      <c r="Y31" s="478">
        <f>'[28]LT-WFALLON'!$F$4+'[28]LT-WFALLON'!$F$40</f>
        <v>0</v>
      </c>
      <c r="Z31" s="478">
        <f>'[28]LT-WFALLON'!$G$4+'[28]LT-WFALLON'!$G$40</f>
        <v>0</v>
      </c>
      <c r="AA31" s="478">
        <f>[43]Liq!$S$97</f>
        <v>0</v>
      </c>
      <c r="AB31" s="478"/>
      <c r="AC31" s="478"/>
      <c r="AD31" s="478">
        <f>[43]Liq!$D$97</f>
        <v>0</v>
      </c>
      <c r="AE31" s="478">
        <f>[43]Liq!$F$97</f>
        <v>0</v>
      </c>
      <c r="AF31" s="478">
        <f>'[43]Daily Change'!$C$1239</f>
        <v>0</v>
      </c>
      <c r="AG31" s="478">
        <f>'[43]Daily Change'!$D$1239</f>
        <v>0</v>
      </c>
      <c r="AH31" s="478">
        <f>'[43]Daily Change'!$C$1240</f>
        <v>0</v>
      </c>
      <c r="AI31" s="478">
        <f>'[43]Daily Change'!$D$1240</f>
        <v>0</v>
      </c>
      <c r="AJ31" s="478">
        <f>[43]Liq!$L$97</f>
        <v>0</v>
      </c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37189</v>
      </c>
      <c r="T32" s="478">
        <f>'[29]LT-WFALLON'!$I$4</f>
        <v>0</v>
      </c>
      <c r="U32" s="478">
        <f>'[29]LT-WFALLON'!$I$40</f>
        <v>0</v>
      </c>
      <c r="V32" s="478">
        <f>'[29]LT-WFALLON'!$N$4+'[29]LT-WFALLON'!$N$40</f>
        <v>0</v>
      </c>
      <c r="W32" s="478">
        <f>'[29]LT-WFALLON'!$O$4+'[29]LT-WFALLON'!$O$40</f>
        <v>0</v>
      </c>
      <c r="X32" s="478">
        <f>'[29]LT-WFALLON'!$Q$4+'[29]LT-WFALLON'!$Q$40</f>
        <v>0</v>
      </c>
      <c r="Y32" s="478">
        <f>'[29]LT-WFALLON'!$F$4+'[29]LT-WFALLON'!$F$40</f>
        <v>0</v>
      </c>
      <c r="Z32" s="478">
        <f>'[29]LT-WFALLON'!$G$4+'[29]LT-WFALLON'!$G$40</f>
        <v>0</v>
      </c>
      <c r="AA32" s="478">
        <f>[44]Liq!$S$97</f>
        <v>0</v>
      </c>
      <c r="AB32" s="478"/>
      <c r="AC32" s="478"/>
      <c r="AD32" s="478">
        <f>[44]Liq!$D$97</f>
        <v>0</v>
      </c>
      <c r="AE32" s="478">
        <f>[44]Liq!$F$97</f>
        <v>0</v>
      </c>
      <c r="AF32" s="478">
        <f>'[44]Daily Change'!$C$1239</f>
        <v>0</v>
      </c>
      <c r="AG32" s="478">
        <f>'[44]Daily Change'!$D$1239</f>
        <v>0</v>
      </c>
      <c r="AH32" s="478">
        <f>'[44]Daily Change'!$C$1240</f>
        <v>0</v>
      </c>
      <c r="AI32" s="478">
        <f>'[44]Daily Change'!$D$1240</f>
        <v>0</v>
      </c>
      <c r="AJ32" s="478">
        <f>[44]Liq!$L$97</f>
        <v>0</v>
      </c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37190</v>
      </c>
      <c r="T33" s="478">
        <f>'[30]LT-WFALLON'!$I$4</f>
        <v>0</v>
      </c>
      <c r="U33" s="478">
        <f>'[30]LT-WFALLON'!$I$40</f>
        <v>0</v>
      </c>
      <c r="V33" s="478">
        <f>'[30]LT-WFALLON'!$N$4+'[30]LT-WFALLON'!$N$40</f>
        <v>0</v>
      </c>
      <c r="W33" s="478">
        <f>'[30]LT-WFALLON'!$O$4+'[30]LT-WFALLON'!$O$40</f>
        <v>0</v>
      </c>
      <c r="X33" s="478">
        <f>'[30]LT-WFALLON'!$Q$4+'[30]LT-WFALLON'!$Q$40</f>
        <v>0</v>
      </c>
      <c r="Y33" s="478">
        <f>'[30]LT-WFALLON'!$F$4+'[30]LT-WFALLON'!$F$40</f>
        <v>0</v>
      </c>
      <c r="Z33" s="478">
        <f>'[30]LT-WFALLON'!$G$4+'[30]LT-WFALLON'!$G$40</f>
        <v>0</v>
      </c>
      <c r="AA33" s="478">
        <f>[45]Liq!$S$97</f>
        <v>0</v>
      </c>
      <c r="AB33" s="478"/>
      <c r="AC33" s="478"/>
      <c r="AD33" s="478">
        <f>[45]Liq!$D$97</f>
        <v>0</v>
      </c>
      <c r="AE33" s="478">
        <f>[45]Liq!$F$97</f>
        <v>0</v>
      </c>
      <c r="AF33" s="478">
        <f>'[45]Daily Change'!$C$1239</f>
        <v>0</v>
      </c>
      <c r="AG33" s="478">
        <f>'[45]Daily Change'!$D$1239</f>
        <v>0</v>
      </c>
      <c r="AH33" s="478">
        <f>'[45]Daily Change'!$C$1240</f>
        <v>0</v>
      </c>
      <c r="AI33" s="478">
        <f>'[45]Daily Change'!$D$1240</f>
        <v>0</v>
      </c>
      <c r="AJ33" s="478">
        <f>[45]Liq!$L$97</f>
        <v>0</v>
      </c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37191</v>
      </c>
      <c r="T34" s="478">
        <f>'[31]LT-WFALLON'!$I$4</f>
        <v>0</v>
      </c>
      <c r="U34" s="478">
        <f>'[31]LT-WFALLON'!$I$40</f>
        <v>0</v>
      </c>
      <c r="V34" s="478">
        <f>'[31]LT-WFALLON'!$N$4+'[31]LT-WFALLON'!$N$40</f>
        <v>0</v>
      </c>
      <c r="W34" s="478">
        <f>'[31]LT-WFALLON'!$O$4+'[31]LT-WFALLON'!$O$40</f>
        <v>0</v>
      </c>
      <c r="X34" s="478">
        <f>'[31]LT-WFALLON'!$Q$4+'[31]LT-WFALLON'!$Q$40</f>
        <v>0</v>
      </c>
      <c r="Y34" s="478">
        <f>'[31]LT-WFALLON'!$F$4+'[31]LT-WFALLON'!$F$40</f>
        <v>0</v>
      </c>
      <c r="Z34" s="478">
        <f>'[31]LT-WFALLON'!$G$4+'[31]LT-WFALLON'!$G$40</f>
        <v>0</v>
      </c>
      <c r="AA34" s="478">
        <f>[46]Liq!$S$97</f>
        <v>0</v>
      </c>
      <c r="AB34" s="478"/>
      <c r="AC34" s="478"/>
      <c r="AD34" s="478">
        <f>[46]Liq!$D$97</f>
        <v>0</v>
      </c>
      <c r="AE34" s="478">
        <f>[46]Liq!$F$97</f>
        <v>0</v>
      </c>
      <c r="AF34" s="478">
        <f>'[46]Daily Change'!$C$1239</f>
        <v>0</v>
      </c>
      <c r="AG34" s="478">
        <f>'[46]Daily Change'!$D$1239</f>
        <v>0</v>
      </c>
      <c r="AH34" s="478">
        <f>'[46]Daily Change'!$C$1240</f>
        <v>0</v>
      </c>
      <c r="AI34" s="478">
        <f>'[46]Daily Change'!$D$1240</f>
        <v>0</v>
      </c>
      <c r="AJ34" s="478">
        <f>[46]Liq!$L$97</f>
        <v>0</v>
      </c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37192</v>
      </c>
      <c r="T35" s="478">
        <f>'[32]LT-WFALLON'!$I$4</f>
        <v>0</v>
      </c>
      <c r="U35" s="478">
        <f>'[32]LT-WFALLON'!$I$40</f>
        <v>0</v>
      </c>
      <c r="V35" s="478">
        <f>'[32]LT-WFALLON'!$N$4+'[32]LT-WFALLON'!$N$40</f>
        <v>0</v>
      </c>
      <c r="W35" s="478">
        <f>'[32]LT-WFALLON'!$O$4+'[32]LT-WFALLON'!$O$40</f>
        <v>0</v>
      </c>
      <c r="X35" s="478">
        <f>'[32]LT-WFALLON'!$Q$4+'[32]LT-WFALLON'!$Q$40</f>
        <v>0</v>
      </c>
      <c r="Y35" s="478">
        <f>'[32]LT-WFALLON'!$F$4+'[32]LT-WFALLON'!$F$40</f>
        <v>0</v>
      </c>
      <c r="Z35" s="478">
        <f>'[32]LT-WFALLON'!$G$4+'[32]LT-WFALLON'!$G$40</f>
        <v>0</v>
      </c>
      <c r="AA35" s="478">
        <f>[47]Liq!$S$97</f>
        <v>0</v>
      </c>
      <c r="AB35" s="478"/>
      <c r="AC35" s="478"/>
      <c r="AD35" s="478">
        <f>[47]Liq!$D$97</f>
        <v>0</v>
      </c>
      <c r="AE35" s="478">
        <f>[47]Liq!$F$97</f>
        <v>0</v>
      </c>
      <c r="AF35" s="478">
        <f>'[47]Daily Change'!$C$1239</f>
        <v>0</v>
      </c>
      <c r="AG35" s="478">
        <f>'[47]Daily Change'!$D$1239</f>
        <v>0</v>
      </c>
      <c r="AH35" s="478">
        <f>'[47]Daily Change'!$C$1240</f>
        <v>0</v>
      </c>
      <c r="AI35" s="478">
        <f>'[47]Daily Change'!$D$1240</f>
        <v>0</v>
      </c>
      <c r="AJ35" s="478">
        <f>[47]Liq!$L$97</f>
        <v>0</v>
      </c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37193</v>
      </c>
      <c r="T36" s="478">
        <f>'[33]LT-WFALLON'!$I$4</f>
        <v>0</v>
      </c>
      <c r="U36" s="478">
        <f>'[33]LT-WFALLON'!$I$40</f>
        <v>0</v>
      </c>
      <c r="V36" s="478">
        <f>'[33]LT-WFALLON'!$N$4+'[33]LT-WFALLON'!$N$40</f>
        <v>0</v>
      </c>
      <c r="W36" s="478">
        <f>'[33]LT-WFALLON'!$O$4+'[33]LT-WFALLON'!$O$40</f>
        <v>0</v>
      </c>
      <c r="X36" s="478">
        <f>'[33]LT-WFALLON'!$Q$4+'[33]LT-WFALLON'!$Q$40</f>
        <v>0</v>
      </c>
      <c r="Y36" s="478">
        <f>'[33]LT-WFALLON'!$F$4+'[33]LT-WFALLON'!$F$40</f>
        <v>0</v>
      </c>
      <c r="Z36" s="478">
        <f>'[33]LT-WFALLON'!$G$4+'[33]LT-WFALLON'!$G$40</f>
        <v>0</v>
      </c>
      <c r="AA36" s="478">
        <f>[48]Liq!$S$97</f>
        <v>0</v>
      </c>
      <c r="AB36" s="478"/>
      <c r="AC36" s="478"/>
      <c r="AD36" s="478">
        <f>[48]Liq!$D$97</f>
        <v>0</v>
      </c>
      <c r="AE36" s="478">
        <f>[48]Liq!$F$97</f>
        <v>0</v>
      </c>
      <c r="AF36" s="478">
        <f>'[48]Daily Change'!$C$1239</f>
        <v>0</v>
      </c>
      <c r="AG36" s="478">
        <f>'[48]Daily Change'!$D$1239</f>
        <v>0</v>
      </c>
      <c r="AH36" s="478">
        <f>'[48]Daily Change'!$C$1240</f>
        <v>0</v>
      </c>
      <c r="AI36" s="478">
        <f>'[48]Daily Change'!$D$1240</f>
        <v>0</v>
      </c>
      <c r="AJ36" s="478">
        <f>[48]Liq!$L$97</f>
        <v>0</v>
      </c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37194</v>
      </c>
      <c r="T37" s="478">
        <f>'[34]LT-WFALLON'!$I$4</f>
        <v>0</v>
      </c>
      <c r="U37" s="478">
        <f>'[34]LT-WFALLON'!$I$40</f>
        <v>0</v>
      </c>
      <c r="V37" s="478">
        <f>'[34]LT-WFALLON'!$N$4+'[34]LT-WFALLON'!$N$40</f>
        <v>0</v>
      </c>
      <c r="W37" s="478">
        <f>'[34]LT-WFALLON'!$O$4+'[34]LT-WFALLON'!$O$40</f>
        <v>0</v>
      </c>
      <c r="X37" s="478">
        <f>'[34]LT-WFALLON'!$Q$4+'[34]LT-WFALLON'!$Q$40</f>
        <v>0</v>
      </c>
      <c r="Y37" s="478">
        <f>'[34]LT-WFALLON'!$F$4+'[34]LT-WFALLON'!$F$40</f>
        <v>0</v>
      </c>
      <c r="Z37" s="478">
        <f>'[34]LT-WFALLON'!$G$4+'[34]LT-WFALLON'!$G$40</f>
        <v>0</v>
      </c>
      <c r="AA37" s="478">
        <f>[49]Liq!$S$97</f>
        <v>0</v>
      </c>
      <c r="AB37" s="478"/>
      <c r="AC37" s="478"/>
      <c r="AD37" s="478">
        <f>[49]Liq!$D$97</f>
        <v>0</v>
      </c>
      <c r="AE37" s="478">
        <f>[49]Liq!$F$97</f>
        <v>0</v>
      </c>
      <c r="AF37" s="478">
        <f>'[49]Daily Change'!$C$1239</f>
        <v>0</v>
      </c>
      <c r="AG37" s="478">
        <f>'[49]Daily Change'!$D$1239</f>
        <v>0</v>
      </c>
      <c r="AH37" s="478">
        <f>'[49]Daily Change'!$C$1240</f>
        <v>0</v>
      </c>
      <c r="AI37" s="478">
        <f>'[49]Daily Change'!$D$1240</f>
        <v>0</v>
      </c>
      <c r="AJ37" s="478">
        <f>[49]Liq!$L$97</f>
        <v>0</v>
      </c>
    </row>
    <row r="38" spans="1:45" ht="12.75" customHeight="1" thickBot="1" x14ac:dyDescent="0.3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37195</v>
      </c>
      <c r="T38" s="512">
        <f>'[35]LT-WFALLON'!$I$4</f>
        <v>0</v>
      </c>
      <c r="U38" s="512">
        <f>'[35]LT-WFALLON'!$I$40</f>
        <v>0</v>
      </c>
      <c r="V38" s="512">
        <f>'[35]LT-WFALLON'!$N$4+'[35]LT-WFALLON'!$N$40</f>
        <v>0</v>
      </c>
      <c r="W38" s="512">
        <f>'[35]LT-WFALLON'!$O$4+'[35]LT-WFALLON'!$O$40</f>
        <v>0</v>
      </c>
      <c r="X38" s="512">
        <f>'[35]LT-WFALLON'!$Q$4+'[35]LT-WFALLON'!$Q$40</f>
        <v>0</v>
      </c>
      <c r="Y38" s="512">
        <f>'[35]LT-WFALLON'!$F$4+'[35]LT-WFALLON'!$F$40</f>
        <v>0</v>
      </c>
      <c r="Z38" s="512">
        <f>'[35]LT-WFALLON'!$G$4+'[35]LT-WFALLON'!$G$40</f>
        <v>0</v>
      </c>
      <c r="AA38" s="512">
        <f>[50]Liq!$S$97</f>
        <v>0</v>
      </c>
      <c r="AB38" s="512"/>
      <c r="AC38" s="512"/>
      <c r="AD38" s="512">
        <f>[50]Liq!$D$97</f>
        <v>0</v>
      </c>
      <c r="AE38" s="512">
        <f>[50]Liq!$F$97</f>
        <v>0</v>
      </c>
      <c r="AF38" s="512">
        <f>'[50]Daily Change'!$C$1239</f>
        <v>0</v>
      </c>
      <c r="AG38" s="512">
        <f>'[50]Daily Change'!$D$1239</f>
        <v>0</v>
      </c>
      <c r="AH38" s="512">
        <f>'[50]Daily Change'!$C$1240</f>
        <v>0</v>
      </c>
      <c r="AI38" s="512">
        <f>'[50]Daily Change'!$D$1240</f>
        <v>0</v>
      </c>
      <c r="AJ38" s="512">
        <f>[50]Liq!$L$97</f>
        <v>0</v>
      </c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9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2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B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" sqref="C1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85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ref="S10:S25" si="0">+S9+1</f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ref="S26:S38" si="1">+S25+1</f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-5382922.2400000002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-5382922.2400000002</v>
      </c>
      <c r="O28" s="232">
        <f>D38-P38</f>
        <v>-5382922.2400000002</v>
      </c>
      <c r="P28" s="232"/>
      <c r="Q28" s="1"/>
      <c r="R28" s="18"/>
      <c r="S28" s="62">
        <f t="shared" si="1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1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1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1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1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1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1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1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-5382922.2400000002</v>
      </c>
      <c r="L36" s="400"/>
      <c r="M36" s="1"/>
      <c r="N36" s="21">
        <v>0</v>
      </c>
      <c r="O36" s="340"/>
      <c r="P36" s="21"/>
      <c r="Q36" s="1"/>
      <c r="R36" s="18"/>
      <c r="S36" s="62">
        <f t="shared" si="1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1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-5382922.2400000002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-5382922.2400000002</v>
      </c>
      <c r="O38" s="132">
        <f>SUM(O28:O36)</f>
        <v>-5382922.2400000002</v>
      </c>
      <c r="P38" s="132"/>
      <c r="Q38" s="1"/>
      <c r="R38" s="18"/>
      <c r="S38" s="479">
        <f t="shared" si="1"/>
        <v>37621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-5382922.2400000002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-5382922.2400000002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-5382922.2400000002</v>
      </c>
      <c r="O40" s="132">
        <f>+O38+O24+O16</f>
        <v>-5382922.2400000002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36833354.359999992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-5382922.2400000002</v>
      </c>
      <c r="I45" s="401">
        <f>SUM(I37:I41)</f>
        <v>0</v>
      </c>
      <c r="J45" s="401">
        <f>SUM(J35:J41)</f>
        <v>0</v>
      </c>
      <c r="K45" s="399">
        <f>K36+K41</f>
        <v>-5382922.2400000002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36833354.359999992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37591</v>
      </c>
      <c r="I65" s="542">
        <f>H65+1</f>
        <v>37592</v>
      </c>
      <c r="J65" s="542">
        <f t="shared" ref="J65:Y65" si="2">I65+1</f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si="2"/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ref="Z65:AL65" si="3">Y65+1</f>
        <v>37609</v>
      </c>
      <c r="AA65" s="542">
        <f t="shared" si="3"/>
        <v>37610</v>
      </c>
      <c r="AB65" s="542">
        <f t="shared" si="3"/>
        <v>37611</v>
      </c>
      <c r="AC65" s="542">
        <f t="shared" si="3"/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>SUM(H66:H67)</f>
        <v>0</v>
      </c>
      <c r="I68" s="547">
        <f t="shared" ref="I68:X68" si="4">SUM(I66:I67)</f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si="4"/>
        <v>0</v>
      </c>
      <c r="Y68" s="547">
        <f t="shared" ref="Y68:AL68" si="5">SUM(Y66:Y67)</f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>E92-D92</f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>E93-D93</f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>SUM(H93:AL93)</f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>E94-D94</f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>SUM(H94:AL94)</f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ref="F95:F106" si="10">E95-D95</f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ref="AM95:AM106" si="11">SUM(H95:AL95)</f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>E107-D107</f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>E108-D108</f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ref="F109:F116" si="14">E109-D109</f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4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4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4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4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4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4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4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>E117-D117</f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>E118-D118</f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37591</v>
      </c>
      <c r="I119" s="484">
        <f>H119+1</f>
        <v>37592</v>
      </c>
      <c r="J119" s="484">
        <f t="shared" ref="J119:Y119" si="15">I119+1</f>
        <v>37593</v>
      </c>
      <c r="K119" s="484">
        <f t="shared" si="15"/>
        <v>37594</v>
      </c>
      <c r="L119" s="484">
        <f t="shared" si="15"/>
        <v>37595</v>
      </c>
      <c r="M119" s="484">
        <f t="shared" si="15"/>
        <v>37596</v>
      </c>
      <c r="N119" s="484">
        <f t="shared" si="15"/>
        <v>37597</v>
      </c>
      <c r="O119" s="484">
        <f t="shared" si="15"/>
        <v>37598</v>
      </c>
      <c r="P119" s="484">
        <f t="shared" si="15"/>
        <v>37599</v>
      </c>
      <c r="Q119" s="484">
        <f t="shared" si="15"/>
        <v>37600</v>
      </c>
      <c r="R119" s="484">
        <f t="shared" si="15"/>
        <v>37601</v>
      </c>
      <c r="S119" s="484">
        <f t="shared" si="15"/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ref="Z119:AL119" si="16">Y119+1</f>
        <v>37609</v>
      </c>
      <c r="AA119" s="484">
        <f t="shared" si="16"/>
        <v>37610</v>
      </c>
      <c r="AB119" s="484">
        <f t="shared" si="16"/>
        <v>37611</v>
      </c>
      <c r="AC119" s="484">
        <f t="shared" si="16"/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0</v>
      </c>
      <c r="D133" s="531">
        <f>-VLOOKUP($B$5,$S$8:$AG$38,7,0)</f>
        <v>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3348486.76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-8731409</v>
      </c>
      <c r="E136" s="325">
        <v>0</v>
      </c>
      <c r="F136" s="325">
        <v>0</v>
      </c>
      <c r="G136" s="324">
        <v>0</v>
      </c>
      <c r="H136" s="326">
        <v>33484867.599999994</v>
      </c>
      <c r="I136" s="328">
        <v>24753458.599999994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>
        <v>3348486.76</v>
      </c>
      <c r="I137" s="329">
        <f>SUM(C137:H137)</f>
        <v>3348486.76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0</v>
      </c>
      <c r="D138" s="320">
        <f t="shared" si="17"/>
        <v>-8731409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36833354.359999992</v>
      </c>
      <c r="I138" s="330">
        <f t="shared" si="17"/>
        <v>28101945.359999992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37608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37609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37610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37611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37612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37613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37614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37615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37616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37617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37618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37619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37620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37621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>
        <v>36978</v>
      </c>
      <c r="B227" s="129"/>
      <c r="C227" s="23"/>
      <c r="D227" s="18" t="s">
        <v>299</v>
      </c>
      <c r="E227" s="18"/>
      <c r="F227" s="18"/>
      <c r="G227" s="18"/>
      <c r="H227" s="18"/>
      <c r="I227" s="18"/>
      <c r="J227" s="18"/>
      <c r="K227" s="18"/>
      <c r="L227" s="18"/>
      <c r="M227" s="47">
        <v>3348486.76</v>
      </c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3348486.76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B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4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D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X277"/>
  <sheetViews>
    <sheetView showGridLines="0" topLeftCell="A52" zoomScale="80" workbookViewId="0">
      <pane xSplit="2" topLeftCell="AL1" activePane="topRight" state="frozen"/>
      <selection activeCell="C174" sqref="C174:I174"/>
      <selection pane="topRight"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'[56]LT-WFALLON'!$I$12</f>
        <v>0</v>
      </c>
      <c r="U8" s="478">
        <f>'[56]LT-WFALLON'!$I$48</f>
        <v>0</v>
      </c>
      <c r="V8" s="478">
        <f>'[56]LT-WFALLON'!$N$12+'[56]LT-WFALLON'!$N$48</f>
        <v>0</v>
      </c>
      <c r="W8" s="478">
        <f>'[56]LT-WFALLON'!$O$12+'[56]LT-WFALLON'!$O$48</f>
        <v>0</v>
      </c>
      <c r="X8" s="478">
        <f>'[56]LT-WFALLON'!$Q$12+'[56]LT-WFALLON'!$Q$48</f>
        <v>0</v>
      </c>
      <c r="Y8" s="478">
        <f>'[56]LT-WFALLON'!$F$12+'[56]LT-WFALLON'!$F$48</f>
        <v>0</v>
      </c>
      <c r="Z8" s="478">
        <f>'[56]LT-WFALLON'!$G$12+'[56]LT-WFALLON'!$G$48</f>
        <v>0</v>
      </c>
      <c r="AA8" s="478">
        <f>[57]Liq!$S$96</f>
        <v>0</v>
      </c>
      <c r="AB8" s="478">
        <f>[57]Prudency!$C$322</f>
        <v>0</v>
      </c>
      <c r="AC8" s="478">
        <f>[57]Prudency!$B$322</f>
        <v>0</v>
      </c>
      <c r="AD8" s="478">
        <f>[57]Liq!$D$96</f>
        <v>0</v>
      </c>
      <c r="AE8" s="478">
        <f>[57]Liq!$F$96</f>
        <v>0</v>
      </c>
      <c r="AF8" s="478">
        <f>'[57]Daily Change'!$C$1255</f>
        <v>0</v>
      </c>
      <c r="AG8" s="478">
        <f>'[57]Daily Change'!$D$1255</f>
        <v>0</v>
      </c>
      <c r="AH8" s="478">
        <f>'[57]Daily Change'!$C$1256</f>
        <v>0</v>
      </c>
      <c r="AI8" s="478">
        <f>'[57]Daily Change'!$D$1256</f>
        <v>0</v>
      </c>
      <c r="AJ8" s="478">
        <f>[57]Liq!$E$96</f>
        <v>0</v>
      </c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'[51]LT-WFALLON'!$I$12</f>
        <v>0</v>
      </c>
      <c r="U9" s="478">
        <f>'[51]LT-WFALLON'!$I$48</f>
        <v>0</v>
      </c>
      <c r="V9" s="478">
        <f>'[51]LT-WFALLON'!$N$12+'[51]LT-WFALLON'!$N$48</f>
        <v>0</v>
      </c>
      <c r="W9" s="478">
        <f>'[51]LT-WFALLON'!$O$12+'[51]LT-WFALLON'!$O$48</f>
        <v>0</v>
      </c>
      <c r="X9" s="478">
        <f>'[51]LT-WFALLON'!$Q$12+'[51]LT-WFALLON'!$Q$48</f>
        <v>0</v>
      </c>
      <c r="Y9" s="478">
        <f>'[51]LT-WFALLON'!$F$12+'[51]LT-WFALLON'!$F$48</f>
        <v>0</v>
      </c>
      <c r="Z9" s="478">
        <f>'[51]LT-WFALLON'!$G$12+'[51]LT-WFALLON'!$G$48</f>
        <v>0</v>
      </c>
      <c r="AA9" s="478">
        <f>[58]Liq!$S$96</f>
        <v>0</v>
      </c>
      <c r="AB9" s="478">
        <f>[58]Prudency!$C$322</f>
        <v>0</v>
      </c>
      <c r="AC9" s="478">
        <f>[58]Prudency!$B$322</f>
        <v>0</v>
      </c>
      <c r="AD9" s="478">
        <f>[58]Liq!$D$96</f>
        <v>0</v>
      </c>
      <c r="AE9" s="478">
        <f>[58]Liq!$F$96</f>
        <v>0</v>
      </c>
      <c r="AF9" s="478">
        <f>'[58]Daily Change'!$C$1255</f>
        <v>0</v>
      </c>
      <c r="AG9" s="478">
        <f>'[58]Daily Change'!$D$1255</f>
        <v>0</v>
      </c>
      <c r="AH9" s="478">
        <f>'[58]Daily Change'!$C$1256</f>
        <v>0</v>
      </c>
      <c r="AI9" s="478">
        <f>'[58]Daily Change'!$D$1256</f>
        <v>0</v>
      </c>
      <c r="AJ9" s="478">
        <f>[58]Liq!$E$96</f>
        <v>0</v>
      </c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'[52]LT-WFALLON'!$I$12</f>
        <v>0</v>
      </c>
      <c r="U10" s="478">
        <f>'[52]LT-WFALLON'!$I$48</f>
        <v>0</v>
      </c>
      <c r="V10" s="478">
        <f>'[52]LT-WFALLON'!$N$12+'[52]LT-WFALLON'!$N$48</f>
        <v>0</v>
      </c>
      <c r="W10" s="478">
        <f>'[52]LT-WFALLON'!$O$12+'[52]LT-WFALLON'!$O$48</f>
        <v>0</v>
      </c>
      <c r="X10" s="478">
        <f>'[52]LT-WFALLON'!$Q$12+'[52]LT-WFALLON'!$Q$48</f>
        <v>0</v>
      </c>
      <c r="Y10" s="478">
        <f>'[52]LT-WFALLON'!$F$12+'[52]LT-WFALLON'!$F$48</f>
        <v>0</v>
      </c>
      <c r="Z10" s="478">
        <f>'[52]LT-WFALLON'!$G$12+'[52]LT-WFALLON'!$G$48</f>
        <v>0</v>
      </c>
      <c r="AA10" s="478">
        <f>[59]Liq!$S$96</f>
        <v>0</v>
      </c>
      <c r="AB10" s="478">
        <f>[59]Prudency!$C$322</f>
        <v>0</v>
      </c>
      <c r="AC10" s="478">
        <f>[59]Prudency!$B$322</f>
        <v>0</v>
      </c>
      <c r="AD10" s="478">
        <f>[59]Liq!$D$96</f>
        <v>0</v>
      </c>
      <c r="AE10" s="478">
        <f>[59]Liq!$F$96</f>
        <v>0</v>
      </c>
      <c r="AF10" s="478">
        <f>'[59]Daily Change'!$C$1255</f>
        <v>0</v>
      </c>
      <c r="AG10" s="478">
        <f>'[59]Daily Change'!$D$1255</f>
        <v>0</v>
      </c>
      <c r="AH10" s="478">
        <f>'[59]Daily Change'!$C$1256</f>
        <v>0</v>
      </c>
      <c r="AI10" s="478">
        <f>'[59]Daily Change'!$D$1256</f>
        <v>0</v>
      </c>
      <c r="AJ10" s="478">
        <f>[59]Liq!$E$96</f>
        <v>0</v>
      </c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'[53]LT-WFALLON'!$I$12</f>
        <v>0</v>
      </c>
      <c r="U11" s="478">
        <f>'[53]LT-WFALLON'!$I$48</f>
        <v>0</v>
      </c>
      <c r="V11" s="478">
        <f>'[53]LT-WFALLON'!$N$12+'[53]LT-WFALLON'!$N$48</f>
        <v>0</v>
      </c>
      <c r="W11" s="478">
        <f>'[53]LT-WFALLON'!$O$12+'[53]LT-WFALLON'!$O$48</f>
        <v>0</v>
      </c>
      <c r="X11" s="478">
        <f>'[53]LT-WFALLON'!$Q$12+'[53]LT-WFALLON'!$Q$48</f>
        <v>0</v>
      </c>
      <c r="Y11" s="478">
        <f>'[53]LT-WFALLON'!$F$12+'[53]LT-WFALLON'!$F$48</f>
        <v>0</v>
      </c>
      <c r="Z11" s="478">
        <f>'[53]LT-WFALLON'!$G$12+'[53]LT-WFALLON'!$G$48</f>
        <v>0</v>
      </c>
      <c r="AA11" s="478">
        <f>[60]Liq!$S$96</f>
        <v>0</v>
      </c>
      <c r="AB11" s="478">
        <f>[60]Prudency!$C$322</f>
        <v>0</v>
      </c>
      <c r="AC11" s="478">
        <f>[60]Prudency!$B$322</f>
        <v>0</v>
      </c>
      <c r="AD11" s="478">
        <f>[60]Liq!$D$96</f>
        <v>0</v>
      </c>
      <c r="AE11" s="478">
        <f>[60]Liq!$F$96</f>
        <v>0</v>
      </c>
      <c r="AF11" s="478">
        <f>'[60]Daily Change'!$C$1255</f>
        <v>0</v>
      </c>
      <c r="AG11" s="478">
        <f>'[60]Daily Change'!$D$1255</f>
        <v>0</v>
      </c>
      <c r="AH11" s="478">
        <f>'[60]Daily Change'!$C$1256</f>
        <v>0</v>
      </c>
      <c r="AI11" s="478">
        <f>'[60]Daily Change'!$D$1256</f>
        <v>0</v>
      </c>
      <c r="AJ11" s="478">
        <f>[60]Liq!$E$96</f>
        <v>0</v>
      </c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'[54]LT-WFALLON'!$I$12</f>
        <v>0</v>
      </c>
      <c r="U12" s="478">
        <f>'[54]LT-WFALLON'!$I$48</f>
        <v>0</v>
      </c>
      <c r="V12" s="478">
        <f>'[54]LT-WFALLON'!$N$12+'[54]LT-WFALLON'!$N$48</f>
        <v>0</v>
      </c>
      <c r="W12" s="478">
        <f>'[54]LT-WFALLON'!$O$12+'[54]LT-WFALLON'!$O$48</f>
        <v>0</v>
      </c>
      <c r="X12" s="478">
        <f>'[54]LT-WFALLON'!$Q$12+'[54]LT-WFALLON'!$Q$48</f>
        <v>0</v>
      </c>
      <c r="Y12" s="478">
        <f>'[54]LT-WFALLON'!$F$12+'[54]LT-WFALLON'!$F$48</f>
        <v>0</v>
      </c>
      <c r="Z12" s="478">
        <f>'[54]LT-WFALLON'!$G$12+'[54]LT-WFALLON'!$G$48</f>
        <v>0</v>
      </c>
      <c r="AA12" s="478">
        <f>[61]Liq!$S$96</f>
        <v>0</v>
      </c>
      <c r="AB12" s="478">
        <f>[61]Prudency!$C$322</f>
        <v>0</v>
      </c>
      <c r="AC12" s="478">
        <f>[61]Prudency!$B$322</f>
        <v>0</v>
      </c>
      <c r="AD12" s="478">
        <f>[61]Liq!$D$96</f>
        <v>0</v>
      </c>
      <c r="AE12" s="478">
        <f>[61]Liq!$F$96</f>
        <v>0</v>
      </c>
      <c r="AF12" s="478">
        <f>'[61]Daily Change'!$C$1255</f>
        <v>0</v>
      </c>
      <c r="AG12" s="478">
        <f>'[61]Daily Change'!$D$1255</f>
        <v>0</v>
      </c>
      <c r="AH12" s="478">
        <f>'[61]Daily Change'!$C$1256</f>
        <v>0</v>
      </c>
      <c r="AI12" s="478">
        <f>'[61]Daily Change'!$D$1256</f>
        <v>0</v>
      </c>
      <c r="AJ12" s="478">
        <f>[61]Liq!$E$96</f>
        <v>0</v>
      </c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'[55]LT-WFALLON'!$I$12</f>
        <v>0</v>
      </c>
      <c r="U13" s="478">
        <f>'[55]LT-WFALLON'!$I$48</f>
        <v>0</v>
      </c>
      <c r="V13" s="478">
        <f>'[55]LT-WFALLON'!$N$12+'[55]LT-WFALLON'!$N$48</f>
        <v>0</v>
      </c>
      <c r="W13" s="478">
        <f>'[55]LT-WFALLON'!$O$12+'[55]LT-WFALLON'!$O$48</f>
        <v>0</v>
      </c>
      <c r="X13" s="478">
        <f>'[55]LT-WFALLON'!$Q$12+'[55]LT-WFALLON'!$Q$48</f>
        <v>0</v>
      </c>
      <c r="Y13" s="478">
        <f>'[55]LT-WFALLON'!$F$12+'[55]LT-WFALLON'!$F$48</f>
        <v>0</v>
      </c>
      <c r="Z13" s="478">
        <f>'[55]LT-WFALLON'!$G$12+'[55]LT-WFALLON'!$G$48</f>
        <v>0</v>
      </c>
      <c r="AA13" s="478">
        <f>[62]Liq!$S$96</f>
        <v>0</v>
      </c>
      <c r="AB13" s="478">
        <f>[62]Prudency!$C$322</f>
        <v>0</v>
      </c>
      <c r="AC13" s="478">
        <f>[62]Prudency!$B$322</f>
        <v>0</v>
      </c>
      <c r="AD13" s="478">
        <f>[62]Liq!$D$96</f>
        <v>0</v>
      </c>
      <c r="AE13" s="478">
        <f>[62]Liq!$F$96</f>
        <v>0</v>
      </c>
      <c r="AF13" s="478">
        <f>'[62]Daily Change'!$C$1255</f>
        <v>0</v>
      </c>
      <c r="AG13" s="478">
        <f>'[62]Daily Change'!$D$1255</f>
        <v>0</v>
      </c>
      <c r="AH13" s="478">
        <f>'[62]Daily Change'!$C$1256</f>
        <v>0</v>
      </c>
      <c r="AI13" s="478">
        <f>'[62]Daily Change'!$D$1256</f>
        <v>0</v>
      </c>
      <c r="AJ13" s="478">
        <f>[62]Liq!$E$96</f>
        <v>0</v>
      </c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'[5]LT-WFALLON'!$I$12</f>
        <v>0</v>
      </c>
      <c r="U14" s="478">
        <f>'[5]LT-WFALLON'!$I$48</f>
        <v>0</v>
      </c>
      <c r="V14" s="478">
        <f>'[5]LT-WFALLON'!$N$12+'[5]LT-WFALLON'!$N$48</f>
        <v>0</v>
      </c>
      <c r="W14" s="478">
        <f>'[5]LT-WFALLON'!$O$12+'[5]LT-WFALLON'!$O$48</f>
        <v>0</v>
      </c>
      <c r="X14" s="478">
        <f>'[5]LT-WFALLON'!$Q$12+'[5]LT-WFALLON'!$Q$48</f>
        <v>0</v>
      </c>
      <c r="Y14" s="478">
        <f>'[5]LT-WFALLON'!$F$12+'[5]LT-WFALLON'!$F$48</f>
        <v>0</v>
      </c>
      <c r="Z14" s="478">
        <f>'[5]LT-WFALLON'!$G$12+'[5]LT-WFALLON'!$G$48</f>
        <v>0</v>
      </c>
      <c r="AA14" s="478">
        <f>[6]Liq!$S$96</f>
        <v>0</v>
      </c>
      <c r="AB14" s="478">
        <f>[6]Prudency!$C$322</f>
        <v>0</v>
      </c>
      <c r="AC14" s="478">
        <f>[6]Prudency!$B$322</f>
        <v>0</v>
      </c>
      <c r="AD14" s="478">
        <f>[6]Liq!$D$96</f>
        <v>0</v>
      </c>
      <c r="AE14" s="478">
        <f>[6]Liq!$F$96</f>
        <v>0</v>
      </c>
      <c r="AF14" s="478">
        <f>'[6]Daily Change'!$C$1255</f>
        <v>0</v>
      </c>
      <c r="AG14" s="478">
        <f>'[6]Daily Change'!$D$1255</f>
        <v>0</v>
      </c>
      <c r="AH14" s="478">
        <f>'[6]Daily Change'!$C$1256</f>
        <v>0</v>
      </c>
      <c r="AI14" s="478">
        <f>'[6]Daily Change'!$D$1256</f>
        <v>0</v>
      </c>
      <c r="AJ14" s="478">
        <f>[6]Liq!$E$96</f>
        <v>0</v>
      </c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'[7]LT-WFALLON'!$I$12</f>
        <v>0</v>
      </c>
      <c r="U15" s="478">
        <f>'[7]LT-WFALLON'!$I$48</f>
        <v>0</v>
      </c>
      <c r="V15" s="478">
        <f>'[7]LT-WFALLON'!$N$12+'[7]LT-WFALLON'!$N$48</f>
        <v>0</v>
      </c>
      <c r="W15" s="478">
        <f>'[7]LT-WFALLON'!$O$12+'[7]LT-WFALLON'!$O$48</f>
        <v>0</v>
      </c>
      <c r="X15" s="478">
        <f>'[7]LT-WFALLON'!$Q$12+'[7]LT-WFALLON'!$Q$48</f>
        <v>0</v>
      </c>
      <c r="Y15" s="478">
        <f>'[7]LT-WFALLON'!$F$12+'[7]LT-WFALLON'!$F$48</f>
        <v>0</v>
      </c>
      <c r="Z15" s="478">
        <f>'[7]LT-WFALLON'!$G$12+'[7]LT-WFALLON'!$G$48</f>
        <v>0</v>
      </c>
      <c r="AA15" s="478">
        <f>[8]Liq!$S$96</f>
        <v>0</v>
      </c>
      <c r="AB15" s="478">
        <f>[8]Prudency!$C$322</f>
        <v>0</v>
      </c>
      <c r="AC15" s="478">
        <f>[8]Prudency!$B$322</f>
        <v>0</v>
      </c>
      <c r="AD15" s="478">
        <f>[8]Liq!$D$96</f>
        <v>0</v>
      </c>
      <c r="AE15" s="478">
        <f>[8]Liq!$F$96</f>
        <v>0</v>
      </c>
      <c r="AF15" s="478">
        <f>'[8]Daily Change'!$C$1255</f>
        <v>0</v>
      </c>
      <c r="AG15" s="478">
        <f>'[8]Daily Change'!$D$1255</f>
        <v>0</v>
      </c>
      <c r="AH15" s="478">
        <f>'[8]Daily Change'!$C$1256</f>
        <v>0</v>
      </c>
      <c r="AI15" s="478">
        <f>'[8]Daily Change'!$D$1256</f>
        <v>0</v>
      </c>
      <c r="AJ15" s="478">
        <f>[8]Liq!$E$96</f>
        <v>0</v>
      </c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'[9]LT-WFALLON'!$I$12</f>
        <v>0</v>
      </c>
      <c r="U16" s="478">
        <f>'[9]LT-WFALLON'!$I$48</f>
        <v>0</v>
      </c>
      <c r="V16" s="478">
        <f>'[9]LT-WFALLON'!$N$12+'[9]LT-WFALLON'!$N$48</f>
        <v>0</v>
      </c>
      <c r="W16" s="478">
        <f>'[9]LT-WFALLON'!$O$12+'[9]LT-WFALLON'!$O$48</f>
        <v>0</v>
      </c>
      <c r="X16" s="478">
        <f>'[9]LT-WFALLON'!$Q$12+'[9]LT-WFALLON'!$Q$48</f>
        <v>0</v>
      </c>
      <c r="Y16" s="478">
        <f>'[9]LT-WFALLON'!$F$12+'[9]LT-WFALLON'!$F$48</f>
        <v>0</v>
      </c>
      <c r="Z16" s="478">
        <f>'[9]LT-WFALLON'!$G$12+'[9]LT-WFALLON'!$G$48</f>
        <v>0</v>
      </c>
      <c r="AA16" s="478">
        <f>[10]Liq!$S$96</f>
        <v>0</v>
      </c>
      <c r="AB16" s="478">
        <f>[10]Prudency!$C$322</f>
        <v>0</v>
      </c>
      <c r="AC16" s="478">
        <f>[10]Prudency!$B$322</f>
        <v>0</v>
      </c>
      <c r="AD16" s="478">
        <f>[10]Liq!$D$96</f>
        <v>0</v>
      </c>
      <c r="AE16" s="478">
        <f>[10]Liq!$F$96</f>
        <v>0</v>
      </c>
      <c r="AF16" s="478">
        <f>'[10]Daily Change'!$C$1255</f>
        <v>0</v>
      </c>
      <c r="AG16" s="478">
        <f>'[10]Daily Change'!$D$1255</f>
        <v>0</v>
      </c>
      <c r="AH16" s="478">
        <f>'[10]Daily Change'!$C$1256</f>
        <v>0</v>
      </c>
      <c r="AI16" s="478">
        <f>'[10]Daily Change'!$D$1256</f>
        <v>0</v>
      </c>
      <c r="AJ16" s="478">
        <f>[10]Liq!$E$96</f>
        <v>0</v>
      </c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'[11]LT-WFALLON'!$I$12</f>
        <v>0</v>
      </c>
      <c r="U17" s="478">
        <f>'[11]LT-WFALLON'!$I$48</f>
        <v>0</v>
      </c>
      <c r="V17" s="478">
        <f>'[11]LT-WFALLON'!$N$12+'[11]LT-WFALLON'!$N$48</f>
        <v>0</v>
      </c>
      <c r="W17" s="478">
        <f>'[11]LT-WFALLON'!$O$12+'[11]LT-WFALLON'!$O$48</f>
        <v>0</v>
      </c>
      <c r="X17" s="478">
        <f>'[11]LT-WFALLON'!$Q$12+'[11]LT-WFALLON'!$Q$48</f>
        <v>0</v>
      </c>
      <c r="Y17" s="478">
        <f>'[11]LT-WFALLON'!$F$12+'[11]LT-WFALLON'!$F$48</f>
        <v>0</v>
      </c>
      <c r="Z17" s="478">
        <f>'[11]LT-WFALLON'!$G$12+'[11]LT-WFALLON'!$G$48</f>
        <v>0</v>
      </c>
      <c r="AA17" s="478">
        <f>[12]Liq!$S$96</f>
        <v>0</v>
      </c>
      <c r="AB17" s="478">
        <f>[12]Prudency!$C$322</f>
        <v>0</v>
      </c>
      <c r="AC17" s="478">
        <f>[12]Prudency!$B$322</f>
        <v>0</v>
      </c>
      <c r="AD17" s="478">
        <f>[12]Liq!$D$96</f>
        <v>0</v>
      </c>
      <c r="AE17" s="478">
        <f>[12]Liq!$F$96</f>
        <v>0</v>
      </c>
      <c r="AF17" s="478">
        <f>'[12]Daily Change'!$C$1255</f>
        <v>0</v>
      </c>
      <c r="AG17" s="478">
        <f>'[12]Daily Change'!$D$1255</f>
        <v>0</v>
      </c>
      <c r="AH17" s="478">
        <f>'[12]Daily Change'!$C$1256</f>
        <v>0</v>
      </c>
      <c r="AI17" s="478">
        <f>'[12]Daily Change'!$D$1256</f>
        <v>0</v>
      </c>
      <c r="AJ17" s="478">
        <f>[12]Liq!$E$96</f>
        <v>0</v>
      </c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'[13]LT-WFALLON'!$I$12</f>
        <v>0</v>
      </c>
      <c r="U18" s="478">
        <f>'[13]LT-WFALLON'!$I$48</f>
        <v>0</v>
      </c>
      <c r="V18" s="478">
        <f>'[13]LT-WFALLON'!$N$12+'[13]LT-WFALLON'!$N$48</f>
        <v>0</v>
      </c>
      <c r="W18" s="478">
        <f>'[13]LT-WFALLON'!$O$12+'[13]LT-WFALLON'!$O$48</f>
        <v>0</v>
      </c>
      <c r="X18" s="478">
        <f>'[13]LT-WFALLON'!$Q$12+'[13]LT-WFALLON'!$Q$48</f>
        <v>0</v>
      </c>
      <c r="Y18" s="478">
        <f>'[13]LT-WFALLON'!$F$12+'[13]LT-WFALLON'!$F$48</f>
        <v>0</v>
      </c>
      <c r="Z18" s="478">
        <f>'[13]LT-WFALLON'!$G$12+'[13]LT-WFALLON'!$G$48</f>
        <v>0</v>
      </c>
      <c r="AA18" s="478">
        <f>[14]Liq!$S$96</f>
        <v>0</v>
      </c>
      <c r="AB18" s="478">
        <f>[14]Prudency!$C$322</f>
        <v>0</v>
      </c>
      <c r="AC18" s="478">
        <f>[14]Prudency!$B$322</f>
        <v>0</v>
      </c>
      <c r="AD18" s="478">
        <f>[14]Liq!$D$96</f>
        <v>0</v>
      </c>
      <c r="AE18" s="478">
        <f>[14]Liq!$F$96</f>
        <v>0</v>
      </c>
      <c r="AF18" s="478">
        <f>'[14]Daily Change'!$C$1255</f>
        <v>0</v>
      </c>
      <c r="AG18" s="478">
        <f>'[14]Daily Change'!$D$1255</f>
        <v>0</v>
      </c>
      <c r="AH18" s="478">
        <f>'[14]Daily Change'!$C$1256</f>
        <v>0</v>
      </c>
      <c r="AI18" s="478">
        <f>'[14]Daily Change'!$D$1256</f>
        <v>0</v>
      </c>
      <c r="AJ18" s="478">
        <f>[14]Liq!$E$96</f>
        <v>0</v>
      </c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'[15]LT-WFALLON'!$I$12</f>
        <v>0</v>
      </c>
      <c r="U19" s="478">
        <f>'[15]LT-WFALLON'!$I$48</f>
        <v>0</v>
      </c>
      <c r="V19" s="478">
        <f>'[15]LT-WFALLON'!$N$12+'[15]LT-WFALLON'!$N$48</f>
        <v>0</v>
      </c>
      <c r="W19" s="478">
        <f>'[15]LT-WFALLON'!$O$12+'[15]LT-WFALLON'!$O$48</f>
        <v>0</v>
      </c>
      <c r="X19" s="478">
        <f>'[15]LT-WFALLON'!$Q$12+'[15]LT-WFALLON'!$Q$48</f>
        <v>0</v>
      </c>
      <c r="Y19" s="478">
        <f>'[15]LT-WFALLON'!$F$12+'[15]LT-WFALLON'!$F$48</f>
        <v>0</v>
      </c>
      <c r="Z19" s="478">
        <f>'[15]LT-WFALLON'!$G$12+'[15]LT-WFALLON'!$G$48</f>
        <v>0</v>
      </c>
      <c r="AA19" s="478">
        <f>[16]Liq!$S$96</f>
        <v>0</v>
      </c>
      <c r="AB19" s="478">
        <f>[16]Prudency!$C$322</f>
        <v>0</v>
      </c>
      <c r="AC19" s="478">
        <f>[16]Prudency!$B$322</f>
        <v>0</v>
      </c>
      <c r="AD19" s="478">
        <f>[16]Liq!$D$96</f>
        <v>0</v>
      </c>
      <c r="AE19" s="478">
        <f>[16]Liq!$F$96</f>
        <v>0</v>
      </c>
      <c r="AF19" s="478">
        <f>'[16]Daily Change'!$C$1255</f>
        <v>0</v>
      </c>
      <c r="AG19" s="478">
        <f>'[16]Daily Change'!$D$1255</f>
        <v>0</v>
      </c>
      <c r="AH19" s="478">
        <f>'[16]Daily Change'!$C$1256</f>
        <v>0</v>
      </c>
      <c r="AI19" s="478">
        <f>'[16]Daily Change'!$D$1256</f>
        <v>0</v>
      </c>
      <c r="AJ19" s="478">
        <f>[16]Liq!$E$96</f>
        <v>0</v>
      </c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'[17]LT-WFALLON'!$I$12</f>
        <v>0</v>
      </c>
      <c r="U20" s="478">
        <f>'[17]LT-WFALLON'!$I$48</f>
        <v>0</v>
      </c>
      <c r="V20" s="478">
        <f>'[17]LT-WFALLON'!$N$12+'[17]LT-WFALLON'!$N$48</f>
        <v>0</v>
      </c>
      <c r="W20" s="478">
        <f>'[17]LT-WFALLON'!$O$12+'[17]LT-WFALLON'!$O$48</f>
        <v>0</v>
      </c>
      <c r="X20" s="478">
        <f>'[17]LT-WFALLON'!$Q$12+'[17]LT-WFALLON'!$Q$48</f>
        <v>0</v>
      </c>
      <c r="Y20" s="478">
        <f>'[17]LT-WFALLON'!$F$12+'[17]LT-WFALLON'!$F$48</f>
        <v>0</v>
      </c>
      <c r="Z20" s="478">
        <f>'[17]LT-WFALLON'!$G$12+'[17]LT-WFALLON'!$G$48</f>
        <v>0</v>
      </c>
      <c r="AA20" s="478">
        <f>[18]Liq!$S$96</f>
        <v>0</v>
      </c>
      <c r="AB20" s="478">
        <f>[18]Prudency!$C$322</f>
        <v>0</v>
      </c>
      <c r="AC20" s="478">
        <f>[18]Prudency!$B$322</f>
        <v>0</v>
      </c>
      <c r="AD20" s="478">
        <f>[18]Liq!$D$96</f>
        <v>0</v>
      </c>
      <c r="AE20" s="478">
        <f>[18]Liq!$F$96</f>
        <v>0</v>
      </c>
      <c r="AF20" s="478">
        <f>'[18]Daily Change'!$C$1255</f>
        <v>0</v>
      </c>
      <c r="AG20" s="478">
        <f>'[18]Daily Change'!$D$1255</f>
        <v>0</v>
      </c>
      <c r="AH20" s="478">
        <f>'[18]Daily Change'!$C$1256</f>
        <v>0</v>
      </c>
      <c r="AI20" s="478">
        <f>'[18]Daily Change'!$D$1256</f>
        <v>0</v>
      </c>
      <c r="AJ20" s="478">
        <f>[18]Liq!$E$96</f>
        <v>0</v>
      </c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'[19]LT-WFALLON'!$I$12</f>
        <v>0</v>
      </c>
      <c r="U21" s="478">
        <f>'[19]LT-WFALLON'!$I$48</f>
        <v>0</v>
      </c>
      <c r="V21" s="478">
        <f>'[19]LT-WFALLON'!$N$12+'[19]LT-WFALLON'!$N$48</f>
        <v>0</v>
      </c>
      <c r="W21" s="478">
        <f>'[19]LT-WFALLON'!$O$12+'[19]LT-WFALLON'!$O$48</f>
        <v>0</v>
      </c>
      <c r="X21" s="478">
        <f>'[19]LT-WFALLON'!$Q$12+'[19]LT-WFALLON'!$Q$48</f>
        <v>0</v>
      </c>
      <c r="Y21" s="478">
        <f>'[19]LT-WFALLON'!$F$12+'[19]LT-WFALLON'!$F$48</f>
        <v>0</v>
      </c>
      <c r="Z21" s="478">
        <f>'[19]LT-WFALLON'!$G$12+'[19]LT-WFALLON'!$G$48</f>
        <v>0</v>
      </c>
      <c r="AA21" s="478">
        <f>[20]Liq!$S$96</f>
        <v>0</v>
      </c>
      <c r="AB21" s="478">
        <f>[20]Prudency!$C$322</f>
        <v>0</v>
      </c>
      <c r="AC21" s="478">
        <f>[20]Prudency!$B$322</f>
        <v>0</v>
      </c>
      <c r="AD21" s="478">
        <f>[20]Liq!$D$96</f>
        <v>0</v>
      </c>
      <c r="AE21" s="478">
        <f>[20]Liq!$F$96</f>
        <v>0</v>
      </c>
      <c r="AF21" s="478">
        <f>'[20]Daily Change'!$C$1255</f>
        <v>0</v>
      </c>
      <c r="AG21" s="478">
        <f>'[20]Daily Change'!$D$1255</f>
        <v>0</v>
      </c>
      <c r="AH21" s="478">
        <f>'[20]Daily Change'!$C$1256</f>
        <v>0</v>
      </c>
      <c r="AI21" s="478">
        <f>'[20]Daily Change'!$D$1256</f>
        <v>0</v>
      </c>
      <c r="AJ21" s="478">
        <f>[20]Liq!$E$96</f>
        <v>0</v>
      </c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'[1]LT-WFALLON'!$I$12</f>
        <v>0</v>
      </c>
      <c r="U22" s="478">
        <f>'[1]LT-WFALLON'!$I$48</f>
        <v>0</v>
      </c>
      <c r="V22" s="478">
        <f>'[1]LT-WFALLON'!$N$12+'[1]LT-WFALLON'!$N$48</f>
        <v>0</v>
      </c>
      <c r="W22" s="478">
        <f>'[1]LT-WFALLON'!$O$12+'[1]LT-WFALLON'!$O$48</f>
        <v>0</v>
      </c>
      <c r="X22" s="478">
        <f>'[1]LT-WFALLON'!$Q$12+'[1]LT-WFALLON'!$Q$48</f>
        <v>0</v>
      </c>
      <c r="Y22" s="478">
        <f>'[1]LT-WFALLON'!$F$12+'[1]LT-WFALLON'!$F$48</f>
        <v>0</v>
      </c>
      <c r="Z22" s="478">
        <f>'[1]LT-WFALLON'!$G$12+'[1]LT-WFALLON'!$G$48</f>
        <v>0</v>
      </c>
      <c r="AA22" s="478">
        <f>[2]Liq!$S$96</f>
        <v>0</v>
      </c>
      <c r="AB22" s="478">
        <f>[2]Prudency!$C$322</f>
        <v>0</v>
      </c>
      <c r="AC22" s="478">
        <f>[2]Prudency!$B$322</f>
        <v>0</v>
      </c>
      <c r="AD22" s="478">
        <f>[2]Liq!$D$96</f>
        <v>0</v>
      </c>
      <c r="AE22" s="478">
        <f>[2]Liq!$F$96</f>
        <v>0</v>
      </c>
      <c r="AF22" s="478">
        <f>'[2]Daily Change'!$C$1255</f>
        <v>0</v>
      </c>
      <c r="AG22" s="478">
        <f>'[2]Daily Change'!$D$1255</f>
        <v>0</v>
      </c>
      <c r="AH22" s="478">
        <f>'[2]Daily Change'!$C$1256</f>
        <v>0</v>
      </c>
      <c r="AI22" s="478">
        <f>'[2]Daily Change'!$D$1256</f>
        <v>0</v>
      </c>
      <c r="AJ22" s="478">
        <f>[2]Liq!$E$96</f>
        <v>0</v>
      </c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'[3]LT-WFALLON'!$I$12</f>
        <v>0</v>
      </c>
      <c r="U23" s="478">
        <f>'[3]LT-WFALLON'!$I$48</f>
        <v>0</v>
      </c>
      <c r="V23" s="478">
        <f>'[3]LT-WFALLON'!$N$12+'[3]LT-WFALLON'!$N$48</f>
        <v>0</v>
      </c>
      <c r="W23" s="478">
        <f>'[3]LT-WFALLON'!$O$12+'[3]LT-WFALLON'!$O$48</f>
        <v>0</v>
      </c>
      <c r="X23" s="478">
        <f>'[3]LT-WFALLON'!$Q$12+'[3]LT-WFALLON'!$Q$48</f>
        <v>0</v>
      </c>
      <c r="Y23" s="478">
        <f>'[3]LT-WFALLON'!$F$12+'[3]LT-WFALLON'!$F$48</f>
        <v>0</v>
      </c>
      <c r="Z23" s="478">
        <f>'[3]LT-WFALLON'!$G$12+'[3]LT-WFALLON'!$G$48</f>
        <v>0</v>
      </c>
      <c r="AA23" s="478">
        <f>[4]Liq!$S$96</f>
        <v>0</v>
      </c>
      <c r="AB23" s="478">
        <f>[4]Prudency!$C$322</f>
        <v>0</v>
      </c>
      <c r="AC23" s="478">
        <f>[4]Prudency!$B$322</f>
        <v>0</v>
      </c>
      <c r="AD23" s="478">
        <f>[4]Liq!$D$96</f>
        <v>0</v>
      </c>
      <c r="AE23" s="478">
        <f>[4]Liq!$F$96</f>
        <v>0</v>
      </c>
      <c r="AF23" s="478">
        <f>'[4]Daily Change'!$C$1255</f>
        <v>0</v>
      </c>
      <c r="AG23" s="478">
        <f>'[4]Daily Change'!$D$1255</f>
        <v>0</v>
      </c>
      <c r="AH23" s="478">
        <f>'[4]Daily Change'!$C$1256</f>
        <v>0</v>
      </c>
      <c r="AI23" s="478">
        <f>'[4]Daily Change'!$D$1256</f>
        <v>0</v>
      </c>
      <c r="AJ23" s="478">
        <f>[4]Liq!$E$96</f>
        <v>0</v>
      </c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'[21]LT-WFALLON'!$I$12</f>
        <v>0</v>
      </c>
      <c r="U24" s="478">
        <f>'[21]LT-WFALLON'!$I$48</f>
        <v>0</v>
      </c>
      <c r="V24" s="478">
        <f>'[21]LT-WFALLON'!$N$12+'[21]LT-WFALLON'!$N$48</f>
        <v>0</v>
      </c>
      <c r="W24" s="478">
        <f>'[21]LT-WFALLON'!$O$12+'[21]LT-WFALLON'!$O$48</f>
        <v>0</v>
      </c>
      <c r="X24" s="478">
        <f>'[21]LT-WFALLON'!$Q$12+'[21]LT-WFALLON'!$Q$48</f>
        <v>0</v>
      </c>
      <c r="Y24" s="478">
        <f>'[21]LT-WFALLON'!$F$12+'[21]LT-WFALLON'!$F$48</f>
        <v>0</v>
      </c>
      <c r="Z24" s="478">
        <f>'[21]LT-WFALLON'!$G$12+'[21]LT-WFALLON'!$G$48</f>
        <v>0</v>
      </c>
      <c r="AA24" s="478">
        <f>[36]Liq!$S$96</f>
        <v>0</v>
      </c>
      <c r="AB24" s="478">
        <f>[36]Prudency!$C$322</f>
        <v>0</v>
      </c>
      <c r="AC24" s="478">
        <f>[36]Prudency!$B$322</f>
        <v>0</v>
      </c>
      <c r="AD24" s="478">
        <f>[36]Liq!$D$96</f>
        <v>0</v>
      </c>
      <c r="AE24" s="478">
        <f>[36]Liq!$F$96</f>
        <v>0</v>
      </c>
      <c r="AF24" s="478">
        <f>'[36]Daily Change'!$C$1255</f>
        <v>0</v>
      </c>
      <c r="AG24" s="478">
        <f>'[36]Daily Change'!$D$1255</f>
        <v>0</v>
      </c>
      <c r="AH24" s="478">
        <f>'[36]Daily Change'!$C$1256</f>
        <v>0</v>
      </c>
      <c r="AI24" s="478">
        <f>'[36]Daily Change'!$D$1256</f>
        <v>0</v>
      </c>
      <c r="AJ24" s="478">
        <f>[36]Liq!$E$96</f>
        <v>0</v>
      </c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'[22]LT-WFALLON'!$I$12</f>
        <v>0</v>
      </c>
      <c r="U25" s="478">
        <f>'[22]LT-WFALLON'!$I$48</f>
        <v>0</v>
      </c>
      <c r="V25" s="478">
        <f>'[22]LT-WFALLON'!$N$12+'[22]LT-WFALLON'!$N$48</f>
        <v>0</v>
      </c>
      <c r="W25" s="478">
        <f>'[22]LT-WFALLON'!$O$12+'[22]LT-WFALLON'!$O$48</f>
        <v>0</v>
      </c>
      <c r="X25" s="478">
        <f>'[22]LT-WFALLON'!$Q$12+'[22]LT-WFALLON'!$Q$48</f>
        <v>0</v>
      </c>
      <c r="Y25" s="478">
        <f>'[22]LT-WFALLON'!$F$12+'[22]LT-WFALLON'!$F$48</f>
        <v>0</v>
      </c>
      <c r="Z25" s="478">
        <f>'[22]LT-WFALLON'!$G$12+'[22]LT-WFALLON'!$G$48</f>
        <v>0</v>
      </c>
      <c r="AA25" s="478">
        <f>[37]Liq!$S$96</f>
        <v>0</v>
      </c>
      <c r="AB25" s="478">
        <f>[37]Prudency!$C$322</f>
        <v>0</v>
      </c>
      <c r="AC25" s="478">
        <f>[37]Prudency!$B$322</f>
        <v>0</v>
      </c>
      <c r="AD25" s="478">
        <f>[37]Liq!$D$96</f>
        <v>0</v>
      </c>
      <c r="AE25" s="478">
        <f>[37]Liq!$F$96</f>
        <v>0</v>
      </c>
      <c r="AF25" s="478">
        <f>'[37]Daily Change'!$C$1255</f>
        <v>0</v>
      </c>
      <c r="AG25" s="478">
        <f>'[37]Daily Change'!$D$1255</f>
        <v>0</v>
      </c>
      <c r="AH25" s="478">
        <f>'[37]Daily Change'!$C$1256</f>
        <v>0</v>
      </c>
      <c r="AI25" s="478">
        <f>'[37]Daily Change'!$D$1256</f>
        <v>0</v>
      </c>
      <c r="AJ25" s="478">
        <f>[37]Liq!$E$96</f>
        <v>0</v>
      </c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'[23]LT-WFALLON'!$I$12</f>
        <v>0</v>
      </c>
      <c r="U26" s="478">
        <f>'[23]LT-WFALLON'!$I$48</f>
        <v>0</v>
      </c>
      <c r="V26" s="478">
        <f>'[23]LT-WFALLON'!$N$12+'[23]LT-WFALLON'!$N$48</f>
        <v>0</v>
      </c>
      <c r="W26" s="478">
        <f>'[23]LT-WFALLON'!$O$12+'[23]LT-WFALLON'!$O$48</f>
        <v>0</v>
      </c>
      <c r="X26" s="478">
        <f>'[23]LT-WFALLON'!$Q$12+'[23]LT-WFALLON'!$Q$48</f>
        <v>0</v>
      </c>
      <c r="Y26" s="478">
        <f>'[23]LT-WFALLON'!$F$12+'[23]LT-WFALLON'!$F$48</f>
        <v>0</v>
      </c>
      <c r="Z26" s="478">
        <f>'[23]LT-WFALLON'!$G$12+'[23]LT-WFALLON'!$G$48</f>
        <v>0</v>
      </c>
      <c r="AA26" s="478">
        <f>[38]Liq!$S$96</f>
        <v>0</v>
      </c>
      <c r="AB26" s="478">
        <f>[38]Prudency!$C$322</f>
        <v>0</v>
      </c>
      <c r="AC26" s="478">
        <f>[38]Prudency!$B$322</f>
        <v>0</v>
      </c>
      <c r="AD26" s="478">
        <f>[38]Liq!$D$96</f>
        <v>0</v>
      </c>
      <c r="AE26" s="478">
        <f>[38]Liq!$F$96</f>
        <v>0</v>
      </c>
      <c r="AF26" s="478">
        <f>'[38]Daily Change'!$C$1255</f>
        <v>0</v>
      </c>
      <c r="AG26" s="478">
        <f>'[38]Daily Change'!$D$1255</f>
        <v>0</v>
      </c>
      <c r="AH26" s="478">
        <f>'[38]Daily Change'!$C$1256</f>
        <v>0</v>
      </c>
      <c r="AI26" s="478">
        <f>'[38]Daily Change'!$D$1256</f>
        <v>0</v>
      </c>
      <c r="AJ26" s="478">
        <f>[38]Liq!$E$96</f>
        <v>0</v>
      </c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'[24]LT-WFALLON'!$I$12</f>
        <v>0</v>
      </c>
      <c r="U27" s="478">
        <f>'[24]LT-WFALLON'!$I$48</f>
        <v>0</v>
      </c>
      <c r="V27" s="478">
        <f>'[24]LT-WFALLON'!$N$12+'[24]LT-WFALLON'!$N$48</f>
        <v>0</v>
      </c>
      <c r="W27" s="478">
        <f>'[24]LT-WFALLON'!$O$12+'[24]LT-WFALLON'!$O$48</f>
        <v>0</v>
      </c>
      <c r="X27" s="478">
        <f>'[24]LT-WFALLON'!$Q$12+'[24]LT-WFALLON'!$Q$48</f>
        <v>0</v>
      </c>
      <c r="Y27" s="478">
        <f>'[24]LT-WFALLON'!$F$12+'[24]LT-WFALLON'!$F$48</f>
        <v>0</v>
      </c>
      <c r="Z27" s="478">
        <f>'[24]LT-WFALLON'!$G$12+'[24]LT-WFALLON'!$G$48</f>
        <v>0</v>
      </c>
      <c r="AA27" s="478">
        <f>[39]Liq!$S$96</f>
        <v>0</v>
      </c>
      <c r="AB27" s="478">
        <f>[39]Prudency!$C$322</f>
        <v>0</v>
      </c>
      <c r="AC27" s="478">
        <f>[39]Prudency!$B$322</f>
        <v>0</v>
      </c>
      <c r="AD27" s="478">
        <f>[39]Liq!$D$96</f>
        <v>0</v>
      </c>
      <c r="AE27" s="478">
        <f>[39]Liq!$F$96</f>
        <v>0</v>
      </c>
      <c r="AF27" s="478">
        <f>'[39]Daily Change'!$C$1255</f>
        <v>0</v>
      </c>
      <c r="AG27" s="478">
        <f>'[39]Daily Change'!$D$1255</f>
        <v>0</v>
      </c>
      <c r="AH27" s="478">
        <f>'[39]Daily Change'!$C$1256</f>
        <v>0</v>
      </c>
      <c r="AI27" s="478">
        <f>'[39]Daily Change'!$D$1256</f>
        <v>0</v>
      </c>
      <c r="AJ27" s="478">
        <f>[39]Liq!$E$96</f>
        <v>0</v>
      </c>
      <c r="AK27" s="18"/>
    </row>
    <row r="28" spans="1:37" ht="12.75" customHeight="1" x14ac:dyDescent="0.25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'[25]LT-WFALLON'!$I$12</f>
        <v>0</v>
      </c>
      <c r="U28" s="478">
        <f>'[25]LT-WFALLON'!$I$48</f>
        <v>0</v>
      </c>
      <c r="V28" s="478">
        <f>'[25]LT-WFALLON'!$N$12+'[25]LT-WFALLON'!$N$48</f>
        <v>0</v>
      </c>
      <c r="W28" s="478">
        <f>'[25]LT-WFALLON'!$O$12+'[25]LT-WFALLON'!$O$48</f>
        <v>0</v>
      </c>
      <c r="X28" s="478">
        <f>'[25]LT-WFALLON'!$Q$12+'[25]LT-WFALLON'!$Q$48</f>
        <v>0</v>
      </c>
      <c r="Y28" s="478">
        <f>'[25]LT-WFALLON'!$F$12+'[25]LT-WFALLON'!$F$48</f>
        <v>0</v>
      </c>
      <c r="Z28" s="478">
        <f>'[25]LT-WFALLON'!$G$12+'[25]LT-WFALLON'!$G$48</f>
        <v>0</v>
      </c>
      <c r="AA28" s="478">
        <f>[40]Liq!$S$96</f>
        <v>0</v>
      </c>
      <c r="AB28" s="478">
        <f>[40]Prudency!$C$322</f>
        <v>0</v>
      </c>
      <c r="AC28" s="478">
        <f>[40]Prudency!$B$322</f>
        <v>0</v>
      </c>
      <c r="AD28" s="478">
        <f>[40]Liq!$D$96</f>
        <v>0</v>
      </c>
      <c r="AE28" s="478">
        <f>[40]Liq!$F$96</f>
        <v>0</v>
      </c>
      <c r="AF28" s="478">
        <f>'[40]Daily Change'!$C$1255</f>
        <v>0</v>
      </c>
      <c r="AG28" s="478">
        <f>'[40]Daily Change'!$D$1255</f>
        <v>0</v>
      </c>
      <c r="AH28" s="478">
        <f>'[40]Daily Change'!$C$1256</f>
        <v>0</v>
      </c>
      <c r="AI28" s="478">
        <f>'[40]Daily Change'!$D$1256</f>
        <v>0</v>
      </c>
      <c r="AJ28" s="478">
        <f>[40]Liq!$E$96</f>
        <v>0</v>
      </c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'[26]LT-WFALLON'!$I$12</f>
        <v>0</v>
      </c>
      <c r="U29" s="478">
        <f>'[26]LT-WFALLON'!$I$48</f>
        <v>0</v>
      </c>
      <c r="V29" s="478">
        <f>'[26]LT-WFALLON'!$N$12+'[26]LT-WFALLON'!$N$48</f>
        <v>0</v>
      </c>
      <c r="W29" s="478">
        <f>'[26]LT-WFALLON'!$O$12+'[26]LT-WFALLON'!$O$48</f>
        <v>0</v>
      </c>
      <c r="X29" s="478">
        <f>'[26]LT-WFALLON'!$Q$12+'[26]LT-WFALLON'!$Q$48</f>
        <v>0</v>
      </c>
      <c r="Y29" s="478">
        <f>'[26]LT-WFALLON'!$F$12+'[26]LT-WFALLON'!$F$48</f>
        <v>0</v>
      </c>
      <c r="Z29" s="478">
        <f>'[26]LT-WFALLON'!$G$12+'[26]LT-WFALLON'!$G$48</f>
        <v>0</v>
      </c>
      <c r="AA29" s="478">
        <f>[41]Liq!$S$96</f>
        <v>0</v>
      </c>
      <c r="AB29" s="478">
        <f>[41]Prudency!$C$322</f>
        <v>0</v>
      </c>
      <c r="AC29" s="478">
        <f>[41]Prudency!$B$322</f>
        <v>0</v>
      </c>
      <c r="AD29" s="478">
        <f>[41]Liq!$D$96</f>
        <v>0</v>
      </c>
      <c r="AE29" s="478">
        <f>[41]Liq!$F$96</f>
        <v>0</v>
      </c>
      <c r="AF29" s="478">
        <f>'[41]Daily Change'!$C$1255</f>
        <v>0</v>
      </c>
      <c r="AG29" s="478">
        <f>'[41]Daily Change'!$D$1255</f>
        <v>0</v>
      </c>
      <c r="AH29" s="478">
        <f>'[41]Daily Change'!$C$1256</f>
        <v>0</v>
      </c>
      <c r="AI29" s="478">
        <f>'[41]Daily Change'!$D$1256</f>
        <v>0</v>
      </c>
      <c r="AJ29" s="478">
        <f>[41]Liq!$E$96</f>
        <v>0</v>
      </c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'[27]LT-WFALLON'!$I$12</f>
        <v>0</v>
      </c>
      <c r="U30" s="478">
        <f>'[27]LT-WFALLON'!$I$48</f>
        <v>0</v>
      </c>
      <c r="V30" s="478">
        <f>'[27]LT-WFALLON'!$N$12+'[27]LT-WFALLON'!$N$48</f>
        <v>0</v>
      </c>
      <c r="W30" s="478">
        <f>'[27]LT-WFALLON'!$O$12+'[27]LT-WFALLON'!$O$48</f>
        <v>0</v>
      </c>
      <c r="X30" s="478">
        <f>'[27]LT-WFALLON'!$Q$12+'[27]LT-WFALLON'!$Q$48</f>
        <v>0</v>
      </c>
      <c r="Y30" s="478">
        <f>'[27]LT-WFALLON'!$F$12+'[27]LT-WFALLON'!$F$48</f>
        <v>0</v>
      </c>
      <c r="Z30" s="478">
        <f>'[27]LT-WFALLON'!$G$12+'[27]LT-WFALLON'!$G$48</f>
        <v>0</v>
      </c>
      <c r="AA30" s="478">
        <f>[42]Liq!$S$96</f>
        <v>0</v>
      </c>
      <c r="AB30" s="478">
        <f>[42]Prudency!$C$322</f>
        <v>0</v>
      </c>
      <c r="AC30" s="478">
        <f>[42]Prudency!$B$322</f>
        <v>0</v>
      </c>
      <c r="AD30" s="478">
        <f>[42]Liq!$D$96</f>
        <v>0</v>
      </c>
      <c r="AE30" s="478">
        <f>[42]Liq!$F$96</f>
        <v>0</v>
      </c>
      <c r="AF30" s="478">
        <f>'[42]Daily Change'!$C$1255</f>
        <v>0</v>
      </c>
      <c r="AG30" s="478">
        <f>'[42]Daily Change'!$D$1255</f>
        <v>0</v>
      </c>
      <c r="AH30" s="478">
        <f>'[42]Daily Change'!$C$1256</f>
        <v>0</v>
      </c>
      <c r="AI30" s="478">
        <f>'[42]Daily Change'!$D$1256</f>
        <v>0</v>
      </c>
      <c r="AJ30" s="478">
        <f>[42]Liq!$E$96</f>
        <v>0</v>
      </c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'[28]LT-WFALLON'!$I$12</f>
        <v>0</v>
      </c>
      <c r="U31" s="478">
        <f>'[28]LT-WFALLON'!$I$48</f>
        <v>0</v>
      </c>
      <c r="V31" s="478">
        <f>'[28]LT-WFALLON'!$N$12+'[28]LT-WFALLON'!$N$48</f>
        <v>0</v>
      </c>
      <c r="W31" s="478">
        <f>'[28]LT-WFALLON'!$O$12+'[28]LT-WFALLON'!$O$48</f>
        <v>0</v>
      </c>
      <c r="X31" s="478">
        <f>'[28]LT-WFALLON'!$Q$12+'[28]LT-WFALLON'!$Q$48</f>
        <v>0</v>
      </c>
      <c r="Y31" s="478">
        <f>'[28]LT-WFALLON'!$F$12+'[28]LT-WFALLON'!$F$48</f>
        <v>0</v>
      </c>
      <c r="Z31" s="478">
        <f>'[28]LT-WFALLON'!$G$12+'[28]LT-WFALLON'!$G$48</f>
        <v>0</v>
      </c>
      <c r="AA31" s="478">
        <f>[43]Liq!$S$96</f>
        <v>0</v>
      </c>
      <c r="AB31" s="478">
        <f>[43]Prudency!$C$322</f>
        <v>0</v>
      </c>
      <c r="AC31" s="478">
        <f>[43]Prudency!$B$322</f>
        <v>0</v>
      </c>
      <c r="AD31" s="478">
        <f>[43]Liq!$D$96</f>
        <v>0</v>
      </c>
      <c r="AE31" s="478">
        <f>[43]Liq!$F$96</f>
        <v>0</v>
      </c>
      <c r="AF31" s="478">
        <f>'[43]Daily Change'!$C$1255</f>
        <v>0</v>
      </c>
      <c r="AG31" s="478">
        <f>'[43]Daily Change'!$D$1255</f>
        <v>0</v>
      </c>
      <c r="AH31" s="478">
        <f>'[43]Daily Change'!$C$1256</f>
        <v>0</v>
      </c>
      <c r="AI31" s="478">
        <f>'[43]Daily Change'!$D$1256</f>
        <v>0</v>
      </c>
      <c r="AJ31" s="478">
        <f>[43]Liq!$E$96</f>
        <v>0</v>
      </c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'[29]LT-WFALLON'!$I$12</f>
        <v>0</v>
      </c>
      <c r="U32" s="478">
        <f>'[29]LT-WFALLON'!$I$48</f>
        <v>0</v>
      </c>
      <c r="V32" s="478">
        <f>'[29]LT-WFALLON'!$N$12+'[29]LT-WFALLON'!$N$48</f>
        <v>0</v>
      </c>
      <c r="W32" s="478">
        <f>'[29]LT-WFALLON'!$O$12+'[29]LT-WFALLON'!$O$48</f>
        <v>0</v>
      </c>
      <c r="X32" s="478">
        <f>'[29]LT-WFALLON'!$Q$12+'[29]LT-WFALLON'!$Q$48</f>
        <v>0</v>
      </c>
      <c r="Y32" s="478">
        <f>'[29]LT-WFALLON'!$F$12+'[29]LT-WFALLON'!$F$48</f>
        <v>0</v>
      </c>
      <c r="Z32" s="478">
        <f>'[29]LT-WFALLON'!$G$12+'[29]LT-WFALLON'!$G$48</f>
        <v>0</v>
      </c>
      <c r="AA32" s="478">
        <f>[44]Liq!$S$96</f>
        <v>0</v>
      </c>
      <c r="AB32" s="478">
        <f>[44]Prudency!$C$322</f>
        <v>0</v>
      </c>
      <c r="AC32" s="478">
        <f>[44]Prudency!$B$322</f>
        <v>0</v>
      </c>
      <c r="AD32" s="478">
        <f>[44]Liq!$D$96</f>
        <v>0</v>
      </c>
      <c r="AE32" s="478">
        <f>[44]Liq!$F$96</f>
        <v>0</v>
      </c>
      <c r="AF32" s="478">
        <f>'[44]Daily Change'!$C$1255</f>
        <v>0</v>
      </c>
      <c r="AG32" s="478">
        <f>'[44]Daily Change'!$D$1255</f>
        <v>0</v>
      </c>
      <c r="AH32" s="478">
        <f>'[44]Daily Change'!$C$1256</f>
        <v>0</v>
      </c>
      <c r="AI32" s="478">
        <f>'[44]Daily Change'!$D$1256</f>
        <v>0</v>
      </c>
      <c r="AJ32" s="478">
        <f>[44]Liq!$E$96</f>
        <v>0</v>
      </c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'[30]LT-WFALLON'!$I$12</f>
        <v>0</v>
      </c>
      <c r="U33" s="478">
        <f>'[30]LT-WFALLON'!$I$48</f>
        <v>0</v>
      </c>
      <c r="V33" s="478">
        <f>'[30]LT-WFALLON'!$N$12+'[30]LT-WFALLON'!$N$48</f>
        <v>0</v>
      </c>
      <c r="W33" s="478">
        <f>'[30]LT-WFALLON'!$O$12+'[30]LT-WFALLON'!$O$48</f>
        <v>0</v>
      </c>
      <c r="X33" s="478">
        <f>'[30]LT-WFALLON'!$Q$12+'[30]LT-WFALLON'!$Q$48</f>
        <v>0</v>
      </c>
      <c r="Y33" s="478">
        <f>'[30]LT-WFALLON'!$F$12+'[30]LT-WFALLON'!$F$48</f>
        <v>0</v>
      </c>
      <c r="Z33" s="478">
        <f>'[30]LT-WFALLON'!$G$12+'[30]LT-WFALLON'!$G$48</f>
        <v>0</v>
      </c>
      <c r="AA33" s="478">
        <f>[45]Liq!$S$96</f>
        <v>0</v>
      </c>
      <c r="AB33" s="478">
        <f>[45]Prudency!$C$322</f>
        <v>0</v>
      </c>
      <c r="AC33" s="478">
        <f>[45]Prudency!$B$322</f>
        <v>0</v>
      </c>
      <c r="AD33" s="478">
        <f>[45]Liq!$D$96</f>
        <v>0</v>
      </c>
      <c r="AE33" s="478">
        <f>[45]Liq!$F$96</f>
        <v>0</v>
      </c>
      <c r="AF33" s="478">
        <f>'[45]Daily Change'!$C$1255</f>
        <v>0</v>
      </c>
      <c r="AG33" s="478">
        <f>'[45]Daily Change'!$D$1255</f>
        <v>0</v>
      </c>
      <c r="AH33" s="478">
        <f>'[45]Daily Change'!$C$1256</f>
        <v>0</v>
      </c>
      <c r="AI33" s="478">
        <f>'[45]Daily Change'!$D$1256</f>
        <v>0</v>
      </c>
      <c r="AJ33" s="478">
        <f>[45]Liq!$E$96</f>
        <v>0</v>
      </c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'[31]LT-WFALLON'!$I$12</f>
        <v>0</v>
      </c>
      <c r="U34" s="478">
        <f>'[31]LT-WFALLON'!$I$48</f>
        <v>0</v>
      </c>
      <c r="V34" s="478">
        <f>'[31]LT-WFALLON'!$N$12+'[31]LT-WFALLON'!$N$48</f>
        <v>0</v>
      </c>
      <c r="W34" s="478">
        <f>'[31]LT-WFALLON'!$O$12+'[31]LT-WFALLON'!$O$48</f>
        <v>0</v>
      </c>
      <c r="X34" s="478">
        <f>'[31]LT-WFALLON'!$Q$12+'[31]LT-WFALLON'!$Q$48</f>
        <v>0</v>
      </c>
      <c r="Y34" s="478">
        <f>'[31]LT-WFALLON'!$F$12+'[31]LT-WFALLON'!$F$48</f>
        <v>0</v>
      </c>
      <c r="Z34" s="478">
        <f>'[31]LT-WFALLON'!$G$12+'[31]LT-WFALLON'!$G$48</f>
        <v>0</v>
      </c>
      <c r="AA34" s="478">
        <f>[46]Liq!$S$96</f>
        <v>0</v>
      </c>
      <c r="AB34" s="478">
        <f>[46]Prudency!$C$322</f>
        <v>0</v>
      </c>
      <c r="AC34" s="478">
        <f>[46]Prudency!$B$322</f>
        <v>0</v>
      </c>
      <c r="AD34" s="478">
        <f>[46]Liq!$D$96</f>
        <v>0</v>
      </c>
      <c r="AE34" s="478">
        <f>[46]Liq!$F$96</f>
        <v>0</v>
      </c>
      <c r="AF34" s="478">
        <f>'[46]Daily Change'!$C$1255</f>
        <v>0</v>
      </c>
      <c r="AG34" s="478">
        <f>'[46]Daily Change'!$D$1255</f>
        <v>0</v>
      </c>
      <c r="AH34" s="478">
        <f>'[46]Daily Change'!$C$1256</f>
        <v>0</v>
      </c>
      <c r="AI34" s="478">
        <f>'[46]Daily Change'!$D$1256</f>
        <v>0</v>
      </c>
      <c r="AJ34" s="478">
        <f>[46]Liq!$E$96</f>
        <v>0</v>
      </c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'[32]LT-WFALLON'!$I$12</f>
        <v>0</v>
      </c>
      <c r="U35" s="478">
        <f>'[32]LT-WFALLON'!$I$48</f>
        <v>0</v>
      </c>
      <c r="V35" s="478">
        <f>'[32]LT-WFALLON'!$N$12+'[32]LT-WFALLON'!$N$48</f>
        <v>0</v>
      </c>
      <c r="W35" s="478">
        <f>'[32]LT-WFALLON'!$O$12+'[32]LT-WFALLON'!$O$48</f>
        <v>0</v>
      </c>
      <c r="X35" s="478">
        <f>'[32]LT-WFALLON'!$Q$12+'[32]LT-WFALLON'!$Q$48</f>
        <v>0</v>
      </c>
      <c r="Y35" s="478">
        <f>'[32]LT-WFALLON'!$F$12+'[32]LT-WFALLON'!$F$48</f>
        <v>0</v>
      </c>
      <c r="Z35" s="478">
        <f>'[32]LT-WFALLON'!$G$12+'[32]LT-WFALLON'!$G$48</f>
        <v>0</v>
      </c>
      <c r="AA35" s="478">
        <f>[47]Liq!$S$96</f>
        <v>0</v>
      </c>
      <c r="AB35" s="478">
        <f>[47]Prudency!$C$322</f>
        <v>0</v>
      </c>
      <c r="AC35" s="478">
        <f>[47]Prudency!$B$322</f>
        <v>0</v>
      </c>
      <c r="AD35" s="478">
        <f>[47]Liq!$D$96</f>
        <v>0</v>
      </c>
      <c r="AE35" s="478">
        <f>[47]Liq!$F$96</f>
        <v>0</v>
      </c>
      <c r="AF35" s="478">
        <f>'[47]Daily Change'!$C$1255</f>
        <v>0</v>
      </c>
      <c r="AG35" s="478">
        <f>'[47]Daily Change'!$D$1255</f>
        <v>0</v>
      </c>
      <c r="AH35" s="478">
        <f>'[47]Daily Change'!$C$1256</f>
        <v>0</v>
      </c>
      <c r="AI35" s="478">
        <f>'[47]Daily Change'!$D$1256</f>
        <v>0</v>
      </c>
      <c r="AJ35" s="478">
        <f>[47]Liq!$E$96</f>
        <v>0</v>
      </c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'[33]LT-WFALLON'!$I$12</f>
        <v>0</v>
      </c>
      <c r="U36" s="478">
        <f>'[33]LT-WFALLON'!$I$48</f>
        <v>0</v>
      </c>
      <c r="V36" s="478">
        <f>'[33]LT-WFALLON'!$N$12+'[33]LT-WFALLON'!$N$48</f>
        <v>0</v>
      </c>
      <c r="W36" s="478">
        <f>'[33]LT-WFALLON'!$O$12+'[33]LT-WFALLON'!$O$48</f>
        <v>0</v>
      </c>
      <c r="X36" s="478">
        <f>'[33]LT-WFALLON'!$Q$12+'[33]LT-WFALLON'!$Q$48</f>
        <v>0</v>
      </c>
      <c r="Y36" s="478">
        <f>'[33]LT-WFALLON'!$F$12+'[33]LT-WFALLON'!$F$48</f>
        <v>0</v>
      </c>
      <c r="Z36" s="478">
        <f>'[33]LT-WFALLON'!$G$12+'[33]LT-WFALLON'!$G$48</f>
        <v>0</v>
      </c>
      <c r="AA36" s="478">
        <f>[48]Liq!$S$96</f>
        <v>0</v>
      </c>
      <c r="AB36" s="478">
        <f>[48]Prudency!$C$322</f>
        <v>0</v>
      </c>
      <c r="AC36" s="478">
        <f>[48]Prudency!$B$322</f>
        <v>0</v>
      </c>
      <c r="AD36" s="478">
        <f>[48]Liq!$D$96</f>
        <v>0</v>
      </c>
      <c r="AE36" s="478">
        <f>[48]Liq!$F$96</f>
        <v>0</v>
      </c>
      <c r="AF36" s="478">
        <f>'[48]Daily Change'!$C$1255</f>
        <v>0</v>
      </c>
      <c r="AG36" s="478">
        <f>'[48]Daily Change'!$D$1255</f>
        <v>0</v>
      </c>
      <c r="AH36" s="478">
        <f>'[48]Daily Change'!$C$1256</f>
        <v>0</v>
      </c>
      <c r="AI36" s="478">
        <f>'[48]Daily Change'!$D$1256</f>
        <v>0</v>
      </c>
      <c r="AJ36" s="478">
        <f>[48]Liq!$E$96</f>
        <v>0</v>
      </c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'[34]LT-WFALLON'!$I$12</f>
        <v>0</v>
      </c>
      <c r="U37" s="478">
        <f>'[34]LT-WFALLON'!$I$48</f>
        <v>0</v>
      </c>
      <c r="V37" s="478">
        <f>'[34]LT-WFALLON'!$N$12+'[34]LT-WFALLON'!$N$48</f>
        <v>0</v>
      </c>
      <c r="W37" s="478">
        <f>'[34]LT-WFALLON'!$O$12+'[34]LT-WFALLON'!$O$48</f>
        <v>0</v>
      </c>
      <c r="X37" s="478">
        <f>'[34]LT-WFALLON'!$Q$12+'[34]LT-WFALLON'!$Q$48</f>
        <v>0</v>
      </c>
      <c r="Y37" s="478">
        <f>'[34]LT-WFALLON'!$F$12+'[34]LT-WFALLON'!$F$48</f>
        <v>0</v>
      </c>
      <c r="Z37" s="478">
        <f>'[34]LT-WFALLON'!$G$12+'[34]LT-WFALLON'!$G$48</f>
        <v>0</v>
      </c>
      <c r="AA37" s="478">
        <f>[49]Liq!$S$96</f>
        <v>0</v>
      </c>
      <c r="AB37" s="478">
        <f>[49]Prudency!$C$322</f>
        <v>0</v>
      </c>
      <c r="AC37" s="478">
        <f>[49]Prudency!$B$322</f>
        <v>0</v>
      </c>
      <c r="AD37" s="478">
        <f>[49]Liq!$D$96</f>
        <v>0</v>
      </c>
      <c r="AE37" s="478">
        <f>[49]Liq!$F$96</f>
        <v>0</v>
      </c>
      <c r="AF37" s="478">
        <f>'[49]Daily Change'!$C$1255</f>
        <v>0</v>
      </c>
      <c r="AG37" s="478">
        <f>'[49]Daily Change'!$D$1255</f>
        <v>0</v>
      </c>
      <c r="AH37" s="478">
        <f>'[49]Daily Change'!$C$1256</f>
        <v>0</v>
      </c>
      <c r="AI37" s="478">
        <f>'[49]Daily Change'!$D$1256</f>
        <v>0</v>
      </c>
      <c r="AJ37" s="478">
        <f>[49]Liq!$E$96</f>
        <v>0</v>
      </c>
    </row>
    <row r="38" spans="1:45" ht="12.75" customHeight="1" thickBot="1" x14ac:dyDescent="0.3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'[35]LT-WFALLON'!$I$12</f>
        <v>0</v>
      </c>
      <c r="U38" s="512">
        <f>'[35]LT-WFALLON'!$I$48</f>
        <v>0</v>
      </c>
      <c r="V38" s="512">
        <f>'[35]LT-WFALLON'!$N$12+'[35]LT-WFALLON'!$N$48</f>
        <v>0</v>
      </c>
      <c r="W38" s="512">
        <f>'[35]LT-WFALLON'!$O$12+'[35]LT-WFALLON'!$O$48</f>
        <v>0</v>
      </c>
      <c r="X38" s="512">
        <f>'[35]LT-WFALLON'!$Q$12+'[35]LT-WFALLON'!$Q$48</f>
        <v>0</v>
      </c>
      <c r="Y38" s="512">
        <f>'[35]LT-WFALLON'!$F$12+'[35]LT-WFALLON'!$F$48</f>
        <v>0</v>
      </c>
      <c r="Z38" s="512">
        <f>'[35]LT-WFALLON'!$G$12+'[35]LT-WFALLON'!$G$48</f>
        <v>0</v>
      </c>
      <c r="AA38" s="512">
        <f>[50]Liq!$S$96</f>
        <v>0</v>
      </c>
      <c r="AB38" s="512">
        <f>[50]Prudency!$C$322</f>
        <v>0</v>
      </c>
      <c r="AC38" s="512">
        <f>[50]Prudency!$B$322</f>
        <v>0</v>
      </c>
      <c r="AD38" s="512">
        <f>[50]Liq!$D$96</f>
        <v>0</v>
      </c>
      <c r="AE38" s="512">
        <f>[50]Liq!$F$96</f>
        <v>0</v>
      </c>
      <c r="AF38" s="512">
        <f>'[50]Daily Change'!$C$1255</f>
        <v>0</v>
      </c>
      <c r="AG38" s="512">
        <f>'[50]Daily Change'!$D$1255</f>
        <v>0</v>
      </c>
      <c r="AH38" s="512">
        <f>'[50]Daily Change'!$C$1256</f>
        <v>0</v>
      </c>
      <c r="AI38" s="512">
        <f>'[50]Daily Change'!$D$1256</f>
        <v>0</v>
      </c>
      <c r="AJ38" s="512">
        <f>[50]Liq!$E$96</f>
        <v>0</v>
      </c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A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3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C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AX277"/>
  <sheetViews>
    <sheetView showGridLines="0" topLeftCell="A43" zoomScale="80" workbookViewId="0">
      <pane xSplit="2" topLeftCell="C1" activePane="topRight" state="frozen"/>
      <selection activeCell="C174" sqref="C174:I174"/>
      <selection pane="topRight"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293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'[56]LT-WFALLON'!$I$9</f>
        <v>0</v>
      </c>
      <c r="U8" s="478">
        <f>'[56]LT-WFALLON'!$I$45</f>
        <v>0</v>
      </c>
      <c r="V8" s="478">
        <f>'[56]LT-WFALLON'!$N$9+'[56]LT-WFALLON'!$N$45</f>
        <v>0</v>
      </c>
      <c r="W8" s="478">
        <f>'[56]LT-WFALLON'!$O$9+'[56]LT-WFALLON'!$O$45</f>
        <v>0</v>
      </c>
      <c r="X8" s="478">
        <f>'[56]LT-WFALLON'!$Q$9+'[56]LT-WFALLON'!$Q$45</f>
        <v>0</v>
      </c>
      <c r="Y8" s="478">
        <f>'[56]LT-WFALLON'!$F$9+'[56]LT-WFALLON'!$F$45</f>
        <v>0</v>
      </c>
      <c r="Z8" s="478">
        <f>'[56]LT-WFALLON'!$G$9+'[56]LT-WFALLON'!$G$45</f>
        <v>0</v>
      </c>
      <c r="AA8" s="478">
        <f>[57]Liq!$E$3</f>
        <v>0</v>
      </c>
      <c r="AB8" s="478">
        <f>[57]Prudency!$C$319</f>
        <v>0</v>
      </c>
      <c r="AC8" s="478">
        <f>[57]Prudency!$B$319</f>
        <v>0</v>
      </c>
      <c r="AD8" s="478">
        <f>[57]Sheet5!$D$3</f>
        <v>0</v>
      </c>
      <c r="AE8" s="478">
        <f>[57]Liq!$D$3</f>
        <v>0</v>
      </c>
      <c r="AF8" s="478">
        <f>'[57]Daily Change'!$C$593</f>
        <v>0</v>
      </c>
      <c r="AG8" s="478">
        <f>'[57]Daily Change'!$D$593</f>
        <v>0</v>
      </c>
      <c r="AH8" s="478">
        <f>'[57]Daily Change'!$C$594</f>
        <v>0</v>
      </c>
      <c r="AI8" s="478">
        <f>'[57]Daily Change'!$D$594</f>
        <v>0</v>
      </c>
      <c r="AJ8" s="478">
        <f>[57]Sheet5!$L$6</f>
        <v>0</v>
      </c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'[51]LT-WFALLON'!$I$9</f>
        <v>0</v>
      </c>
      <c r="U9" s="478">
        <f>'[51]LT-WFALLON'!$I$45</f>
        <v>0</v>
      </c>
      <c r="V9" s="478">
        <f>'[51]LT-WFALLON'!$N$9+'[51]LT-WFALLON'!$N$45</f>
        <v>0</v>
      </c>
      <c r="W9" s="478">
        <f>'[51]LT-WFALLON'!$O$9+'[51]LT-WFALLON'!$O$45</f>
        <v>0</v>
      </c>
      <c r="X9" s="478">
        <f>'[51]LT-WFALLON'!$Q$9+'[51]LT-WFALLON'!$Q$45</f>
        <v>0</v>
      </c>
      <c r="Y9" s="478">
        <f>'[51]LT-WFALLON'!$F$9+'[51]LT-WFALLON'!$F$45</f>
        <v>0</v>
      </c>
      <c r="Z9" s="478">
        <f>'[51]LT-WFALLON'!$G$9+'[51]LT-WFALLON'!$G$45</f>
        <v>0</v>
      </c>
      <c r="AA9" s="478">
        <f>[58]Liq!$E$3</f>
        <v>0</v>
      </c>
      <c r="AB9" s="478">
        <f>[58]Prudency!$C$319</f>
        <v>0</v>
      </c>
      <c r="AC9" s="478">
        <f>[58]Prudency!$B$319</f>
        <v>0</v>
      </c>
      <c r="AD9" s="478">
        <f>[58]Sheet5!$D$3</f>
        <v>0</v>
      </c>
      <c r="AE9" s="478">
        <f>[58]Liq!$D$3</f>
        <v>0</v>
      </c>
      <c r="AF9" s="478">
        <f>'[58]Daily Change'!$C$593</f>
        <v>0</v>
      </c>
      <c r="AG9" s="478">
        <f>'[58]Daily Change'!$D$593</f>
        <v>0</v>
      </c>
      <c r="AH9" s="478">
        <f>'[58]Daily Change'!$C$594</f>
        <v>0</v>
      </c>
      <c r="AI9" s="478">
        <f>'[58]Daily Change'!$D$594</f>
        <v>0</v>
      </c>
      <c r="AJ9" s="478">
        <f>[58]Sheet5!$L$6</f>
        <v>0</v>
      </c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'[52]LT-WFALLON'!$I$9</f>
        <v>0</v>
      </c>
      <c r="U10" s="478">
        <f>'[52]LT-WFALLON'!$I$45</f>
        <v>0</v>
      </c>
      <c r="V10" s="478">
        <f>'[52]LT-WFALLON'!$N$9+'[52]LT-WFALLON'!$N$45</f>
        <v>0</v>
      </c>
      <c r="W10" s="478">
        <f>'[52]LT-WFALLON'!$O$9+'[52]LT-WFALLON'!$O$45</f>
        <v>0</v>
      </c>
      <c r="X10" s="478">
        <f>'[52]LT-WFALLON'!$Q$9+'[52]LT-WFALLON'!$Q$45</f>
        <v>0</v>
      </c>
      <c r="Y10" s="478">
        <f>'[52]LT-WFALLON'!$F$9+'[52]LT-WFALLON'!$F$45</f>
        <v>0</v>
      </c>
      <c r="Z10" s="478">
        <f>'[52]LT-WFALLON'!$G$9+'[52]LT-WFALLON'!$G$45</f>
        <v>0</v>
      </c>
      <c r="AA10" s="478">
        <f>[59]Liq!$E$3</f>
        <v>0</v>
      </c>
      <c r="AB10" s="478">
        <f>[59]Prudency!$C$319</f>
        <v>0</v>
      </c>
      <c r="AC10" s="478">
        <f>[59]Prudency!$B$319</f>
        <v>0</v>
      </c>
      <c r="AD10" s="478">
        <f>[59]Sheet5!$D$3</f>
        <v>0</v>
      </c>
      <c r="AE10" s="478">
        <f>[59]Liq!$D$3</f>
        <v>0</v>
      </c>
      <c r="AF10" s="478">
        <f>'[59]Daily Change'!$C$593</f>
        <v>0</v>
      </c>
      <c r="AG10" s="478">
        <f>'[59]Daily Change'!$D$593</f>
        <v>0</v>
      </c>
      <c r="AH10" s="478">
        <f>'[59]Daily Change'!$C$594</f>
        <v>0</v>
      </c>
      <c r="AI10" s="478">
        <f>'[59]Daily Change'!$D$594</f>
        <v>0</v>
      </c>
      <c r="AJ10" s="478">
        <f>[59]Sheet5!$L$6</f>
        <v>0</v>
      </c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'[53]LT-WFALLON'!$I$9</f>
        <v>0</v>
      </c>
      <c r="U11" s="478">
        <f>'[53]LT-WFALLON'!$I$45</f>
        <v>0</v>
      </c>
      <c r="V11" s="478">
        <f>'[53]LT-WFALLON'!$N$9+'[53]LT-WFALLON'!$N$45</f>
        <v>0</v>
      </c>
      <c r="W11" s="478">
        <f>'[53]LT-WFALLON'!$O$9+'[53]LT-WFALLON'!$O$45</f>
        <v>0</v>
      </c>
      <c r="X11" s="478">
        <f>'[53]LT-WFALLON'!$Q$9+'[53]LT-WFALLON'!$Q$45</f>
        <v>0</v>
      </c>
      <c r="Y11" s="478">
        <f>'[53]LT-WFALLON'!$F$9+'[53]LT-WFALLON'!$F$45</f>
        <v>0</v>
      </c>
      <c r="Z11" s="478">
        <f>'[53]LT-WFALLON'!$G$9+'[53]LT-WFALLON'!$G$45</f>
        <v>0</v>
      </c>
      <c r="AA11" s="478">
        <f>[60]Liq!$E$3</f>
        <v>0</v>
      </c>
      <c r="AB11" s="478">
        <f>[60]Prudency!$C$319</f>
        <v>0</v>
      </c>
      <c r="AC11" s="478">
        <f>[60]Prudency!$B$319</f>
        <v>0</v>
      </c>
      <c r="AD11" s="478">
        <f>[60]Sheet5!$D$3</f>
        <v>0</v>
      </c>
      <c r="AE11" s="478">
        <f>[60]Liq!$D$3</f>
        <v>0</v>
      </c>
      <c r="AF11" s="478">
        <f>'[60]Daily Change'!$C$593</f>
        <v>0</v>
      </c>
      <c r="AG11" s="478">
        <f>'[60]Daily Change'!$D$593</f>
        <v>0</v>
      </c>
      <c r="AH11" s="478">
        <f>'[60]Daily Change'!$C$594</f>
        <v>0</v>
      </c>
      <c r="AI11" s="478">
        <f>'[60]Daily Change'!$D$594</f>
        <v>0</v>
      </c>
      <c r="AJ11" s="478">
        <f>[60]Sheet5!$L$6</f>
        <v>0</v>
      </c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'[54]LT-WFALLON'!$I$9</f>
        <v>0</v>
      </c>
      <c r="U12" s="478">
        <f>'[54]LT-WFALLON'!$I$45</f>
        <v>0</v>
      </c>
      <c r="V12" s="478">
        <f>'[54]LT-WFALLON'!$N$9+'[54]LT-WFALLON'!$N$45</f>
        <v>0</v>
      </c>
      <c r="W12" s="478">
        <f>'[54]LT-WFALLON'!$O$9+'[54]LT-WFALLON'!$O$45</f>
        <v>0</v>
      </c>
      <c r="X12" s="478">
        <f>'[54]LT-WFALLON'!$Q$9+'[54]LT-WFALLON'!$Q$45</f>
        <v>0</v>
      </c>
      <c r="Y12" s="478">
        <f>'[54]LT-WFALLON'!$F$9+'[54]LT-WFALLON'!$F$45</f>
        <v>0</v>
      </c>
      <c r="Z12" s="478">
        <f>'[54]LT-WFALLON'!$G$9+'[54]LT-WFALLON'!$G$45</f>
        <v>0</v>
      </c>
      <c r="AA12" s="478">
        <f>[61]Liq!$E$3</f>
        <v>0</v>
      </c>
      <c r="AB12" s="478">
        <f>[61]Prudency!$C$319</f>
        <v>0</v>
      </c>
      <c r="AC12" s="478">
        <f>[61]Prudency!$B$319</f>
        <v>0</v>
      </c>
      <c r="AD12" s="478">
        <f>[61]Sheet5!$D$3</f>
        <v>0</v>
      </c>
      <c r="AE12" s="478">
        <f>[61]Liq!$D$3</f>
        <v>0</v>
      </c>
      <c r="AF12" s="478">
        <f>'[61]Daily Change'!$C$593</f>
        <v>0</v>
      </c>
      <c r="AG12" s="478">
        <f>'[61]Daily Change'!$D$593</f>
        <v>0</v>
      </c>
      <c r="AH12" s="478">
        <f>'[61]Daily Change'!$C$594</f>
        <v>0</v>
      </c>
      <c r="AI12" s="478">
        <f>'[61]Daily Change'!$D$594</f>
        <v>0</v>
      </c>
      <c r="AJ12" s="478">
        <f>[61]Sheet5!$L$6</f>
        <v>0</v>
      </c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'[55]LT-WFALLON'!$I$9</f>
        <v>0</v>
      </c>
      <c r="U13" s="478">
        <f>'[55]LT-WFALLON'!$I$45</f>
        <v>0</v>
      </c>
      <c r="V13" s="478">
        <f>'[55]LT-WFALLON'!$N$9+'[55]LT-WFALLON'!$N$45</f>
        <v>0</v>
      </c>
      <c r="W13" s="478">
        <f>'[55]LT-WFALLON'!$O$9+'[55]LT-WFALLON'!$O$45</f>
        <v>0</v>
      </c>
      <c r="X13" s="478">
        <f>'[55]LT-WFALLON'!$Q$9+'[55]LT-WFALLON'!$Q$45</f>
        <v>0</v>
      </c>
      <c r="Y13" s="478">
        <f>'[55]LT-WFALLON'!$F$9+'[55]LT-WFALLON'!$F$45</f>
        <v>0</v>
      </c>
      <c r="Z13" s="478">
        <f>'[55]LT-WFALLON'!$G$9+'[55]LT-WFALLON'!$G$45</f>
        <v>0</v>
      </c>
      <c r="AA13" s="478">
        <f>[62]Liq!$E$3</f>
        <v>0</v>
      </c>
      <c r="AB13" s="478">
        <f>[62]Prudency!$C$319</f>
        <v>0</v>
      </c>
      <c r="AC13" s="478">
        <f>[62]Prudency!$B$319</f>
        <v>0</v>
      </c>
      <c r="AD13" s="478">
        <f>[62]Sheet5!$D$3</f>
        <v>0</v>
      </c>
      <c r="AE13" s="478">
        <f>[62]Liq!$D$3</f>
        <v>0</v>
      </c>
      <c r="AF13" s="478">
        <f>'[62]Daily Change'!$C$593</f>
        <v>0</v>
      </c>
      <c r="AG13" s="478">
        <f>'[62]Daily Change'!$D$593</f>
        <v>0</v>
      </c>
      <c r="AH13" s="478">
        <f>'[62]Daily Change'!$C$594</f>
        <v>0</v>
      </c>
      <c r="AI13" s="478">
        <f>'[62]Daily Change'!$D$594</f>
        <v>0</v>
      </c>
      <c r="AJ13" s="478">
        <f>[62]Sheet5!$L$6</f>
        <v>0</v>
      </c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'[5]LT-WFALLON'!$I$9</f>
        <v>0</v>
      </c>
      <c r="U14" s="478">
        <f>'[5]LT-WFALLON'!$I$45</f>
        <v>0</v>
      </c>
      <c r="V14" s="478">
        <f>'[5]LT-WFALLON'!$N$9+'[5]LT-WFALLON'!$N$45</f>
        <v>0</v>
      </c>
      <c r="W14" s="478">
        <f>'[5]LT-WFALLON'!$O$9+'[5]LT-WFALLON'!$O$45</f>
        <v>0</v>
      </c>
      <c r="X14" s="478">
        <f>'[5]LT-WFALLON'!$Q$9+'[5]LT-WFALLON'!$Q$45</f>
        <v>0</v>
      </c>
      <c r="Y14" s="478">
        <f>'[5]LT-WFALLON'!$F$9+'[5]LT-WFALLON'!$F$45</f>
        <v>0</v>
      </c>
      <c r="Z14" s="478">
        <f>'[5]LT-WFALLON'!$G$9+'[5]LT-WFALLON'!$G$45</f>
        <v>0</v>
      </c>
      <c r="AA14" s="478">
        <f>[6]Liq!$E$3</f>
        <v>0</v>
      </c>
      <c r="AB14" s="478">
        <f>[6]Prudency!$C$319</f>
        <v>0</v>
      </c>
      <c r="AC14" s="478">
        <f>[6]Prudency!$B$319</f>
        <v>0</v>
      </c>
      <c r="AD14" s="478">
        <f>[6]Sheet5!$D$3</f>
        <v>0</v>
      </c>
      <c r="AE14" s="478">
        <f>[6]Liq!$D$3</f>
        <v>0</v>
      </c>
      <c r="AF14" s="478">
        <f>'[6]Daily Change'!$C$593</f>
        <v>0</v>
      </c>
      <c r="AG14" s="478">
        <f>'[6]Daily Change'!$D$593</f>
        <v>0</v>
      </c>
      <c r="AH14" s="478">
        <f>'[6]Daily Change'!$C$594</f>
        <v>0</v>
      </c>
      <c r="AI14" s="478">
        <f>'[6]Daily Change'!$D$594</f>
        <v>0</v>
      </c>
      <c r="AJ14" s="478">
        <f>[6]Sheet5!$L$6</f>
        <v>0</v>
      </c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'[7]LT-WFALLON'!$I$9</f>
        <v>0</v>
      </c>
      <c r="U15" s="478">
        <f>'[7]LT-WFALLON'!$I$45</f>
        <v>0</v>
      </c>
      <c r="V15" s="478">
        <f>'[7]LT-WFALLON'!$N$9+'[7]LT-WFALLON'!$N$45</f>
        <v>0</v>
      </c>
      <c r="W15" s="478">
        <f>'[7]LT-WFALLON'!$O$9+'[7]LT-WFALLON'!$O$45</f>
        <v>0</v>
      </c>
      <c r="X15" s="478">
        <f>'[7]LT-WFALLON'!$Q$9+'[7]LT-WFALLON'!$Q$45</f>
        <v>0</v>
      </c>
      <c r="Y15" s="478">
        <f>'[7]LT-WFALLON'!$F$9+'[7]LT-WFALLON'!$F$45</f>
        <v>0</v>
      </c>
      <c r="Z15" s="478">
        <f>'[7]LT-WFALLON'!$G$9+'[7]LT-WFALLON'!$G$45</f>
        <v>0</v>
      </c>
      <c r="AA15" s="478">
        <f>[8]Liq!$E$3</f>
        <v>0</v>
      </c>
      <c r="AB15" s="478">
        <f>[8]Prudency!$C$319</f>
        <v>0</v>
      </c>
      <c r="AC15" s="478">
        <f>[8]Prudency!$B$319</f>
        <v>0</v>
      </c>
      <c r="AD15" s="478">
        <f>[8]Sheet5!$D$3</f>
        <v>0</v>
      </c>
      <c r="AE15" s="478">
        <f>[8]Liq!$D$3</f>
        <v>0</v>
      </c>
      <c r="AF15" s="478">
        <f>'[8]Daily Change'!$C$593</f>
        <v>0</v>
      </c>
      <c r="AG15" s="478">
        <f>'[8]Daily Change'!$D$593</f>
        <v>0</v>
      </c>
      <c r="AH15" s="478">
        <f>'[8]Daily Change'!$C$594</f>
        <v>0</v>
      </c>
      <c r="AI15" s="478">
        <f>'[8]Daily Change'!$D$594</f>
        <v>0</v>
      </c>
      <c r="AJ15" s="478">
        <f>[8]Sheet5!$L$6</f>
        <v>0</v>
      </c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'[9]LT-WFALLON'!$I$9</f>
        <v>0</v>
      </c>
      <c r="U16" s="478">
        <f>'[9]LT-WFALLON'!$I$45</f>
        <v>0</v>
      </c>
      <c r="V16" s="478">
        <f>'[9]LT-WFALLON'!$N$9+'[9]LT-WFALLON'!$N$45</f>
        <v>0</v>
      </c>
      <c r="W16" s="478">
        <f>'[9]LT-WFALLON'!$O$9+'[9]LT-WFALLON'!$O$45</f>
        <v>0</v>
      </c>
      <c r="X16" s="478">
        <f>'[9]LT-WFALLON'!$Q$9+'[9]LT-WFALLON'!$Q$45</f>
        <v>0</v>
      </c>
      <c r="Y16" s="478">
        <f>'[9]LT-WFALLON'!$F$9+'[9]LT-WFALLON'!$F$45</f>
        <v>0</v>
      </c>
      <c r="Z16" s="478">
        <f>'[9]LT-WFALLON'!$G$9+'[9]LT-WFALLON'!$G$45</f>
        <v>0</v>
      </c>
      <c r="AA16" s="478">
        <f>[10]Liq!$E$3</f>
        <v>0</v>
      </c>
      <c r="AB16" s="478">
        <f>[10]Prudency!$C$319</f>
        <v>0</v>
      </c>
      <c r="AC16" s="478">
        <f>[10]Prudency!$B$319</f>
        <v>0</v>
      </c>
      <c r="AD16" s="478">
        <f>[10]Sheet5!$D$3</f>
        <v>0</v>
      </c>
      <c r="AE16" s="478">
        <f>[10]Liq!$D$3</f>
        <v>0</v>
      </c>
      <c r="AF16" s="478">
        <f>'[10]Daily Change'!$C$593</f>
        <v>0</v>
      </c>
      <c r="AG16" s="478">
        <f>'[10]Daily Change'!$D$593</f>
        <v>0</v>
      </c>
      <c r="AH16" s="478">
        <f>'[10]Daily Change'!$C$594</f>
        <v>0</v>
      </c>
      <c r="AI16" s="478">
        <f>'[10]Daily Change'!$D$594</f>
        <v>0</v>
      </c>
      <c r="AJ16" s="478">
        <f>[10]Sheet5!$L$6</f>
        <v>0</v>
      </c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'[11]LT-WFALLON'!$I$9</f>
        <v>0</v>
      </c>
      <c r="U17" s="478">
        <f>'[11]LT-WFALLON'!$I$45</f>
        <v>0</v>
      </c>
      <c r="V17" s="478">
        <f>'[11]LT-WFALLON'!$N$9+'[11]LT-WFALLON'!$N$45</f>
        <v>0</v>
      </c>
      <c r="W17" s="478">
        <f>'[11]LT-WFALLON'!$O$9+'[11]LT-WFALLON'!$O$45</f>
        <v>0</v>
      </c>
      <c r="X17" s="478">
        <f>'[11]LT-WFALLON'!$Q$9+'[11]LT-WFALLON'!$Q$45</f>
        <v>0</v>
      </c>
      <c r="Y17" s="478">
        <f>'[11]LT-WFALLON'!$F$9+'[11]LT-WFALLON'!$F$45</f>
        <v>0</v>
      </c>
      <c r="Z17" s="478">
        <f>'[11]LT-WFALLON'!$G$9+'[11]LT-WFALLON'!$G$45</f>
        <v>0</v>
      </c>
      <c r="AA17" s="478">
        <f>[12]Liq!$E$3</f>
        <v>0</v>
      </c>
      <c r="AB17" s="478">
        <f>[12]Prudency!$C$319</f>
        <v>0</v>
      </c>
      <c r="AC17" s="478">
        <f>[12]Prudency!$B$319</f>
        <v>0</v>
      </c>
      <c r="AD17" s="478">
        <f>[12]Sheet5!$D$3</f>
        <v>0</v>
      </c>
      <c r="AE17" s="478">
        <f>[12]Liq!$D$3</f>
        <v>0</v>
      </c>
      <c r="AF17" s="478">
        <f>'[12]Daily Change'!$C$593</f>
        <v>0</v>
      </c>
      <c r="AG17" s="478">
        <f>'[12]Daily Change'!$D$593</f>
        <v>0</v>
      </c>
      <c r="AH17" s="478">
        <f>'[12]Daily Change'!$C$594</f>
        <v>0</v>
      </c>
      <c r="AI17" s="478">
        <f>'[12]Daily Change'!$D$594</f>
        <v>0</v>
      </c>
      <c r="AJ17" s="478">
        <f>[12]Sheet5!$L$6</f>
        <v>0</v>
      </c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'[13]LT-WFALLON'!$I$9</f>
        <v>0</v>
      </c>
      <c r="U18" s="478">
        <f>'[13]LT-WFALLON'!$I$45</f>
        <v>0</v>
      </c>
      <c r="V18" s="478">
        <f>'[13]LT-WFALLON'!$N$9+'[13]LT-WFALLON'!$N$45</f>
        <v>0</v>
      </c>
      <c r="W18" s="478">
        <f>'[13]LT-WFALLON'!$O$9+'[13]LT-WFALLON'!$O$45</f>
        <v>0</v>
      </c>
      <c r="X18" s="478">
        <f>'[13]LT-WFALLON'!$Q$9+'[13]LT-WFALLON'!$Q$45</f>
        <v>0</v>
      </c>
      <c r="Y18" s="478">
        <f>'[13]LT-WFALLON'!$F$9+'[13]LT-WFALLON'!$F$45</f>
        <v>0</v>
      </c>
      <c r="Z18" s="478">
        <f>'[13]LT-WFALLON'!$G$9+'[13]LT-WFALLON'!$G$45</f>
        <v>0</v>
      </c>
      <c r="AA18" s="478">
        <f>[14]Liq!$E$3</f>
        <v>0</v>
      </c>
      <c r="AB18" s="478">
        <f>[14]Prudency!$C$319</f>
        <v>0</v>
      </c>
      <c r="AC18" s="478">
        <f>[14]Prudency!$B$319</f>
        <v>0</v>
      </c>
      <c r="AD18" s="478">
        <f>[14]Sheet5!$D$3</f>
        <v>0</v>
      </c>
      <c r="AE18" s="478">
        <f>[14]Liq!$D$3</f>
        <v>0</v>
      </c>
      <c r="AF18" s="478">
        <f>'[14]Daily Change'!$C$593</f>
        <v>0</v>
      </c>
      <c r="AG18" s="478">
        <f>'[14]Daily Change'!$D$593</f>
        <v>0</v>
      </c>
      <c r="AH18" s="478">
        <f>'[14]Daily Change'!$C$594</f>
        <v>0</v>
      </c>
      <c r="AI18" s="478">
        <f>'[14]Daily Change'!$D$594</f>
        <v>0</v>
      </c>
      <c r="AJ18" s="478">
        <f>[14]Sheet5!$L$6</f>
        <v>0</v>
      </c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'[15]LT-WFALLON'!$I$9</f>
        <v>0</v>
      </c>
      <c r="U19" s="478">
        <f>'[15]LT-WFALLON'!$I$45</f>
        <v>0</v>
      </c>
      <c r="V19" s="478">
        <f>'[15]LT-WFALLON'!$N$9+'[15]LT-WFALLON'!$N$45</f>
        <v>0</v>
      </c>
      <c r="W19" s="478">
        <f>'[15]LT-WFALLON'!$O$9+'[15]LT-WFALLON'!$O$45</f>
        <v>0</v>
      </c>
      <c r="X19" s="478">
        <f>'[15]LT-WFALLON'!$Q$9+'[15]LT-WFALLON'!$Q$45</f>
        <v>0</v>
      </c>
      <c r="Y19" s="478">
        <f>'[15]LT-WFALLON'!$F$9+'[15]LT-WFALLON'!$F$45</f>
        <v>0</v>
      </c>
      <c r="Z19" s="478">
        <f>'[15]LT-WFALLON'!$G$9+'[15]LT-WFALLON'!$G$45</f>
        <v>0</v>
      </c>
      <c r="AA19" s="478">
        <f>[16]Liq!$E$3</f>
        <v>0</v>
      </c>
      <c r="AB19" s="478">
        <f>[16]Prudency!$C$319</f>
        <v>0</v>
      </c>
      <c r="AC19" s="478">
        <f>[16]Prudency!$B$319</f>
        <v>0</v>
      </c>
      <c r="AD19" s="478">
        <f>[16]Sheet5!$D$3</f>
        <v>0</v>
      </c>
      <c r="AE19" s="478">
        <f>[16]Liq!$D$3</f>
        <v>0</v>
      </c>
      <c r="AF19" s="478">
        <f>'[16]Daily Change'!$C$593</f>
        <v>0</v>
      </c>
      <c r="AG19" s="478">
        <f>'[16]Daily Change'!$D$593</f>
        <v>0</v>
      </c>
      <c r="AH19" s="478">
        <f>'[16]Daily Change'!$C$594</f>
        <v>0</v>
      </c>
      <c r="AI19" s="478">
        <f>'[16]Daily Change'!$D$594</f>
        <v>0</v>
      </c>
      <c r="AJ19" s="478">
        <f>[16]Sheet5!$L$6</f>
        <v>0</v>
      </c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'[17]LT-WFALLON'!$I$9</f>
        <v>0</v>
      </c>
      <c r="U20" s="478">
        <f>'[17]LT-WFALLON'!$I$45</f>
        <v>0</v>
      </c>
      <c r="V20" s="478">
        <f>'[17]LT-WFALLON'!$N$9+'[17]LT-WFALLON'!$N$45</f>
        <v>0</v>
      </c>
      <c r="W20" s="478">
        <f>'[17]LT-WFALLON'!$O$9+'[17]LT-WFALLON'!$O$45</f>
        <v>0</v>
      </c>
      <c r="X20" s="478">
        <f>'[17]LT-WFALLON'!$Q$9+'[17]LT-WFALLON'!$Q$45</f>
        <v>0</v>
      </c>
      <c r="Y20" s="478">
        <f>'[17]LT-WFALLON'!$F$9+'[17]LT-WFALLON'!$F$45</f>
        <v>0</v>
      </c>
      <c r="Z20" s="478">
        <f>'[17]LT-WFALLON'!$G$9+'[17]LT-WFALLON'!$G$45</f>
        <v>0</v>
      </c>
      <c r="AA20" s="478">
        <f>[18]Liq!$E$3</f>
        <v>0</v>
      </c>
      <c r="AB20" s="478">
        <f>[18]Prudency!$C$319</f>
        <v>0</v>
      </c>
      <c r="AC20" s="478">
        <f>[18]Prudency!$B$319</f>
        <v>0</v>
      </c>
      <c r="AD20" s="478">
        <f>[18]Sheet5!$D$3</f>
        <v>0</v>
      </c>
      <c r="AE20" s="478">
        <f>[18]Liq!$D$3</f>
        <v>0</v>
      </c>
      <c r="AF20" s="478">
        <f>'[18]Daily Change'!$C$593</f>
        <v>0</v>
      </c>
      <c r="AG20" s="478">
        <f>'[18]Daily Change'!$D$593</f>
        <v>0</v>
      </c>
      <c r="AH20" s="478">
        <f>'[18]Daily Change'!$C$594</f>
        <v>0</v>
      </c>
      <c r="AI20" s="478">
        <f>'[18]Daily Change'!$D$594</f>
        <v>0</v>
      </c>
      <c r="AJ20" s="478">
        <f>[18]Sheet5!$L$6</f>
        <v>0</v>
      </c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'[19]LT-WFALLON'!$I$9</f>
        <v>0</v>
      </c>
      <c r="U21" s="478">
        <f>'[19]LT-WFALLON'!$I$45</f>
        <v>0</v>
      </c>
      <c r="V21" s="478">
        <f>'[19]LT-WFALLON'!$N$9+'[19]LT-WFALLON'!$N$45</f>
        <v>0</v>
      </c>
      <c r="W21" s="478">
        <f>'[19]LT-WFALLON'!$O$9+'[19]LT-WFALLON'!$O$45</f>
        <v>0</v>
      </c>
      <c r="X21" s="478">
        <f>'[19]LT-WFALLON'!$Q$9+'[19]LT-WFALLON'!$Q$45</f>
        <v>0</v>
      </c>
      <c r="Y21" s="478">
        <f>'[19]LT-WFALLON'!$F$9+'[19]LT-WFALLON'!$F$45</f>
        <v>0</v>
      </c>
      <c r="Z21" s="478">
        <f>'[19]LT-WFALLON'!$G$9+'[19]LT-WFALLON'!$G$45</f>
        <v>0</v>
      </c>
      <c r="AA21" s="478">
        <f>[20]Liq!$E$3</f>
        <v>0</v>
      </c>
      <c r="AB21" s="478">
        <f>[20]Prudency!$C$319</f>
        <v>0</v>
      </c>
      <c r="AC21" s="478">
        <f>[20]Prudency!$B$319</f>
        <v>0</v>
      </c>
      <c r="AD21" s="478">
        <f>[20]Sheet5!$D$3</f>
        <v>0</v>
      </c>
      <c r="AE21" s="478">
        <f>[20]Liq!$D$3</f>
        <v>0</v>
      </c>
      <c r="AF21" s="478">
        <f>'[20]Daily Change'!$C$593</f>
        <v>0</v>
      </c>
      <c r="AG21" s="478">
        <f>'[20]Daily Change'!$D$593</f>
        <v>0</v>
      </c>
      <c r="AH21" s="478">
        <f>'[20]Daily Change'!$C$594</f>
        <v>0</v>
      </c>
      <c r="AI21" s="478">
        <f>'[20]Daily Change'!$D$594</f>
        <v>0</v>
      </c>
      <c r="AJ21" s="478">
        <f>[20]Sheet5!$L$6</f>
        <v>0</v>
      </c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'[1]LT-WFALLON'!$I$9</f>
        <v>0</v>
      </c>
      <c r="U22" s="478">
        <f>'[1]LT-WFALLON'!$I$45</f>
        <v>0</v>
      </c>
      <c r="V22" s="478">
        <f>'[1]LT-WFALLON'!$N$9+'[1]LT-WFALLON'!$N$45</f>
        <v>0</v>
      </c>
      <c r="W22" s="478">
        <f>'[1]LT-WFALLON'!$O$9+'[1]LT-WFALLON'!$O$45</f>
        <v>0</v>
      </c>
      <c r="X22" s="478">
        <f>'[1]LT-WFALLON'!$Q$9+'[1]LT-WFALLON'!$Q$45</f>
        <v>0</v>
      </c>
      <c r="Y22" s="478">
        <f>'[1]LT-WFALLON'!$F$9+'[1]LT-WFALLON'!$F$45</f>
        <v>0</v>
      </c>
      <c r="Z22" s="478">
        <f>'[1]LT-WFALLON'!$G$9+'[1]LT-WFALLON'!$G$45</f>
        <v>0</v>
      </c>
      <c r="AA22" s="478">
        <f>[2]Liq!$E$3</f>
        <v>0</v>
      </c>
      <c r="AB22" s="478">
        <f>[2]Prudency!$C$319</f>
        <v>0</v>
      </c>
      <c r="AC22" s="478">
        <f>[2]Prudency!$B$319</f>
        <v>0</v>
      </c>
      <c r="AD22" s="478">
        <f>[2]Sheet5!$D$3</f>
        <v>0</v>
      </c>
      <c r="AE22" s="478">
        <f>[2]Liq!$D$3</f>
        <v>0</v>
      </c>
      <c r="AF22" s="478">
        <f>'[2]Daily Change'!$C$593</f>
        <v>0</v>
      </c>
      <c r="AG22" s="478">
        <f>'[2]Daily Change'!$D$593</f>
        <v>0</v>
      </c>
      <c r="AH22" s="478">
        <f>'[2]Daily Change'!$C$594</f>
        <v>0</v>
      </c>
      <c r="AI22" s="478">
        <f>'[2]Daily Change'!$D$594</f>
        <v>0</v>
      </c>
      <c r="AJ22" s="478">
        <f>[2]Sheet5!$L$6</f>
        <v>0</v>
      </c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'[3]LT-WFALLON'!$I$9</f>
        <v>0</v>
      </c>
      <c r="U23" s="478">
        <f>'[3]LT-WFALLON'!$I$45</f>
        <v>0</v>
      </c>
      <c r="V23" s="478">
        <f>'[3]LT-WFALLON'!$N$9+'[3]LT-WFALLON'!$N$45</f>
        <v>0</v>
      </c>
      <c r="W23" s="478">
        <f>'[3]LT-WFALLON'!$O$9+'[3]LT-WFALLON'!$O$45</f>
        <v>0</v>
      </c>
      <c r="X23" s="478">
        <f>'[3]LT-WFALLON'!$Q$9+'[3]LT-WFALLON'!$Q$45</f>
        <v>0</v>
      </c>
      <c r="Y23" s="478">
        <f>'[3]LT-WFALLON'!$F$9+'[3]LT-WFALLON'!$F$45</f>
        <v>0</v>
      </c>
      <c r="Z23" s="478">
        <f>'[3]LT-WFALLON'!$G$9+'[3]LT-WFALLON'!$G$45</f>
        <v>0</v>
      </c>
      <c r="AA23" s="478">
        <f>[4]Liq!$E$3</f>
        <v>0</v>
      </c>
      <c r="AB23" s="478">
        <f>[4]Prudency!$C$319</f>
        <v>0</v>
      </c>
      <c r="AC23" s="478">
        <f>[4]Prudency!$B$319</f>
        <v>0</v>
      </c>
      <c r="AD23" s="478">
        <f>[4]Sheet5!$D$3</f>
        <v>0</v>
      </c>
      <c r="AE23" s="478">
        <f>[4]Liq!$D$3</f>
        <v>0</v>
      </c>
      <c r="AF23" s="478">
        <f>'[4]Daily Change'!$C$593</f>
        <v>0</v>
      </c>
      <c r="AG23" s="478">
        <f>'[4]Daily Change'!$D$593</f>
        <v>0</v>
      </c>
      <c r="AH23" s="478">
        <f>'[4]Daily Change'!$C$594</f>
        <v>0</v>
      </c>
      <c r="AI23" s="478">
        <f>'[4]Daily Change'!$D$594</f>
        <v>0</v>
      </c>
      <c r="AJ23" s="478">
        <f>[4]Sheet5!$L$6</f>
        <v>0</v>
      </c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'[21]LT-WFALLON'!$I$9</f>
        <v>0</v>
      </c>
      <c r="U24" s="478">
        <f>'[21]LT-WFALLON'!$I$45</f>
        <v>0</v>
      </c>
      <c r="V24" s="478">
        <f>'[21]LT-WFALLON'!$N$9+'[21]LT-WFALLON'!$N$45</f>
        <v>0</v>
      </c>
      <c r="W24" s="478">
        <f>'[21]LT-WFALLON'!$O$9+'[21]LT-WFALLON'!$O$45</f>
        <v>0</v>
      </c>
      <c r="X24" s="478">
        <f>'[21]LT-WFALLON'!$Q$9+'[21]LT-WFALLON'!$Q$45</f>
        <v>0</v>
      </c>
      <c r="Y24" s="478">
        <f>'[21]LT-WFALLON'!$F$9+'[21]LT-WFALLON'!$F$45</f>
        <v>0</v>
      </c>
      <c r="Z24" s="478">
        <f>'[21]LT-WFALLON'!$G$9+'[21]LT-WFALLON'!$G$45</f>
        <v>0</v>
      </c>
      <c r="AA24" s="478">
        <f>[36]Liq!$E$3</f>
        <v>0</v>
      </c>
      <c r="AB24" s="478">
        <f>[36]Prudency!$C$319</f>
        <v>0</v>
      </c>
      <c r="AC24" s="478">
        <f>[36]Prudency!$B$319</f>
        <v>0</v>
      </c>
      <c r="AD24" s="478">
        <f>[36]Sheet5!$D$3</f>
        <v>0</v>
      </c>
      <c r="AE24" s="478">
        <f>[36]Liq!$D$3</f>
        <v>0</v>
      </c>
      <c r="AF24" s="478">
        <f>'[36]Daily Change'!$C$593</f>
        <v>0</v>
      </c>
      <c r="AG24" s="478">
        <f>'[36]Daily Change'!$D$593</f>
        <v>0</v>
      </c>
      <c r="AH24" s="478">
        <f>'[36]Daily Change'!$C$594</f>
        <v>0</v>
      </c>
      <c r="AI24" s="478">
        <f>'[36]Daily Change'!$D$594</f>
        <v>0</v>
      </c>
      <c r="AJ24" s="478">
        <f>[36]Sheet5!$L$6</f>
        <v>0</v>
      </c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'[22]LT-WFALLON'!$I$9</f>
        <v>0</v>
      </c>
      <c r="U25" s="478">
        <f>'[22]LT-WFALLON'!$I$45</f>
        <v>0</v>
      </c>
      <c r="V25" s="478">
        <f>'[22]LT-WFALLON'!$N$9+'[22]LT-WFALLON'!$N$45</f>
        <v>0</v>
      </c>
      <c r="W25" s="478">
        <f>'[22]LT-WFALLON'!$O$9+'[22]LT-WFALLON'!$O$45</f>
        <v>0</v>
      </c>
      <c r="X25" s="478">
        <f>'[22]LT-WFALLON'!$Q$9+'[22]LT-WFALLON'!$Q$45</f>
        <v>0</v>
      </c>
      <c r="Y25" s="478">
        <f>'[22]LT-WFALLON'!$F$9+'[22]LT-WFALLON'!$F$45</f>
        <v>0</v>
      </c>
      <c r="Z25" s="478">
        <f>'[22]LT-WFALLON'!$G$9+'[22]LT-WFALLON'!$G$45</f>
        <v>0</v>
      </c>
      <c r="AA25" s="478">
        <f>[37]Liq!$E$3</f>
        <v>0</v>
      </c>
      <c r="AB25" s="478">
        <f>[37]Prudency!$C$319</f>
        <v>0</v>
      </c>
      <c r="AC25" s="478">
        <f>[37]Prudency!$B$319</f>
        <v>0</v>
      </c>
      <c r="AD25" s="478">
        <f>[37]Sheet5!$D$3</f>
        <v>0</v>
      </c>
      <c r="AE25" s="478">
        <f>[37]Liq!$D$3</f>
        <v>0</v>
      </c>
      <c r="AF25" s="478">
        <f>'[37]Daily Change'!$C$593</f>
        <v>0</v>
      </c>
      <c r="AG25" s="478">
        <f>'[37]Daily Change'!$D$593</f>
        <v>0</v>
      </c>
      <c r="AH25" s="478">
        <f>'[37]Daily Change'!$C$594</f>
        <v>0</v>
      </c>
      <c r="AI25" s="478">
        <f>'[37]Daily Change'!$D$594</f>
        <v>0</v>
      </c>
      <c r="AJ25" s="478">
        <f>[37]Sheet5!$L$6</f>
        <v>0</v>
      </c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'[23]LT-WFALLON'!$I$9</f>
        <v>0</v>
      </c>
      <c r="U26" s="478">
        <f>'[23]LT-WFALLON'!$I$45</f>
        <v>0</v>
      </c>
      <c r="V26" s="478">
        <f>'[23]LT-WFALLON'!$N$9+'[23]LT-WFALLON'!$N$45</f>
        <v>0</v>
      </c>
      <c r="W26" s="478">
        <f>'[23]LT-WFALLON'!$O$9+'[23]LT-WFALLON'!$O$45</f>
        <v>0</v>
      </c>
      <c r="X26" s="478">
        <f>'[23]LT-WFALLON'!$Q$9+'[23]LT-WFALLON'!$Q$45</f>
        <v>0</v>
      </c>
      <c r="Y26" s="478">
        <f>'[23]LT-WFALLON'!$F$9+'[23]LT-WFALLON'!$F$45</f>
        <v>0</v>
      </c>
      <c r="Z26" s="478">
        <f>'[23]LT-WFALLON'!$G$9+'[23]LT-WFALLON'!$G$45</f>
        <v>0</v>
      </c>
      <c r="AA26" s="478">
        <f>[38]Liq!$E$3</f>
        <v>0</v>
      </c>
      <c r="AB26" s="478">
        <f>[38]Prudency!$C$319</f>
        <v>0</v>
      </c>
      <c r="AC26" s="478">
        <f>[38]Prudency!$B$319</f>
        <v>0</v>
      </c>
      <c r="AD26" s="478">
        <f>[38]Sheet5!$D$3</f>
        <v>0</v>
      </c>
      <c r="AE26" s="478">
        <f>[38]Liq!$D$3</f>
        <v>0</v>
      </c>
      <c r="AF26" s="478">
        <f>'[38]Daily Change'!$C$593</f>
        <v>0</v>
      </c>
      <c r="AG26" s="478">
        <f>'[38]Daily Change'!$D$593</f>
        <v>0</v>
      </c>
      <c r="AH26" s="478">
        <f>'[38]Daily Change'!$C$594</f>
        <v>0</v>
      </c>
      <c r="AI26" s="478">
        <f>'[38]Daily Change'!$D$594</f>
        <v>0</v>
      </c>
      <c r="AJ26" s="478">
        <f>[38]Sheet5!$L$6</f>
        <v>0</v>
      </c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'[24]LT-WFALLON'!$I$9</f>
        <v>0</v>
      </c>
      <c r="U27" s="478">
        <f>'[24]LT-WFALLON'!$I$45</f>
        <v>0</v>
      </c>
      <c r="V27" s="478">
        <f>'[24]LT-WFALLON'!$N$9+'[24]LT-WFALLON'!$N$45</f>
        <v>0</v>
      </c>
      <c r="W27" s="478">
        <f>'[24]LT-WFALLON'!$O$9+'[24]LT-WFALLON'!$O$45</f>
        <v>0</v>
      </c>
      <c r="X27" s="478">
        <f>'[24]LT-WFALLON'!$Q$9+'[24]LT-WFALLON'!$Q$45</f>
        <v>0</v>
      </c>
      <c r="Y27" s="478">
        <f>'[24]LT-WFALLON'!$F$9+'[24]LT-WFALLON'!$F$45</f>
        <v>0</v>
      </c>
      <c r="Z27" s="478">
        <f>'[24]LT-WFALLON'!$G$9+'[24]LT-WFALLON'!$G$45</f>
        <v>0</v>
      </c>
      <c r="AA27" s="478">
        <f>[39]Liq!$E$3</f>
        <v>0</v>
      </c>
      <c r="AB27" s="478">
        <f>[39]Prudency!$C$319</f>
        <v>0</v>
      </c>
      <c r="AC27" s="478">
        <f>[39]Prudency!$B$319</f>
        <v>0</v>
      </c>
      <c r="AD27" s="478">
        <f>[39]Sheet5!$D$3</f>
        <v>0</v>
      </c>
      <c r="AE27" s="478">
        <f>[39]Liq!$D$3</f>
        <v>0</v>
      </c>
      <c r="AF27" s="478">
        <f>'[39]Daily Change'!$C$593</f>
        <v>0</v>
      </c>
      <c r="AG27" s="478">
        <f>'[39]Daily Change'!$D$593</f>
        <v>0</v>
      </c>
      <c r="AH27" s="478">
        <f>'[39]Daily Change'!$C$594</f>
        <v>0</v>
      </c>
      <c r="AI27" s="478">
        <f>'[39]Daily Change'!$D$594</f>
        <v>0</v>
      </c>
      <c r="AJ27" s="478">
        <f>[39]Sheet5!$L$6</f>
        <v>0</v>
      </c>
      <c r="AK27" s="18"/>
    </row>
    <row r="28" spans="1:37" ht="12.75" customHeight="1" x14ac:dyDescent="0.25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'[25]LT-WFALLON'!$I$9</f>
        <v>0</v>
      </c>
      <c r="U28" s="478">
        <f>'[25]LT-WFALLON'!$I$45</f>
        <v>0</v>
      </c>
      <c r="V28" s="478">
        <f>'[25]LT-WFALLON'!$N$9+'[25]LT-WFALLON'!$N$45</f>
        <v>0</v>
      </c>
      <c r="W28" s="478">
        <f>'[25]LT-WFALLON'!$O$9+'[25]LT-WFALLON'!$O$45</f>
        <v>0</v>
      </c>
      <c r="X28" s="478">
        <f>'[25]LT-WFALLON'!$Q$9+'[25]LT-WFALLON'!$Q$45</f>
        <v>0</v>
      </c>
      <c r="Y28" s="478">
        <f>'[25]LT-WFALLON'!$F$9+'[25]LT-WFALLON'!$F$45</f>
        <v>0</v>
      </c>
      <c r="Z28" s="478">
        <f>'[25]LT-WFALLON'!$G$9+'[25]LT-WFALLON'!$G$45</f>
        <v>0</v>
      </c>
      <c r="AA28" s="478">
        <f>[40]Liq!$E$3</f>
        <v>0</v>
      </c>
      <c r="AB28" s="478">
        <f>[40]Prudency!$C$319</f>
        <v>0</v>
      </c>
      <c r="AC28" s="478">
        <f>[40]Prudency!$B$319</f>
        <v>0</v>
      </c>
      <c r="AD28" s="478">
        <f>[40]Sheet5!$D$3</f>
        <v>0</v>
      </c>
      <c r="AE28" s="478">
        <f>[40]Liq!$D$3</f>
        <v>0</v>
      </c>
      <c r="AF28" s="478">
        <f>'[40]Daily Change'!$C$593</f>
        <v>0</v>
      </c>
      <c r="AG28" s="478">
        <f>'[40]Daily Change'!$D$593</f>
        <v>0</v>
      </c>
      <c r="AH28" s="478">
        <f>'[40]Daily Change'!$C$594</f>
        <v>0</v>
      </c>
      <c r="AI28" s="478">
        <f>'[40]Daily Change'!$D$594</f>
        <v>0</v>
      </c>
      <c r="AJ28" s="478">
        <f>[40]Sheet5!$L$6</f>
        <v>0</v>
      </c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'[26]LT-WFALLON'!$I$9</f>
        <v>0</v>
      </c>
      <c r="U29" s="478">
        <f>'[26]LT-WFALLON'!$I$45</f>
        <v>0</v>
      </c>
      <c r="V29" s="478">
        <f>'[26]LT-WFALLON'!$N$9+'[26]LT-WFALLON'!$N$45</f>
        <v>0</v>
      </c>
      <c r="W29" s="478">
        <f>'[26]LT-WFALLON'!$O$9+'[26]LT-WFALLON'!$O$45</f>
        <v>0</v>
      </c>
      <c r="X29" s="478">
        <f>'[26]LT-WFALLON'!$Q$9+'[26]LT-WFALLON'!$Q$45</f>
        <v>0</v>
      </c>
      <c r="Y29" s="478">
        <f>'[26]LT-WFALLON'!$F$9+'[26]LT-WFALLON'!$F$45</f>
        <v>0</v>
      </c>
      <c r="Z29" s="478">
        <f>'[26]LT-WFALLON'!$G$9+'[26]LT-WFALLON'!$G$45</f>
        <v>0</v>
      </c>
      <c r="AA29" s="478">
        <f>[41]Liq!$E$3</f>
        <v>0</v>
      </c>
      <c r="AB29" s="478">
        <f>[41]Prudency!$C$319</f>
        <v>0</v>
      </c>
      <c r="AC29" s="478">
        <f>[41]Prudency!$B$319</f>
        <v>0</v>
      </c>
      <c r="AD29" s="478">
        <f>[41]Sheet5!$D$3</f>
        <v>0</v>
      </c>
      <c r="AE29" s="478">
        <f>[41]Liq!$D$3</f>
        <v>0</v>
      </c>
      <c r="AF29" s="478">
        <f>'[41]Daily Change'!$C$593</f>
        <v>0</v>
      </c>
      <c r="AG29" s="478">
        <f>'[41]Daily Change'!$D$593</f>
        <v>0</v>
      </c>
      <c r="AH29" s="478">
        <f>'[41]Daily Change'!$C$594</f>
        <v>0</v>
      </c>
      <c r="AI29" s="478">
        <f>'[41]Daily Change'!$D$594</f>
        <v>0</v>
      </c>
      <c r="AJ29" s="478">
        <f>[41]Sheet5!$L$6</f>
        <v>0</v>
      </c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'[27]LT-WFALLON'!$I$9</f>
        <v>0</v>
      </c>
      <c r="U30" s="478">
        <f>'[27]LT-WFALLON'!$I$45</f>
        <v>0</v>
      </c>
      <c r="V30" s="478">
        <f>'[27]LT-WFALLON'!$N$9+'[27]LT-WFALLON'!$N$45</f>
        <v>0</v>
      </c>
      <c r="W30" s="478">
        <f>'[27]LT-WFALLON'!$O$9+'[27]LT-WFALLON'!$O$45</f>
        <v>0</v>
      </c>
      <c r="X30" s="478">
        <f>'[27]LT-WFALLON'!$Q$9+'[27]LT-WFALLON'!$Q$45</f>
        <v>0</v>
      </c>
      <c r="Y30" s="478">
        <f>'[27]LT-WFALLON'!$F$9+'[27]LT-WFALLON'!$F$45</f>
        <v>0</v>
      </c>
      <c r="Z30" s="478">
        <f>'[27]LT-WFALLON'!$G$9+'[27]LT-WFALLON'!$G$45</f>
        <v>0</v>
      </c>
      <c r="AA30" s="478">
        <f>[42]Liq!$E$3</f>
        <v>0</v>
      </c>
      <c r="AB30" s="478">
        <f>[42]Prudency!$C$319</f>
        <v>0</v>
      </c>
      <c r="AC30" s="478">
        <f>[42]Prudency!$B$319</f>
        <v>0</v>
      </c>
      <c r="AD30" s="478">
        <f>[42]Sheet5!$D$3</f>
        <v>0</v>
      </c>
      <c r="AE30" s="478">
        <f>[42]Liq!$D$3</f>
        <v>0</v>
      </c>
      <c r="AF30" s="478">
        <f>'[42]Daily Change'!$C$593</f>
        <v>0</v>
      </c>
      <c r="AG30" s="478">
        <f>'[42]Daily Change'!$D$593</f>
        <v>0</v>
      </c>
      <c r="AH30" s="478">
        <f>'[42]Daily Change'!$C$594</f>
        <v>0</v>
      </c>
      <c r="AI30" s="478">
        <f>'[42]Daily Change'!$D$594</f>
        <v>0</v>
      </c>
      <c r="AJ30" s="478">
        <f>[42]Sheet5!$L$6</f>
        <v>0</v>
      </c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'[28]LT-WFALLON'!$I$9</f>
        <v>0</v>
      </c>
      <c r="U31" s="478">
        <f>'[28]LT-WFALLON'!$I$45</f>
        <v>0</v>
      </c>
      <c r="V31" s="478">
        <f>'[28]LT-WFALLON'!$N$9+'[28]LT-WFALLON'!$N$45</f>
        <v>0</v>
      </c>
      <c r="W31" s="478">
        <f>'[28]LT-WFALLON'!$O$9+'[28]LT-WFALLON'!$O$45</f>
        <v>0</v>
      </c>
      <c r="X31" s="478">
        <f>'[28]LT-WFALLON'!$Q$9+'[28]LT-WFALLON'!$Q$45</f>
        <v>0</v>
      </c>
      <c r="Y31" s="478">
        <f>'[28]LT-WFALLON'!$F$9+'[28]LT-WFALLON'!$F$45</f>
        <v>0</v>
      </c>
      <c r="Z31" s="478">
        <f>'[28]LT-WFALLON'!$G$9+'[28]LT-WFALLON'!$G$45</f>
        <v>0</v>
      </c>
      <c r="AA31" s="478">
        <f>[43]Liq!$E$3</f>
        <v>0</v>
      </c>
      <c r="AB31" s="478">
        <f>[43]Prudency!$C$319</f>
        <v>0</v>
      </c>
      <c r="AC31" s="478">
        <f>[43]Prudency!$B$319</f>
        <v>0</v>
      </c>
      <c r="AD31" s="478">
        <f>[43]Sheet5!$D$3</f>
        <v>0</v>
      </c>
      <c r="AE31" s="478">
        <f>[43]Liq!$D$3</f>
        <v>0</v>
      </c>
      <c r="AF31" s="478">
        <f>'[43]Daily Change'!$C$593</f>
        <v>0</v>
      </c>
      <c r="AG31" s="478">
        <f>'[43]Daily Change'!$D$593</f>
        <v>0</v>
      </c>
      <c r="AH31" s="478">
        <f>'[43]Daily Change'!$C$594</f>
        <v>0</v>
      </c>
      <c r="AI31" s="478">
        <f>'[43]Daily Change'!$D$594</f>
        <v>0</v>
      </c>
      <c r="AJ31" s="478">
        <f>[43]Sheet5!$L$6</f>
        <v>0</v>
      </c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'[29]LT-WFALLON'!$I$9</f>
        <v>0</v>
      </c>
      <c r="U32" s="478">
        <f>'[29]LT-WFALLON'!$I$45</f>
        <v>0</v>
      </c>
      <c r="V32" s="478">
        <f>'[29]LT-WFALLON'!$N$9+'[29]LT-WFALLON'!$N$45</f>
        <v>0</v>
      </c>
      <c r="W32" s="478">
        <f>'[29]LT-WFALLON'!$O$9+'[29]LT-WFALLON'!$O$45</f>
        <v>0</v>
      </c>
      <c r="X32" s="478">
        <f>'[29]LT-WFALLON'!$Q$9+'[29]LT-WFALLON'!$Q$45</f>
        <v>0</v>
      </c>
      <c r="Y32" s="478">
        <f>'[29]LT-WFALLON'!$F$9+'[29]LT-WFALLON'!$F$45</f>
        <v>0</v>
      </c>
      <c r="Z32" s="478">
        <f>'[29]LT-WFALLON'!$G$9+'[29]LT-WFALLON'!$G$45</f>
        <v>0</v>
      </c>
      <c r="AA32" s="478">
        <f>[44]Liq!$E$3</f>
        <v>0</v>
      </c>
      <c r="AB32" s="478">
        <f>[44]Prudency!$C$319</f>
        <v>0</v>
      </c>
      <c r="AC32" s="478">
        <f>[44]Prudency!$B$319</f>
        <v>0</v>
      </c>
      <c r="AD32" s="478">
        <f>[44]Sheet5!$D$3</f>
        <v>0</v>
      </c>
      <c r="AE32" s="478">
        <f>[44]Liq!$D$3</f>
        <v>0</v>
      </c>
      <c r="AF32" s="478">
        <f>'[44]Daily Change'!$C$593</f>
        <v>0</v>
      </c>
      <c r="AG32" s="478">
        <f>'[44]Daily Change'!$D$593</f>
        <v>0</v>
      </c>
      <c r="AH32" s="478">
        <f>'[44]Daily Change'!$C$594</f>
        <v>0</v>
      </c>
      <c r="AI32" s="478">
        <f>'[44]Daily Change'!$D$594</f>
        <v>0</v>
      </c>
      <c r="AJ32" s="478">
        <f>[44]Sheet5!$L$6</f>
        <v>0</v>
      </c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'[30]LT-WFALLON'!$I$9</f>
        <v>0</v>
      </c>
      <c r="U33" s="478">
        <f>'[30]LT-WFALLON'!$I$45</f>
        <v>0</v>
      </c>
      <c r="V33" s="478">
        <f>'[30]LT-WFALLON'!$N$9+'[30]LT-WFALLON'!$N$45</f>
        <v>0</v>
      </c>
      <c r="W33" s="478">
        <f>'[30]LT-WFALLON'!$O$9+'[30]LT-WFALLON'!$O$45</f>
        <v>0</v>
      </c>
      <c r="X33" s="478">
        <f>'[30]LT-WFALLON'!$Q$9+'[30]LT-WFALLON'!$Q$45</f>
        <v>0</v>
      </c>
      <c r="Y33" s="478">
        <f>'[30]LT-WFALLON'!$F$9+'[30]LT-WFALLON'!$F$45</f>
        <v>0</v>
      </c>
      <c r="Z33" s="478">
        <f>'[30]LT-WFALLON'!$G$9+'[30]LT-WFALLON'!$G$45</f>
        <v>0</v>
      </c>
      <c r="AA33" s="478">
        <f>[45]Liq!$E$3</f>
        <v>0</v>
      </c>
      <c r="AB33" s="478">
        <f>[45]Prudency!$C$319</f>
        <v>0</v>
      </c>
      <c r="AC33" s="478">
        <f>[45]Prudency!$B$319</f>
        <v>0</v>
      </c>
      <c r="AD33" s="478">
        <f>[45]Sheet5!$D$3</f>
        <v>0</v>
      </c>
      <c r="AE33" s="478">
        <f>[45]Liq!$D$3</f>
        <v>0</v>
      </c>
      <c r="AF33" s="478">
        <f>'[45]Daily Change'!$C$593</f>
        <v>0</v>
      </c>
      <c r="AG33" s="478">
        <f>'[45]Daily Change'!$D$593</f>
        <v>0</v>
      </c>
      <c r="AH33" s="478">
        <f>'[45]Daily Change'!$C$594</f>
        <v>0</v>
      </c>
      <c r="AI33" s="478">
        <f>'[45]Daily Change'!$D$594</f>
        <v>0</v>
      </c>
      <c r="AJ33" s="478">
        <f>[45]Sheet5!$L$6</f>
        <v>0</v>
      </c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'[31]LT-WFALLON'!$I$9</f>
        <v>0</v>
      </c>
      <c r="U34" s="478">
        <f>'[31]LT-WFALLON'!$I$45</f>
        <v>0</v>
      </c>
      <c r="V34" s="478">
        <f>'[31]LT-WFALLON'!$N$9+'[31]LT-WFALLON'!$N$45</f>
        <v>0</v>
      </c>
      <c r="W34" s="478">
        <f>'[31]LT-WFALLON'!$O$9+'[31]LT-WFALLON'!$O$45</f>
        <v>0</v>
      </c>
      <c r="X34" s="478">
        <f>'[31]LT-WFALLON'!$Q$9+'[31]LT-WFALLON'!$Q$45</f>
        <v>0</v>
      </c>
      <c r="Y34" s="478">
        <f>'[31]LT-WFALLON'!$F$9+'[31]LT-WFALLON'!$F$45</f>
        <v>0</v>
      </c>
      <c r="Z34" s="478">
        <f>'[31]LT-WFALLON'!$G$9+'[31]LT-WFALLON'!$G$45</f>
        <v>0</v>
      </c>
      <c r="AA34" s="478">
        <f>[46]Liq!$E$3</f>
        <v>0</v>
      </c>
      <c r="AB34" s="478">
        <f>[46]Prudency!$C$319</f>
        <v>0</v>
      </c>
      <c r="AC34" s="478">
        <f>[46]Prudency!$B$319</f>
        <v>0</v>
      </c>
      <c r="AD34" s="478">
        <f>[46]Sheet5!$D$3</f>
        <v>0</v>
      </c>
      <c r="AE34" s="478">
        <f>[46]Liq!$D$3</f>
        <v>0</v>
      </c>
      <c r="AF34" s="478">
        <f>'[46]Daily Change'!$C$593</f>
        <v>0</v>
      </c>
      <c r="AG34" s="478">
        <f>'[46]Daily Change'!$D$593</f>
        <v>0</v>
      </c>
      <c r="AH34" s="478">
        <f>'[46]Daily Change'!$C$594</f>
        <v>0</v>
      </c>
      <c r="AI34" s="478">
        <f>'[46]Daily Change'!$D$594</f>
        <v>0</v>
      </c>
      <c r="AJ34" s="478">
        <f>[46]Sheet5!$L$6</f>
        <v>0</v>
      </c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'[32]LT-WFALLON'!$I$9</f>
        <v>0</v>
      </c>
      <c r="U35" s="478">
        <f>'[32]LT-WFALLON'!$I$45</f>
        <v>0</v>
      </c>
      <c r="V35" s="478">
        <f>'[32]LT-WFALLON'!$N$9+'[32]LT-WFALLON'!$N$45</f>
        <v>0</v>
      </c>
      <c r="W35" s="478">
        <f>'[32]LT-WFALLON'!$O$9+'[32]LT-WFALLON'!$O$45</f>
        <v>0</v>
      </c>
      <c r="X35" s="478">
        <f>'[32]LT-WFALLON'!$Q$9+'[32]LT-WFALLON'!$Q$45</f>
        <v>0</v>
      </c>
      <c r="Y35" s="478">
        <f>'[32]LT-WFALLON'!$F$9+'[32]LT-WFALLON'!$F$45</f>
        <v>0</v>
      </c>
      <c r="Z35" s="478">
        <f>'[32]LT-WFALLON'!$G$9+'[32]LT-WFALLON'!$G$45</f>
        <v>0</v>
      </c>
      <c r="AA35" s="478">
        <f>[47]Liq!$E$3</f>
        <v>0</v>
      </c>
      <c r="AB35" s="478">
        <f>[47]Prudency!$C$319</f>
        <v>0</v>
      </c>
      <c r="AC35" s="478">
        <f>[47]Prudency!$B$319</f>
        <v>0</v>
      </c>
      <c r="AD35" s="478">
        <f>[47]Sheet5!$D$3</f>
        <v>0</v>
      </c>
      <c r="AE35" s="478">
        <f>[47]Liq!$D$3</f>
        <v>0</v>
      </c>
      <c r="AF35" s="478">
        <f>'[47]Daily Change'!$C$593</f>
        <v>0</v>
      </c>
      <c r="AG35" s="478">
        <f>'[47]Daily Change'!$D$593</f>
        <v>0</v>
      </c>
      <c r="AH35" s="478">
        <f>'[47]Daily Change'!$C$594</f>
        <v>0</v>
      </c>
      <c r="AI35" s="478">
        <f>'[47]Daily Change'!$D$594</f>
        <v>0</v>
      </c>
      <c r="AJ35" s="478">
        <f>[47]Sheet5!$L$6</f>
        <v>0</v>
      </c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'[33]LT-WFALLON'!$I$9</f>
        <v>0</v>
      </c>
      <c r="U36" s="478">
        <f>'[33]LT-WFALLON'!$I$45</f>
        <v>0</v>
      </c>
      <c r="V36" s="478">
        <f>'[33]LT-WFALLON'!$N$9+'[33]LT-WFALLON'!$N$45</f>
        <v>0</v>
      </c>
      <c r="W36" s="478">
        <f>'[33]LT-WFALLON'!$O$9+'[33]LT-WFALLON'!$O$45</f>
        <v>0</v>
      </c>
      <c r="X36" s="478">
        <f>'[33]LT-WFALLON'!$Q$9+'[33]LT-WFALLON'!$Q$45</f>
        <v>0</v>
      </c>
      <c r="Y36" s="478">
        <f>'[33]LT-WFALLON'!$F$9+'[33]LT-WFALLON'!$F$45</f>
        <v>0</v>
      </c>
      <c r="Z36" s="478">
        <f>'[33]LT-WFALLON'!$G$9+'[33]LT-WFALLON'!$G$45</f>
        <v>0</v>
      </c>
      <c r="AA36" s="478">
        <f>[48]Liq!$E$3</f>
        <v>0</v>
      </c>
      <c r="AB36" s="478">
        <f>[48]Prudency!$C$319</f>
        <v>0</v>
      </c>
      <c r="AC36" s="478">
        <f>[48]Prudency!$B$319</f>
        <v>0</v>
      </c>
      <c r="AD36" s="478">
        <f>[48]Sheet5!$D$3</f>
        <v>0</v>
      </c>
      <c r="AE36" s="478">
        <f>[48]Liq!$D$3</f>
        <v>0</v>
      </c>
      <c r="AF36" s="478">
        <f>'[48]Daily Change'!$C$593</f>
        <v>0</v>
      </c>
      <c r="AG36" s="478">
        <f>'[48]Daily Change'!$D$593</f>
        <v>0</v>
      </c>
      <c r="AH36" s="478">
        <f>'[48]Daily Change'!$C$594</f>
        <v>0</v>
      </c>
      <c r="AI36" s="478">
        <f>'[48]Daily Change'!$D$594</f>
        <v>0</v>
      </c>
      <c r="AJ36" s="478">
        <f>[48]Sheet5!$L$6</f>
        <v>0</v>
      </c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'[34]LT-WFALLON'!$I$9</f>
        <v>0</v>
      </c>
      <c r="U37" s="478">
        <f>'[34]LT-WFALLON'!$I$45</f>
        <v>0</v>
      </c>
      <c r="V37" s="478">
        <f>'[34]LT-WFALLON'!$N$9+'[34]LT-WFALLON'!$N$45</f>
        <v>0</v>
      </c>
      <c r="W37" s="478">
        <f>'[34]LT-WFALLON'!$O$9+'[34]LT-WFALLON'!$O$45</f>
        <v>0</v>
      </c>
      <c r="X37" s="478">
        <f>'[34]LT-WFALLON'!$Q$9+'[34]LT-WFALLON'!$Q$45</f>
        <v>0</v>
      </c>
      <c r="Y37" s="478">
        <f>'[34]LT-WFALLON'!$F$9+'[34]LT-WFALLON'!$F$45</f>
        <v>0</v>
      </c>
      <c r="Z37" s="478">
        <f>'[34]LT-WFALLON'!$G$9+'[34]LT-WFALLON'!$G$45</f>
        <v>0</v>
      </c>
      <c r="AA37" s="478">
        <f>[49]Liq!$E$3</f>
        <v>0</v>
      </c>
      <c r="AB37" s="478">
        <f>[49]Prudency!$C$319</f>
        <v>0</v>
      </c>
      <c r="AC37" s="478">
        <f>[49]Prudency!$B$319</f>
        <v>0</v>
      </c>
      <c r="AD37" s="478">
        <f>[49]Sheet5!$D$3</f>
        <v>0</v>
      </c>
      <c r="AE37" s="478">
        <f>[49]Liq!$D$3</f>
        <v>0</v>
      </c>
      <c r="AF37" s="478">
        <f>'[49]Daily Change'!$C$593</f>
        <v>0</v>
      </c>
      <c r="AG37" s="478">
        <f>'[49]Daily Change'!$D$593</f>
        <v>0</v>
      </c>
      <c r="AH37" s="478">
        <f>'[49]Daily Change'!$C$594</f>
        <v>0</v>
      </c>
      <c r="AI37" s="478">
        <f>'[49]Daily Change'!$D$594</f>
        <v>0</v>
      </c>
      <c r="AJ37" s="478">
        <f>[49]Sheet5!$L$6</f>
        <v>0</v>
      </c>
    </row>
    <row r="38" spans="1:45" ht="12.75" customHeight="1" thickBot="1" x14ac:dyDescent="0.3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'[35]LT-WFALLON'!$I$9</f>
        <v>0</v>
      </c>
      <c r="U38" s="512">
        <f>'[35]LT-WFALLON'!$I$45</f>
        <v>0</v>
      </c>
      <c r="V38" s="512">
        <f>'[35]LT-WFALLON'!$N$9+'[35]LT-WFALLON'!$N$45</f>
        <v>0</v>
      </c>
      <c r="W38" s="512">
        <f>'[35]LT-WFALLON'!$O$9+'[35]LT-WFALLON'!$O$45</f>
        <v>0</v>
      </c>
      <c r="X38" s="512">
        <f>'[35]LT-WFALLON'!$Q$9+'[35]LT-WFALLON'!$Q$45</f>
        <v>0</v>
      </c>
      <c r="Y38" s="512">
        <f>'[35]LT-WFALLON'!$F$9+'[35]LT-WFALLON'!$F$45</f>
        <v>0</v>
      </c>
      <c r="Z38" s="512">
        <f>'[35]LT-WFALLON'!$G$9+'[35]LT-WFALLON'!$G$45</f>
        <v>0</v>
      </c>
      <c r="AA38" s="512">
        <f>[50]Liq!$E$3</f>
        <v>0</v>
      </c>
      <c r="AB38" s="512">
        <f>[50]Prudency!$C$319</f>
        <v>0</v>
      </c>
      <c r="AC38" s="512">
        <f>[50]Prudency!$B$319</f>
        <v>0</v>
      </c>
      <c r="AD38" s="512">
        <f>[50]Sheet5!$D$3</f>
        <v>0</v>
      </c>
      <c r="AE38" s="512">
        <f>[50]Liq!$D$3</f>
        <v>0</v>
      </c>
      <c r="AF38" s="512">
        <f>'[50]Daily Change'!$C$593</f>
        <v>0</v>
      </c>
      <c r="AG38" s="512">
        <f>'[50]Daily Change'!$D$593</f>
        <v>0</v>
      </c>
      <c r="AH38" s="512">
        <f>'[50]Daily Change'!$C$594</f>
        <v>0</v>
      </c>
      <c r="AI38" s="512">
        <f>'[50]Daily Change'!$D$594</f>
        <v>0</v>
      </c>
      <c r="AJ38" s="512">
        <f>[50]Sheet5!$L$6</f>
        <v>0</v>
      </c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7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0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9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X277"/>
  <sheetViews>
    <sheetView showGridLines="0" topLeftCell="A3" zoomScale="80" workbookViewId="0">
      <pane xSplit="2" topLeftCell="Q1" activePane="topRight" state="frozen"/>
      <selection activeCell="C174" sqref="C174:I174"/>
      <selection pane="topRight"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89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C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5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E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90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38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>
        <v>0</v>
      </c>
      <c r="Q28" s="1"/>
      <c r="R28" s="18"/>
      <c r="S28" s="62">
        <f t="shared" si="0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0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0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0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0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0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0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0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0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0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>
        <v>0</v>
      </c>
      <c r="Q38" s="1"/>
      <c r="R38" s="18"/>
      <c r="S38" s="479">
        <f t="shared" si="0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>
        <v>0</v>
      </c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5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3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customSheetViews>
    <customSheetView guid="{82BDC428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1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A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X277"/>
  <sheetViews>
    <sheetView topLeftCell="S1" zoomScale="80" workbookViewId="0">
      <selection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/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/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X277"/>
  <sheetViews>
    <sheetView topLeftCell="AF6" zoomScale="80" workbookViewId="0">
      <selection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X277"/>
  <sheetViews>
    <sheetView topLeftCell="Z1" zoomScale="80" workbookViewId="0">
      <selection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AX277"/>
  <sheetViews>
    <sheetView topLeftCell="R7" zoomScale="80" workbookViewId="0">
      <selection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AX277"/>
  <sheetViews>
    <sheetView topLeftCell="I1" zoomScale="80" workbookViewId="0">
      <selection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X277"/>
  <sheetViews>
    <sheetView topLeftCell="M10" zoomScale="80" workbookViewId="0">
      <selection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X277"/>
  <sheetViews>
    <sheetView topLeftCell="S9" zoomScale="80" workbookViewId="0">
      <selection activeCell="C174" sqref="C174:I174"/>
    </sheetView>
  </sheetViews>
  <sheetFormatPr defaultColWidth="9.109375" defaultRowHeight="13.2" x14ac:dyDescent="0.25"/>
  <cols>
    <col min="1" max="1" width="25.44140625" style="11" customWidth="1"/>
    <col min="2" max="2" width="17.33203125" style="11" customWidth="1"/>
    <col min="3" max="3" width="14.44140625" style="11" customWidth="1"/>
    <col min="4" max="4" width="14.88671875" style="11" customWidth="1"/>
    <col min="5" max="5" width="17.33203125" style="11" customWidth="1"/>
    <col min="6" max="6" width="19.88671875" style="11" customWidth="1"/>
    <col min="7" max="7" width="17" style="11" customWidth="1"/>
    <col min="8" max="8" width="16.6640625" style="11" customWidth="1"/>
    <col min="9" max="9" width="19.88671875" style="11" customWidth="1"/>
    <col min="10" max="10" width="14.88671875" style="11" customWidth="1"/>
    <col min="11" max="11" width="16.88671875" style="11" customWidth="1"/>
    <col min="12" max="12" width="14.88671875" style="11" customWidth="1"/>
    <col min="13" max="13" width="15.33203125" style="11" customWidth="1"/>
    <col min="14" max="18" width="14.88671875" style="11" customWidth="1"/>
    <col min="19" max="19" width="20.88671875" style="11" customWidth="1"/>
    <col min="20" max="24" width="14.88671875" style="11" customWidth="1"/>
    <col min="25" max="25" width="15.44140625" style="11" customWidth="1"/>
    <col min="26" max="34" width="14.88671875" style="11" customWidth="1"/>
    <col min="35" max="35" width="13.88671875" style="11" customWidth="1"/>
    <col min="36" max="36" width="15.109375" style="11" customWidth="1"/>
    <col min="37" max="37" width="16.109375" style="11" customWidth="1"/>
    <col min="38" max="38" width="14.5546875" style="11" customWidth="1"/>
    <col min="39" max="39" width="12" style="11" customWidth="1"/>
    <col min="40" max="40" width="13.33203125" style="11" customWidth="1"/>
    <col min="41" max="41" width="11.5546875" style="11" customWidth="1"/>
    <col min="42" max="42" width="14.5546875" style="11" customWidth="1"/>
    <col min="43" max="16384" width="9.10937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3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3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3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5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3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5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5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5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5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3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5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3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3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5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3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5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5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5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5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5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5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5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5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5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5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5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5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3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5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3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5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5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3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5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5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5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3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5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3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5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5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5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5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5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5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3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5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5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3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5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5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5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5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5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3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3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3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3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3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3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3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3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5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5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5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5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3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3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5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5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5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5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5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5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5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5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5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5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5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5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5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5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5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5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5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5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5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5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5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5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5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5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5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5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5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5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5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5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5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5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5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5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5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5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3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3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5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5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5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5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5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3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3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5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3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3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3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3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3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4" thickTop="1" thickBot="1" x14ac:dyDescent="0.3">
      <c r="A122" s="37" t="s">
        <v>235</v>
      </c>
      <c r="B122" s="38"/>
      <c r="C122" s="39"/>
      <c r="D122" s="40"/>
    </row>
    <row r="123" spans="1:46" ht="12.75" customHeight="1" thickTop="1" x14ac:dyDescent="0.25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5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5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5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3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5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3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3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3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5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5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5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3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3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5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5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5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5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5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5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5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3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3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5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5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5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5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5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5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5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5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5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5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5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5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5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5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5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5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5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5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5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5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5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5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5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5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5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5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5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5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5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5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5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5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5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5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3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3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5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5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5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5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5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5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5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5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5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5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5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5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5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5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5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5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5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5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5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5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5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5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5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5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5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5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5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3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3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5"/>
    <row r="253" spans="1:15" ht="12.75" customHeight="1" x14ac:dyDescent="0.25"/>
    <row r="254" spans="1:15" ht="12.75" customHeight="1" thickBot="1" x14ac:dyDescent="0.3">
      <c r="D254" s="1"/>
      <c r="E254" s="1"/>
      <c r="F254" s="1"/>
      <c r="G254" s="49"/>
      <c r="H254" s="49"/>
    </row>
    <row r="255" spans="1:15" ht="12.75" customHeight="1" thickTop="1" thickBot="1" x14ac:dyDescent="0.3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3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5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5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5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5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5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5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5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5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5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5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5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5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5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5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5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5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5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5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3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3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5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>
    <pageSetUpPr fitToPage="1"/>
  </sheetPr>
  <dimension ref="A1:AG51"/>
  <sheetViews>
    <sheetView showGridLines="0" zoomScale="75" workbookViewId="0">
      <selection activeCell="O15" sqref="O15"/>
    </sheetView>
  </sheetViews>
  <sheetFormatPr defaultColWidth="8.44140625" defaultRowHeight="12.75" customHeight="1" x14ac:dyDescent="0.25"/>
  <cols>
    <col min="1" max="1" width="10.44140625" style="138" customWidth="1"/>
    <col min="2" max="2" width="3.33203125" style="138" customWidth="1"/>
    <col min="3" max="3" width="8.44140625" style="138" customWidth="1"/>
    <col min="4" max="4" width="2.5546875" style="138" customWidth="1"/>
    <col min="5" max="5" width="24.88671875" style="138" customWidth="1"/>
    <col min="6" max="6" width="3.33203125" style="138" customWidth="1"/>
    <col min="7" max="7" width="17.88671875" style="138" customWidth="1"/>
    <col min="8" max="8" width="3.33203125" style="138" customWidth="1"/>
    <col min="9" max="9" width="13.5546875" style="138" customWidth="1"/>
    <col min="10" max="10" width="3.33203125" style="138" customWidth="1"/>
    <col min="11" max="11" width="8.44140625" style="138" customWidth="1"/>
    <col min="12" max="12" width="1.5546875" style="138" customWidth="1"/>
    <col min="13" max="13" width="8.33203125" style="138" customWidth="1"/>
    <col min="14" max="14" width="3.33203125" style="138" customWidth="1"/>
    <col min="15" max="15" width="18.88671875" style="138" customWidth="1"/>
    <col min="16" max="16" width="3.33203125" style="138" customWidth="1"/>
    <col min="17" max="17" width="11" style="138" customWidth="1"/>
    <col min="18" max="18" width="14.33203125" style="168" customWidth="1"/>
    <col min="19" max="19" width="11" style="25" customWidth="1"/>
    <col min="20" max="20" width="4.109375" style="138" customWidth="1"/>
    <col min="21" max="21" width="2.44140625" style="138" customWidth="1"/>
    <col min="22" max="22" width="8.44140625" style="138" customWidth="1"/>
    <col min="23" max="23" width="2.44140625" style="138" customWidth="1"/>
    <col min="24" max="24" width="5" style="138" customWidth="1"/>
    <col min="25" max="25" width="2.44140625" style="138" customWidth="1"/>
    <col min="26" max="26" width="6.6640625" style="138" customWidth="1"/>
    <col min="27" max="27" width="2.44140625" style="138" customWidth="1"/>
    <col min="28" max="28" width="6.6640625" style="138" customWidth="1"/>
    <col min="29" max="29" width="2.44140625" style="138" customWidth="1"/>
    <col min="30" max="30" width="17.88671875" style="138" customWidth="1"/>
    <col min="31" max="31" width="3.33203125" style="138" customWidth="1"/>
    <col min="32" max="32" width="13.5546875" style="138" customWidth="1"/>
    <col min="33" max="33" width="3.33203125" style="138" customWidth="1"/>
    <col min="34" max="34" width="11" style="138" customWidth="1"/>
    <col min="35" max="35" width="2.44140625" style="138" customWidth="1"/>
    <col min="36" max="36" width="5" style="138" customWidth="1"/>
    <col min="37" max="37" width="1.5546875" style="138" customWidth="1"/>
    <col min="38" max="38" width="5.88671875" style="138" customWidth="1"/>
    <col min="39" max="39" width="3.33203125" style="138" customWidth="1"/>
    <col min="40" max="40" width="9.33203125" style="138" customWidth="1"/>
    <col min="41" max="41" width="2.44140625" style="138" customWidth="1"/>
    <col min="42" max="42" width="11" style="138" customWidth="1"/>
    <col min="43" max="16384" width="8.44140625" style="138"/>
  </cols>
  <sheetData>
    <row r="1" spans="1:33" ht="12.75" customHeight="1" x14ac:dyDescent="0.25">
      <c r="A1" s="172" t="s">
        <v>0</v>
      </c>
      <c r="B1" s="162"/>
      <c r="C1" s="162"/>
      <c r="D1" s="162"/>
      <c r="E1" s="162"/>
      <c r="F1" s="162"/>
      <c r="G1" s="171"/>
      <c r="H1" s="163"/>
      <c r="I1" s="162"/>
      <c r="J1" s="162"/>
      <c r="K1" s="162"/>
      <c r="L1" s="162"/>
      <c r="M1" s="162"/>
      <c r="N1" s="162"/>
      <c r="O1" s="162"/>
      <c r="S1" s="140"/>
      <c r="AE1" s="173"/>
      <c r="AG1" s="139"/>
    </row>
    <row r="2" spans="1:33" ht="12.75" customHeight="1" x14ac:dyDescent="0.25">
      <c r="A2" s="174"/>
      <c r="B2" s="162"/>
      <c r="C2" s="162"/>
      <c r="D2" s="162"/>
      <c r="E2" s="162"/>
      <c r="F2" s="162"/>
      <c r="G2" s="171"/>
      <c r="H2" s="163"/>
      <c r="I2" s="162"/>
      <c r="J2" s="162"/>
      <c r="K2" s="162"/>
      <c r="L2" s="162"/>
      <c r="M2" s="162"/>
      <c r="N2" s="162"/>
      <c r="O2" s="162"/>
      <c r="S2" s="140"/>
      <c r="AE2" s="173"/>
      <c r="AG2" s="139"/>
    </row>
    <row r="3" spans="1:33" ht="12.75" customHeight="1" x14ac:dyDescent="0.25">
      <c r="A3" s="163"/>
      <c r="B3" s="162"/>
      <c r="C3" s="162"/>
      <c r="D3" s="162"/>
      <c r="E3" s="162"/>
      <c r="F3" s="162"/>
      <c r="G3" s="171"/>
      <c r="H3" s="163"/>
      <c r="I3" s="162"/>
      <c r="J3" s="162"/>
      <c r="K3" s="162"/>
      <c r="L3" s="162"/>
      <c r="M3" s="162"/>
      <c r="N3" s="162"/>
      <c r="O3" s="162"/>
    </row>
    <row r="4" spans="1:33" ht="12.75" customHeight="1" x14ac:dyDescent="0.3">
      <c r="A4" s="176"/>
      <c r="B4" s="162"/>
      <c r="C4" s="162"/>
      <c r="D4" s="162"/>
      <c r="E4" s="162"/>
      <c r="F4" s="163"/>
      <c r="G4" s="171"/>
      <c r="H4" s="163"/>
      <c r="I4" s="162"/>
      <c r="J4" s="162"/>
      <c r="K4" s="162"/>
      <c r="L4" s="162"/>
      <c r="M4" s="162"/>
      <c r="N4" s="162"/>
      <c r="O4" s="162"/>
    </row>
    <row r="5" spans="1:33" ht="12.75" customHeight="1" x14ac:dyDescent="0.25">
      <c r="F5" s="139"/>
      <c r="G5" s="175"/>
      <c r="H5" s="139"/>
    </row>
    <row r="6" spans="1:33" ht="12.75" customHeight="1" x14ac:dyDescent="0.25">
      <c r="L6" s="141" t="s">
        <v>275</v>
      </c>
      <c r="O6" s="142" t="s">
        <v>276</v>
      </c>
      <c r="Q6" s="142" t="s">
        <v>276</v>
      </c>
    </row>
    <row r="7" spans="1:33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K7" s="143"/>
      <c r="L7" s="144" t="s">
        <v>277</v>
      </c>
      <c r="M7" s="143"/>
      <c r="O7" s="142" t="s">
        <v>278</v>
      </c>
      <c r="Q7" s="142" t="s">
        <v>278</v>
      </c>
      <c r="R7" s="169" t="s">
        <v>279</v>
      </c>
    </row>
    <row r="8" spans="1:33" ht="12.75" customHeight="1" x14ac:dyDescent="0.25">
      <c r="A8" s="144" t="s">
        <v>280</v>
      </c>
      <c r="C8" s="144" t="s">
        <v>281</v>
      </c>
      <c r="E8" s="144" t="s">
        <v>282</v>
      </c>
      <c r="G8" s="144" t="s">
        <v>283</v>
      </c>
      <c r="I8" s="144" t="s">
        <v>284</v>
      </c>
      <c r="K8" s="144" t="s">
        <v>285</v>
      </c>
      <c r="M8" s="144" t="s">
        <v>286</v>
      </c>
      <c r="O8" s="144" t="s">
        <v>287</v>
      </c>
      <c r="Q8" s="144" t="s">
        <v>287</v>
      </c>
      <c r="R8" s="170" t="s">
        <v>288</v>
      </c>
    </row>
    <row r="10" spans="1:33" ht="12.75" customHeight="1" x14ac:dyDescent="0.25">
      <c r="A10" s="138" t="s">
        <v>289</v>
      </c>
      <c r="C10" s="146">
        <v>34820</v>
      </c>
      <c r="E10" s="138" t="s">
        <v>290</v>
      </c>
      <c r="G10" s="138" t="s">
        <v>291</v>
      </c>
      <c r="I10" s="138" t="s">
        <v>284</v>
      </c>
      <c r="K10" s="25"/>
      <c r="L10" s="147"/>
      <c r="M10" s="25">
        <v>0</v>
      </c>
      <c r="O10" s="148">
        <f>ROUND(Q10,0)</f>
        <v>0</v>
      </c>
      <c r="Q10" s="138">
        <f>+R10/1000</f>
        <v>0</v>
      </c>
      <c r="R10" s="168">
        <v>0</v>
      </c>
    </row>
    <row r="11" spans="1:33" ht="12.75" customHeight="1" x14ac:dyDescent="0.25">
      <c r="A11" s="138" t="s">
        <v>289</v>
      </c>
      <c r="C11" s="146">
        <v>34820</v>
      </c>
      <c r="E11" s="138" t="s">
        <v>290</v>
      </c>
      <c r="G11" s="138" t="s">
        <v>291</v>
      </c>
      <c r="I11" s="138" t="s">
        <v>284</v>
      </c>
      <c r="K11" s="25">
        <v>0</v>
      </c>
      <c r="L11" s="147"/>
      <c r="M11" s="25"/>
      <c r="O11" s="148">
        <f>ROUND(Q11,0)</f>
        <v>0</v>
      </c>
      <c r="Q11" s="138">
        <f>+R11/1000</f>
        <v>0</v>
      </c>
      <c r="R11" s="168">
        <v>0</v>
      </c>
    </row>
    <row r="12" spans="1:33" ht="12.75" customHeight="1" x14ac:dyDescent="0.25">
      <c r="A12" s="149"/>
      <c r="C12" s="150"/>
      <c r="K12" s="25"/>
      <c r="L12" s="25"/>
      <c r="M12" s="25"/>
    </row>
    <row r="13" spans="1:33" ht="12.75" customHeight="1" x14ac:dyDescent="0.25">
      <c r="J13" s="154"/>
      <c r="K13" s="25"/>
      <c r="L13" s="25"/>
      <c r="M13" s="108"/>
      <c r="N13" s="154"/>
      <c r="O13" s="154"/>
    </row>
    <row r="14" spans="1:33" ht="12.75" customHeight="1" x14ac:dyDescent="0.25">
      <c r="A14" s="139"/>
      <c r="B14" s="139"/>
      <c r="J14" s="154"/>
      <c r="M14" s="154"/>
      <c r="N14" s="154"/>
      <c r="O14" s="154"/>
    </row>
    <row r="15" spans="1:33" ht="12.75" customHeight="1" x14ac:dyDescent="0.25">
      <c r="A15" s="155" t="s">
        <v>292</v>
      </c>
      <c r="B15" s="155"/>
      <c r="C15" s="152"/>
      <c r="D15" s="152"/>
      <c r="E15" s="152"/>
      <c r="F15" s="152"/>
      <c r="G15" s="152"/>
      <c r="H15" s="152"/>
      <c r="I15" s="152"/>
      <c r="J15" s="153"/>
      <c r="K15" s="152"/>
      <c r="L15" s="152"/>
      <c r="M15" s="153"/>
      <c r="N15" s="153"/>
      <c r="O15" s="300">
        <f>SUM(O10:O14)</f>
        <v>0</v>
      </c>
    </row>
    <row r="16" spans="1:33" ht="12.75" customHeight="1" x14ac:dyDescent="0.25">
      <c r="C16" s="150"/>
      <c r="G16" s="145"/>
      <c r="I16" s="145"/>
      <c r="K16" s="156"/>
      <c r="L16" s="156"/>
      <c r="M16" s="157"/>
      <c r="O16" s="158"/>
      <c r="P16" s="159"/>
      <c r="Q16" s="160"/>
    </row>
    <row r="17" spans="1:17" ht="12.75" customHeight="1" x14ac:dyDescent="0.25">
      <c r="A17" s="151"/>
      <c r="C17" s="150"/>
      <c r="G17" s="145"/>
      <c r="I17" s="145"/>
      <c r="K17" s="156"/>
      <c r="L17" s="156"/>
      <c r="M17" s="157"/>
      <c r="O17" s="158"/>
      <c r="P17" s="159"/>
      <c r="Q17" s="160"/>
    </row>
    <row r="18" spans="1:17" ht="12.75" customHeight="1" x14ac:dyDescent="0.25">
      <c r="A18" s="151"/>
      <c r="C18" s="150"/>
      <c r="G18" s="145"/>
      <c r="I18" s="145"/>
      <c r="K18" s="156"/>
      <c r="L18" s="156"/>
      <c r="M18" s="157"/>
      <c r="O18" s="158"/>
      <c r="P18" s="159"/>
      <c r="Q18" s="160"/>
    </row>
    <row r="19" spans="1:17" ht="12.75" customHeight="1" x14ac:dyDescent="0.25">
      <c r="A19" s="151"/>
      <c r="C19" s="150"/>
      <c r="G19" s="145"/>
      <c r="I19" s="145"/>
      <c r="K19" s="156"/>
      <c r="L19" s="156"/>
      <c r="M19" s="157"/>
      <c r="O19" s="158"/>
      <c r="P19" s="159"/>
      <c r="Q19" s="160"/>
    </row>
    <row r="20" spans="1:17" ht="12.75" customHeight="1" x14ac:dyDescent="0.25">
      <c r="A20" s="151"/>
      <c r="C20" s="150"/>
      <c r="G20" s="145"/>
      <c r="I20" s="145"/>
      <c r="K20" s="156"/>
      <c r="L20" s="156"/>
      <c r="M20" s="157"/>
      <c r="O20" s="158"/>
      <c r="P20" s="159"/>
      <c r="Q20" s="160"/>
    </row>
    <row r="21" spans="1:17" ht="12.75" customHeight="1" x14ac:dyDescent="0.25">
      <c r="A21" s="151"/>
      <c r="C21" s="150"/>
      <c r="G21" s="145"/>
      <c r="I21" s="145"/>
      <c r="K21" s="156"/>
      <c r="L21" s="156"/>
      <c r="M21" s="157"/>
      <c r="O21" s="158"/>
      <c r="P21" s="159"/>
      <c r="Q21" s="160"/>
    </row>
    <row r="22" spans="1:17" ht="12.75" customHeight="1" x14ac:dyDescent="0.25">
      <c r="A22" s="161"/>
      <c r="C22" s="150"/>
      <c r="G22" s="145"/>
      <c r="I22" s="145"/>
      <c r="K22" s="156"/>
      <c r="L22" s="156"/>
      <c r="M22" s="157"/>
      <c r="O22" s="158"/>
      <c r="P22" s="159"/>
      <c r="Q22" s="160"/>
    </row>
    <row r="23" spans="1:17" ht="12.75" customHeight="1" x14ac:dyDescent="0.25">
      <c r="A23" s="151"/>
      <c r="B23" s="151"/>
      <c r="C23" s="150"/>
      <c r="G23" s="145"/>
      <c r="I23" s="145"/>
      <c r="K23" s="156"/>
      <c r="L23" s="156"/>
      <c r="M23" s="157"/>
      <c r="O23" s="158"/>
      <c r="P23" s="159"/>
      <c r="Q23" s="160"/>
    </row>
    <row r="24" spans="1:17" ht="12.75" customHeight="1" x14ac:dyDescent="0.25">
      <c r="A24" s="151"/>
      <c r="B24" s="151"/>
      <c r="C24" s="150"/>
      <c r="G24" s="145"/>
      <c r="I24" s="145"/>
      <c r="K24" s="156"/>
      <c r="L24" s="156"/>
      <c r="M24" s="157"/>
      <c r="O24" s="158"/>
      <c r="P24" s="159"/>
      <c r="Q24" s="160"/>
    </row>
    <row r="25" spans="1:17" ht="12.75" customHeight="1" x14ac:dyDescent="0.25">
      <c r="A25" s="151"/>
      <c r="B25" s="151"/>
      <c r="C25" s="150"/>
      <c r="G25" s="145"/>
      <c r="I25" s="145"/>
      <c r="K25" s="156"/>
      <c r="L25" s="156"/>
      <c r="M25" s="157"/>
      <c r="O25" s="158"/>
      <c r="P25" s="159"/>
      <c r="Q25" s="160"/>
    </row>
    <row r="26" spans="1:17" ht="12.75" customHeight="1" x14ac:dyDescent="0.25">
      <c r="A26" s="151"/>
      <c r="B26" s="151"/>
      <c r="C26" s="150"/>
      <c r="G26" s="145"/>
      <c r="I26" s="145"/>
      <c r="K26" s="156"/>
      <c r="L26" s="156"/>
      <c r="M26" s="157"/>
      <c r="O26" s="158"/>
      <c r="P26" s="159"/>
      <c r="Q26" s="160"/>
    </row>
    <row r="27" spans="1:17" ht="12.75" customHeight="1" x14ac:dyDescent="0.25">
      <c r="A27" s="151"/>
      <c r="C27" s="150"/>
      <c r="G27" s="145"/>
      <c r="I27" s="145"/>
      <c r="K27" s="156"/>
      <c r="L27" s="156"/>
      <c r="M27" s="157"/>
      <c r="O27" s="158"/>
      <c r="P27" s="159"/>
      <c r="Q27" s="160"/>
    </row>
    <row r="28" spans="1:17" ht="12.75" customHeight="1" x14ac:dyDescent="0.25">
      <c r="A28" s="151"/>
      <c r="C28" s="150"/>
      <c r="G28" s="145"/>
      <c r="I28" s="145"/>
      <c r="K28" s="156"/>
      <c r="L28" s="156"/>
      <c r="M28" s="157"/>
      <c r="O28" s="158"/>
      <c r="P28" s="159"/>
      <c r="Q28" s="160"/>
    </row>
    <row r="29" spans="1:17" ht="12.75" customHeight="1" x14ac:dyDescent="0.25">
      <c r="A29" s="151"/>
      <c r="C29" s="150"/>
      <c r="G29" s="145"/>
      <c r="I29" s="145"/>
      <c r="K29" s="156"/>
      <c r="L29" s="156"/>
      <c r="M29" s="157"/>
      <c r="O29" s="158"/>
      <c r="P29" s="159"/>
      <c r="Q29" s="160"/>
    </row>
    <row r="30" spans="1:17" ht="12.75" customHeight="1" x14ac:dyDescent="0.25">
      <c r="A30" s="151"/>
      <c r="C30" s="150"/>
      <c r="G30" s="145"/>
      <c r="I30" s="145"/>
      <c r="K30" s="156"/>
      <c r="L30" s="156"/>
      <c r="M30" s="157"/>
      <c r="O30" s="158"/>
      <c r="P30" s="159"/>
      <c r="Q30" s="160"/>
    </row>
    <row r="31" spans="1:17" ht="12.75" customHeight="1" x14ac:dyDescent="0.25">
      <c r="A31" s="151"/>
      <c r="C31" s="150"/>
      <c r="G31" s="145"/>
      <c r="I31" s="145"/>
      <c r="K31" s="156"/>
      <c r="L31" s="156"/>
      <c r="M31" s="157"/>
      <c r="O31" s="158"/>
      <c r="P31" s="159"/>
      <c r="Q31" s="160"/>
    </row>
    <row r="32" spans="1:17" ht="12.75" customHeight="1" x14ac:dyDescent="0.25">
      <c r="A32" s="151"/>
      <c r="C32" s="150"/>
      <c r="G32" s="145"/>
      <c r="I32" s="145"/>
      <c r="K32" s="156"/>
      <c r="L32" s="156"/>
      <c r="M32" s="157"/>
      <c r="O32" s="158"/>
      <c r="P32" s="159"/>
      <c r="Q32" s="160"/>
    </row>
    <row r="33" spans="1:17" ht="12.75" customHeight="1" x14ac:dyDescent="0.25">
      <c r="A33" s="151"/>
      <c r="C33" s="150"/>
      <c r="G33" s="145"/>
      <c r="I33" s="145"/>
      <c r="K33" s="156"/>
      <c r="L33" s="156"/>
      <c r="M33" s="157"/>
      <c r="O33" s="158"/>
      <c r="P33" s="159"/>
      <c r="Q33" s="160"/>
    </row>
    <row r="34" spans="1:17" ht="12.75" customHeight="1" x14ac:dyDescent="0.25">
      <c r="A34" s="151"/>
      <c r="C34" s="150"/>
      <c r="G34" s="145"/>
      <c r="I34" s="145"/>
      <c r="K34" s="156"/>
      <c r="L34" s="156"/>
      <c r="M34" s="157"/>
      <c r="O34" s="158"/>
      <c r="P34" s="159"/>
      <c r="Q34" s="160"/>
    </row>
    <row r="35" spans="1:17" ht="12.75" customHeight="1" x14ac:dyDescent="0.25">
      <c r="A35" s="151"/>
      <c r="C35" s="150"/>
      <c r="G35" s="145"/>
      <c r="I35" s="145"/>
      <c r="K35" s="156"/>
      <c r="L35" s="156"/>
      <c r="M35" s="157"/>
      <c r="O35" s="158"/>
      <c r="P35" s="159"/>
      <c r="Q35" s="160"/>
    </row>
    <row r="36" spans="1:17" ht="12.75" customHeight="1" x14ac:dyDescent="0.25">
      <c r="A36" s="151"/>
      <c r="C36" s="150"/>
      <c r="G36" s="145"/>
      <c r="I36" s="145"/>
      <c r="K36" s="156"/>
      <c r="L36" s="156"/>
      <c r="M36" s="157"/>
      <c r="O36" s="158"/>
      <c r="P36" s="159"/>
      <c r="Q36" s="160"/>
    </row>
    <row r="37" spans="1:17" ht="12.75" customHeight="1" x14ac:dyDescent="0.25">
      <c r="A37" s="151"/>
      <c r="C37" s="150"/>
      <c r="G37" s="145"/>
      <c r="I37" s="145"/>
      <c r="K37" s="156"/>
      <c r="L37" s="156"/>
      <c r="M37" s="156"/>
      <c r="O37" s="158"/>
      <c r="P37" s="159"/>
      <c r="Q37" s="160"/>
    </row>
    <row r="38" spans="1:17" ht="12.75" customHeight="1" x14ac:dyDescent="0.25">
      <c r="A38" s="151"/>
      <c r="C38" s="150"/>
      <c r="G38" s="145"/>
      <c r="I38" s="145"/>
      <c r="K38" s="156"/>
      <c r="L38" s="156"/>
      <c r="M38" s="156"/>
      <c r="O38" s="158"/>
      <c r="P38" s="159"/>
      <c r="Q38" s="160"/>
    </row>
    <row r="39" spans="1:17" ht="12.75" customHeight="1" x14ac:dyDescent="0.25">
      <c r="A39" s="151"/>
      <c r="C39" s="150"/>
      <c r="G39" s="145"/>
      <c r="I39" s="145"/>
      <c r="K39" s="156"/>
      <c r="L39" s="156"/>
      <c r="M39" s="156"/>
      <c r="O39" s="158"/>
      <c r="P39" s="159"/>
      <c r="Q39" s="160"/>
    </row>
    <row r="40" spans="1:17" ht="12.75" customHeight="1" x14ac:dyDescent="0.25">
      <c r="A40" s="151"/>
      <c r="C40" s="150"/>
      <c r="G40" s="145"/>
      <c r="I40" s="145"/>
      <c r="K40" s="156"/>
      <c r="L40" s="156"/>
      <c r="M40" s="156"/>
      <c r="O40" s="158"/>
      <c r="P40" s="159"/>
      <c r="Q40" s="160"/>
    </row>
    <row r="41" spans="1:17" ht="12.75" customHeight="1" x14ac:dyDescent="0.25">
      <c r="A41" s="151"/>
      <c r="C41" s="150"/>
      <c r="G41" s="145"/>
      <c r="I41" s="145"/>
      <c r="K41" s="156"/>
      <c r="L41" s="156"/>
      <c r="M41" s="156"/>
      <c r="O41" s="158"/>
      <c r="P41" s="159"/>
      <c r="Q41" s="160"/>
    </row>
    <row r="42" spans="1:17" ht="12.75" customHeight="1" x14ac:dyDescent="0.25">
      <c r="A42" s="151"/>
      <c r="C42" s="150"/>
      <c r="G42" s="145"/>
      <c r="I42" s="145"/>
      <c r="K42" s="156"/>
      <c r="L42" s="156"/>
      <c r="M42" s="156"/>
      <c r="O42" s="158"/>
      <c r="P42" s="159"/>
      <c r="Q42" s="160"/>
    </row>
    <row r="43" spans="1:17" ht="12.75" customHeight="1" x14ac:dyDescent="0.25">
      <c r="A43" s="151"/>
      <c r="C43" s="150"/>
      <c r="G43" s="145"/>
      <c r="I43" s="145"/>
      <c r="K43" s="156"/>
      <c r="L43" s="156"/>
      <c r="M43" s="156"/>
      <c r="O43" s="158"/>
      <c r="P43" s="159"/>
      <c r="Q43" s="160"/>
    </row>
    <row r="44" spans="1:17" ht="12.75" customHeight="1" x14ac:dyDescent="0.25">
      <c r="A44" s="151"/>
      <c r="C44" s="150"/>
      <c r="G44" s="145"/>
      <c r="I44" s="145"/>
      <c r="K44" s="156"/>
      <c r="L44" s="156"/>
      <c r="M44" s="156"/>
      <c r="O44" s="158"/>
      <c r="P44" s="159"/>
      <c r="Q44" s="160"/>
    </row>
    <row r="45" spans="1:17" ht="12.75" customHeight="1" x14ac:dyDescent="0.25">
      <c r="A45" s="151"/>
      <c r="C45" s="150"/>
      <c r="G45" s="145"/>
      <c r="I45" s="145"/>
      <c r="K45" s="156"/>
      <c r="L45" s="156"/>
      <c r="M45" s="156"/>
      <c r="O45" s="158"/>
      <c r="P45" s="159"/>
      <c r="Q45" s="160"/>
    </row>
    <row r="46" spans="1:17" ht="12.75" customHeight="1" x14ac:dyDescent="0.25">
      <c r="A46" s="151"/>
      <c r="C46" s="150"/>
      <c r="G46" s="145"/>
      <c r="I46" s="145"/>
      <c r="K46" s="156"/>
      <c r="L46" s="156"/>
      <c r="M46" s="156"/>
      <c r="O46" s="158"/>
      <c r="P46" s="159"/>
      <c r="Q46" s="160"/>
    </row>
    <row r="47" spans="1:17" ht="12.75" customHeight="1" x14ac:dyDescent="0.25">
      <c r="A47" s="151"/>
      <c r="C47" s="150"/>
      <c r="G47" s="145"/>
      <c r="I47" s="145"/>
      <c r="K47" s="156"/>
      <c r="L47" s="156"/>
      <c r="M47" s="156"/>
      <c r="O47" s="158"/>
      <c r="P47" s="159"/>
      <c r="Q47" s="160"/>
    </row>
    <row r="48" spans="1:17" ht="12.75" customHeight="1" x14ac:dyDescent="0.25">
      <c r="A48" s="151"/>
      <c r="C48" s="150"/>
      <c r="G48" s="145"/>
      <c r="I48" s="145"/>
      <c r="K48" s="156"/>
      <c r="L48" s="156"/>
      <c r="M48" s="156"/>
      <c r="O48" s="158"/>
      <c r="P48" s="159"/>
      <c r="Q48" s="160"/>
    </row>
    <row r="49" spans="1:17" ht="12.75" customHeight="1" x14ac:dyDescent="0.25">
      <c r="A49" s="151"/>
      <c r="C49" s="150"/>
      <c r="G49" s="145"/>
      <c r="I49" s="145"/>
      <c r="K49" s="156"/>
      <c r="L49" s="156"/>
      <c r="M49" s="156"/>
      <c r="O49" s="158"/>
      <c r="P49" s="159"/>
      <c r="Q49" s="160"/>
    </row>
    <row r="50" spans="1:17" ht="12.75" customHeight="1" x14ac:dyDescent="0.25">
      <c r="A50" s="151"/>
      <c r="C50" s="150"/>
      <c r="G50" s="145"/>
      <c r="I50" s="145"/>
      <c r="K50" s="156"/>
      <c r="L50" s="156"/>
      <c r="M50" s="156"/>
      <c r="O50" s="158"/>
      <c r="P50" s="159"/>
      <c r="Q50" s="160"/>
    </row>
    <row r="51" spans="1:17" ht="12.75" customHeight="1" x14ac:dyDescent="0.25">
      <c r="A51" s="151"/>
    </row>
  </sheetData>
  <phoneticPr fontId="0" type="noConversion"/>
  <printOptions verticalCentered="1" gridLinesSet="0"/>
  <pageMargins left="0.75" right="0.25" top="0.25" bottom="0.4" header="0.23" footer="0.25"/>
  <pageSetup orientation="landscape" horizontalDpi="4294967292" verticalDpi="4294967292" r:id="rId1"/>
  <headerFooter alignWithMargins="0">
    <oddFooter>&amp;LECT&amp;CPage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34</vt:i4>
      </vt:variant>
    </vt:vector>
  </HeadingPairs>
  <TitlesOfParts>
    <vt:vector size="54" baseType="lpstr">
      <vt:lpstr>Report</vt:lpstr>
      <vt:lpstr>Check</vt:lpstr>
      <vt:lpstr>Associated</vt:lpstr>
      <vt:lpstr>NP15</vt:lpstr>
      <vt:lpstr>SP15</vt:lpstr>
      <vt:lpstr>WSCC-S</vt:lpstr>
      <vt:lpstr>WSCC-N</vt:lpstr>
      <vt:lpstr>MID-COLUMBIA</vt:lpstr>
      <vt:lpstr>ROCKIES</vt:lpstr>
      <vt:lpstr>ZP26</vt:lpstr>
      <vt:lpstr>NONCEC</vt:lpstr>
      <vt:lpstr>CLEAN</vt:lpstr>
      <vt:lpstr>Sheet7</vt:lpstr>
      <vt:lpstr>Sheet6</vt:lpstr>
      <vt:lpstr>Sheet5</vt:lpstr>
      <vt:lpstr>Sheet4</vt:lpstr>
      <vt:lpstr>Sheet3</vt:lpstr>
      <vt:lpstr>Sheet2</vt:lpstr>
      <vt:lpstr>Sheet1</vt:lpstr>
      <vt:lpstr>Orig Sched</vt:lpstr>
      <vt:lpstr>DTITLE</vt:lpstr>
      <vt:lpstr>CLEAN!liquidations</vt:lpstr>
      <vt:lpstr>NONCEC!liquidations</vt:lpstr>
      <vt:lpstr>NP15!liquidations</vt:lpstr>
      <vt:lpstr>ROCKIES!liquidations</vt:lpstr>
      <vt:lpstr>SP15!liquidations</vt:lpstr>
      <vt:lpstr>'WSCC-N'!liquidations</vt:lpstr>
      <vt:lpstr>'WSCC-S'!liquidations</vt:lpstr>
      <vt:lpstr>ZP26!liquidations</vt:lpstr>
      <vt:lpstr>liquidations</vt:lpstr>
      <vt:lpstr>CLEAN!Print_Area</vt:lpstr>
      <vt:lpstr>'MID-COLUMBIA'!Print_Area</vt:lpstr>
      <vt:lpstr>NONCEC!Print_Area</vt:lpstr>
      <vt:lpstr>NP15!Print_Area</vt:lpstr>
      <vt:lpstr>'Orig Sched'!Print_Area</vt:lpstr>
      <vt:lpstr>Report!Print_Area</vt:lpstr>
      <vt:lpstr>ROCKIES!Print_Area</vt:lpstr>
      <vt:lpstr>SP15!Print_Area</vt:lpstr>
      <vt:lpstr>'WSCC-N'!Print_Area</vt:lpstr>
      <vt:lpstr>'WSCC-S'!Print_Area</vt:lpstr>
      <vt:lpstr>ZP26!Print_Area</vt:lpstr>
      <vt:lpstr>Print_Area_MI</vt:lpstr>
      <vt:lpstr>CLEAN!Print_Titles</vt:lpstr>
      <vt:lpstr>'MID-COLUMBIA'!Print_Titles</vt:lpstr>
      <vt:lpstr>NONCEC!Print_Titles</vt:lpstr>
      <vt:lpstr>NP15!Print_Titles</vt:lpstr>
      <vt:lpstr>'Orig Sched'!Print_Titles</vt:lpstr>
      <vt:lpstr>ROCKIES!Print_Titles</vt:lpstr>
      <vt:lpstr>SP15!Print_Titles</vt:lpstr>
      <vt:lpstr>'WSCC-N'!Print_Titles</vt:lpstr>
      <vt:lpstr>'WSCC-S'!Print_Titles</vt:lpstr>
      <vt:lpstr>ZP26!Print_Titles</vt:lpstr>
      <vt:lpstr>Print_Titles_MI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2000-03-17T13:45:47Z</cp:lastPrinted>
  <dcterms:created xsi:type="dcterms:W3CDTF">1997-02-03T22:17:46Z</dcterms:created>
  <dcterms:modified xsi:type="dcterms:W3CDTF">2023-09-10T11:29:19Z</dcterms:modified>
</cp:coreProperties>
</file>