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080" yWindow="132" windowWidth="19212" windowHeight="80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Sheet1!$K$7:$U$32</definedName>
  </definedNames>
  <calcPr calcId="0"/>
</workbook>
</file>

<file path=xl/calcChain.xml><?xml version="1.0" encoding="utf-8"?>
<calcChain xmlns="http://schemas.openxmlformats.org/spreadsheetml/2006/main">
  <c r="A1" i="1" l="1"/>
  <c r="F1" i="1"/>
  <c r="G1" i="1"/>
  <c r="C2" i="1"/>
  <c r="F9" i="1"/>
  <c r="H9" i="1"/>
  <c r="I9" i="1"/>
  <c r="T12" i="1"/>
  <c r="U12" i="1"/>
  <c r="F13" i="1"/>
  <c r="H13" i="1"/>
  <c r="I13" i="1"/>
  <c r="T13" i="1"/>
  <c r="U13" i="1"/>
  <c r="F14" i="1"/>
  <c r="H14" i="1"/>
  <c r="I14" i="1"/>
  <c r="T14" i="1"/>
  <c r="U14" i="1"/>
  <c r="F15" i="1"/>
  <c r="H15" i="1"/>
  <c r="I15" i="1"/>
  <c r="T15" i="1"/>
  <c r="U15" i="1"/>
  <c r="F16" i="1"/>
  <c r="H16" i="1"/>
  <c r="I16" i="1"/>
  <c r="T16" i="1"/>
  <c r="U16" i="1"/>
  <c r="F17" i="1"/>
  <c r="H17" i="1"/>
  <c r="I17" i="1"/>
  <c r="T17" i="1"/>
  <c r="U17" i="1"/>
  <c r="F18" i="1"/>
  <c r="H18" i="1"/>
  <c r="I18" i="1"/>
  <c r="T18" i="1"/>
  <c r="U18" i="1"/>
  <c r="F19" i="1"/>
  <c r="H19" i="1"/>
  <c r="I19" i="1"/>
  <c r="T19" i="1"/>
  <c r="U19" i="1"/>
  <c r="F20" i="1"/>
  <c r="H20" i="1"/>
  <c r="I20" i="1"/>
  <c r="T20" i="1"/>
  <c r="U20" i="1"/>
  <c r="F21" i="1"/>
  <c r="H21" i="1"/>
  <c r="I21" i="1"/>
  <c r="T21" i="1"/>
  <c r="U21" i="1"/>
  <c r="F22" i="1"/>
  <c r="H22" i="1"/>
  <c r="I22" i="1"/>
  <c r="T22" i="1"/>
  <c r="U22" i="1"/>
  <c r="F23" i="1"/>
  <c r="H23" i="1"/>
  <c r="I23" i="1"/>
  <c r="T23" i="1"/>
  <c r="U23" i="1"/>
  <c r="F24" i="1"/>
  <c r="H24" i="1"/>
  <c r="I24" i="1"/>
  <c r="T24" i="1"/>
  <c r="U24" i="1"/>
  <c r="F25" i="1"/>
  <c r="H25" i="1"/>
  <c r="I25" i="1"/>
  <c r="T25" i="1"/>
  <c r="U25" i="1"/>
  <c r="F26" i="1"/>
  <c r="H26" i="1"/>
  <c r="I26" i="1"/>
  <c r="T26" i="1"/>
  <c r="U26" i="1"/>
  <c r="F27" i="1"/>
  <c r="H27" i="1"/>
  <c r="I27" i="1"/>
  <c r="T27" i="1"/>
  <c r="U27" i="1"/>
  <c r="F28" i="1"/>
  <c r="H28" i="1"/>
  <c r="I28" i="1"/>
  <c r="T28" i="1"/>
  <c r="U28" i="1"/>
  <c r="F29" i="1"/>
  <c r="H29" i="1"/>
  <c r="I29" i="1"/>
  <c r="T29" i="1"/>
  <c r="U29" i="1"/>
  <c r="F30" i="1"/>
  <c r="H30" i="1"/>
  <c r="I30" i="1"/>
  <c r="T30" i="1"/>
  <c r="U30" i="1"/>
  <c r="F31" i="1"/>
  <c r="H31" i="1"/>
  <c r="I31" i="1"/>
  <c r="T31" i="1"/>
  <c r="U31" i="1"/>
  <c r="F33" i="1"/>
  <c r="I33" i="1"/>
  <c r="L33" i="1"/>
  <c r="N33" i="1"/>
  <c r="P33" i="1"/>
  <c r="R33" i="1"/>
  <c r="T33" i="1"/>
  <c r="U33" i="1"/>
  <c r="F34" i="1"/>
  <c r="I34" i="1"/>
  <c r="F36" i="1"/>
  <c r="I36" i="1"/>
  <c r="F37" i="1"/>
  <c r="I37" i="1"/>
  <c r="F38" i="1"/>
  <c r="I38" i="1"/>
  <c r="F39" i="1"/>
  <c r="I39" i="1"/>
  <c r="F40" i="1"/>
  <c r="I40" i="1"/>
  <c r="D41" i="1"/>
  <c r="F41" i="1"/>
  <c r="I41" i="1"/>
  <c r="D42" i="1"/>
  <c r="F42" i="1"/>
  <c r="I42" i="1"/>
  <c r="D43" i="1"/>
  <c r="F43" i="1"/>
  <c r="I43" i="1"/>
  <c r="D44" i="1"/>
  <c r="F44" i="1"/>
  <c r="I44" i="1"/>
  <c r="F45" i="1"/>
  <c r="I45" i="1"/>
  <c r="F46" i="1"/>
  <c r="I46" i="1"/>
  <c r="D48" i="1"/>
  <c r="E48" i="1"/>
  <c r="F48" i="1"/>
  <c r="G48" i="1"/>
  <c r="H48" i="1"/>
  <c r="I48" i="1"/>
  <c r="J48" i="1"/>
  <c r="I55" i="1"/>
  <c r="I56" i="1"/>
  <c r="I57" i="1"/>
  <c r="I58" i="1"/>
  <c r="I59" i="1"/>
  <c r="I60" i="1"/>
  <c r="I61" i="1"/>
  <c r="I62" i="1"/>
  <c r="I63" i="1"/>
  <c r="I64" i="1"/>
  <c r="I65" i="1"/>
  <c r="I66" i="1"/>
  <c r="J66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J94" i="1"/>
  <c r="D97" i="1"/>
  <c r="E97" i="1"/>
  <c r="F97" i="1"/>
  <c r="G97" i="1"/>
  <c r="I97" i="1"/>
  <c r="D111" i="1"/>
  <c r="G3" i="2"/>
  <c r="G4" i="2"/>
  <c r="G5" i="2"/>
  <c r="G6" i="2"/>
  <c r="G7" i="2"/>
  <c r="G8" i="2"/>
  <c r="G9" i="2"/>
  <c r="G10" i="2"/>
  <c r="G11" i="2"/>
  <c r="G12" i="2"/>
  <c r="G14" i="2"/>
  <c r="E16" i="2"/>
  <c r="F16" i="2"/>
  <c r="G16" i="2"/>
</calcChain>
</file>

<file path=xl/sharedStrings.xml><?xml version="1.0" encoding="utf-8"?>
<sst xmlns="http://schemas.openxmlformats.org/spreadsheetml/2006/main" count="327" uniqueCount="118">
  <si>
    <t>new trades</t>
  </si>
  <si>
    <t>updated position</t>
  </si>
  <si>
    <t>Gas Daily</t>
  </si>
  <si>
    <t xml:space="preserve"> </t>
  </si>
  <si>
    <t>Basis</t>
  </si>
  <si>
    <t>TOTAL</t>
  </si>
  <si>
    <t>today's position</t>
  </si>
  <si>
    <t>transco z3</t>
  </si>
  <si>
    <t>col gulf on</t>
  </si>
  <si>
    <t>Physical</t>
  </si>
  <si>
    <t>hub</t>
  </si>
  <si>
    <t>tetco ela</t>
  </si>
  <si>
    <t>transco z6</t>
  </si>
  <si>
    <t>financial</t>
  </si>
  <si>
    <t>physcial</t>
  </si>
  <si>
    <t>tenn la</t>
  </si>
  <si>
    <t>fgt z2</t>
  </si>
  <si>
    <t>ngpl la</t>
  </si>
  <si>
    <t>mar</t>
  </si>
  <si>
    <t>options</t>
  </si>
  <si>
    <t>apr</t>
  </si>
  <si>
    <t>may</t>
  </si>
  <si>
    <t>tenn tx</t>
  </si>
  <si>
    <t>june</t>
  </si>
  <si>
    <t>sonat</t>
  </si>
  <si>
    <t>jan</t>
  </si>
  <si>
    <t>dec</t>
  </si>
  <si>
    <t>nov</t>
  </si>
  <si>
    <t>oct</t>
  </si>
  <si>
    <t>sep</t>
  </si>
  <si>
    <t>aug</t>
  </si>
  <si>
    <t>jul</t>
  </si>
  <si>
    <t>intra-gulf1</t>
  </si>
  <si>
    <t>Andy Ring</t>
  </si>
  <si>
    <t>intra-gulf2</t>
  </si>
  <si>
    <t>Susan Pereira</t>
  </si>
  <si>
    <t xml:space="preserve">intra-gulf3 </t>
  </si>
  <si>
    <t>Jared Kaiser</t>
  </si>
  <si>
    <t>intra-gulf4</t>
  </si>
  <si>
    <t>Tammy DePaolis</t>
  </si>
  <si>
    <t>intra-mkt1</t>
  </si>
  <si>
    <t>Kate Fraser</t>
  </si>
  <si>
    <t>intra-mkt2</t>
  </si>
  <si>
    <t>Robin Barbe</t>
  </si>
  <si>
    <t>intra-mkt3</t>
  </si>
  <si>
    <t>Sarah Mulholland</t>
  </si>
  <si>
    <t>intra-mkt4</t>
  </si>
  <si>
    <t>Scott Hendrickson</t>
  </si>
  <si>
    <t>intra-transport1</t>
  </si>
  <si>
    <t>dan junek</t>
  </si>
  <si>
    <t>intra-transport2</t>
  </si>
  <si>
    <t>judy townsend</t>
  </si>
  <si>
    <t>intra-transport3</t>
  </si>
  <si>
    <t>chris germany</t>
  </si>
  <si>
    <t>position</t>
  </si>
  <si>
    <t>new position</t>
  </si>
  <si>
    <t>total</t>
  </si>
  <si>
    <t xml:space="preserve">feb </t>
  </si>
  <si>
    <t>intra-mkt5</t>
  </si>
  <si>
    <t>Dick Jenkins</t>
  </si>
  <si>
    <t>27  z6</t>
  </si>
  <si>
    <t>13.5  z6</t>
  </si>
  <si>
    <t>tco   (cgt)</t>
  </si>
  <si>
    <t>tetco m3</t>
  </si>
  <si>
    <t>transco z4</t>
  </si>
  <si>
    <t>algonquin cg</t>
  </si>
  <si>
    <t>cng  app</t>
  </si>
  <si>
    <t>cng  n</t>
  </si>
  <si>
    <t>tetco wla</t>
  </si>
  <si>
    <t>tx gas sl</t>
  </si>
  <si>
    <t>transco z5</t>
  </si>
  <si>
    <t xml:space="preserve">tco            </t>
  </si>
  <si>
    <t>fgt z3 non mobile</t>
  </si>
  <si>
    <t>fgt z3 mobile</t>
  </si>
  <si>
    <t>fgt mkt area</t>
  </si>
  <si>
    <t>tenn 500</t>
  </si>
  <si>
    <t>tenn 800</t>
  </si>
  <si>
    <t>tetco stx</t>
  </si>
  <si>
    <t>transco z2</t>
  </si>
  <si>
    <t>col gulf ml</t>
  </si>
  <si>
    <t xml:space="preserve">hub </t>
  </si>
  <si>
    <t>jul fxd</t>
  </si>
  <si>
    <t>socal</t>
  </si>
  <si>
    <t>transco  z3</t>
  </si>
  <si>
    <t>jun</t>
  </si>
  <si>
    <t>cgt</t>
  </si>
  <si>
    <t>forward basis</t>
  </si>
  <si>
    <t>z6</t>
  </si>
  <si>
    <t>NYMEX</t>
  </si>
  <si>
    <t>cng</t>
  </si>
  <si>
    <t>daily rolloff</t>
  </si>
  <si>
    <t>east</t>
  </si>
  <si>
    <t>market</t>
  </si>
  <si>
    <t>days remaining in month</t>
  </si>
  <si>
    <t>days of rolloff</t>
  </si>
  <si>
    <t>tenn la off</t>
  </si>
  <si>
    <t>net chg</t>
  </si>
  <si>
    <t>tco</t>
  </si>
  <si>
    <t>m3</t>
  </si>
  <si>
    <t>sj</t>
  </si>
  <si>
    <t>col gulf</t>
  </si>
  <si>
    <t>nwpl</t>
  </si>
  <si>
    <t xml:space="preserve">                 jul-sep</t>
  </si>
  <si>
    <t>tenn-la</t>
  </si>
  <si>
    <t>$chg</t>
  </si>
  <si>
    <t>permian</t>
  </si>
  <si>
    <t>hub straddles - jun</t>
  </si>
  <si>
    <t>jul-oct</t>
  </si>
  <si>
    <t>ngpl-la</t>
  </si>
  <si>
    <t>sonat straddles</t>
  </si>
  <si>
    <t>cng straddles</t>
  </si>
  <si>
    <t>jun hub fxd flt</t>
  </si>
  <si>
    <t>aug fxd</t>
  </si>
  <si>
    <t>gas daily - jul</t>
  </si>
  <si>
    <t>ep/pm</t>
  </si>
  <si>
    <t>ep/sj</t>
  </si>
  <si>
    <t>total pos</t>
  </si>
  <si>
    <t>daily p/l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</si>
</sst>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0.00_);[Red]\(0.00\)"/>
    <numFmt numFmtId="165" formatCode="0_);[Red]\(0\)"/>
    <numFmt numFmtId="170" formatCode="&quot;$&quot;#,##0.0000_);[Red]\(&quot;$&quot;#,##0.0000\)"/>
  </numFmts>
  <fonts count="6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  <xf numFmtId="17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170" fontId="0" fillId="0" borderId="1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170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7"/>
  <sheetViews>
    <sheetView tabSelected="1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C4" sqref="C4"/>
    </sheetView>
  </sheetViews>
  <sheetFormatPr defaultRowHeight="13.2" x14ac:dyDescent="0.25"/>
  <cols>
    <col min="1" max="1" width="10.109375" style="1" bestFit="1" customWidth="1"/>
    <col min="2" max="2" width="16.44140625" bestFit="1" customWidth="1"/>
    <col min="4" max="4" width="16.44140625" style="3" bestFit="1" customWidth="1"/>
    <col min="5" max="6" width="16.44140625" style="3" customWidth="1"/>
    <col min="7" max="7" width="11.109375" style="3" bestFit="1" customWidth="1"/>
    <col min="8" max="8" width="11.109375" style="3" customWidth="1"/>
    <col min="9" max="9" width="16.109375" style="3" bestFit="1" customWidth="1"/>
    <col min="11" max="11" width="9.109375" style="14" customWidth="1"/>
    <col min="12" max="13" width="9.109375" style="7" customWidth="1"/>
    <col min="14" max="20" width="9.109375" style="3" customWidth="1"/>
    <col min="21" max="21" width="13.6640625" style="27" bestFit="1" customWidth="1"/>
  </cols>
  <sheetData>
    <row r="1" spans="1:21" x14ac:dyDescent="0.25">
      <c r="A1" s="5">
        <f ca="1">TODAY()</f>
        <v>36682</v>
      </c>
      <c r="B1" s="5">
        <v>36677</v>
      </c>
      <c r="F1" s="23">
        <f ca="1">TODAY()</f>
        <v>36682</v>
      </c>
      <c r="G1" s="23">
        <f>B1</f>
        <v>36677</v>
      </c>
      <c r="I1" s="4" t="s">
        <v>3</v>
      </c>
    </row>
    <row r="2" spans="1:21" x14ac:dyDescent="0.25">
      <c r="A2" s="22" t="s">
        <v>93</v>
      </c>
      <c r="C2">
        <f ca="1">G1-F1+30</f>
        <v>25</v>
      </c>
      <c r="I2" s="4"/>
    </row>
    <row r="3" spans="1:21" x14ac:dyDescent="0.25">
      <c r="A3" s="22" t="s">
        <v>94</v>
      </c>
      <c r="C3">
        <v>1</v>
      </c>
      <c r="I3" s="4"/>
    </row>
    <row r="4" spans="1:21" x14ac:dyDescent="0.25">
      <c r="A4" s="5"/>
      <c r="I4" s="4"/>
    </row>
    <row r="5" spans="1:21" x14ac:dyDescent="0.25">
      <c r="A5" s="5"/>
      <c r="I5" s="4"/>
    </row>
    <row r="6" spans="1:21" x14ac:dyDescent="0.25">
      <c r="D6" s="2" t="s">
        <v>6</v>
      </c>
      <c r="E6" s="2" t="s">
        <v>6</v>
      </c>
      <c r="F6" s="2" t="s">
        <v>6</v>
      </c>
      <c r="G6" s="2" t="s">
        <v>0</v>
      </c>
      <c r="H6" s="2" t="s">
        <v>90</v>
      </c>
      <c r="I6" s="2" t="s">
        <v>1</v>
      </c>
    </row>
    <row r="7" spans="1:21" x14ac:dyDescent="0.25">
      <c r="D7" s="2" t="s">
        <v>91</v>
      </c>
      <c r="E7" s="2" t="s">
        <v>92</v>
      </c>
      <c r="F7" s="2" t="s">
        <v>56</v>
      </c>
      <c r="G7" s="2" t="s">
        <v>3</v>
      </c>
      <c r="H7" s="2"/>
      <c r="I7" s="2"/>
      <c r="L7" s="7" t="s">
        <v>3</v>
      </c>
    </row>
    <row r="8" spans="1:21" x14ac:dyDescent="0.25">
      <c r="D8" s="2"/>
      <c r="E8" s="2"/>
      <c r="F8" s="2"/>
      <c r="G8" s="2"/>
      <c r="H8" s="2"/>
      <c r="I8" s="2"/>
      <c r="M8" s="7" t="s">
        <v>3</v>
      </c>
      <c r="N8" s="3" t="s">
        <v>3</v>
      </c>
      <c r="O8" s="7" t="s">
        <v>3</v>
      </c>
      <c r="Q8" s="7" t="s">
        <v>3</v>
      </c>
      <c r="R8" s="3" t="s">
        <v>3</v>
      </c>
      <c r="S8" s="7" t="s">
        <v>3</v>
      </c>
    </row>
    <row r="9" spans="1:21" x14ac:dyDescent="0.25">
      <c r="A9" s="1" t="s">
        <v>14</v>
      </c>
      <c r="B9" t="s">
        <v>21</v>
      </c>
      <c r="C9" t="s">
        <v>3</v>
      </c>
      <c r="D9" s="9">
        <v>1363</v>
      </c>
      <c r="E9" s="9">
        <v>-59</v>
      </c>
      <c r="F9" s="9">
        <f>E9+D9</f>
        <v>1304</v>
      </c>
      <c r="G9" s="9">
        <v>0</v>
      </c>
      <c r="H9" s="9">
        <f ca="1">-F9/$C$2*$C$3</f>
        <v>-52.16</v>
      </c>
      <c r="I9" s="18">
        <f ca="1">F9+G9+H9</f>
        <v>1251.8399999999999</v>
      </c>
      <c r="J9" s="11"/>
    </row>
    <row r="10" spans="1:21" x14ac:dyDescent="0.25">
      <c r="B10" s="1"/>
      <c r="C10" s="1"/>
      <c r="D10" s="1"/>
      <c r="E10" s="1"/>
      <c r="F10" s="1"/>
      <c r="G10" s="1"/>
      <c r="H10" s="1"/>
      <c r="I10" s="1"/>
      <c r="J10" s="1"/>
      <c r="K10" s="19"/>
      <c r="L10" s="10"/>
      <c r="M10" s="10"/>
      <c r="N10" s="29"/>
      <c r="O10" s="10"/>
      <c r="P10" s="29"/>
      <c r="Q10" s="10"/>
      <c r="R10" s="29"/>
      <c r="S10" s="10"/>
      <c r="T10" s="29"/>
      <c r="U10" s="30"/>
    </row>
    <row r="11" spans="1:21" x14ac:dyDescent="0.25">
      <c r="D11" s="9" t="s">
        <v>3</v>
      </c>
      <c r="E11" s="9"/>
      <c r="F11" s="9"/>
      <c r="G11" s="9"/>
      <c r="H11" s="9" t="s">
        <v>3</v>
      </c>
      <c r="I11" s="18"/>
      <c r="J11" s="11"/>
      <c r="K11" s="19" t="s">
        <v>3</v>
      </c>
      <c r="L11" s="10" t="s">
        <v>82</v>
      </c>
      <c r="M11" s="10" t="s">
        <v>104</v>
      </c>
      <c r="N11" s="29" t="s">
        <v>99</v>
      </c>
      <c r="O11" s="10" t="s">
        <v>104</v>
      </c>
      <c r="P11" s="29" t="s">
        <v>101</v>
      </c>
      <c r="Q11" s="10" t="s">
        <v>104</v>
      </c>
      <c r="R11" s="29" t="s">
        <v>105</v>
      </c>
      <c r="S11" s="10" t="s">
        <v>104</v>
      </c>
      <c r="T11" s="29" t="s">
        <v>116</v>
      </c>
      <c r="U11" s="30" t="s">
        <v>117</v>
      </c>
    </row>
    <row r="12" spans="1:21" x14ac:dyDescent="0.25">
      <c r="A12" s="1" t="s">
        <v>2</v>
      </c>
      <c r="D12" s="7"/>
      <c r="E12" s="7"/>
      <c r="F12" s="7"/>
      <c r="G12" s="7"/>
      <c r="H12" s="9" t="s">
        <v>3</v>
      </c>
      <c r="I12" s="7" t="s">
        <v>3</v>
      </c>
      <c r="K12" s="19" t="s">
        <v>31</v>
      </c>
      <c r="L12" s="7">
        <v>62</v>
      </c>
      <c r="M12" s="24">
        <v>-7.0000000000000007E-2</v>
      </c>
      <c r="N12" s="7">
        <v>78</v>
      </c>
      <c r="O12" s="24">
        <v>-0.02</v>
      </c>
      <c r="P12" s="7">
        <v>-248</v>
      </c>
      <c r="Q12" s="24">
        <v>-7.0000000000000007E-2</v>
      </c>
      <c r="R12" s="7">
        <v>31</v>
      </c>
      <c r="S12" s="24">
        <v>-0.01</v>
      </c>
      <c r="T12" s="7">
        <f t="shared" ref="T12:T31" si="0">L12+N12+P12+R12</f>
        <v>-77</v>
      </c>
      <c r="U12" s="27">
        <f t="shared" ref="U12:U31" si="1">(L12*10000*M12)+(N12*10000*O12)+(P12*10000*Q12)</f>
        <v>114600.00000000003</v>
      </c>
    </row>
    <row r="13" spans="1:21" x14ac:dyDescent="0.25">
      <c r="A13" s="1" t="s">
        <v>13</v>
      </c>
      <c r="B13" t="s">
        <v>80</v>
      </c>
      <c r="C13" t="s">
        <v>3</v>
      </c>
      <c r="D13" s="7">
        <v>-329</v>
      </c>
      <c r="E13" s="7">
        <v>441</v>
      </c>
      <c r="F13" s="7">
        <f t="shared" ref="F13:F33" si="2">E13+D13</f>
        <v>112</v>
      </c>
      <c r="G13" s="7">
        <v>0</v>
      </c>
      <c r="H13" s="9">
        <f t="shared" ref="H13:H31" ca="1" si="3">-F13/$C$2*$C$3</f>
        <v>-4.4800000000000004</v>
      </c>
      <c r="I13" s="18">
        <f t="shared" ref="I13:I34" ca="1" si="4">F13+G13+H13</f>
        <v>107.52</v>
      </c>
      <c r="J13" s="11"/>
      <c r="K13" s="19" t="s">
        <v>30</v>
      </c>
      <c r="L13" s="7">
        <v>62</v>
      </c>
      <c r="M13" s="24">
        <v>-7.0000000000000007E-2</v>
      </c>
      <c r="N13" s="7">
        <v>78</v>
      </c>
      <c r="O13" s="24">
        <v>-0.02</v>
      </c>
      <c r="P13" s="7">
        <v>-248</v>
      </c>
      <c r="Q13" s="24">
        <v>-7.0000000000000007E-2</v>
      </c>
      <c r="R13" s="7">
        <v>31</v>
      </c>
      <c r="S13" s="24">
        <v>-0.01</v>
      </c>
      <c r="T13" s="7">
        <f t="shared" si="0"/>
        <v>-77</v>
      </c>
      <c r="U13" s="27">
        <f t="shared" si="1"/>
        <v>114600.00000000003</v>
      </c>
    </row>
    <row r="14" spans="1:21" x14ac:dyDescent="0.25">
      <c r="A14" s="2" t="s">
        <v>3</v>
      </c>
      <c r="B14" t="s">
        <v>71</v>
      </c>
      <c r="C14" t="s">
        <v>3</v>
      </c>
      <c r="D14" s="7">
        <v>0</v>
      </c>
      <c r="E14" s="7">
        <v>93</v>
      </c>
      <c r="F14" s="7">
        <f t="shared" si="2"/>
        <v>93</v>
      </c>
      <c r="G14" s="7">
        <v>0</v>
      </c>
      <c r="H14" s="9">
        <f t="shared" ca="1" si="3"/>
        <v>-3.72</v>
      </c>
      <c r="I14" s="18">
        <f t="shared" ca="1" si="4"/>
        <v>89.28</v>
      </c>
      <c r="J14" s="11" t="s">
        <v>3</v>
      </c>
      <c r="K14" s="19" t="s">
        <v>29</v>
      </c>
      <c r="L14" s="7">
        <v>60</v>
      </c>
      <c r="M14" s="24">
        <v>-7.0000000000000007E-2</v>
      </c>
      <c r="N14" s="7">
        <v>75</v>
      </c>
      <c r="O14" s="24">
        <v>-0.02</v>
      </c>
      <c r="P14" s="7">
        <v>-240</v>
      </c>
      <c r="Q14" s="24">
        <v>-7.0000000000000007E-2</v>
      </c>
      <c r="R14" s="7">
        <v>30</v>
      </c>
      <c r="S14" s="24">
        <v>-0.01</v>
      </c>
      <c r="T14" s="7">
        <f t="shared" si="0"/>
        <v>-75</v>
      </c>
      <c r="U14" s="27">
        <f t="shared" si="1"/>
        <v>111000.00000000003</v>
      </c>
    </row>
    <row r="15" spans="1:21" x14ac:dyDescent="0.25">
      <c r="A15" s="1" t="s">
        <v>3</v>
      </c>
      <c r="B15" t="s">
        <v>83</v>
      </c>
      <c r="D15" s="7">
        <v>13</v>
      </c>
      <c r="E15" s="7">
        <v>0</v>
      </c>
      <c r="F15" s="7">
        <f t="shared" si="2"/>
        <v>13</v>
      </c>
      <c r="G15" s="7">
        <v>0</v>
      </c>
      <c r="H15" s="9">
        <f t="shared" ca="1" si="3"/>
        <v>-0.52</v>
      </c>
      <c r="I15" s="18">
        <f t="shared" ca="1" si="4"/>
        <v>12.48</v>
      </c>
      <c r="J15" s="11" t="s">
        <v>3</v>
      </c>
      <c r="K15" s="19" t="s">
        <v>28</v>
      </c>
      <c r="L15" s="7">
        <v>62</v>
      </c>
      <c r="M15" s="24">
        <v>-7.0000000000000007E-2</v>
      </c>
      <c r="N15" s="7">
        <v>78</v>
      </c>
      <c r="O15" s="24">
        <v>-0.02</v>
      </c>
      <c r="P15" s="7">
        <v>-248</v>
      </c>
      <c r="Q15" s="24">
        <v>-7.0000000000000007E-2</v>
      </c>
      <c r="R15" s="7">
        <v>31</v>
      </c>
      <c r="S15" s="24">
        <v>-0.01</v>
      </c>
      <c r="T15" s="7">
        <f t="shared" si="0"/>
        <v>-77</v>
      </c>
      <c r="U15" s="27">
        <f t="shared" si="1"/>
        <v>114600.00000000003</v>
      </c>
    </row>
    <row r="16" spans="1:21" ht="13.5" customHeight="1" x14ac:dyDescent="0.25">
      <c r="A16" s="1" t="s">
        <v>3</v>
      </c>
      <c r="B16" t="s">
        <v>16</v>
      </c>
      <c r="C16" t="s">
        <v>3</v>
      </c>
      <c r="D16" s="7">
        <v>0</v>
      </c>
      <c r="E16" s="7">
        <v>0</v>
      </c>
      <c r="F16" s="7">
        <f t="shared" si="2"/>
        <v>0</v>
      </c>
      <c r="G16" s="7">
        <v>0</v>
      </c>
      <c r="H16" s="9">
        <f t="shared" ca="1" si="3"/>
        <v>0</v>
      </c>
      <c r="I16" s="18">
        <f t="shared" ca="1" si="4"/>
        <v>0</v>
      </c>
      <c r="J16" s="11" t="s">
        <v>3</v>
      </c>
      <c r="K16" s="19" t="s">
        <v>27</v>
      </c>
      <c r="L16" s="7">
        <v>0</v>
      </c>
      <c r="M16" s="24">
        <v>-7.0000000000000007E-2</v>
      </c>
      <c r="N16" s="7">
        <v>0</v>
      </c>
      <c r="O16" s="24">
        <v>-0.02</v>
      </c>
      <c r="P16" s="7">
        <v>-15</v>
      </c>
      <c r="Q16" s="24">
        <v>-7.0000000000000007E-2</v>
      </c>
      <c r="R16" s="7">
        <v>0</v>
      </c>
      <c r="S16" s="24">
        <v>-0.01</v>
      </c>
      <c r="T16" s="7">
        <f t="shared" si="0"/>
        <v>-15</v>
      </c>
      <c r="U16" s="27">
        <f t="shared" si="1"/>
        <v>10500.000000000002</v>
      </c>
    </row>
    <row r="17" spans="1:21" x14ac:dyDescent="0.25">
      <c r="A17" s="1" t="s">
        <v>3</v>
      </c>
      <c r="B17" t="s">
        <v>11</v>
      </c>
      <c r="C17" t="s">
        <v>3</v>
      </c>
      <c r="D17" s="7">
        <v>0</v>
      </c>
      <c r="E17" s="7">
        <v>0</v>
      </c>
      <c r="F17" s="7">
        <f t="shared" si="2"/>
        <v>0</v>
      </c>
      <c r="G17" s="7">
        <v>0</v>
      </c>
      <c r="H17" s="9">
        <f t="shared" ca="1" si="3"/>
        <v>0</v>
      </c>
      <c r="I17" s="18">
        <f t="shared" ca="1" si="4"/>
        <v>0</v>
      </c>
      <c r="J17" s="11" t="s">
        <v>3</v>
      </c>
      <c r="K17" s="19" t="s">
        <v>26</v>
      </c>
      <c r="L17" s="7">
        <v>0</v>
      </c>
      <c r="M17" s="24">
        <v>-7.0000000000000007E-2</v>
      </c>
      <c r="N17" s="7">
        <v>0</v>
      </c>
      <c r="O17" s="24">
        <v>-0.02</v>
      </c>
      <c r="P17" s="7">
        <v>-15.5</v>
      </c>
      <c r="Q17" s="24">
        <v>-7.0000000000000007E-2</v>
      </c>
      <c r="R17" s="7">
        <v>0</v>
      </c>
      <c r="S17" s="24">
        <v>-0.01</v>
      </c>
      <c r="T17" s="7">
        <f t="shared" si="0"/>
        <v>-15.5</v>
      </c>
      <c r="U17" s="27">
        <f t="shared" si="1"/>
        <v>10850.000000000002</v>
      </c>
    </row>
    <row r="18" spans="1:21" x14ac:dyDescent="0.25">
      <c r="A18" s="1" t="s">
        <v>3</v>
      </c>
      <c r="B18" t="s">
        <v>89</v>
      </c>
      <c r="C18" t="s">
        <v>3</v>
      </c>
      <c r="D18" s="7">
        <v>0</v>
      </c>
      <c r="E18" s="7">
        <v>18</v>
      </c>
      <c r="F18" s="7">
        <f t="shared" si="2"/>
        <v>18</v>
      </c>
      <c r="G18" s="7">
        <v>0</v>
      </c>
      <c r="H18" s="9">
        <f t="shared" ca="1" si="3"/>
        <v>-0.72</v>
      </c>
      <c r="I18" s="18">
        <f t="shared" ca="1" si="4"/>
        <v>17.28</v>
      </c>
      <c r="J18" s="11" t="s">
        <v>3</v>
      </c>
      <c r="K18" s="14" t="s">
        <v>25</v>
      </c>
      <c r="L18" s="7">
        <v>0</v>
      </c>
      <c r="M18" s="24">
        <v>-7.0000000000000007E-2</v>
      </c>
      <c r="N18" s="7">
        <v>0</v>
      </c>
      <c r="O18" s="24">
        <v>-0.02</v>
      </c>
      <c r="P18" s="7">
        <v>-15.5</v>
      </c>
      <c r="Q18" s="24">
        <v>-7.0000000000000007E-2</v>
      </c>
      <c r="R18" s="7">
        <v>0</v>
      </c>
      <c r="S18" s="24">
        <v>-0.01</v>
      </c>
      <c r="T18" s="7">
        <f t="shared" si="0"/>
        <v>-15.5</v>
      </c>
      <c r="U18" s="27">
        <f t="shared" si="1"/>
        <v>10850.000000000002</v>
      </c>
    </row>
    <row r="19" spans="1:21" x14ac:dyDescent="0.25">
      <c r="A19" s="1" t="s">
        <v>3</v>
      </c>
      <c r="B19" t="s">
        <v>98</v>
      </c>
      <c r="C19" t="s">
        <v>3</v>
      </c>
      <c r="D19" s="7">
        <v>0</v>
      </c>
      <c r="E19" s="7">
        <v>-29</v>
      </c>
      <c r="F19" s="7">
        <f t="shared" si="2"/>
        <v>-29</v>
      </c>
      <c r="G19" s="7">
        <v>0</v>
      </c>
      <c r="H19" s="9">
        <f t="shared" ca="1" si="3"/>
        <v>1.1599999999999999</v>
      </c>
      <c r="I19" s="18">
        <f t="shared" ca="1" si="4"/>
        <v>-27.84</v>
      </c>
      <c r="J19" s="11" t="s">
        <v>3</v>
      </c>
      <c r="K19" s="14" t="s">
        <v>57</v>
      </c>
      <c r="L19" s="7">
        <v>0</v>
      </c>
      <c r="M19" s="24">
        <v>-7.0000000000000007E-2</v>
      </c>
      <c r="N19" s="7">
        <v>0</v>
      </c>
      <c r="O19" s="24">
        <v>-0.02</v>
      </c>
      <c r="P19" s="7">
        <v>-14</v>
      </c>
      <c r="Q19" s="24">
        <v>-7.0000000000000007E-2</v>
      </c>
      <c r="R19" s="7">
        <v>0</v>
      </c>
      <c r="S19" s="24">
        <v>-0.01</v>
      </c>
      <c r="T19" s="7">
        <f t="shared" si="0"/>
        <v>-14</v>
      </c>
      <c r="U19" s="27">
        <f t="shared" si="1"/>
        <v>9800.0000000000018</v>
      </c>
    </row>
    <row r="20" spans="1:21" x14ac:dyDescent="0.25">
      <c r="A20" s="1" t="s">
        <v>3</v>
      </c>
      <c r="B20" t="s">
        <v>77</v>
      </c>
      <c r="C20" t="s">
        <v>3</v>
      </c>
      <c r="D20" s="7">
        <v>0</v>
      </c>
      <c r="E20" s="7">
        <v>13</v>
      </c>
      <c r="F20" s="7">
        <f t="shared" si="2"/>
        <v>13</v>
      </c>
      <c r="G20" s="7">
        <v>0</v>
      </c>
      <c r="H20" s="9">
        <f t="shared" ca="1" si="3"/>
        <v>-0.52</v>
      </c>
      <c r="I20" s="18">
        <f t="shared" ca="1" si="4"/>
        <v>12.48</v>
      </c>
      <c r="J20" s="11" t="s">
        <v>3</v>
      </c>
      <c r="K20" s="14" t="s">
        <v>18</v>
      </c>
      <c r="L20" s="7">
        <v>0</v>
      </c>
      <c r="M20" s="24">
        <v>-7.0000000000000007E-2</v>
      </c>
      <c r="N20" s="7">
        <v>0</v>
      </c>
      <c r="O20" s="24">
        <v>-0.02</v>
      </c>
      <c r="P20" s="7">
        <v>-15.5</v>
      </c>
      <c r="Q20" s="24">
        <v>-7.0000000000000007E-2</v>
      </c>
      <c r="R20" s="7">
        <v>0</v>
      </c>
      <c r="S20" s="24">
        <v>-0.01</v>
      </c>
      <c r="T20" s="7">
        <f t="shared" si="0"/>
        <v>-15.5</v>
      </c>
      <c r="U20" s="27">
        <f t="shared" si="1"/>
        <v>10850.000000000002</v>
      </c>
    </row>
    <row r="21" spans="1:21" x14ac:dyDescent="0.25">
      <c r="B21" t="s">
        <v>95</v>
      </c>
      <c r="C21" t="s">
        <v>3</v>
      </c>
      <c r="D21" s="7">
        <v>0</v>
      </c>
      <c r="E21" s="7">
        <v>0</v>
      </c>
      <c r="F21" s="7">
        <f t="shared" si="2"/>
        <v>0</v>
      </c>
      <c r="G21" s="7">
        <v>0</v>
      </c>
      <c r="H21" s="9">
        <f t="shared" ca="1" si="3"/>
        <v>0</v>
      </c>
      <c r="I21" s="18">
        <f ca="1">F21+G21+H21</f>
        <v>0</v>
      </c>
      <c r="J21" s="11"/>
      <c r="K21" s="14" t="s">
        <v>20</v>
      </c>
      <c r="L21" s="7">
        <v>0</v>
      </c>
      <c r="M21" s="24">
        <v>-7.0000000000000007E-2</v>
      </c>
      <c r="N21" s="7">
        <v>0</v>
      </c>
      <c r="O21" s="24">
        <v>-0.02</v>
      </c>
      <c r="P21" s="7">
        <v>0</v>
      </c>
      <c r="Q21" s="24">
        <v>-7.0000000000000007E-2</v>
      </c>
      <c r="R21" s="7">
        <v>0</v>
      </c>
      <c r="S21" s="24">
        <v>0</v>
      </c>
      <c r="T21" s="7">
        <f t="shared" si="0"/>
        <v>0</v>
      </c>
      <c r="U21" s="27">
        <f t="shared" si="1"/>
        <v>0</v>
      </c>
    </row>
    <row r="22" spans="1:21" x14ac:dyDescent="0.25">
      <c r="B22" t="s">
        <v>75</v>
      </c>
      <c r="C22" t="s">
        <v>3</v>
      </c>
      <c r="D22" s="7">
        <v>0</v>
      </c>
      <c r="E22" s="7">
        <v>0</v>
      </c>
      <c r="F22" s="7">
        <f t="shared" si="2"/>
        <v>0</v>
      </c>
      <c r="G22" s="7">
        <v>0</v>
      </c>
      <c r="H22" s="9">
        <f t="shared" ca="1" si="3"/>
        <v>0</v>
      </c>
      <c r="I22" s="18">
        <f t="shared" ca="1" si="4"/>
        <v>0</v>
      </c>
      <c r="J22" s="11"/>
      <c r="K22" s="14" t="s">
        <v>21</v>
      </c>
      <c r="L22" s="7">
        <v>0</v>
      </c>
      <c r="M22" s="24">
        <v>0</v>
      </c>
      <c r="N22" s="7">
        <v>0</v>
      </c>
      <c r="O22" s="24">
        <v>0</v>
      </c>
      <c r="P22" s="7">
        <v>0</v>
      </c>
      <c r="Q22" s="24">
        <v>0</v>
      </c>
      <c r="R22" s="7">
        <v>0</v>
      </c>
      <c r="S22" s="24">
        <v>0</v>
      </c>
      <c r="T22" s="7">
        <f t="shared" si="0"/>
        <v>0</v>
      </c>
      <c r="U22" s="27">
        <f t="shared" si="1"/>
        <v>0</v>
      </c>
    </row>
    <row r="23" spans="1:21" x14ac:dyDescent="0.25">
      <c r="B23" t="s">
        <v>76</v>
      </c>
      <c r="C23" t="s">
        <v>3</v>
      </c>
      <c r="D23" s="7">
        <v>-13</v>
      </c>
      <c r="E23" s="7">
        <v>0</v>
      </c>
      <c r="F23" s="7">
        <f t="shared" si="2"/>
        <v>-13</v>
      </c>
      <c r="G23" s="7">
        <v>0</v>
      </c>
      <c r="H23" s="9">
        <f t="shared" ca="1" si="3"/>
        <v>0.52</v>
      </c>
      <c r="I23" s="18">
        <f ca="1">F23+G23+H23</f>
        <v>-12.48</v>
      </c>
      <c r="J23" s="11"/>
      <c r="K23" s="14" t="s">
        <v>84</v>
      </c>
      <c r="L23" s="7">
        <v>0</v>
      </c>
      <c r="M23" s="24">
        <v>0</v>
      </c>
      <c r="N23" s="7">
        <v>0</v>
      </c>
      <c r="O23" s="24">
        <v>0</v>
      </c>
      <c r="P23" s="7">
        <v>0</v>
      </c>
      <c r="Q23" s="24">
        <v>0</v>
      </c>
      <c r="R23" s="7">
        <v>0</v>
      </c>
      <c r="S23" s="24">
        <v>0</v>
      </c>
      <c r="T23" s="7">
        <f t="shared" si="0"/>
        <v>0</v>
      </c>
      <c r="U23" s="27">
        <f t="shared" si="1"/>
        <v>0</v>
      </c>
    </row>
    <row r="24" spans="1:21" x14ac:dyDescent="0.25">
      <c r="B24" t="s">
        <v>22</v>
      </c>
      <c r="C24" t="s">
        <v>3</v>
      </c>
      <c r="D24" s="7">
        <v>0</v>
      </c>
      <c r="E24" s="7">
        <v>13</v>
      </c>
      <c r="F24" s="7">
        <f t="shared" si="2"/>
        <v>13</v>
      </c>
      <c r="G24" s="7">
        <v>0</v>
      </c>
      <c r="H24" s="9">
        <f ca="1">-F24/$C$2*$C$3</f>
        <v>-0.52</v>
      </c>
      <c r="I24" s="18">
        <f ca="1">F24+G24+H24</f>
        <v>12.48</v>
      </c>
      <c r="J24" s="11"/>
      <c r="K24" s="14" t="s">
        <v>31</v>
      </c>
      <c r="L24" s="7">
        <v>0</v>
      </c>
      <c r="M24" s="24">
        <v>0</v>
      </c>
      <c r="N24" s="7">
        <v>0</v>
      </c>
      <c r="O24" s="24">
        <v>0</v>
      </c>
      <c r="P24" s="7">
        <v>0</v>
      </c>
      <c r="Q24" s="24">
        <v>0</v>
      </c>
      <c r="R24" s="7">
        <v>0</v>
      </c>
      <c r="S24" s="24">
        <v>0</v>
      </c>
      <c r="T24" s="7">
        <f t="shared" si="0"/>
        <v>0</v>
      </c>
      <c r="U24" s="27">
        <f t="shared" si="1"/>
        <v>0</v>
      </c>
    </row>
    <row r="25" spans="1:21" x14ac:dyDescent="0.25">
      <c r="A25" s="1" t="s">
        <v>3</v>
      </c>
      <c r="B25" t="s">
        <v>100</v>
      </c>
      <c r="C25" t="s">
        <v>3</v>
      </c>
      <c r="D25" s="7">
        <v>4</v>
      </c>
      <c r="E25" s="7">
        <v>0</v>
      </c>
      <c r="F25" s="7">
        <f t="shared" si="2"/>
        <v>4</v>
      </c>
      <c r="G25" s="7">
        <v>0</v>
      </c>
      <c r="H25" s="9">
        <f t="shared" ca="1" si="3"/>
        <v>-0.16</v>
      </c>
      <c r="I25" s="18">
        <f t="shared" ca="1" si="4"/>
        <v>3.84</v>
      </c>
      <c r="J25" s="11" t="s">
        <v>3</v>
      </c>
      <c r="K25" s="14" t="s">
        <v>31</v>
      </c>
      <c r="L25" s="7">
        <v>0</v>
      </c>
      <c r="M25" s="24">
        <v>0</v>
      </c>
      <c r="N25" s="7">
        <v>0</v>
      </c>
      <c r="O25" s="24">
        <v>0</v>
      </c>
      <c r="P25" s="7">
        <v>0</v>
      </c>
      <c r="Q25" s="24">
        <v>0</v>
      </c>
      <c r="R25" s="7">
        <v>0</v>
      </c>
      <c r="S25" s="24">
        <v>0</v>
      </c>
      <c r="T25" s="7">
        <f t="shared" si="0"/>
        <v>0</v>
      </c>
      <c r="U25" s="27">
        <f t="shared" si="1"/>
        <v>0</v>
      </c>
    </row>
    <row r="26" spans="1:21" x14ac:dyDescent="0.25">
      <c r="A26" s="1" t="s">
        <v>3</v>
      </c>
      <c r="B26" t="s">
        <v>87</v>
      </c>
      <c r="C26" t="s">
        <v>3</v>
      </c>
      <c r="D26" s="7">
        <v>0</v>
      </c>
      <c r="E26" s="7">
        <v>108</v>
      </c>
      <c r="F26" s="7">
        <f t="shared" si="2"/>
        <v>108</v>
      </c>
      <c r="G26" s="7">
        <v>0</v>
      </c>
      <c r="H26" s="9">
        <f t="shared" ca="1" si="3"/>
        <v>-4.32</v>
      </c>
      <c r="I26" s="18">
        <f t="shared" ca="1" si="4"/>
        <v>103.68</v>
      </c>
      <c r="J26" s="11" t="s">
        <v>3</v>
      </c>
      <c r="K26" s="14" t="s">
        <v>30</v>
      </c>
      <c r="L26" s="7">
        <v>0</v>
      </c>
      <c r="M26" s="24">
        <v>0</v>
      </c>
      <c r="N26" s="7">
        <v>0</v>
      </c>
      <c r="O26" s="24">
        <v>0</v>
      </c>
      <c r="P26" s="7">
        <v>0</v>
      </c>
      <c r="Q26" s="24">
        <v>0</v>
      </c>
      <c r="R26" s="7">
        <v>0</v>
      </c>
      <c r="S26" s="24">
        <v>0</v>
      </c>
      <c r="T26" s="7">
        <f t="shared" si="0"/>
        <v>0</v>
      </c>
      <c r="U26" s="27">
        <f t="shared" si="1"/>
        <v>0</v>
      </c>
    </row>
    <row r="27" spans="1:21" x14ac:dyDescent="0.25">
      <c r="A27" s="1" t="s">
        <v>3</v>
      </c>
      <c r="B27" t="s">
        <v>82</v>
      </c>
      <c r="C27" t="s">
        <v>3</v>
      </c>
      <c r="D27" s="7">
        <v>38</v>
      </c>
      <c r="E27" s="7">
        <v>0</v>
      </c>
      <c r="F27" s="7">
        <f t="shared" si="2"/>
        <v>38</v>
      </c>
      <c r="G27" s="7">
        <v>0</v>
      </c>
      <c r="H27" s="9">
        <f t="shared" ca="1" si="3"/>
        <v>-1.52</v>
      </c>
      <c r="I27" s="18">
        <f t="shared" ca="1" si="4"/>
        <v>36.479999999999997</v>
      </c>
      <c r="J27" s="11" t="s">
        <v>3</v>
      </c>
      <c r="K27" s="14" t="s">
        <v>29</v>
      </c>
      <c r="L27" s="7">
        <v>0</v>
      </c>
      <c r="M27" s="24">
        <v>0</v>
      </c>
      <c r="N27" s="9">
        <v>0</v>
      </c>
      <c r="O27" s="24">
        <v>0</v>
      </c>
      <c r="P27" s="7">
        <v>0</v>
      </c>
      <c r="Q27" s="24">
        <v>0</v>
      </c>
      <c r="R27" s="7">
        <v>0</v>
      </c>
      <c r="S27" s="24">
        <v>0</v>
      </c>
      <c r="T27" s="7">
        <f t="shared" si="0"/>
        <v>0</v>
      </c>
      <c r="U27" s="27">
        <f t="shared" si="1"/>
        <v>0</v>
      </c>
    </row>
    <row r="28" spans="1:21" x14ac:dyDescent="0.25">
      <c r="A28" s="1" t="s">
        <v>3</v>
      </c>
      <c r="B28" t="s">
        <v>114</v>
      </c>
      <c r="C28" t="s">
        <v>3</v>
      </c>
      <c r="D28" s="7">
        <v>13</v>
      </c>
      <c r="E28" s="7">
        <v>0</v>
      </c>
      <c r="F28" s="7">
        <f t="shared" si="2"/>
        <v>13</v>
      </c>
      <c r="G28" s="7">
        <v>0</v>
      </c>
      <c r="H28" s="9">
        <f ca="1">-F28/$C$2*$C$3</f>
        <v>-0.52</v>
      </c>
      <c r="I28" s="18">
        <f ca="1">F28+G28+H28</f>
        <v>12.48</v>
      </c>
      <c r="J28" s="11" t="s">
        <v>3</v>
      </c>
      <c r="K28" s="14" t="s">
        <v>28</v>
      </c>
      <c r="L28" s="7">
        <v>0</v>
      </c>
      <c r="M28" s="24">
        <v>0</v>
      </c>
      <c r="N28" s="9">
        <v>0</v>
      </c>
      <c r="O28" s="24">
        <v>1</v>
      </c>
      <c r="P28" s="7">
        <v>0</v>
      </c>
      <c r="Q28" s="24">
        <v>0</v>
      </c>
      <c r="R28" s="7">
        <v>0</v>
      </c>
      <c r="S28" s="24">
        <v>1</v>
      </c>
      <c r="T28" s="7">
        <f>L28+N28+P28+R28</f>
        <v>0</v>
      </c>
      <c r="U28" s="27">
        <f>(L28*10000*M28)+(N28*10000*O28)+(P28*10000*Q28)</f>
        <v>0</v>
      </c>
    </row>
    <row r="29" spans="1:21" x14ac:dyDescent="0.25">
      <c r="A29" s="1" t="s">
        <v>3</v>
      </c>
      <c r="B29" t="s">
        <v>115</v>
      </c>
      <c r="C29" t="s">
        <v>3</v>
      </c>
      <c r="D29" s="7">
        <v>13</v>
      </c>
      <c r="E29" s="7">
        <v>0</v>
      </c>
      <c r="F29" s="7">
        <f>E29+D29</f>
        <v>13</v>
      </c>
      <c r="G29" s="7">
        <v>0</v>
      </c>
      <c r="H29" s="9">
        <f ca="1">-F29/$C$2*$C$3</f>
        <v>-0.52</v>
      </c>
      <c r="I29" s="18">
        <f ca="1">F29+G29+H29</f>
        <v>12.48</v>
      </c>
      <c r="J29" s="11" t="s">
        <v>3</v>
      </c>
      <c r="K29" s="14" t="s">
        <v>27</v>
      </c>
      <c r="L29" s="7">
        <v>0</v>
      </c>
      <c r="M29" s="24">
        <v>1</v>
      </c>
      <c r="N29" s="9">
        <v>0</v>
      </c>
      <c r="O29" s="24">
        <v>2</v>
      </c>
      <c r="P29" s="7">
        <v>0</v>
      </c>
      <c r="Q29" s="24">
        <v>0</v>
      </c>
      <c r="R29" s="7">
        <v>0</v>
      </c>
      <c r="S29" s="24">
        <v>2</v>
      </c>
      <c r="T29" s="7">
        <f>L29+N29+P29+R29</f>
        <v>0</v>
      </c>
      <c r="U29" s="27">
        <f>(L29*10000*M29)+(N29*10000*O29)+(P29*10000*Q29)</f>
        <v>0</v>
      </c>
    </row>
    <row r="30" spans="1:21" x14ac:dyDescent="0.25">
      <c r="A30" s="1" t="s">
        <v>3</v>
      </c>
      <c r="B30" t="s">
        <v>101</v>
      </c>
      <c r="C30" t="s">
        <v>3</v>
      </c>
      <c r="D30" s="7">
        <v>-38</v>
      </c>
      <c r="E30" s="7">
        <v>0</v>
      </c>
      <c r="F30" s="7">
        <f>E30+D30</f>
        <v>-38</v>
      </c>
      <c r="G30" s="7">
        <v>0</v>
      </c>
      <c r="H30" s="9">
        <f ca="1">-F30/$C$2*$C$3</f>
        <v>1.52</v>
      </c>
      <c r="I30" s="18">
        <f ca="1">F30+G30+H30</f>
        <v>-36.479999999999997</v>
      </c>
      <c r="J30" s="11" t="s">
        <v>3</v>
      </c>
      <c r="K30" s="14" t="s">
        <v>26</v>
      </c>
      <c r="L30" s="7">
        <v>0</v>
      </c>
      <c r="M30" s="24">
        <v>2</v>
      </c>
      <c r="N30" s="9">
        <v>0</v>
      </c>
      <c r="O30" s="24">
        <v>3</v>
      </c>
      <c r="P30" s="7">
        <v>0</v>
      </c>
      <c r="Q30" s="24">
        <v>0</v>
      </c>
      <c r="R30" s="7">
        <v>0</v>
      </c>
      <c r="S30" s="24">
        <v>3</v>
      </c>
      <c r="T30" s="7">
        <f>L30+N30+P30+R30</f>
        <v>0</v>
      </c>
      <c r="U30" s="27">
        <f>(L30*10000*M30)+(N30*10000*O30)+(P30*10000*Q30)</f>
        <v>0</v>
      </c>
    </row>
    <row r="31" spans="1:21" ht="13.8" thickBot="1" x14ac:dyDescent="0.3">
      <c r="A31" s="1" t="s">
        <v>3</v>
      </c>
      <c r="B31" t="s">
        <v>19</v>
      </c>
      <c r="C31" t="s">
        <v>3</v>
      </c>
      <c r="D31" s="7">
        <v>0</v>
      </c>
      <c r="E31" s="7">
        <v>23</v>
      </c>
      <c r="F31" s="7">
        <f t="shared" si="2"/>
        <v>23</v>
      </c>
      <c r="G31" s="7">
        <v>0</v>
      </c>
      <c r="H31" s="9">
        <f t="shared" ca="1" si="3"/>
        <v>-0.92</v>
      </c>
      <c r="I31" s="18">
        <f t="shared" ca="1" si="4"/>
        <v>22.08</v>
      </c>
      <c r="J31" s="11" t="s">
        <v>3</v>
      </c>
      <c r="K31" s="20" t="s">
        <v>27</v>
      </c>
      <c r="L31" s="8">
        <v>0</v>
      </c>
      <c r="M31" s="26">
        <v>0</v>
      </c>
      <c r="N31" s="8">
        <v>0</v>
      </c>
      <c r="O31" s="26">
        <v>0</v>
      </c>
      <c r="P31" s="8">
        <v>0</v>
      </c>
      <c r="Q31" s="26">
        <v>0</v>
      </c>
      <c r="R31" s="8">
        <v>0</v>
      </c>
      <c r="S31" s="26">
        <v>0</v>
      </c>
      <c r="T31" s="8">
        <f t="shared" si="0"/>
        <v>0</v>
      </c>
      <c r="U31" s="28">
        <f t="shared" si="1"/>
        <v>0</v>
      </c>
    </row>
    <row r="32" spans="1:21" x14ac:dyDescent="0.25">
      <c r="D32" s="7"/>
      <c r="E32" s="7"/>
      <c r="F32" s="7" t="s">
        <v>3</v>
      </c>
      <c r="G32" s="7" t="s">
        <v>3</v>
      </c>
      <c r="H32" s="9"/>
      <c r="I32" s="18"/>
      <c r="J32" s="11"/>
      <c r="K32" s="20"/>
      <c r="L32" s="9"/>
      <c r="M32" s="32"/>
      <c r="N32" s="9"/>
      <c r="O32" s="32"/>
      <c r="P32" s="9"/>
      <c r="Q32" s="32"/>
      <c r="R32" s="9"/>
      <c r="S32" s="32"/>
      <c r="T32" s="9"/>
      <c r="U32" s="33"/>
    </row>
    <row r="33" spans="1:21" x14ac:dyDescent="0.25">
      <c r="A33" s="1" t="s">
        <v>14</v>
      </c>
      <c r="B33" t="s">
        <v>81</v>
      </c>
      <c r="D33" s="9">
        <v>76</v>
      </c>
      <c r="E33" s="9">
        <v>39</v>
      </c>
      <c r="F33" s="7">
        <f t="shared" si="2"/>
        <v>115</v>
      </c>
      <c r="G33" s="9">
        <v>0</v>
      </c>
      <c r="H33" s="9">
        <v>0</v>
      </c>
      <c r="I33" s="18">
        <f>F33+G33+H33</f>
        <v>115</v>
      </c>
      <c r="J33" s="11" t="s">
        <v>3</v>
      </c>
      <c r="K33" s="11" t="s">
        <v>56</v>
      </c>
      <c r="L33" s="7">
        <f>SUM(L11:L31)</f>
        <v>246</v>
      </c>
      <c r="M33" s="7" t="s">
        <v>3</v>
      </c>
      <c r="N33" s="7">
        <f>SUM(N11:N31)</f>
        <v>309</v>
      </c>
      <c r="O33" s="7" t="s">
        <v>3</v>
      </c>
      <c r="P33" s="7">
        <f>SUM(P11:P31)</f>
        <v>-1059.5</v>
      </c>
      <c r="Q33" s="7" t="s">
        <v>3</v>
      </c>
      <c r="R33" s="7">
        <f>SUM(R11:R31)</f>
        <v>123</v>
      </c>
      <c r="S33" s="7" t="s">
        <v>3</v>
      </c>
      <c r="T33" s="7">
        <f>SUM(T11:T31)</f>
        <v>-381.5</v>
      </c>
      <c r="U33" s="27">
        <f>SUM(U11:U31)</f>
        <v>507650.00000000012</v>
      </c>
    </row>
    <row r="34" spans="1:21" x14ac:dyDescent="0.25">
      <c r="B34" t="s">
        <v>112</v>
      </c>
      <c r="D34" s="9">
        <v>0</v>
      </c>
      <c r="E34" s="9">
        <v>0</v>
      </c>
      <c r="F34" s="9">
        <f>E34+D34</f>
        <v>0</v>
      </c>
      <c r="G34" s="9">
        <v>0</v>
      </c>
      <c r="H34" s="9">
        <v>0</v>
      </c>
      <c r="I34" s="18">
        <f t="shared" si="4"/>
        <v>0</v>
      </c>
      <c r="J34" s="11"/>
    </row>
    <row r="35" spans="1:21" x14ac:dyDescent="0.25">
      <c r="D35" s="9"/>
      <c r="E35" s="9"/>
      <c r="F35" s="9"/>
      <c r="G35" s="9" t="s">
        <v>3</v>
      </c>
      <c r="H35" s="9" t="s">
        <v>3</v>
      </c>
      <c r="I35" s="9"/>
      <c r="J35" s="11"/>
    </row>
    <row r="36" spans="1:21" x14ac:dyDescent="0.25">
      <c r="A36" s="1" t="s">
        <v>88</v>
      </c>
      <c r="B36" s="12" t="s">
        <v>31</v>
      </c>
      <c r="D36" s="7">
        <v>506</v>
      </c>
      <c r="E36" s="7">
        <v>15</v>
      </c>
      <c r="F36" s="7">
        <f>E36+D36</f>
        <v>521</v>
      </c>
      <c r="G36" s="7">
        <v>-232.5</v>
      </c>
      <c r="H36" s="9">
        <v>0</v>
      </c>
      <c r="I36" s="18">
        <f t="shared" ref="I36:I45" si="5">F36+G36+H36</f>
        <v>288.5</v>
      </c>
      <c r="J36" s="11" t="s">
        <v>3</v>
      </c>
      <c r="N36" s="3" t="s">
        <v>3</v>
      </c>
    </row>
    <row r="37" spans="1:21" x14ac:dyDescent="0.25">
      <c r="B37" s="12" t="s">
        <v>30</v>
      </c>
      <c r="D37" s="7">
        <v>-286</v>
      </c>
      <c r="E37" s="7">
        <v>0</v>
      </c>
      <c r="F37" s="7">
        <f t="shared" ref="F37:F45" si="6">E37+D37</f>
        <v>-286</v>
      </c>
      <c r="G37" s="7">
        <v>0</v>
      </c>
      <c r="H37" s="9">
        <v>0</v>
      </c>
      <c r="I37" s="18">
        <f t="shared" si="5"/>
        <v>-286</v>
      </c>
      <c r="J37" s="11" t="s">
        <v>3</v>
      </c>
    </row>
    <row r="38" spans="1:21" x14ac:dyDescent="0.25">
      <c r="B38" s="12" t="s">
        <v>29</v>
      </c>
      <c r="D38" s="7">
        <v>-153</v>
      </c>
      <c r="E38" s="7">
        <v>0</v>
      </c>
      <c r="F38" s="7">
        <f t="shared" si="6"/>
        <v>-153</v>
      </c>
      <c r="G38" s="7">
        <v>0</v>
      </c>
      <c r="H38" s="9">
        <v>0</v>
      </c>
      <c r="I38" s="18">
        <f t="shared" si="5"/>
        <v>-153</v>
      </c>
      <c r="J38" s="11" t="s">
        <v>3</v>
      </c>
    </row>
    <row r="39" spans="1:21" x14ac:dyDescent="0.25">
      <c r="B39" s="12" t="s">
        <v>28</v>
      </c>
      <c r="D39" s="7">
        <v>-140</v>
      </c>
      <c r="E39" s="7">
        <v>0</v>
      </c>
      <c r="F39" s="7">
        <f t="shared" si="6"/>
        <v>-140</v>
      </c>
      <c r="G39" s="7">
        <v>0</v>
      </c>
      <c r="H39" s="9">
        <v>0</v>
      </c>
      <c r="I39" s="18">
        <f t="shared" si="5"/>
        <v>-140</v>
      </c>
      <c r="J39" s="11" t="s">
        <v>3</v>
      </c>
    </row>
    <row r="40" spans="1:21" x14ac:dyDescent="0.25">
      <c r="B40" s="12" t="s">
        <v>27</v>
      </c>
      <c r="C40" t="s">
        <v>3</v>
      </c>
      <c r="D40" s="7">
        <v>-124</v>
      </c>
      <c r="E40" s="7">
        <v>0</v>
      </c>
      <c r="F40" s="7">
        <f t="shared" si="6"/>
        <v>-124</v>
      </c>
      <c r="G40" s="7">
        <v>15</v>
      </c>
      <c r="H40" s="9">
        <v>0</v>
      </c>
      <c r="I40" s="18">
        <f t="shared" si="5"/>
        <v>-109</v>
      </c>
      <c r="J40" s="11" t="s">
        <v>3</v>
      </c>
    </row>
    <row r="41" spans="1:21" x14ac:dyDescent="0.25">
      <c r="B41" s="12" t="s">
        <v>26</v>
      </c>
      <c r="C41" s="11" t="s">
        <v>3</v>
      </c>
      <c r="D41" s="7">
        <f>-175+31-39</f>
        <v>-183</v>
      </c>
      <c r="E41" s="7">
        <v>0</v>
      </c>
      <c r="F41" s="7">
        <f t="shared" si="6"/>
        <v>-183</v>
      </c>
      <c r="G41" s="7">
        <v>15.5</v>
      </c>
      <c r="H41" s="9">
        <v>0</v>
      </c>
      <c r="I41" s="18">
        <f t="shared" si="5"/>
        <v>-167.5</v>
      </c>
      <c r="J41" s="11" t="s">
        <v>3</v>
      </c>
    </row>
    <row r="42" spans="1:21" x14ac:dyDescent="0.25">
      <c r="B42" t="s">
        <v>25</v>
      </c>
      <c r="D42" s="7">
        <f>-101+31+35</f>
        <v>-35</v>
      </c>
      <c r="E42" s="7">
        <v>0</v>
      </c>
      <c r="F42" s="7">
        <f t="shared" si="6"/>
        <v>-35</v>
      </c>
      <c r="G42" s="7">
        <v>15.5</v>
      </c>
      <c r="H42" s="9">
        <v>0</v>
      </c>
      <c r="I42" s="18">
        <f t="shared" si="5"/>
        <v>-19.5</v>
      </c>
      <c r="J42" s="11" t="s">
        <v>3</v>
      </c>
    </row>
    <row r="43" spans="1:21" x14ac:dyDescent="0.25">
      <c r="B43" t="s">
        <v>57</v>
      </c>
      <c r="D43" s="7">
        <f>-134+28</f>
        <v>-106</v>
      </c>
      <c r="E43" s="7">
        <v>0</v>
      </c>
      <c r="F43" s="7">
        <f t="shared" si="6"/>
        <v>-106</v>
      </c>
      <c r="G43" s="7">
        <v>14</v>
      </c>
      <c r="H43" s="9">
        <v>0</v>
      </c>
      <c r="I43" s="18">
        <f t="shared" si="5"/>
        <v>-92</v>
      </c>
      <c r="J43" s="11" t="s">
        <v>3</v>
      </c>
    </row>
    <row r="44" spans="1:21" x14ac:dyDescent="0.25">
      <c r="B44" t="s">
        <v>18</v>
      </c>
      <c r="D44" s="7">
        <f>-147+31</f>
        <v>-116</v>
      </c>
      <c r="E44" s="7">
        <v>0</v>
      </c>
      <c r="F44" s="7">
        <f t="shared" si="6"/>
        <v>-116</v>
      </c>
      <c r="G44" s="7">
        <v>15.5</v>
      </c>
      <c r="H44" s="9">
        <v>0</v>
      </c>
      <c r="I44" s="18">
        <f t="shared" si="5"/>
        <v>-100.5</v>
      </c>
      <c r="J44" s="11" t="s">
        <v>3</v>
      </c>
    </row>
    <row r="45" spans="1:21" x14ac:dyDescent="0.25">
      <c r="B45" t="s">
        <v>20</v>
      </c>
      <c r="D45" s="7">
        <v>0</v>
      </c>
      <c r="E45" s="7">
        <v>0</v>
      </c>
      <c r="F45" s="7">
        <f t="shared" si="6"/>
        <v>0</v>
      </c>
      <c r="G45" s="7">
        <v>0</v>
      </c>
      <c r="H45" s="9">
        <v>0</v>
      </c>
      <c r="I45" s="18">
        <f t="shared" si="5"/>
        <v>0</v>
      </c>
      <c r="J45" s="11" t="s">
        <v>3</v>
      </c>
    </row>
    <row r="46" spans="1:21" ht="13.8" thickBot="1" x14ac:dyDescent="0.3">
      <c r="B46" t="s">
        <v>21</v>
      </c>
      <c r="D46" s="8">
        <v>0</v>
      </c>
      <c r="E46" s="8">
        <v>0</v>
      </c>
      <c r="F46" s="8">
        <f>E46+D46</f>
        <v>0</v>
      </c>
      <c r="G46" s="8">
        <v>0</v>
      </c>
      <c r="H46" s="8">
        <v>0</v>
      </c>
      <c r="I46" s="8">
        <f>+G46+F46+H46</f>
        <v>0</v>
      </c>
      <c r="J46" s="11" t="s">
        <v>3</v>
      </c>
    </row>
    <row r="47" spans="1:21" x14ac:dyDescent="0.25"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9" t="s">
        <v>3</v>
      </c>
      <c r="J47" s="3" t="s">
        <v>96</v>
      </c>
    </row>
    <row r="48" spans="1:21" x14ac:dyDescent="0.25">
      <c r="A48" s="1" t="s">
        <v>5</v>
      </c>
      <c r="D48" s="9">
        <f t="shared" ref="D48:I48" si="7">SUM(D9:D46)</f>
        <v>503</v>
      </c>
      <c r="E48" s="9">
        <f t="shared" si="7"/>
        <v>675</v>
      </c>
      <c r="F48" s="9">
        <f t="shared" si="7"/>
        <v>1178</v>
      </c>
      <c r="G48" s="9">
        <f t="shared" si="7"/>
        <v>-157</v>
      </c>
      <c r="H48" s="9">
        <f t="shared" ca="1" si="7"/>
        <v>-67.399999999999991</v>
      </c>
      <c r="I48" s="9">
        <f t="shared" ca="1" si="7"/>
        <v>953.59999999999991</v>
      </c>
      <c r="J48" s="10">
        <f ca="1">G48+H48</f>
        <v>-224.39999999999998</v>
      </c>
    </row>
    <row r="49" spans="1:10" ht="13.8" thickBot="1" x14ac:dyDescent="0.3">
      <c r="D49" s="8"/>
      <c r="E49" s="8"/>
      <c r="F49" s="8"/>
      <c r="G49" s="8"/>
      <c r="H49" s="8"/>
      <c r="I49" s="8"/>
    </row>
    <row r="50" spans="1:10" x14ac:dyDescent="0.25">
      <c r="D50" s="9"/>
      <c r="E50" s="9"/>
      <c r="F50" s="9"/>
      <c r="G50" s="9"/>
      <c r="H50" s="9"/>
      <c r="I50" s="9"/>
      <c r="J50" t="s">
        <v>3</v>
      </c>
    </row>
    <row r="51" spans="1:10" x14ac:dyDescent="0.25">
      <c r="A51" s="1" t="s">
        <v>3</v>
      </c>
      <c r="D51" s="10" t="s">
        <v>3</v>
      </c>
      <c r="E51" s="10" t="s">
        <v>3</v>
      </c>
      <c r="F51" s="10" t="s">
        <v>3</v>
      </c>
      <c r="G51" s="10" t="s">
        <v>3</v>
      </c>
      <c r="H51" s="10" t="s">
        <v>3</v>
      </c>
      <c r="I51" s="10" t="s">
        <v>3</v>
      </c>
      <c r="J51" s="10" t="s">
        <v>3</v>
      </c>
    </row>
    <row r="53" spans="1:10" x14ac:dyDescent="0.25">
      <c r="B53" t="s">
        <v>3</v>
      </c>
    </row>
    <row r="54" spans="1:10" x14ac:dyDescent="0.25">
      <c r="D54" s="7" t="s">
        <v>3</v>
      </c>
      <c r="E54" s="7"/>
      <c r="F54" s="7"/>
      <c r="G54" s="7" t="s">
        <v>3</v>
      </c>
      <c r="H54" s="7"/>
      <c r="I54" s="7" t="s">
        <v>3</v>
      </c>
    </row>
    <row r="55" spans="1:10" x14ac:dyDescent="0.25">
      <c r="A55" s="1" t="s">
        <v>4</v>
      </c>
      <c r="B55" t="s">
        <v>10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f>SUM(D55:G55)</f>
        <v>0</v>
      </c>
    </row>
    <row r="56" spans="1:10" x14ac:dyDescent="0.25">
      <c r="A56" s="1" t="s">
        <v>23</v>
      </c>
      <c r="B56" t="s">
        <v>24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f t="shared" ref="I56:I61" si="8">SUM(D56:G56)</f>
        <v>0</v>
      </c>
    </row>
    <row r="57" spans="1:10" x14ac:dyDescent="0.25">
      <c r="A57" s="1" t="s">
        <v>3</v>
      </c>
      <c r="B57" t="s">
        <v>8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f t="shared" si="8"/>
        <v>0</v>
      </c>
    </row>
    <row r="58" spans="1:10" x14ac:dyDescent="0.25">
      <c r="A58" s="1" t="s">
        <v>3</v>
      </c>
      <c r="B58" t="s">
        <v>63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f t="shared" si="8"/>
        <v>0</v>
      </c>
    </row>
    <row r="59" spans="1:10" x14ac:dyDescent="0.25">
      <c r="A59" s="1" t="s">
        <v>3</v>
      </c>
      <c r="B59" t="s">
        <v>11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f t="shared" si="8"/>
        <v>0</v>
      </c>
    </row>
    <row r="60" spans="1:10" x14ac:dyDescent="0.25">
      <c r="A60" s="1" t="s">
        <v>3</v>
      </c>
      <c r="B60" t="s">
        <v>12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f t="shared" si="8"/>
        <v>0</v>
      </c>
    </row>
    <row r="61" spans="1:10" x14ac:dyDescent="0.25">
      <c r="A61" s="1" t="s">
        <v>3</v>
      </c>
      <c r="B61" t="s">
        <v>7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f t="shared" si="8"/>
        <v>0</v>
      </c>
    </row>
    <row r="62" spans="1:10" x14ac:dyDescent="0.25">
      <c r="A62" s="1" t="s">
        <v>3</v>
      </c>
      <c r="B62" t="s">
        <v>62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f>SUM(D62:G62)</f>
        <v>0</v>
      </c>
    </row>
    <row r="63" spans="1:10" x14ac:dyDescent="0.25">
      <c r="A63" s="1" t="s">
        <v>3</v>
      </c>
      <c r="B63" t="s">
        <v>22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f>SUM(D63:G63)</f>
        <v>0</v>
      </c>
    </row>
    <row r="64" spans="1:10" x14ac:dyDescent="0.25">
      <c r="B64" t="s">
        <v>15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f>SUM(D64:G64)</f>
        <v>0</v>
      </c>
      <c r="J64" s="11" t="s">
        <v>3</v>
      </c>
    </row>
    <row r="65" spans="1:10" x14ac:dyDescent="0.25">
      <c r="B65" t="s">
        <v>17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f>SUM(D65:G65)</f>
        <v>0</v>
      </c>
      <c r="J65" s="11" t="s">
        <v>3</v>
      </c>
    </row>
    <row r="66" spans="1:10" x14ac:dyDescent="0.25">
      <c r="B66" t="s">
        <v>85</v>
      </c>
      <c r="C66" t="s">
        <v>3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f>SUM(D66:G66)</f>
        <v>0</v>
      </c>
      <c r="J66" s="11">
        <f>SUM(I55:I66)</f>
        <v>0</v>
      </c>
    </row>
    <row r="67" spans="1:10" x14ac:dyDescent="0.25">
      <c r="D67" s="7" t="s">
        <v>3</v>
      </c>
      <c r="E67" s="7" t="s">
        <v>3</v>
      </c>
      <c r="F67" s="7" t="s">
        <v>3</v>
      </c>
      <c r="G67" s="7"/>
      <c r="H67" s="7" t="s">
        <v>3</v>
      </c>
      <c r="I67" s="7"/>
    </row>
    <row r="68" spans="1:10" x14ac:dyDescent="0.25">
      <c r="A68" s="1" t="s">
        <v>9</v>
      </c>
      <c r="B68" t="s">
        <v>10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f>SUM(D68:G68)</f>
        <v>0</v>
      </c>
    </row>
    <row r="69" spans="1:10" x14ac:dyDescent="0.25">
      <c r="A69" s="1" t="s">
        <v>4</v>
      </c>
      <c r="B69" t="s">
        <v>74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f t="shared" ref="I69:I94" si="9">SUM(D69:G69)</f>
        <v>0</v>
      </c>
    </row>
    <row r="70" spans="1:10" x14ac:dyDescent="0.25">
      <c r="A70" s="1" t="s">
        <v>3</v>
      </c>
      <c r="B70" t="s">
        <v>16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f t="shared" si="9"/>
        <v>0</v>
      </c>
    </row>
    <row r="71" spans="1:10" x14ac:dyDescent="0.25">
      <c r="A71" s="1" t="s">
        <v>3</v>
      </c>
      <c r="B71" t="s">
        <v>73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f t="shared" si="9"/>
        <v>0</v>
      </c>
    </row>
    <row r="72" spans="1:10" x14ac:dyDescent="0.25">
      <c r="A72" s="1" t="s">
        <v>3</v>
      </c>
      <c r="B72" t="s">
        <v>72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f t="shared" si="9"/>
        <v>0</v>
      </c>
    </row>
    <row r="73" spans="1:10" x14ac:dyDescent="0.25">
      <c r="A73" s="1" t="s">
        <v>3</v>
      </c>
      <c r="B73" t="s">
        <v>11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f t="shared" si="9"/>
        <v>0</v>
      </c>
    </row>
    <row r="74" spans="1:10" x14ac:dyDescent="0.25">
      <c r="A74" s="1" t="s">
        <v>3</v>
      </c>
      <c r="B74" t="s">
        <v>68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f t="shared" si="9"/>
        <v>0</v>
      </c>
    </row>
    <row r="75" spans="1:10" x14ac:dyDescent="0.25">
      <c r="A75" s="1" t="s">
        <v>3</v>
      </c>
      <c r="B75" t="s">
        <v>77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f t="shared" si="9"/>
        <v>0</v>
      </c>
    </row>
    <row r="76" spans="1:10" x14ac:dyDescent="0.25">
      <c r="A76" s="1" t="s">
        <v>3</v>
      </c>
      <c r="B76" t="s">
        <v>75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f t="shared" si="9"/>
        <v>0</v>
      </c>
    </row>
    <row r="77" spans="1:10" x14ac:dyDescent="0.25">
      <c r="A77" s="1" t="s">
        <v>3</v>
      </c>
      <c r="B77" t="s">
        <v>76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f t="shared" si="9"/>
        <v>0</v>
      </c>
    </row>
    <row r="78" spans="1:10" x14ac:dyDescent="0.25">
      <c r="A78" s="1" t="s">
        <v>3</v>
      </c>
      <c r="B78" t="s">
        <v>22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f t="shared" si="9"/>
        <v>0</v>
      </c>
    </row>
    <row r="79" spans="1:10" x14ac:dyDescent="0.25">
      <c r="A79" s="1" t="s">
        <v>3</v>
      </c>
      <c r="B79" t="s">
        <v>24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f t="shared" si="9"/>
        <v>0</v>
      </c>
    </row>
    <row r="80" spans="1:10" x14ac:dyDescent="0.25">
      <c r="A80" s="1" t="s">
        <v>3</v>
      </c>
      <c r="B80" t="s">
        <v>66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f t="shared" si="9"/>
        <v>0</v>
      </c>
    </row>
    <row r="81" spans="1:10" x14ac:dyDescent="0.25">
      <c r="A81" s="1" t="s">
        <v>3</v>
      </c>
      <c r="B81" t="s">
        <v>67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f t="shared" si="9"/>
        <v>0</v>
      </c>
    </row>
    <row r="82" spans="1:10" x14ac:dyDescent="0.25">
      <c r="A82" s="1" t="s">
        <v>3</v>
      </c>
      <c r="B82" t="s">
        <v>8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f t="shared" si="9"/>
        <v>0</v>
      </c>
    </row>
    <row r="83" spans="1:10" x14ac:dyDescent="0.25">
      <c r="A83" s="1" t="s">
        <v>3</v>
      </c>
      <c r="B83" t="s">
        <v>79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f t="shared" si="9"/>
        <v>0</v>
      </c>
    </row>
    <row r="84" spans="1:10" x14ac:dyDescent="0.25">
      <c r="A84" s="1" t="s">
        <v>3</v>
      </c>
      <c r="B84" t="s">
        <v>69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f t="shared" si="9"/>
        <v>0</v>
      </c>
    </row>
    <row r="85" spans="1:10" x14ac:dyDescent="0.25">
      <c r="A85" s="1" t="s">
        <v>3</v>
      </c>
      <c r="B85" t="s">
        <v>97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f t="shared" si="9"/>
        <v>0</v>
      </c>
    </row>
    <row r="86" spans="1:10" x14ac:dyDescent="0.25">
      <c r="A86" s="1" t="s">
        <v>3</v>
      </c>
      <c r="B86" t="s">
        <v>17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f t="shared" si="9"/>
        <v>0</v>
      </c>
    </row>
    <row r="87" spans="1:10" x14ac:dyDescent="0.25">
      <c r="A87" s="1" t="s">
        <v>3</v>
      </c>
      <c r="B87" t="s">
        <v>78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f t="shared" si="9"/>
        <v>0</v>
      </c>
    </row>
    <row r="88" spans="1:10" ht="13.5" customHeight="1" x14ac:dyDescent="0.25">
      <c r="A88" s="1" t="s">
        <v>3</v>
      </c>
      <c r="B88" t="s">
        <v>7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f t="shared" si="9"/>
        <v>0</v>
      </c>
    </row>
    <row r="89" spans="1:10" x14ac:dyDescent="0.25">
      <c r="A89" s="1" t="s">
        <v>3</v>
      </c>
      <c r="B89" t="s">
        <v>12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f t="shared" si="9"/>
        <v>0</v>
      </c>
    </row>
    <row r="90" spans="1:10" x14ac:dyDescent="0.25">
      <c r="A90" s="1" t="s">
        <v>3</v>
      </c>
      <c r="B90" t="s">
        <v>64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f t="shared" si="9"/>
        <v>0</v>
      </c>
    </row>
    <row r="91" spans="1:10" x14ac:dyDescent="0.25">
      <c r="A91" s="1" t="s">
        <v>3</v>
      </c>
      <c r="B91" t="s">
        <v>70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f t="shared" si="9"/>
        <v>0</v>
      </c>
    </row>
    <row r="92" spans="1:10" x14ac:dyDescent="0.25">
      <c r="A92" s="1" t="s">
        <v>3</v>
      </c>
      <c r="B92" t="s">
        <v>65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f t="shared" si="9"/>
        <v>0</v>
      </c>
    </row>
    <row r="93" spans="1:10" x14ac:dyDescent="0.25">
      <c r="A93" s="1" t="s">
        <v>3</v>
      </c>
      <c r="B93" t="s">
        <v>22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f t="shared" si="9"/>
        <v>0</v>
      </c>
      <c r="J93" s="11" t="s">
        <v>3</v>
      </c>
    </row>
    <row r="94" spans="1:10" x14ac:dyDescent="0.25">
      <c r="A94" s="1" t="s">
        <v>3</v>
      </c>
      <c r="B94" t="s">
        <v>15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f t="shared" si="9"/>
        <v>0</v>
      </c>
      <c r="J94" s="11">
        <f>SUM(I68:I94)</f>
        <v>0</v>
      </c>
    </row>
    <row r="95" spans="1:10" ht="13.8" thickBot="1" x14ac:dyDescent="0.3">
      <c r="D95" s="8"/>
      <c r="E95" s="8"/>
      <c r="F95" s="8"/>
      <c r="G95" s="8"/>
      <c r="H95" s="8"/>
      <c r="I95" s="8"/>
    </row>
    <row r="96" spans="1:10" x14ac:dyDescent="0.25">
      <c r="D96" s="7"/>
      <c r="E96" s="7"/>
      <c r="F96" s="7"/>
      <c r="G96" s="7"/>
      <c r="H96" s="7"/>
      <c r="I96" s="7"/>
    </row>
    <row r="97" spans="2:9" x14ac:dyDescent="0.25">
      <c r="D97" s="7">
        <f>SUM(D55:D96)</f>
        <v>0</v>
      </c>
      <c r="E97" s="7">
        <f>SUM(E55:E96)</f>
        <v>0</v>
      </c>
      <c r="F97" s="7">
        <f>SUM(F55:F96)</f>
        <v>0</v>
      </c>
      <c r="G97" s="7">
        <f>SUM(G55:G96)</f>
        <v>0</v>
      </c>
      <c r="H97" s="7"/>
      <c r="I97" s="7">
        <f>SUM(I55:I96)</f>
        <v>0</v>
      </c>
    </row>
    <row r="98" spans="2:9" ht="13.8" thickBot="1" x14ac:dyDescent="0.3">
      <c r="D98" s="8"/>
      <c r="E98" s="8"/>
      <c r="F98" s="8"/>
      <c r="G98" s="8"/>
      <c r="H98" s="8"/>
      <c r="I98" s="8"/>
    </row>
    <row r="99" spans="2:9" x14ac:dyDescent="0.25">
      <c r="D99" s="6"/>
      <c r="E99" s="6"/>
      <c r="F99" s="6"/>
      <c r="G99" s="6"/>
      <c r="H99" s="6"/>
      <c r="I99" s="6"/>
    </row>
    <row r="100" spans="2:9" x14ac:dyDescent="0.25">
      <c r="B100" s="13" t="s">
        <v>113</v>
      </c>
      <c r="C100" s="3" t="s">
        <v>3</v>
      </c>
      <c r="D100" s="7" t="s">
        <v>3</v>
      </c>
      <c r="E100" s="6"/>
      <c r="F100" s="6"/>
      <c r="G100" s="6"/>
      <c r="H100" s="6"/>
      <c r="I100" s="6"/>
    </row>
    <row r="101" spans="2:9" x14ac:dyDescent="0.25">
      <c r="B101" s="13"/>
      <c r="C101" s="3" t="s">
        <v>3</v>
      </c>
      <c r="D101" s="7" t="s">
        <v>3</v>
      </c>
      <c r="E101" s="6"/>
      <c r="F101" s="6"/>
      <c r="G101" s="6"/>
      <c r="H101" s="6"/>
      <c r="I101" s="6"/>
    </row>
    <row r="102" spans="2:9" x14ac:dyDescent="0.25">
      <c r="B102" s="1"/>
      <c r="C102" s="3" t="s">
        <v>3</v>
      </c>
      <c r="D102" s="7" t="s">
        <v>3</v>
      </c>
      <c r="E102" s="6"/>
      <c r="F102" s="6"/>
      <c r="G102" s="6"/>
      <c r="H102" s="6"/>
      <c r="I102" s="6"/>
    </row>
    <row r="103" spans="2:9" x14ac:dyDescent="0.25">
      <c r="B103" s="1" t="s">
        <v>111</v>
      </c>
      <c r="C103" s="3"/>
      <c r="D103" s="7" t="s">
        <v>3</v>
      </c>
      <c r="E103" s="6"/>
      <c r="F103" s="6"/>
      <c r="G103" s="6"/>
      <c r="H103" s="6"/>
      <c r="I103" s="6"/>
    </row>
    <row r="104" spans="2:9" x14ac:dyDescent="0.25">
      <c r="B104" s="13" t="s">
        <v>86</v>
      </c>
      <c r="C104" s="3"/>
      <c r="D104" s="6"/>
      <c r="E104" s="6"/>
      <c r="F104" s="6"/>
      <c r="G104" s="6"/>
      <c r="H104" s="6"/>
      <c r="I104" s="6"/>
    </row>
    <row r="105" spans="2:9" x14ac:dyDescent="0.25">
      <c r="B105" s="13" t="s">
        <v>102</v>
      </c>
      <c r="C105" s="3" t="s">
        <v>103</v>
      </c>
      <c r="D105" s="7">
        <v>460</v>
      </c>
      <c r="E105" s="6"/>
      <c r="F105" s="6"/>
      <c r="G105" s="6"/>
      <c r="H105" s="6"/>
      <c r="I105" s="6"/>
    </row>
    <row r="106" spans="2:9" x14ac:dyDescent="0.25">
      <c r="B106" s="25" t="s">
        <v>107</v>
      </c>
      <c r="C106" s="3" t="s">
        <v>108</v>
      </c>
      <c r="D106" s="7">
        <v>230</v>
      </c>
      <c r="E106" s="6"/>
      <c r="F106" s="6"/>
      <c r="G106" s="6"/>
      <c r="H106" s="6"/>
      <c r="I106" s="6"/>
    </row>
    <row r="107" spans="2:9" x14ac:dyDescent="0.25">
      <c r="B107" s="25" t="s">
        <v>28</v>
      </c>
      <c r="C107" s="3" t="s">
        <v>87</v>
      </c>
      <c r="D107" s="7">
        <v>62</v>
      </c>
      <c r="E107" s="6"/>
      <c r="F107" s="6"/>
      <c r="G107" s="6"/>
      <c r="H107" s="6"/>
      <c r="I107" s="6"/>
    </row>
    <row r="108" spans="2:9" x14ac:dyDescent="0.25">
      <c r="B108" t="s">
        <v>3</v>
      </c>
      <c r="C108" s="3"/>
    </row>
    <row r="109" spans="2:9" x14ac:dyDescent="0.25">
      <c r="B109" s="13" t="s">
        <v>19</v>
      </c>
      <c r="C109" s="3"/>
    </row>
    <row r="110" spans="2:9" x14ac:dyDescent="0.25">
      <c r="B110" s="31" t="s">
        <v>106</v>
      </c>
      <c r="C110" s="3" t="s">
        <v>3</v>
      </c>
      <c r="D110" s="3">
        <v>135</v>
      </c>
    </row>
    <row r="111" spans="2:9" x14ac:dyDescent="0.25">
      <c r="B111" t="s">
        <v>109</v>
      </c>
      <c r="D111" s="3">
        <f>0.5*30</f>
        <v>15</v>
      </c>
    </row>
    <row r="112" spans="2:9" x14ac:dyDescent="0.25">
      <c r="B112" t="s">
        <v>110</v>
      </c>
      <c r="D112" s="3">
        <v>15</v>
      </c>
    </row>
    <row r="114" spans="2:9" x14ac:dyDescent="0.25">
      <c r="B114" t="s">
        <v>3</v>
      </c>
    </row>
    <row r="115" spans="2:9" x14ac:dyDescent="0.25">
      <c r="B115" t="s">
        <v>3</v>
      </c>
    </row>
    <row r="116" spans="2:9" x14ac:dyDescent="0.25">
      <c r="B116" t="s">
        <v>3</v>
      </c>
    </row>
    <row r="119" spans="2:9" x14ac:dyDescent="0.25">
      <c r="I119" s="14" t="s">
        <v>3</v>
      </c>
    </row>
    <row r="125" spans="2:9" x14ac:dyDescent="0.25">
      <c r="H125" s="21"/>
    </row>
    <row r="137" spans="8:8" x14ac:dyDescent="0.25">
      <c r="H137" s="21"/>
    </row>
  </sheetData>
  <pageMargins left="0.75" right="0.75" top="1" bottom="1" header="0.5" footer="0.5"/>
  <pageSetup scale="8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E15" sqref="E15"/>
    </sheetView>
  </sheetViews>
  <sheetFormatPr defaultRowHeight="20.399999999999999" x14ac:dyDescent="0.35"/>
  <cols>
    <col min="1" max="1" width="21.6640625" style="15" bestFit="1" customWidth="1"/>
    <col min="2" max="3" width="9.109375" style="15" customWidth="1"/>
    <col min="5" max="5" width="10.6640625" style="16" bestFit="1" customWidth="1"/>
    <col min="6" max="6" width="14.44140625" style="17" bestFit="1" customWidth="1"/>
    <col min="7" max="7" width="16.33203125" style="16" bestFit="1" customWidth="1"/>
  </cols>
  <sheetData>
    <row r="2" spans="1:8" x14ac:dyDescent="0.35">
      <c r="E2" s="16" t="s">
        <v>54</v>
      </c>
      <c r="F2" s="17" t="s">
        <v>0</v>
      </c>
      <c r="G2" s="16" t="s">
        <v>55</v>
      </c>
    </row>
    <row r="3" spans="1:8" x14ac:dyDescent="0.35">
      <c r="A3" s="15" t="s">
        <v>32</v>
      </c>
      <c r="B3" s="15" t="s">
        <v>33</v>
      </c>
      <c r="E3" s="16">
        <v>75</v>
      </c>
      <c r="F3" s="16">
        <v>0</v>
      </c>
      <c r="G3" s="16">
        <f>+E3+F3</f>
        <v>75</v>
      </c>
    </row>
    <row r="4" spans="1:8" x14ac:dyDescent="0.35">
      <c r="A4" s="15" t="s">
        <v>34</v>
      </c>
      <c r="B4" s="15" t="s">
        <v>35</v>
      </c>
      <c r="E4" s="16">
        <v>0</v>
      </c>
      <c r="F4" s="16">
        <v>0</v>
      </c>
      <c r="G4" s="16">
        <f t="shared" ref="G4:G12" si="0">+E4+F4</f>
        <v>0</v>
      </c>
    </row>
    <row r="5" spans="1:8" x14ac:dyDescent="0.35">
      <c r="A5" s="15" t="s">
        <v>36</v>
      </c>
      <c r="B5" s="15" t="s">
        <v>37</v>
      </c>
      <c r="E5" s="16">
        <v>0</v>
      </c>
      <c r="F5" s="16">
        <v>0</v>
      </c>
      <c r="G5" s="16">
        <f t="shared" si="0"/>
        <v>0</v>
      </c>
    </row>
    <row r="6" spans="1:8" x14ac:dyDescent="0.35">
      <c r="A6" s="15" t="s">
        <v>38</v>
      </c>
      <c r="B6" s="15" t="s">
        <v>39</v>
      </c>
      <c r="E6" s="16">
        <v>0</v>
      </c>
      <c r="F6" s="16">
        <v>-50</v>
      </c>
      <c r="G6" s="16">
        <f t="shared" si="0"/>
        <v>-50</v>
      </c>
    </row>
    <row r="7" spans="1:8" x14ac:dyDescent="0.35">
      <c r="A7" s="15" t="s">
        <v>40</v>
      </c>
      <c r="B7" s="15" t="s">
        <v>41</v>
      </c>
      <c r="E7" s="16">
        <v>0</v>
      </c>
      <c r="F7" s="16">
        <v>0</v>
      </c>
      <c r="G7" s="16">
        <f t="shared" si="0"/>
        <v>0</v>
      </c>
    </row>
    <row r="8" spans="1:8" x14ac:dyDescent="0.35">
      <c r="A8" s="15" t="s">
        <v>42</v>
      </c>
      <c r="B8" s="15" t="s">
        <v>59</v>
      </c>
      <c r="E8" s="16">
        <v>0</v>
      </c>
      <c r="F8" s="16">
        <v>0</v>
      </c>
      <c r="G8" s="16">
        <f t="shared" si="0"/>
        <v>0</v>
      </c>
    </row>
    <row r="9" spans="1:8" x14ac:dyDescent="0.35">
      <c r="A9" s="15" t="s">
        <v>44</v>
      </c>
      <c r="B9" s="15" t="s">
        <v>45</v>
      </c>
      <c r="E9" s="16">
        <v>13.5</v>
      </c>
      <c r="F9" s="16">
        <v>0</v>
      </c>
      <c r="G9" s="16">
        <f t="shared" si="0"/>
        <v>13.5</v>
      </c>
      <c r="H9" t="s">
        <v>61</v>
      </c>
    </row>
    <row r="10" spans="1:8" x14ac:dyDescent="0.35">
      <c r="A10" s="15" t="s">
        <v>46</v>
      </c>
      <c r="B10" s="15" t="s">
        <v>47</v>
      </c>
      <c r="E10" s="16">
        <v>25</v>
      </c>
      <c r="F10" s="16">
        <v>-50</v>
      </c>
      <c r="G10" s="16">
        <f t="shared" si="0"/>
        <v>-25</v>
      </c>
    </row>
    <row r="11" spans="1:8" x14ac:dyDescent="0.35">
      <c r="A11" s="15" t="s">
        <v>58</v>
      </c>
      <c r="B11" s="15" t="s">
        <v>43</v>
      </c>
      <c r="D11" t="s">
        <v>3</v>
      </c>
      <c r="E11" s="16">
        <v>27</v>
      </c>
      <c r="F11" s="16">
        <v>0</v>
      </c>
      <c r="G11" s="16">
        <f>+E11+F11</f>
        <v>27</v>
      </c>
      <c r="H11" t="s">
        <v>60</v>
      </c>
    </row>
    <row r="12" spans="1:8" x14ac:dyDescent="0.35">
      <c r="A12" s="15" t="s">
        <v>48</v>
      </c>
      <c r="B12" s="15" t="s">
        <v>49</v>
      </c>
      <c r="E12" s="16">
        <v>0</v>
      </c>
      <c r="F12" s="16">
        <v>0</v>
      </c>
      <c r="G12" s="16">
        <f t="shared" si="0"/>
        <v>0</v>
      </c>
    </row>
    <row r="13" spans="1:8" x14ac:dyDescent="0.35">
      <c r="A13" s="15" t="s">
        <v>50</v>
      </c>
      <c r="B13" s="15" t="s">
        <v>51</v>
      </c>
      <c r="E13" s="16">
        <v>0</v>
      </c>
      <c r="F13" s="16">
        <v>0</v>
      </c>
      <c r="G13" s="16">
        <v>0</v>
      </c>
    </row>
    <row r="14" spans="1:8" x14ac:dyDescent="0.35">
      <c r="A14" s="15" t="s">
        <v>52</v>
      </c>
      <c r="B14" s="15" t="s">
        <v>53</v>
      </c>
      <c r="E14" s="16">
        <v>25</v>
      </c>
      <c r="F14" s="16">
        <v>-25</v>
      </c>
      <c r="G14" s="16">
        <f>+E14+F14</f>
        <v>0</v>
      </c>
    </row>
    <row r="15" spans="1:8" x14ac:dyDescent="0.35">
      <c r="F15" s="16" t="s">
        <v>3</v>
      </c>
      <c r="G15" s="16" t="s">
        <v>3</v>
      </c>
    </row>
    <row r="16" spans="1:8" x14ac:dyDescent="0.35">
      <c r="A16" s="15" t="s">
        <v>56</v>
      </c>
      <c r="E16" s="16">
        <f>SUM(E3:E15)</f>
        <v>165.5</v>
      </c>
      <c r="F16" s="16">
        <f>SUM(F3:F15)</f>
        <v>-125</v>
      </c>
      <c r="G16" s="16">
        <f>SUM(G3:G15)</f>
        <v>40.5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neal</dc:creator>
  <cp:lastModifiedBy>Havlíček Jan</cp:lastModifiedBy>
  <cp:lastPrinted>2000-05-26T16:29:23Z</cp:lastPrinted>
  <dcterms:created xsi:type="dcterms:W3CDTF">1999-05-04T14:28:01Z</dcterms:created>
  <dcterms:modified xsi:type="dcterms:W3CDTF">2023-09-10T11:29:48Z</dcterms:modified>
</cp:coreProperties>
</file>