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Sheet1!$A$1:$P$68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P22" i="1"/>
  <c r="B23" i="1"/>
  <c r="C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4" i="1"/>
  <c r="D34" i="1"/>
  <c r="F34" i="1"/>
  <c r="H34" i="1"/>
  <c r="J34" i="1"/>
  <c r="L34" i="1"/>
  <c r="N34" i="1"/>
  <c r="O34" i="1"/>
  <c r="B35" i="1"/>
  <c r="D35" i="1"/>
  <c r="F35" i="1"/>
  <c r="H35" i="1"/>
  <c r="J35" i="1"/>
  <c r="L35" i="1"/>
  <c r="N35" i="1"/>
  <c r="O35" i="1"/>
  <c r="B36" i="1"/>
  <c r="D36" i="1"/>
  <c r="F36" i="1"/>
  <c r="H36" i="1"/>
  <c r="J36" i="1"/>
  <c r="L36" i="1"/>
  <c r="N36" i="1"/>
  <c r="O36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H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E52" i="1"/>
  <c r="G52" i="1"/>
  <c r="I52" i="1"/>
  <c r="K52" i="1"/>
  <c r="M52" i="1"/>
  <c r="N52" i="1"/>
  <c r="P52" i="1"/>
  <c r="E53" i="1"/>
  <c r="G53" i="1"/>
  <c r="I53" i="1"/>
  <c r="K53" i="1"/>
  <c r="M53" i="1"/>
  <c r="N53" i="1"/>
  <c r="P53" i="1"/>
  <c r="D54" i="1"/>
  <c r="E54" i="1"/>
  <c r="F54" i="1"/>
  <c r="G54" i="1"/>
  <c r="H54" i="1"/>
  <c r="I54" i="1"/>
  <c r="J54" i="1"/>
  <c r="K54" i="1"/>
  <c r="L54" i="1"/>
  <c r="M54" i="1"/>
  <c r="P54" i="1"/>
  <c r="E55" i="1"/>
  <c r="G55" i="1"/>
  <c r="D56" i="1"/>
  <c r="E56" i="1"/>
  <c r="F56" i="1"/>
  <c r="G56" i="1"/>
  <c r="H56" i="1"/>
  <c r="I56" i="1"/>
  <c r="J56" i="1"/>
  <c r="K56" i="1"/>
  <c r="L56" i="1"/>
  <c r="M56" i="1"/>
  <c r="P56" i="1"/>
  <c r="D57" i="1"/>
  <c r="E57" i="1"/>
  <c r="F57" i="1"/>
  <c r="G57" i="1"/>
  <c r="H57" i="1"/>
  <c r="I57" i="1"/>
  <c r="J57" i="1"/>
  <c r="K57" i="1"/>
  <c r="L57" i="1"/>
  <c r="M57" i="1"/>
  <c r="P57" i="1"/>
  <c r="E58" i="1"/>
  <c r="G58" i="1"/>
  <c r="E59" i="1"/>
  <c r="G59" i="1"/>
  <c r="D60" i="1"/>
  <c r="E60" i="1"/>
  <c r="F60" i="1"/>
  <c r="G60" i="1"/>
  <c r="H60" i="1"/>
  <c r="J60" i="1"/>
  <c r="L60" i="1"/>
  <c r="N60" i="1"/>
  <c r="D61" i="1"/>
  <c r="E61" i="1"/>
  <c r="F61" i="1"/>
  <c r="G61" i="1"/>
  <c r="H61" i="1"/>
  <c r="J61" i="1"/>
  <c r="L61" i="1"/>
  <c r="N61" i="1"/>
  <c r="D62" i="1"/>
  <c r="E62" i="1"/>
  <c r="F62" i="1"/>
  <c r="G62" i="1"/>
  <c r="H62" i="1"/>
  <c r="J62" i="1"/>
  <c r="L62" i="1"/>
  <c r="N62" i="1"/>
  <c r="E63" i="1"/>
  <c r="G63" i="1"/>
  <c r="I63" i="1"/>
  <c r="K63" i="1"/>
  <c r="M63" i="1"/>
  <c r="N63" i="1"/>
  <c r="E64" i="1"/>
  <c r="G64" i="1"/>
  <c r="I64" i="1"/>
  <c r="K64" i="1"/>
  <c r="M64" i="1"/>
  <c r="N64" i="1"/>
</calcChain>
</file>

<file path=xl/sharedStrings.xml><?xml version="1.0" encoding="utf-8"?>
<sst xmlns="http://schemas.openxmlformats.org/spreadsheetml/2006/main" count="128" uniqueCount="67">
  <si>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</si>
  <si>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</si>
  <si>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</si>
  <si>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</si>
  <si>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</si>
  <si>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</si>
  <si>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</si>
  <si>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</si>
  <si>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</si>
  <si>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</si>
  <si>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</si>
  <si>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</si>
  <si>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</si>
  <si>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</si>
  <si>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</si>
  <si>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</si>
  <si>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</si>
  <si>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</si>
  <si>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</si>
  <si>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</si>
  <si>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</si>
  <si>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</si>
  <si>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</si>
  <si>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</si>
  <si>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</si>
  <si>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</si>
  <si>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</si>
  <si>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</si>
  <si>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</si>
  <si>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</si>
  <si>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</si>
  <si>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</si>
  <si>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</si>
  <si>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</si>
  <si>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</si>
  <si>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</si>
  <si>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</si>
  <si>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</si>
  <si>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</si>
  <si>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</si>
  <si>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</si>
  <si>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</si>
  <si>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</si>
  <si>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</si>
  <si>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</si>
  <si>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</si>
  <si>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</si>
  <si>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</si>
  <si>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</si>
  <si>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</si>
  <si>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</si>
  <si>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</si>
  <si>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</si>
  <si>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</si>
  <si>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</si>
  <si>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</si>
  <si>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</si>
  <si>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</si>
  <si>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</si>
  <si>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</si>
  <si>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</si>
  <si>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</si>
  <si>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</si>
  <si>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2001/02</t>
  </si>
  <si>
    <t>A- EIA  February 01 REVISED ESTIMATE</t>
  </si>
  <si>
    <t>B- EIA  March 01 ESTIMATE</t>
  </si>
  <si>
    <t>C- EIA  March 01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</si>
</sst>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102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8"/>
  <sheetViews>
    <sheetView showGridLines="0" tabSelected="1" topLeftCell="A15" workbookViewId="0">
      <selection activeCell="A66" sqref="A66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(B10-L42)/30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7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(B18-L50)/26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(B19-L51)/30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(B20-L52)/30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(B21-L53)/30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(B22-L63)/30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2699</v>
      </c>
      <c r="O22" s="16">
        <f t="shared" si="12"/>
        <v>7.290322580645161</v>
      </c>
      <c r="P22" s="16">
        <f t="shared" si="6"/>
        <v>6.8627240143369184</v>
      </c>
      <c r="Q22"/>
      <c r="S22"/>
      <c r="U22"/>
      <c r="W22"/>
      <c r="Y22"/>
    </row>
    <row r="23" spans="1:25" x14ac:dyDescent="0.25">
      <c r="A23" s="1" t="s">
        <v>63</v>
      </c>
      <c r="B23" s="73">
        <f>L64+[2]STOR951!$E$25/7*6+64+43+[1]STOR951!$E$25</f>
        <v>939</v>
      </c>
      <c r="C23" s="16">
        <f>(B23-L64)/27</f>
        <v>8.1851851851851851</v>
      </c>
      <c r="D23" s="27"/>
      <c r="E23" s="16"/>
      <c r="F23" s="27"/>
      <c r="G23" s="16"/>
      <c r="H23" s="27"/>
      <c r="I23" s="16"/>
      <c r="J23" s="27"/>
      <c r="K23" s="28"/>
      <c r="L23" s="27"/>
      <c r="M23" s="16"/>
      <c r="N23" s="27"/>
      <c r="O23" s="16"/>
      <c r="Q23"/>
      <c r="S23"/>
      <c r="U23"/>
      <c r="W23"/>
      <c r="Y23"/>
    </row>
    <row r="24" spans="1:25" x14ac:dyDescent="0.25">
      <c r="B24" s="78" t="s">
        <v>62</v>
      </c>
      <c r="C24" s="16"/>
      <c r="D24" s="27"/>
      <c r="E24" s="16"/>
      <c r="F24" s="27"/>
      <c r="G24" s="16"/>
      <c r="H24" s="27"/>
      <c r="I24" s="16"/>
      <c r="J24" s="27"/>
      <c r="K24" s="28"/>
      <c r="L24" s="27"/>
      <c r="M24" s="16"/>
      <c r="N24" s="27"/>
      <c r="O24" s="16"/>
      <c r="Q24"/>
      <c r="S24"/>
      <c r="U24"/>
      <c r="W24"/>
      <c r="Y24"/>
    </row>
    <row r="25" spans="1:25" ht="21" hidden="1" x14ac:dyDescent="0.25">
      <c r="A25" s="60" t="s">
        <v>30</v>
      </c>
      <c r="B25" s="27">
        <f>IF(B20=0,L52,B20)-(-C30*0.0001)</f>
        <v>1386.0002915897435</v>
      </c>
      <c r="C25" s="16">
        <f>IF(B20=0,(-L52+B25)/0.0001,(-B20+B25)/0.0001)</f>
        <v>2.9158974348320044</v>
      </c>
      <c r="D25" s="27">
        <f>IF(D20=0,N52,D20)-(-E30*0.0001)</f>
        <v>1774.000941935484</v>
      </c>
      <c r="E25" s="16">
        <f>IF(D20=0,(-N52+D25)/0.0001,(-D20+D25)/0.0001)</f>
        <v>9.4193548397925042</v>
      </c>
      <c r="F25" s="27">
        <f>IF(F20=0,P52,F20)-(-G30*0.0001)</f>
        <v>2114.0010563636365</v>
      </c>
      <c r="G25" s="16">
        <f>IF(F20=0,(-P52+F25)/0.0001,(-F20+F25)/0.0001)</f>
        <v>10.5636363650774</v>
      </c>
      <c r="H25" s="27">
        <f>IF(H20=0,R52,H20)-(-I30*0.0001)</f>
        <v>2428.0009489736071</v>
      </c>
      <c r="I25" s="16">
        <f>IF(H20=0,(-R52+H25)/0.0001,(-H20+H25)/0.0001)</f>
        <v>9.489736071373045</v>
      </c>
      <c r="J25" s="27">
        <f>IF(J20=0,T52,J20)-(-K30*0.0001)</f>
        <v>2698.0008988269797</v>
      </c>
      <c r="K25" s="28">
        <f>IF(J20=0,(-T52+J25)/0.0001,(-J20+J25)/0.0001)</f>
        <v>8.9882697966459091</v>
      </c>
      <c r="L25" s="27">
        <f>IF(L20=0,V52,L20)-(-M30*0.0001)</f>
        <v>2928.0009506060605</v>
      </c>
      <c r="M25" s="16">
        <f>IF(L20=0,(-V52+L25)/0.0001,(-L20+L25)/0.0001)</f>
        <v>9.5060606054175878</v>
      </c>
      <c r="N25" s="27">
        <f>IF(N20=0,X52,N20)-(-O30*0.0001)</f>
        <v>3191.0004747800585</v>
      </c>
      <c r="O25" s="16">
        <f>IF(N20=0,(-X52+N25)/0.0001,(-N20+N25)/0.0001)</f>
        <v>4.7478005853918148</v>
      </c>
      <c r="P25" s="16">
        <f t="shared" si="6"/>
        <v>7.6874491821854463</v>
      </c>
      <c r="Q25"/>
      <c r="S25"/>
      <c r="U25"/>
      <c r="W25"/>
      <c r="Y25"/>
    </row>
    <row r="26" spans="1:25" ht="21" hidden="1" x14ac:dyDescent="0.25">
      <c r="A26" s="60" t="s">
        <v>31</v>
      </c>
      <c r="B26" s="27">
        <f>IF(B20=0,L52,B20)-(-C31*0.0001)</f>
        <v>1386.000243076923</v>
      </c>
      <c r="C26" s="16">
        <f>IF(B20=0,(-L52+B26)/0.0001,(-B20+B26)/0.0001)</f>
        <v>2.4307692297043104</v>
      </c>
      <c r="D26" s="27">
        <f>IF(D20=0,N52,D20)-(-E31*0.0001)</f>
        <v>1774.0009784946237</v>
      </c>
      <c r="E26" s="16">
        <f>IF(D20=0,(-N52+D26)/0.0001,(-D20+D26)/0.0001)</f>
        <v>9.7849462372323615</v>
      </c>
      <c r="F26" s="27">
        <f>IF(F20=0,P52,F20)-(-G31*0.0001)</f>
        <v>2114.0012000000002</v>
      </c>
      <c r="G26" s="16">
        <f>IF(F20=0,(-P52+F26)/0.0001,(-F20+F26)/0.0001)</f>
        <v>12.000000001535227</v>
      </c>
      <c r="H26" s="27">
        <f>IF(H20=0,R52,H20)-(-I31*0.0001)</f>
        <v>2428.0010129032257</v>
      </c>
      <c r="I26" s="16">
        <f>IF(H20=0,(-R52+H26)/0.0001,(-H20+H26)/0.0001)</f>
        <v>10.129032257282233</v>
      </c>
      <c r="J26" s="27">
        <f>IF(J20=0,T52,J20)-(-K31*0.0001)</f>
        <v>2698.0009268817203</v>
      </c>
      <c r="K26" s="28">
        <f>IF(J20=0,(-T52+J26)/0.0001,(-J20+J26)/0.0001)</f>
        <v>9.2688172026100801</v>
      </c>
      <c r="L26" s="27">
        <f>IF(L20=0,V52,L20)-(-M31*0.0001)</f>
        <v>2928.0011122222222</v>
      </c>
      <c r="M26" s="16">
        <f>IF(L20=0,(-V52+L26)/0.0001,(-L20+L26)/0.0001)</f>
        <v>11.122222222184064</v>
      </c>
      <c r="N26" s="27">
        <f>IF(N20=0,X52,N20)-(-O31*0.0001)</f>
        <v>3191.0006591397851</v>
      </c>
      <c r="O26" s="16">
        <f>IF(N20=0,(-X52+N26)/0.0001,(-N20+N26)/0.0001)</f>
        <v>6.5913978505705018</v>
      </c>
      <c r="P26" s="16">
        <f t="shared" si="6"/>
        <v>8.3674937964891196</v>
      </c>
      <c r="Q26"/>
      <c r="S26"/>
      <c r="U26"/>
      <c r="W26"/>
      <c r="Y26"/>
    </row>
    <row r="27" spans="1:25" ht="21" hidden="1" x14ac:dyDescent="0.25">
      <c r="A27" s="60" t="s">
        <v>32</v>
      </c>
      <c r="B27" s="27">
        <f>IF(B20=0,L52,B20)-(-C13*0.0001)</f>
        <v>1386.0003966666666</v>
      </c>
      <c r="C27" s="16">
        <f>IF(B20=0,(-L52+B27)/0.0001,(-B20+B27)/0.0001)</f>
        <v>3.9666666657467431</v>
      </c>
      <c r="D27" s="27">
        <f>IF(D20=0,N52,D20)-(-E13*0.0001)</f>
        <v>1774.0007838709678</v>
      </c>
      <c r="E27" s="16">
        <f>IF(D20=0,(-N52+D27)/0.0001,(-D20+D27)/0.0001)</f>
        <v>7.8387096777987608</v>
      </c>
      <c r="F27" s="27">
        <f>IF(F20=0,P52,F20)-(-G13*0.0001)</f>
        <v>2114.0008966666664</v>
      </c>
      <c r="G27" s="16">
        <f>IF(F20=0,(-P52+F27)/0.0001,(-F20+F27)/0.0001)</f>
        <v>8.9666666644916404</v>
      </c>
      <c r="H27" s="27">
        <f>IF(H20=0,R52,H20)-(-I13*0.0001)</f>
        <v>2428.0006903225808</v>
      </c>
      <c r="I27" s="16">
        <f>IF(H20=0,(-R52+H27)/0.0001,(-H20+H27)/0.0001)</f>
        <v>6.9032258079460007</v>
      </c>
      <c r="J27" s="27">
        <f>IF(J20=0,T52,J20)-(-K13*0.0001)</f>
        <v>2698.0006741935485</v>
      </c>
      <c r="K27" s="28">
        <f>IF(J20=0,(-T52+J27)/0.0001,(-J20+J27)/0.0001)</f>
        <v>6.7419354854791891</v>
      </c>
      <c r="L27" s="27">
        <f>IF(L20=0,V52,L20)-(-M13*0.0001)</f>
        <v>2928.0007266666667</v>
      </c>
      <c r="M27" s="16">
        <f>IF(L20=0,(-V52+L27)/0.0001,(-L20+L27)/0.0001)</f>
        <v>7.266666666509991</v>
      </c>
      <c r="N27" s="27">
        <f>IF(N20=0,X52,N20)-(-O13*0.0001)</f>
        <v>3191.0005193548386</v>
      </c>
      <c r="O27" s="16">
        <f>IF(N20=0,(-X52+N27)/0.0001,(-N20+N27)/0.0001)</f>
        <v>5.1935483861598186</v>
      </c>
      <c r="P27" s="16">
        <f t="shared" si="6"/>
        <v>6.6017921146036924</v>
      </c>
      <c r="Q27"/>
      <c r="S27"/>
      <c r="U27"/>
      <c r="W27"/>
      <c r="Y27"/>
    </row>
    <row r="28" spans="1:25" hidden="1" x14ac:dyDescent="0.25">
      <c r="B28" s="27"/>
      <c r="C28" s="16"/>
      <c r="D28" s="27"/>
      <c r="E28" s="16"/>
      <c r="F28" s="27"/>
      <c r="G28" s="16"/>
      <c r="H28" s="27"/>
      <c r="I28" s="16"/>
      <c r="J28" s="27"/>
      <c r="K28" s="28"/>
      <c r="L28" s="27"/>
      <c r="M28" s="16"/>
      <c r="N28" s="27"/>
      <c r="O28" s="16"/>
      <c r="Q28"/>
      <c r="S28"/>
      <c r="U28"/>
      <c r="W28"/>
      <c r="Y28"/>
    </row>
    <row r="29" spans="1:25" hidden="1" x14ac:dyDescent="0.25">
      <c r="A29" s="44" t="s">
        <v>33</v>
      </c>
      <c r="B29" s="33"/>
      <c r="C29" s="45"/>
      <c r="D29" s="33"/>
      <c r="E29" s="45"/>
      <c r="F29" s="33"/>
      <c r="G29" s="45"/>
      <c r="H29" s="33"/>
      <c r="I29" s="45"/>
      <c r="J29" s="33"/>
      <c r="K29" s="33"/>
      <c r="L29" s="33"/>
      <c r="M29" s="45"/>
      <c r="N29" s="33"/>
      <c r="O29" s="45"/>
      <c r="P29" s="69"/>
      <c r="Q29"/>
      <c r="S29"/>
      <c r="U29"/>
      <c r="W29"/>
      <c r="Y29"/>
    </row>
    <row r="30" spans="1:25" hidden="1" x14ac:dyDescent="0.25">
      <c r="A30" s="34" t="s">
        <v>34</v>
      </c>
      <c r="B30" s="27">
        <f>AVERAGE(B9:B19)</f>
        <v>1514.6363636363637</v>
      </c>
      <c r="C30" s="28">
        <f>AVERAGE(C9:C19)</f>
        <v>2.9158974358974361</v>
      </c>
      <c r="D30" s="74">
        <f t="shared" ref="D30:P30" si="13">AVERAGE(D9:D19)</f>
        <v>1806.6363636363637</v>
      </c>
      <c r="E30" s="28">
        <f t="shared" si="13"/>
        <v>9.4193548387096779</v>
      </c>
      <c r="F30" s="74">
        <f t="shared" si="13"/>
        <v>2123.5454545454545</v>
      </c>
      <c r="G30" s="28">
        <f t="shared" si="13"/>
        <v>10.563636363636364</v>
      </c>
      <c r="H30" s="74">
        <f t="shared" si="13"/>
        <v>2417.7272727272725</v>
      </c>
      <c r="I30" s="28">
        <f t="shared" si="13"/>
        <v>9.4897360703812303</v>
      </c>
      <c r="J30" s="74">
        <f t="shared" si="13"/>
        <v>2696.3636363636365</v>
      </c>
      <c r="K30" s="28">
        <f t="shared" si="13"/>
        <v>8.9882697947214059</v>
      </c>
      <c r="L30" s="74">
        <f t="shared" si="13"/>
        <v>2981.5454545454545</v>
      </c>
      <c r="M30" s="28">
        <f t="shared" si="13"/>
        <v>9.5060606060606059</v>
      </c>
      <c r="N30" s="74">
        <f t="shared" si="13"/>
        <v>3128.7272727272725</v>
      </c>
      <c r="O30" s="28">
        <f t="shared" si="13"/>
        <v>4.747800586510265</v>
      </c>
      <c r="P30" s="28">
        <f t="shared" si="13"/>
        <v>7.6432689174624651</v>
      </c>
      <c r="Q30"/>
      <c r="S30"/>
      <c r="U30"/>
      <c r="W30"/>
      <c r="Y30"/>
    </row>
    <row r="31" spans="1:25" hidden="1" x14ac:dyDescent="0.25">
      <c r="A31" s="34" t="s">
        <v>35</v>
      </c>
      <c r="B31" s="27">
        <f>AVERAGE(B9:B17)</f>
        <v>1639.5555555555557</v>
      </c>
      <c r="C31" s="72">
        <f>AVERAGE(C17:C19)</f>
        <v>2.4307692307692306</v>
      </c>
      <c r="D31" s="27">
        <f>AVERAGE(D9:D17)</f>
        <v>1927.4444444444443</v>
      </c>
      <c r="E31" s="72">
        <f>AVERAGE(E17:E19)</f>
        <v>9.78494623655914</v>
      </c>
      <c r="F31" s="27">
        <f>AVERAGE(F9:F17)</f>
        <v>2233.2222222222222</v>
      </c>
      <c r="G31" s="72">
        <f>AVERAGE(G17:G19)</f>
        <v>12</v>
      </c>
      <c r="H31" s="27">
        <f>AVERAGE(H9:H17)</f>
        <v>2520</v>
      </c>
      <c r="I31" s="72">
        <f>AVERAGE(I17:I19)</f>
        <v>10.129032258064516</v>
      </c>
      <c r="J31" s="27">
        <f>AVERAGE(J9:J17)</f>
        <v>2786.3333333333335</v>
      </c>
      <c r="K31" s="72">
        <f>AVERAGE(K17:K19)</f>
        <v>9.2688172043010759</v>
      </c>
      <c r="L31" s="27">
        <f>AVERAGE(L9:L17)</f>
        <v>3057.7777777777778</v>
      </c>
      <c r="M31" s="72">
        <f>AVERAGE(M17:M19)</f>
        <v>11.122222222222222</v>
      </c>
      <c r="N31" s="27">
        <f>AVERAGE(N9:N17)</f>
        <v>3191.1111111111113</v>
      </c>
      <c r="O31" s="72">
        <f>AVERAGE(O17:O19)</f>
        <v>6.5913978494623651</v>
      </c>
      <c r="P31" s="72">
        <f>AVERAGE(P17:P19)</f>
        <v>8.3674937965260554</v>
      </c>
      <c r="Q31"/>
      <c r="S31"/>
      <c r="U31"/>
      <c r="W31"/>
      <c r="Y31"/>
    </row>
    <row r="32" spans="1:25" hidden="1" x14ac:dyDescent="0.25">
      <c r="A32" s="34" t="s">
        <v>36</v>
      </c>
      <c r="B32" s="27"/>
      <c r="C32" s="28"/>
      <c r="D32" s="27"/>
      <c r="E32" s="28"/>
      <c r="F32" s="27"/>
      <c r="G32" s="28"/>
      <c r="H32" s="27"/>
      <c r="I32" s="28"/>
      <c r="J32" s="27"/>
      <c r="K32" s="28"/>
      <c r="L32" s="27"/>
      <c r="M32" s="28"/>
      <c r="N32" s="27"/>
      <c r="O32" s="28"/>
      <c r="P32" s="70"/>
      <c r="Q32"/>
      <c r="S32"/>
      <c r="U32"/>
      <c r="W32"/>
      <c r="Y32"/>
    </row>
    <row r="33" spans="1:25" hidden="1" x14ac:dyDescent="0.25">
      <c r="A33" s="34" t="s">
        <v>37</v>
      </c>
      <c r="B33" s="27"/>
      <c r="C33" s="28"/>
      <c r="D33" s="27"/>
      <c r="E33" s="28"/>
      <c r="F33" s="27"/>
      <c r="G33" s="28"/>
      <c r="H33" s="27"/>
      <c r="I33" s="28"/>
      <c r="J33" s="27"/>
      <c r="K33" s="28"/>
      <c r="L33" s="27"/>
      <c r="M33" s="28"/>
      <c r="N33" s="27"/>
      <c r="O33" s="28"/>
      <c r="P33" s="70"/>
      <c r="Q33"/>
      <c r="S33"/>
      <c r="U33"/>
      <c r="W33"/>
      <c r="Y33"/>
    </row>
    <row r="34" spans="1:25" hidden="1" x14ac:dyDescent="0.25">
      <c r="A34" s="34" t="s">
        <v>34</v>
      </c>
      <c r="B34" s="35">
        <f>(B30-L56)/($N$30-$L$56)</f>
        <v>7.3653784949939308E-2</v>
      </c>
      <c r="C34" s="27"/>
      <c r="D34" s="35">
        <f>(D30-B30)/($N$30-$L$56)</f>
        <v>0.16758231724814393</v>
      </c>
      <c r="E34" s="27"/>
      <c r="F34" s="35">
        <f>(F30-D30)/($N$30-$L$56)</f>
        <v>0.18187794456009634</v>
      </c>
      <c r="G34" s="27"/>
      <c r="H34" s="35">
        <f>(H30-F30)/($N$30-$L$56)</f>
        <v>0.16883448898349734</v>
      </c>
      <c r="I34" s="27"/>
      <c r="J34" s="35">
        <f>(J30-H30)/($N$30-$L$56)</f>
        <v>0.1599127653691039</v>
      </c>
      <c r="K34" s="27"/>
      <c r="L34" s="35">
        <f>(L30-J30)/($N$30-$L$56)</f>
        <v>0.16366928057516414</v>
      </c>
      <c r="M34" s="27"/>
      <c r="N34" s="35">
        <f>(N30-L30)/($N$30-$L$56)</f>
        <v>8.4469418314055023E-2</v>
      </c>
      <c r="O34" s="61">
        <f>SUM(B34:N34)</f>
        <v>1</v>
      </c>
      <c r="P34" s="70"/>
      <c r="Q34"/>
      <c r="S34"/>
      <c r="U34"/>
      <c r="W34"/>
      <c r="Y34"/>
    </row>
    <row r="35" spans="1:25" hidden="1" x14ac:dyDescent="0.25">
      <c r="A35" s="34" t="s">
        <v>38</v>
      </c>
      <c r="B35" s="35">
        <f>(B31-L57)/($N$31-$L$57)</f>
        <v>0.33039225088711999</v>
      </c>
      <c r="C35" s="33"/>
      <c r="D35" s="35">
        <f>(D31-B31)/($N$31-$L$57)</f>
        <v>0.12424474920878478</v>
      </c>
      <c r="E35" s="33"/>
      <c r="F35" s="35">
        <f>(F31-D31)/($N$31-$L$57)</f>
        <v>0.13196509063009496</v>
      </c>
      <c r="G35" s="33"/>
      <c r="H35" s="35">
        <f>(H31-F31)/($N$31-$L$57)</f>
        <v>0.12376522489690228</v>
      </c>
      <c r="I35" s="33"/>
      <c r="J35" s="35">
        <f>(J31-H31)/($N$31-$L$57)</f>
        <v>0.11494197755826226</v>
      </c>
      <c r="K35" s="33"/>
      <c r="L35" s="35">
        <f>(L31-J31)/($N$31-$L$57)</f>
        <v>0.11714778939292217</v>
      </c>
      <c r="M35" s="33"/>
      <c r="N35" s="35">
        <f>(N31-L31)/($N$31-$L$57)</f>
        <v>5.7542917425913553E-2</v>
      </c>
      <c r="O35" s="61">
        <f>SUM(B35:N35)</f>
        <v>1</v>
      </c>
      <c r="P35" s="70"/>
      <c r="Q35"/>
      <c r="S35"/>
      <c r="U35"/>
      <c r="W35"/>
      <c r="Y35"/>
    </row>
    <row r="36" spans="1:25" hidden="1" x14ac:dyDescent="0.25">
      <c r="A36" s="47" t="s">
        <v>39</v>
      </c>
      <c r="B36" s="26">
        <f>(B18-L50)/($N$18-$L$50)</f>
        <v>4.6783625730994149E-2</v>
      </c>
      <c r="C36" s="41"/>
      <c r="D36" s="26">
        <f>(D18-B18)/($N$18-$L$50)</f>
        <v>0.14961013645224172</v>
      </c>
      <c r="E36" s="41"/>
      <c r="F36" s="26">
        <f>(F18-D18)/($N$18-$L$50)</f>
        <v>0.17933723196881091</v>
      </c>
      <c r="G36" s="41"/>
      <c r="H36" s="26">
        <f>(H18-F18)/($N$18-$L$50)</f>
        <v>0.17982456140350878</v>
      </c>
      <c r="I36" s="41"/>
      <c r="J36" s="26">
        <f>(J18-H18)/($N$18-$L$50)</f>
        <v>0.16910331384015595</v>
      </c>
      <c r="K36" s="41"/>
      <c r="L36" s="26">
        <f>(L18-J18)/($N$18-$L$50)</f>
        <v>0.17543859649122806</v>
      </c>
      <c r="M36" s="41"/>
      <c r="N36" s="26">
        <f>(N18-L18)/($N$18-$L$50)</f>
        <v>9.9902534113060423E-2</v>
      </c>
      <c r="O36" s="62">
        <f>SUM(B36:N36)</f>
        <v>1</v>
      </c>
      <c r="P36" s="71"/>
      <c r="Q36"/>
      <c r="S36"/>
      <c r="U36"/>
      <c r="W36"/>
      <c r="Y36"/>
    </row>
    <row r="37" spans="1:25" ht="6" customHeight="1" thickBot="1" x14ac:dyDescent="0.3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thickBot="1" x14ac:dyDescent="0.3">
      <c r="B38" s="17"/>
      <c r="C38" s="17"/>
      <c r="D38" s="38" t="s">
        <v>40</v>
      </c>
      <c r="E38" s="39"/>
      <c r="F38" s="39"/>
      <c r="G38" s="39"/>
      <c r="H38" s="39"/>
      <c r="I38" s="39"/>
      <c r="J38" s="39"/>
      <c r="K38" s="39"/>
      <c r="L38" s="39"/>
      <c r="M38" s="39"/>
      <c r="N38" s="40"/>
      <c r="O38" s="43"/>
      <c r="P38" s="28"/>
      <c r="Q38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2" t="s">
        <v>41</v>
      </c>
      <c r="E39" s="4"/>
      <c r="F39" s="2" t="s">
        <v>42</v>
      </c>
      <c r="G39" s="4"/>
      <c r="H39" s="2" t="s">
        <v>43</v>
      </c>
      <c r="I39" s="4"/>
      <c r="J39" s="2" t="s">
        <v>44</v>
      </c>
      <c r="K39" s="4"/>
      <c r="L39" s="2" t="s">
        <v>45</v>
      </c>
      <c r="M39" s="4"/>
      <c r="N39" s="29" t="s">
        <v>46</v>
      </c>
      <c r="P39" s="63" t="s">
        <v>47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B40" s="17"/>
      <c r="C40" s="17"/>
      <c r="D40" s="12" t="s">
        <v>11</v>
      </c>
      <c r="E40" s="13" t="s">
        <v>12</v>
      </c>
      <c r="F40" s="12" t="s">
        <v>11</v>
      </c>
      <c r="G40" s="13" t="s">
        <v>12</v>
      </c>
      <c r="H40" s="12" t="s">
        <v>11</v>
      </c>
      <c r="I40" s="13" t="s">
        <v>12</v>
      </c>
      <c r="J40" s="12" t="s">
        <v>11</v>
      </c>
      <c r="K40" s="13" t="s">
        <v>12</v>
      </c>
      <c r="L40" s="12" t="s">
        <v>11</v>
      </c>
      <c r="M40" s="13" t="s">
        <v>12</v>
      </c>
      <c r="N40" s="30" t="s">
        <v>48</v>
      </c>
      <c r="P40" s="64" t="s">
        <v>49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thickBot="1" x14ac:dyDescent="0.3">
      <c r="B41" s="17"/>
      <c r="C41" s="17"/>
      <c r="D41" s="14" t="s">
        <v>14</v>
      </c>
      <c r="E41" s="15" t="s">
        <v>15</v>
      </c>
      <c r="F41" s="14" t="s">
        <v>14</v>
      </c>
      <c r="G41" s="15" t="s">
        <v>15</v>
      </c>
      <c r="H41" s="14" t="s">
        <v>14</v>
      </c>
      <c r="I41" s="15" t="s">
        <v>15</v>
      </c>
      <c r="J41" s="14" t="s">
        <v>14</v>
      </c>
      <c r="K41" s="15" t="s">
        <v>15</v>
      </c>
      <c r="L41" s="14" t="s">
        <v>14</v>
      </c>
      <c r="M41" s="15" t="s">
        <v>15</v>
      </c>
      <c r="N41" s="14" t="s">
        <v>50</v>
      </c>
      <c r="P41" s="65" t="s">
        <v>12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16</v>
      </c>
      <c r="B42" s="17"/>
      <c r="C42" s="17"/>
      <c r="D42" s="20">
        <v>3059</v>
      </c>
      <c r="E42" s="16">
        <f t="shared" ref="E42:E55" si="14">(D42-N9)/30</f>
        <v>-1.5666666666666667</v>
      </c>
      <c r="F42" s="20">
        <v>2755</v>
      </c>
      <c r="G42" s="16">
        <f t="shared" ref="G42:G49" si="15">(F42-D42)/31</f>
        <v>-9.806451612903226</v>
      </c>
      <c r="H42" s="20">
        <v>2229</v>
      </c>
      <c r="I42" s="22">
        <f t="shared" ref="I42:I49" si="16">(H42-F42)/31</f>
        <v>-16.967741935483872</v>
      </c>
      <c r="J42" s="20">
        <v>1827</v>
      </c>
      <c r="K42" s="22">
        <f t="shared" ref="K42:K49" si="17">(J42-H42)/28</f>
        <v>-14.357142857142858</v>
      </c>
      <c r="L42" s="20">
        <v>1684</v>
      </c>
      <c r="M42" s="22">
        <f t="shared" ref="M42:M49" si="18">(L42-J42)/31</f>
        <v>-4.612903225806452</v>
      </c>
      <c r="N42" s="21">
        <f t="shared" ref="N42:N53" si="19">L42/N9</f>
        <v>0.54217643271088212</v>
      </c>
      <c r="P42" s="16">
        <f>(E42+G42+I42+K42+M42)/5</f>
        <v>-9.4621812596006158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17</v>
      </c>
      <c r="B43" s="17"/>
      <c r="C43" s="17"/>
      <c r="D43" s="20">
        <v>3171</v>
      </c>
      <c r="E43" s="16">
        <f t="shared" si="14"/>
        <v>-2.4</v>
      </c>
      <c r="F43" s="20">
        <v>2850</v>
      </c>
      <c r="G43" s="16">
        <f t="shared" si="15"/>
        <v>-10.35483870967742</v>
      </c>
      <c r="H43" s="20">
        <v>2509</v>
      </c>
      <c r="I43" s="22">
        <f t="shared" si="16"/>
        <v>-11</v>
      </c>
      <c r="J43" s="20">
        <v>1994</v>
      </c>
      <c r="K43" s="22">
        <f t="shared" si="17"/>
        <v>-18.392857142857142</v>
      </c>
      <c r="L43" s="20">
        <v>1776</v>
      </c>
      <c r="M43" s="22">
        <f t="shared" si="18"/>
        <v>-7.032258064516129</v>
      </c>
      <c r="N43" s="21">
        <f t="shared" si="19"/>
        <v>0.54764107308048104</v>
      </c>
      <c r="P43" s="16">
        <f>(E43+G43+I43+K43+M43)/5</f>
        <v>-9.8359907834101392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18</v>
      </c>
      <c r="B44" s="17"/>
      <c r="C44" s="17"/>
      <c r="D44" s="20">
        <v>3199</v>
      </c>
      <c r="E44" s="16">
        <f t="shared" si="14"/>
        <v>-2.2999999999999998</v>
      </c>
      <c r="F44" s="20">
        <v>2513</v>
      </c>
      <c r="G44" s="16">
        <f t="shared" si="15"/>
        <v>-22.129032258064516</v>
      </c>
      <c r="H44" s="20">
        <v>2268</v>
      </c>
      <c r="I44" s="22">
        <f t="shared" si="16"/>
        <v>-7.903225806451613</v>
      </c>
      <c r="J44" s="20">
        <v>1999</v>
      </c>
      <c r="K44" s="22">
        <f t="shared" si="17"/>
        <v>-9.6071428571428577</v>
      </c>
      <c r="L44" s="20">
        <v>1867</v>
      </c>
      <c r="M44" s="22">
        <f t="shared" si="18"/>
        <v>-4.258064516129032</v>
      </c>
      <c r="N44" s="21">
        <f t="shared" si="19"/>
        <v>0.57129742962056307</v>
      </c>
      <c r="P44" s="16">
        <f t="shared" ref="P44:P53" si="20">(E44+G44+I44+K44+M44)/5</f>
        <v>-9.2394930875576033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9" t="s">
        <v>19</v>
      </c>
      <c r="B45" s="17"/>
      <c r="C45" s="17"/>
      <c r="D45" s="20">
        <v>3478</v>
      </c>
      <c r="E45" s="16">
        <f t="shared" si="14"/>
        <v>0.13333333333333333</v>
      </c>
      <c r="F45" s="20">
        <v>3070</v>
      </c>
      <c r="G45" s="16">
        <f t="shared" si="15"/>
        <v>-13.161290322580646</v>
      </c>
      <c r="H45" s="20">
        <v>2368</v>
      </c>
      <c r="I45" s="22">
        <f t="shared" si="16"/>
        <v>-22.64516129032258</v>
      </c>
      <c r="J45" s="20">
        <v>2089</v>
      </c>
      <c r="K45" s="22">
        <f t="shared" si="17"/>
        <v>-9.9642857142857135</v>
      </c>
      <c r="L45" s="20">
        <v>1924</v>
      </c>
      <c r="M45" s="22">
        <f t="shared" si="18"/>
        <v>-5.32258064516129</v>
      </c>
      <c r="N45" s="21">
        <f t="shared" si="19"/>
        <v>0.55382843983880248</v>
      </c>
      <c r="P45" s="16">
        <f t="shared" si="20"/>
        <v>-10.191996927803379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9" t="s">
        <v>20</v>
      </c>
      <c r="B46" s="17"/>
      <c r="C46" s="17"/>
      <c r="D46" s="20">
        <v>3145</v>
      </c>
      <c r="E46" s="16">
        <f t="shared" si="14"/>
        <v>-7.0666666666666664</v>
      </c>
      <c r="F46" s="20">
        <v>2824</v>
      </c>
      <c r="G46" s="16">
        <f t="shared" si="15"/>
        <v>-10.35483870967742</v>
      </c>
      <c r="H46" s="20">
        <f>2216</f>
        <v>2216</v>
      </c>
      <c r="I46" s="22">
        <f t="shared" si="16"/>
        <v>-19.612903225806452</v>
      </c>
      <c r="J46" s="20">
        <v>1837</v>
      </c>
      <c r="K46" s="22">
        <f t="shared" si="17"/>
        <v>-13.535714285714286</v>
      </c>
      <c r="L46" s="20">
        <v>1545</v>
      </c>
      <c r="M46" s="22">
        <f t="shared" si="18"/>
        <v>-9.4193548387096779</v>
      </c>
      <c r="N46" s="21">
        <f t="shared" si="19"/>
        <v>0.46023235031277926</v>
      </c>
      <c r="P46" s="16">
        <f t="shared" si="20"/>
        <v>-11.997895545314901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21</v>
      </c>
      <c r="B47" s="17"/>
      <c r="C47" s="17"/>
      <c r="D47" s="17">
        <v>3054</v>
      </c>
      <c r="E47" s="16">
        <f t="shared" si="14"/>
        <v>-5.6333333333333337</v>
      </c>
      <c r="F47" s="17">
        <v>2597</v>
      </c>
      <c r="G47" s="16">
        <f t="shared" si="15"/>
        <v>-14.741935483870968</v>
      </c>
      <c r="H47" s="17">
        <v>1827</v>
      </c>
      <c r="I47" s="16">
        <f t="shared" si="16"/>
        <v>-24.838709677419356</v>
      </c>
      <c r="J47" s="17">
        <v>1303</v>
      </c>
      <c r="K47" s="16">
        <f t="shared" si="17"/>
        <v>-18.714285714285715</v>
      </c>
      <c r="L47" s="17">
        <v>1029</v>
      </c>
      <c r="M47" s="16">
        <f t="shared" si="18"/>
        <v>-8.8387096774193541</v>
      </c>
      <c r="N47" s="21">
        <f t="shared" si="19"/>
        <v>0.3192677629537698</v>
      </c>
      <c r="P47" s="16">
        <f t="shared" si="20"/>
        <v>-14.553394777265746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22</v>
      </c>
      <c r="B48" s="17"/>
      <c r="C48" s="17"/>
      <c r="D48" s="17">
        <v>2762</v>
      </c>
      <c r="E48" s="16">
        <f t="shared" si="14"/>
        <v>-7.2</v>
      </c>
      <c r="F48" s="17">
        <v>2322</v>
      </c>
      <c r="G48" s="16">
        <f t="shared" si="15"/>
        <v>-14.193548387096774</v>
      </c>
      <c r="H48" s="17">
        <v>1579</v>
      </c>
      <c r="I48" s="16">
        <f t="shared" si="16"/>
        <v>-23.967741935483872</v>
      </c>
      <c r="J48" s="17">
        <v>1091</v>
      </c>
      <c r="K48" s="16">
        <f t="shared" si="17"/>
        <v>-17.428571428571427</v>
      </c>
      <c r="L48" s="17">
        <v>958</v>
      </c>
      <c r="M48" s="16">
        <f t="shared" si="18"/>
        <v>-4.290322580645161</v>
      </c>
      <c r="N48" s="21">
        <f t="shared" si="19"/>
        <v>0.32169241101410345</v>
      </c>
      <c r="P48" s="16">
        <f t="shared" si="20"/>
        <v>-13.416036866359448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23</v>
      </c>
      <c r="B49" s="17"/>
      <c r="C49" s="17"/>
      <c r="D49" s="17">
        <v>2978</v>
      </c>
      <c r="E49" s="16">
        <f t="shared" si="14"/>
        <v>-3.2333333333333334</v>
      </c>
      <c r="F49" s="17">
        <v>2606</v>
      </c>
      <c r="G49" s="16">
        <f t="shared" si="15"/>
        <v>-12</v>
      </c>
      <c r="H49" s="17">
        <v>2045</v>
      </c>
      <c r="I49" s="16">
        <f t="shared" si="16"/>
        <v>-18.096774193548388</v>
      </c>
      <c r="J49" s="17">
        <v>1542</v>
      </c>
      <c r="K49" s="16">
        <f t="shared" si="17"/>
        <v>-17.964285714285715</v>
      </c>
      <c r="L49" s="17">
        <v>1332</v>
      </c>
      <c r="M49" s="16">
        <f t="shared" si="18"/>
        <v>-6.774193548387097</v>
      </c>
      <c r="N49" s="21">
        <f t="shared" si="19"/>
        <v>0.43317073170731707</v>
      </c>
      <c r="P49" s="16">
        <f t="shared" si="20"/>
        <v>-11.613717357910906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24</v>
      </c>
      <c r="B50" s="17"/>
      <c r="C50" s="17"/>
      <c r="D50" s="17">
        <v>2728</v>
      </c>
      <c r="E50" s="16">
        <f t="shared" si="14"/>
        <v>-8.9333333333333336</v>
      </c>
      <c r="F50" s="17">
        <v>2153</v>
      </c>
      <c r="G50" s="16">
        <f>(F50-D50)/29</f>
        <v>-19.827586206896552</v>
      </c>
      <c r="H50" s="17">
        <v>1462</v>
      </c>
      <c r="I50" s="16">
        <f>(H50-F50)/26</f>
        <v>-26.576923076923077</v>
      </c>
      <c r="J50" s="17">
        <v>1021</v>
      </c>
      <c r="K50" s="16">
        <f>(J50-H50)/30</f>
        <v>-14.7</v>
      </c>
      <c r="L50" s="17">
        <v>758</v>
      </c>
      <c r="M50" s="16">
        <f>(L50-J50)/31</f>
        <v>-8.4838709677419359</v>
      </c>
      <c r="N50" s="21">
        <f t="shared" si="19"/>
        <v>0.25300400534045392</v>
      </c>
      <c r="O50" s="6"/>
      <c r="P50" s="16">
        <f t="shared" si="20"/>
        <v>-15.70434271697898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25</v>
      </c>
      <c r="B51" s="17"/>
      <c r="C51" s="17"/>
      <c r="D51" s="17">
        <v>2549</v>
      </c>
      <c r="E51" s="16">
        <f t="shared" si="14"/>
        <v>-8.6999999999999993</v>
      </c>
      <c r="F51" s="17">
        <v>2173</v>
      </c>
      <c r="G51" s="16">
        <f>(F51-D51)/31</f>
        <v>-12.129032258064516</v>
      </c>
      <c r="H51" s="17">
        <v>1496</v>
      </c>
      <c r="I51" s="16">
        <f>(H51-F51)/31</f>
        <v>-21.838709677419356</v>
      </c>
      <c r="J51" s="17">
        <v>1139</v>
      </c>
      <c r="K51" s="16">
        <f>(J51-H51)/28</f>
        <v>-12.75</v>
      </c>
      <c r="L51" s="17">
        <v>990</v>
      </c>
      <c r="M51" s="16">
        <f>(L51-J51)/31</f>
        <v>-4.806451612903226</v>
      </c>
      <c r="N51" s="21">
        <f t="shared" si="19"/>
        <v>0.35231316725978645</v>
      </c>
      <c r="O51" s="6"/>
      <c r="P51" s="16">
        <f t="shared" si="20"/>
        <v>-12.044838709677419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customHeight="1" x14ac:dyDescent="0.25">
      <c r="A52" s="1" t="s">
        <v>26</v>
      </c>
      <c r="B52" s="17"/>
      <c r="C52" s="17"/>
      <c r="D52" s="27">
        <v>2699</v>
      </c>
      <c r="E52" s="16">
        <f t="shared" si="14"/>
        <v>-6.2333333333333334</v>
      </c>
      <c r="F52" s="27">
        <v>2175</v>
      </c>
      <c r="G52" s="28">
        <f>(F52-D52)/31</f>
        <v>-16.903225806451612</v>
      </c>
      <c r="H52" s="27">
        <v>1712</v>
      </c>
      <c r="I52" s="28">
        <f>(H52-F52)/31</f>
        <v>-14.935483870967742</v>
      </c>
      <c r="J52" s="27">
        <v>1426</v>
      </c>
      <c r="K52" s="28">
        <f>(J52-H52)/28</f>
        <v>-10.214285714285714</v>
      </c>
      <c r="L52" s="27">
        <v>1183</v>
      </c>
      <c r="M52" s="28">
        <f>(L52-J52)/31</f>
        <v>-7.838709677419355</v>
      </c>
      <c r="N52" s="21">
        <f t="shared" si="19"/>
        <v>0.40990990990990989</v>
      </c>
      <c r="O52" s="6"/>
      <c r="P52" s="16">
        <f t="shared" si="20"/>
        <v>-11.225007680491551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customHeight="1" x14ac:dyDescent="0.25">
      <c r="A53" s="1" t="s">
        <v>27</v>
      </c>
      <c r="B53" s="17"/>
      <c r="C53" s="17"/>
      <c r="D53" s="27">
        <v>3155</v>
      </c>
      <c r="E53" s="16">
        <f t="shared" si="14"/>
        <v>-1.2</v>
      </c>
      <c r="F53" s="27">
        <v>2730</v>
      </c>
      <c r="G53" s="16">
        <f>(F53-D53)/31</f>
        <v>-13.709677419354838</v>
      </c>
      <c r="H53" s="27">
        <v>2094</v>
      </c>
      <c r="I53" s="16">
        <f>(H53-F53)/31</f>
        <v>-20.516129032258064</v>
      </c>
      <c r="J53" s="27">
        <v>1792</v>
      </c>
      <c r="K53" s="16">
        <f>(J53-H53)/28</f>
        <v>-10.785714285714286</v>
      </c>
      <c r="L53" s="27">
        <v>1430</v>
      </c>
      <c r="M53" s="16">
        <f>(L53-J53)/31</f>
        <v>-11.67741935483871</v>
      </c>
      <c r="N53" s="21">
        <f t="shared" si="19"/>
        <v>0.44813538075838294</v>
      </c>
      <c r="O53" s="6"/>
      <c r="P53" s="16">
        <f t="shared" si="20"/>
        <v>-11.577788018433179</v>
      </c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52</v>
      </c>
      <c r="B54" s="17"/>
      <c r="C54" s="17"/>
      <c r="D54" s="27">
        <f>IF(D52=0,N19,D52)-(-E56*0.0001)</f>
        <v>2698.9994043317506</v>
      </c>
      <c r="E54" s="16">
        <f t="shared" si="14"/>
        <v>-10.900019855608313</v>
      </c>
      <c r="F54" s="27">
        <f>IF(F52=0,D51,F52)-(-G56*0.0001)</f>
        <v>2174.9986258064514</v>
      </c>
      <c r="G54" s="16">
        <f t="shared" ref="G54:G62" si="21">(F54-D54)/31</f>
        <v>-16.903250920170944</v>
      </c>
      <c r="H54" s="75">
        <f>IF(H52=0,F51,H52)-(-I56*0.0001)</f>
        <v>1711.9980655210918</v>
      </c>
      <c r="I54" s="16">
        <f>IF(H52=0,(-F51+H54)/0.0001,(-H52+H54)/0.0001)</f>
        <v>-19.344789081969793</v>
      </c>
      <c r="J54" s="27">
        <f>IF(J52=0,H51,J52)-(-K56*0.0001)</f>
        <v>1425.9985258571428</v>
      </c>
      <c r="K54" s="16">
        <f>IF(J52=0,(-H51+J54)/0.0001,(-J52+J54)/0.0001)</f>
        <v>-14.741428572051518</v>
      </c>
      <c r="L54" s="27">
        <f>IF(L52=0,J51,L52)-(-M56*0.001)</f>
        <v>1182.9936161290323</v>
      </c>
      <c r="M54" s="16">
        <f>IF(L52=0,(-J51+L54)/0.001,(-L52+L54)/0.001)</f>
        <v>-6.3838709677384031</v>
      </c>
      <c r="P54" s="16">
        <f>(E54+G54+I54+K54+M54)/5</f>
        <v>-13.654671879507793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53</v>
      </c>
      <c r="B55" s="23"/>
      <c r="C55" s="23"/>
      <c r="D55" s="27"/>
      <c r="E55" s="16">
        <f t="shared" si="14"/>
        <v>-89.966666666666669</v>
      </c>
      <c r="F55" s="27"/>
      <c r="G55" s="16">
        <f t="shared" si="21"/>
        <v>0</v>
      </c>
      <c r="H55" s="77"/>
      <c r="I55" s="24"/>
      <c r="J55" s="27"/>
      <c r="K55" s="24"/>
      <c r="L55" s="27"/>
      <c r="M55" s="24"/>
      <c r="N55" s="45"/>
      <c r="O55" s="45"/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54</v>
      </c>
      <c r="B56" s="27"/>
      <c r="C56" s="27"/>
      <c r="D56" s="27">
        <f>AVERAGE(D42:D51)</f>
        <v>3012.3</v>
      </c>
      <c r="E56" s="16">
        <f t="shared" ref="E56:E62" si="22">(D56-N25)/30</f>
        <v>-5.9566824926686115</v>
      </c>
      <c r="F56" s="27">
        <f>AVERAGE(F42:F51)</f>
        <v>2586.3000000000002</v>
      </c>
      <c r="G56" s="16">
        <f t="shared" si="21"/>
        <v>-13.741935483870968</v>
      </c>
      <c r="H56" s="75">
        <f t="shared" ref="H56:M56" si="23">AVERAGE(H42:H51)</f>
        <v>1999.9</v>
      </c>
      <c r="I56" s="72">
        <f t="shared" si="23"/>
        <v>-19.344789081885857</v>
      </c>
      <c r="J56" s="27">
        <f t="shared" si="23"/>
        <v>1584.2</v>
      </c>
      <c r="K56" s="72">
        <f t="shared" si="23"/>
        <v>-14.741428571428571</v>
      </c>
      <c r="L56" s="27">
        <f t="shared" si="23"/>
        <v>1386.3</v>
      </c>
      <c r="M56" s="72">
        <f t="shared" si="23"/>
        <v>-6.3838709677419354</v>
      </c>
      <c r="N56" s="33"/>
      <c r="P56" s="16">
        <f>(E56+G56+I56+K56+M56)/5</f>
        <v>-12.033741319519189</v>
      </c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55</v>
      </c>
      <c r="B57" s="27"/>
      <c r="C57" s="27"/>
      <c r="D57" s="27">
        <f>AVERAGE(D50:D51)</f>
        <v>2638.5</v>
      </c>
      <c r="E57" s="16">
        <f t="shared" si="22"/>
        <v>-18.416688637992834</v>
      </c>
      <c r="F57" s="27">
        <f>AVERAGE(F50:F51)</f>
        <v>2163</v>
      </c>
      <c r="G57" s="16">
        <f t="shared" si="21"/>
        <v>-15.338709677419354</v>
      </c>
      <c r="H57" s="75">
        <f t="shared" ref="H57:M57" si="24">AVERAGE(H50:H51)</f>
        <v>1479</v>
      </c>
      <c r="I57" s="72">
        <f t="shared" si="24"/>
        <v>-24.207816377171216</v>
      </c>
      <c r="J57" s="27">
        <f t="shared" si="24"/>
        <v>1080</v>
      </c>
      <c r="K57" s="72">
        <f t="shared" si="24"/>
        <v>-13.725</v>
      </c>
      <c r="L57" s="27">
        <f t="shared" si="24"/>
        <v>874</v>
      </c>
      <c r="M57" s="72">
        <f t="shared" si="24"/>
        <v>-6.645161290322581</v>
      </c>
      <c r="N57" s="33"/>
      <c r="O57" s="33"/>
      <c r="P57" s="16">
        <f>(E57+G57+I57+K57+M57)/5</f>
        <v>-15.666675196581195</v>
      </c>
      <c r="Q57" s="16"/>
      <c r="R57" s="17"/>
      <c r="S57" s="16"/>
      <c r="T57" s="17"/>
      <c r="U57" s="16"/>
      <c r="V57" s="17"/>
      <c r="W57" s="16"/>
      <c r="X57" s="17"/>
      <c r="Y57" s="16"/>
    </row>
    <row r="58" spans="1:25" ht="12" hidden="1" customHeight="1" x14ac:dyDescent="0.25">
      <c r="A58" s="1" t="s">
        <v>56</v>
      </c>
      <c r="B58" s="27"/>
      <c r="C58" s="27"/>
      <c r="D58" s="27"/>
      <c r="E58" s="16">
        <f t="shared" si="22"/>
        <v>-106.36668397849462</v>
      </c>
      <c r="F58" s="27"/>
      <c r="G58" s="16">
        <f t="shared" si="21"/>
        <v>0</v>
      </c>
      <c r="H58" s="75"/>
      <c r="I58" s="28"/>
      <c r="J58" s="27"/>
      <c r="K58" s="28"/>
      <c r="L58" s="27"/>
      <c r="M58" s="28"/>
      <c r="N58" s="33"/>
      <c r="O58" s="33"/>
      <c r="Q58" s="16"/>
      <c r="R58" s="17"/>
      <c r="S58" s="16"/>
      <c r="T58" s="17"/>
      <c r="U58" s="16"/>
      <c r="V58" s="17"/>
      <c r="W58" s="16"/>
      <c r="X58" s="17"/>
      <c r="Y58" s="16"/>
    </row>
    <row r="59" spans="1:25" ht="12" hidden="1" customHeight="1" x14ac:dyDescent="0.25">
      <c r="A59" s="1" t="s">
        <v>57</v>
      </c>
      <c r="B59" s="27"/>
      <c r="C59" s="27"/>
      <c r="D59" s="27"/>
      <c r="E59" s="16">
        <f t="shared" si="22"/>
        <v>0</v>
      </c>
      <c r="F59" s="27"/>
      <c r="G59" s="16">
        <f t="shared" si="21"/>
        <v>0</v>
      </c>
      <c r="H59" s="75"/>
      <c r="I59" s="28"/>
      <c r="J59" s="27"/>
      <c r="K59" s="28"/>
      <c r="L59" s="27"/>
      <c r="M59" s="28"/>
      <c r="N59" s="33"/>
      <c r="Q59" s="16"/>
      <c r="R59" s="17"/>
      <c r="S59" s="16"/>
      <c r="T59" s="17"/>
      <c r="U59" s="16"/>
      <c r="V59" s="17"/>
      <c r="W59" s="16"/>
      <c r="X59" s="17"/>
      <c r="Y59" s="16"/>
    </row>
    <row r="60" spans="1:25" s="50" customFormat="1" ht="12" hidden="1" customHeight="1" x14ac:dyDescent="0.25">
      <c r="A60" s="1" t="s">
        <v>58</v>
      </c>
      <c r="B60" s="49"/>
      <c r="C60" s="49"/>
      <c r="D60" s="48">
        <f>(N30-D56)/($N$30-$L$56)</f>
        <v>6.6819014227801121E-2</v>
      </c>
      <c r="E60" s="16">
        <f t="shared" si="22"/>
        <v>2.2273004742600373E-3</v>
      </c>
      <c r="F60" s="48">
        <f>(D56-F56)/($N$30-$L$56)</f>
        <v>0.24448653132777162</v>
      </c>
      <c r="G60" s="16">
        <f t="shared" si="21"/>
        <v>5.7312102290313065E-3</v>
      </c>
      <c r="H60" s="76">
        <f>(F56-H56)/($N$30-$L$56)</f>
        <v>0.33654202340517675</v>
      </c>
      <c r="I60" s="46"/>
      <c r="J60" s="48">
        <f>(H56-J56)/($N$30-$L$56)</f>
        <v>0.23857523726045698</v>
      </c>
      <c r="K60" s="46"/>
      <c r="L60" s="48">
        <f>(J56-L56)/($N$30-$L$56)</f>
        <v>0.11357719377879349</v>
      </c>
      <c r="M60" s="46"/>
      <c r="N60" s="46">
        <f>SUM(D60:M60)</f>
        <v>1.0079585107032913</v>
      </c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s="50" customFormat="1" ht="12" hidden="1" customHeight="1" x14ac:dyDescent="0.25">
      <c r="A61" s="1" t="s">
        <v>59</v>
      </c>
      <c r="B61" s="49"/>
      <c r="C61" s="49"/>
      <c r="D61" s="48">
        <f>(N31-D57)/($N$31-$L$57)</f>
        <v>0.23849141651481737</v>
      </c>
      <c r="E61" s="16">
        <f t="shared" si="22"/>
        <v>-104.28295937702525</v>
      </c>
      <c r="F61" s="48">
        <f>(D57-F57)/($N$31-$L$57)</f>
        <v>0.20521242927016398</v>
      </c>
      <c r="G61" s="16">
        <f t="shared" si="21"/>
        <v>-1.0735157175694643E-3</v>
      </c>
      <c r="H61" s="76">
        <f>(F57-H57)/($N$31-$L$57)</f>
        <v>0.2951951663949362</v>
      </c>
      <c r="I61" s="46"/>
      <c r="J61" s="48">
        <f>(H57-J57)/($N$31-$L$57)</f>
        <v>0.17219718039704612</v>
      </c>
      <c r="K61" s="46"/>
      <c r="L61" s="48">
        <f>(J57-L57)/($N$31-$L$57)</f>
        <v>8.8903807423036343E-2</v>
      </c>
      <c r="M61" s="46"/>
      <c r="N61" s="46">
        <f>SUM(D61:M61)</f>
        <v>-103.28403289274281</v>
      </c>
      <c r="P61" s="16"/>
      <c r="Q61" s="51"/>
      <c r="R61" s="52"/>
      <c r="S61" s="51"/>
      <c r="T61" s="52"/>
      <c r="U61" s="51"/>
      <c r="V61" s="52"/>
      <c r="W61" s="51"/>
      <c r="X61" s="52"/>
      <c r="Y61" s="51"/>
    </row>
    <row r="62" spans="1:25" s="50" customFormat="1" ht="12" hidden="1" customHeight="1" x14ac:dyDescent="0.25">
      <c r="A62" s="1" t="s">
        <v>60</v>
      </c>
      <c r="B62" s="53"/>
      <c r="C62" s="53"/>
      <c r="D62" s="48">
        <f>(N16-D50)/($N$16-$L$50)</f>
        <v>0.14976262408286578</v>
      </c>
      <c r="E62" s="16">
        <f t="shared" si="22"/>
        <v>-106.36537828290095</v>
      </c>
      <c r="F62" s="48">
        <f>(D50-F50)/($N$16-$L$50)</f>
        <v>0.24816573154941735</v>
      </c>
      <c r="G62" s="16">
        <f t="shared" si="21"/>
        <v>3.1742937892435988E-3</v>
      </c>
      <c r="H62" s="76">
        <f>(F50-H50)/($N$16-$L$50)</f>
        <v>0.2982304704359085</v>
      </c>
      <c r="I62" s="25"/>
      <c r="J62" s="48">
        <f>(H50-J50)/($N$16-$L$50)</f>
        <v>0.19033232628398791</v>
      </c>
      <c r="K62" s="25"/>
      <c r="L62" s="48">
        <f>(J50-L50)/($N$16-$L$50)</f>
        <v>0.11350884764782046</v>
      </c>
      <c r="M62" s="25"/>
      <c r="N62" s="42">
        <f>SUM(D62:M62)</f>
        <v>-105.36220398911169</v>
      </c>
      <c r="O62" s="53"/>
      <c r="P62" s="16"/>
      <c r="Q62" s="51"/>
      <c r="R62" s="52"/>
      <c r="S62" s="51"/>
      <c r="T62" s="52"/>
      <c r="U62" s="51"/>
      <c r="V62" s="52"/>
      <c r="W62" s="51"/>
      <c r="X62" s="52"/>
      <c r="Y62" s="51"/>
    </row>
    <row r="63" spans="1:25" ht="12" customHeight="1" x14ac:dyDescent="0.25">
      <c r="A63" s="1" t="s">
        <v>51</v>
      </c>
      <c r="B63" s="17"/>
      <c r="C63" s="17"/>
      <c r="D63" s="27">
        <v>2991</v>
      </c>
      <c r="E63" s="16">
        <f>(D63-N21)/30</f>
        <v>-1.1666666666666667</v>
      </c>
      <c r="F63" s="27">
        <v>2509</v>
      </c>
      <c r="G63" s="16">
        <f>(F63-D63)/31</f>
        <v>-15.548387096774194</v>
      </c>
      <c r="H63" s="27">
        <v>1725</v>
      </c>
      <c r="I63" s="16">
        <f>(H63-F63)/31</f>
        <v>-25.29032258064516</v>
      </c>
      <c r="J63" s="27">
        <v>1300</v>
      </c>
      <c r="K63" s="16">
        <f>(J63-H63)/29</f>
        <v>-14.655172413793103</v>
      </c>
      <c r="L63" s="27">
        <v>1150</v>
      </c>
      <c r="M63" s="16">
        <f>(L63-J63)/31</f>
        <v>-4.838709677419355</v>
      </c>
      <c r="N63" s="21">
        <f>L63/N21</f>
        <v>0.38003965631196301</v>
      </c>
      <c r="O63" s="17"/>
      <c r="Q63" s="16"/>
      <c r="R63" s="17"/>
      <c r="S63" s="16"/>
      <c r="T63" s="17"/>
      <c r="U63" s="16"/>
      <c r="V63" s="17"/>
      <c r="W63" s="16"/>
      <c r="X63" s="17"/>
      <c r="Y63" s="16"/>
    </row>
    <row r="64" spans="1:25" x14ac:dyDescent="0.25">
      <c r="A64" s="1" t="s">
        <v>61</v>
      </c>
      <c r="D64" s="27">
        <v>2443</v>
      </c>
      <c r="E64" s="16">
        <f>(D64-N22)/30</f>
        <v>-8.5333333333333332</v>
      </c>
      <c r="F64" s="27">
        <v>1720</v>
      </c>
      <c r="G64" s="16">
        <f>(F64-D64)/31</f>
        <v>-23.322580645161292</v>
      </c>
      <c r="H64" s="27">
        <v>1265</v>
      </c>
      <c r="I64" s="16">
        <f>(H64-F64)/31</f>
        <v>-14.67741935483871</v>
      </c>
      <c r="J64" s="73">
        <v>906</v>
      </c>
      <c r="K64" s="16">
        <f>(J64-H64)/28</f>
        <v>-12.821428571428571</v>
      </c>
      <c r="L64" s="73">
        <v>718</v>
      </c>
      <c r="M64" s="16">
        <f>(L64-J64)/31</f>
        <v>-6.064516129032258</v>
      </c>
      <c r="N64" s="21">
        <f>L64/N22</f>
        <v>0.26602445350129678</v>
      </c>
    </row>
    <row r="65" spans="1:12" x14ac:dyDescent="0.25">
      <c r="A65" s="50"/>
      <c r="C65" s="59"/>
      <c r="D65" s="27"/>
      <c r="F65" s="27"/>
      <c r="H65" s="27"/>
      <c r="J65" s="78" t="s">
        <v>28</v>
      </c>
      <c r="L65" s="78" t="s">
        <v>29</v>
      </c>
    </row>
    <row r="66" spans="1:12" x14ac:dyDescent="0.25">
      <c r="A66" s="50" t="s">
        <v>64</v>
      </c>
      <c r="C66" s="59"/>
    </row>
    <row r="67" spans="1:12" x14ac:dyDescent="0.25">
      <c r="A67" s="50" t="s">
        <v>65</v>
      </c>
      <c r="C67" s="59"/>
    </row>
    <row r="68" spans="1:12" x14ac:dyDescent="0.25">
      <c r="A68" s="50" t="s">
        <v>66</v>
      </c>
    </row>
  </sheetData>
  <printOptions gridLinesSet="0"/>
  <pageMargins left="0.26" right="0.24" top="0.41" bottom="0.23" header="0.5" footer="0.5"/>
  <pageSetup scale="89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2001-04-11T18:06:45Z</cp:lastPrinted>
  <dcterms:created xsi:type="dcterms:W3CDTF">1998-08-18T19:12:50Z</dcterms:created>
  <dcterms:modified xsi:type="dcterms:W3CDTF">2023-09-10T11:30:12Z</dcterms:modified>
</cp:coreProperties>
</file>