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00" windowWidth="9132" windowHeight="4752"/>
  </bookViews>
  <sheets>
    <sheet name="Sheet1" sheetId="1" r:id="rId1"/>
  </sheets>
  <externalReferences>
    <externalReference r:id="rId2"/>
    <externalReference r:id="rId3"/>
  </externalReferences>
  <definedNames>
    <definedName name="_xlnm.Print_Area" localSheetId="0">Sheet1!$A$1:$P$66</definedName>
  </definedNames>
  <calcPr calcId="0"/>
</workbook>
</file>

<file path=xl/calcChain.xml><?xml version="1.0" encoding="utf-8"?>
<calcChain xmlns="http://schemas.openxmlformats.org/spreadsheetml/2006/main">
  <c r="E9" i="1" l="1"/>
  <c r="G9" i="1"/>
  <c r="I9" i="1"/>
  <c r="K9" i="1"/>
  <c r="M9" i="1"/>
  <c r="O9" i="1"/>
  <c r="P9" i="1"/>
  <c r="C10" i="1"/>
  <c r="E10" i="1"/>
  <c r="G10" i="1"/>
  <c r="I10" i="1"/>
  <c r="K10" i="1"/>
  <c r="M10" i="1"/>
  <c r="O10" i="1"/>
  <c r="P10" i="1"/>
  <c r="C11" i="1"/>
  <c r="E11" i="1"/>
  <c r="G11" i="1"/>
  <c r="I11" i="1"/>
  <c r="K11" i="1"/>
  <c r="M11" i="1"/>
  <c r="O11" i="1"/>
  <c r="P11" i="1"/>
  <c r="C12" i="1"/>
  <c r="E12" i="1"/>
  <c r="G12" i="1"/>
  <c r="I12" i="1"/>
  <c r="K12" i="1"/>
  <c r="M12" i="1"/>
  <c r="O12" i="1"/>
  <c r="P12" i="1"/>
  <c r="C13" i="1"/>
  <c r="E13" i="1"/>
  <c r="G13" i="1"/>
  <c r="I13" i="1"/>
  <c r="K13" i="1"/>
  <c r="M13" i="1"/>
  <c r="O13" i="1"/>
  <c r="P13" i="1"/>
  <c r="C14" i="1"/>
  <c r="E14" i="1"/>
  <c r="G14" i="1"/>
  <c r="I14" i="1"/>
  <c r="K14" i="1"/>
  <c r="M14" i="1"/>
  <c r="O14" i="1"/>
  <c r="P14" i="1"/>
  <c r="C15" i="1"/>
  <c r="E15" i="1"/>
  <c r="G15" i="1"/>
  <c r="I15" i="1"/>
  <c r="K15" i="1"/>
  <c r="M15" i="1"/>
  <c r="O15" i="1"/>
  <c r="P15" i="1"/>
  <c r="C16" i="1"/>
  <c r="E16" i="1"/>
  <c r="G16" i="1"/>
  <c r="I16" i="1"/>
  <c r="K16" i="1"/>
  <c r="M16" i="1"/>
  <c r="O16" i="1"/>
  <c r="P16" i="1"/>
  <c r="C17" i="1"/>
  <c r="E17" i="1"/>
  <c r="G17" i="1"/>
  <c r="I17" i="1"/>
  <c r="K17" i="1"/>
  <c r="M17" i="1"/>
  <c r="O17" i="1"/>
  <c r="P17" i="1"/>
  <c r="C18" i="1"/>
  <c r="E18" i="1"/>
  <c r="G18" i="1"/>
  <c r="I18" i="1"/>
  <c r="K18" i="1"/>
  <c r="M18" i="1"/>
  <c r="O18" i="1"/>
  <c r="P18" i="1"/>
  <c r="C19" i="1"/>
  <c r="E19" i="1"/>
  <c r="G19" i="1"/>
  <c r="I19" i="1"/>
  <c r="K19" i="1"/>
  <c r="M19" i="1"/>
  <c r="O19" i="1"/>
  <c r="P19" i="1"/>
  <c r="C20" i="1"/>
  <c r="E20" i="1"/>
  <c r="G20" i="1"/>
  <c r="I20" i="1"/>
  <c r="K20" i="1"/>
  <c r="M20" i="1"/>
  <c r="O20" i="1"/>
  <c r="P20" i="1"/>
  <c r="C21" i="1"/>
  <c r="E21" i="1"/>
  <c r="G21" i="1"/>
  <c r="I21" i="1"/>
  <c r="K21" i="1"/>
  <c r="M21" i="1"/>
  <c r="O21" i="1"/>
  <c r="P21" i="1"/>
  <c r="C22" i="1"/>
  <c r="E22" i="1"/>
  <c r="G22" i="1"/>
  <c r="I22" i="1"/>
  <c r="K22" i="1"/>
  <c r="M22" i="1"/>
  <c r="O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2" i="1"/>
  <c r="D32" i="1"/>
  <c r="F32" i="1"/>
  <c r="H32" i="1"/>
  <c r="J32" i="1"/>
  <c r="L32" i="1"/>
  <c r="N32" i="1"/>
  <c r="O32" i="1"/>
  <c r="B33" i="1"/>
  <c r="D33" i="1"/>
  <c r="F33" i="1"/>
  <c r="H33" i="1"/>
  <c r="J33" i="1"/>
  <c r="L33" i="1"/>
  <c r="N33" i="1"/>
  <c r="O33" i="1"/>
  <c r="B34" i="1"/>
  <c r="D34" i="1"/>
  <c r="F34" i="1"/>
  <c r="H34" i="1"/>
  <c r="J34" i="1"/>
  <c r="L34" i="1"/>
  <c r="N34" i="1"/>
  <c r="O34" i="1"/>
  <c r="E40" i="1"/>
  <c r="G40" i="1"/>
  <c r="I40" i="1"/>
  <c r="K40" i="1"/>
  <c r="M40" i="1"/>
  <c r="N40" i="1"/>
  <c r="P40" i="1"/>
  <c r="E41" i="1"/>
  <c r="G41" i="1"/>
  <c r="I41" i="1"/>
  <c r="K41" i="1"/>
  <c r="M41" i="1"/>
  <c r="N41" i="1"/>
  <c r="P41" i="1"/>
  <c r="E42" i="1"/>
  <c r="G42" i="1"/>
  <c r="I42" i="1"/>
  <c r="K42" i="1"/>
  <c r="M42" i="1"/>
  <c r="N42" i="1"/>
  <c r="P42" i="1"/>
  <c r="E43" i="1"/>
  <c r="G43" i="1"/>
  <c r="I43" i="1"/>
  <c r="K43" i="1"/>
  <c r="M43" i="1"/>
  <c r="N43" i="1"/>
  <c r="P43" i="1"/>
  <c r="E44" i="1"/>
  <c r="G44" i="1"/>
  <c r="H44" i="1"/>
  <c r="I44" i="1"/>
  <c r="K44" i="1"/>
  <c r="M44" i="1"/>
  <c r="N44" i="1"/>
  <c r="P44" i="1"/>
  <c r="E45" i="1"/>
  <c r="G45" i="1"/>
  <c r="I45" i="1"/>
  <c r="K45" i="1"/>
  <c r="M45" i="1"/>
  <c r="N45" i="1"/>
  <c r="P45" i="1"/>
  <c r="E46" i="1"/>
  <c r="G46" i="1"/>
  <c r="I46" i="1"/>
  <c r="K46" i="1"/>
  <c r="M46" i="1"/>
  <c r="N46" i="1"/>
  <c r="P46" i="1"/>
  <c r="E47" i="1"/>
  <c r="G47" i="1"/>
  <c r="I47" i="1"/>
  <c r="K47" i="1"/>
  <c r="M47" i="1"/>
  <c r="N47" i="1"/>
  <c r="P47" i="1"/>
  <c r="E48" i="1"/>
  <c r="G48" i="1"/>
  <c r="I48" i="1"/>
  <c r="K48" i="1"/>
  <c r="M48" i="1"/>
  <c r="N48" i="1"/>
  <c r="P48" i="1"/>
  <c r="E49" i="1"/>
  <c r="G49" i="1"/>
  <c r="I49" i="1"/>
  <c r="K49" i="1"/>
  <c r="M49" i="1"/>
  <c r="N49" i="1"/>
  <c r="P49" i="1"/>
  <c r="E50" i="1"/>
  <c r="G50" i="1"/>
  <c r="I50" i="1"/>
  <c r="K50" i="1"/>
  <c r="M50" i="1"/>
  <c r="N50" i="1"/>
  <c r="P50" i="1"/>
  <c r="E51" i="1"/>
  <c r="G51" i="1"/>
  <c r="I51" i="1"/>
  <c r="K51" i="1"/>
  <c r="M51" i="1"/>
  <c r="N51" i="1"/>
  <c r="P51" i="1"/>
  <c r="D52" i="1"/>
  <c r="E52" i="1"/>
  <c r="F52" i="1"/>
  <c r="G52" i="1"/>
  <c r="H52" i="1"/>
  <c r="I52" i="1"/>
  <c r="J52" i="1"/>
  <c r="K52" i="1"/>
  <c r="L52" i="1"/>
  <c r="M52" i="1"/>
  <c r="P52" i="1"/>
  <c r="E53" i="1"/>
  <c r="G53" i="1"/>
  <c r="D54" i="1"/>
  <c r="E54" i="1"/>
  <c r="F54" i="1"/>
  <c r="G54" i="1"/>
  <c r="H54" i="1"/>
  <c r="I54" i="1"/>
  <c r="J54" i="1"/>
  <c r="K54" i="1"/>
  <c r="L54" i="1"/>
  <c r="M54" i="1"/>
  <c r="P54" i="1"/>
  <c r="D55" i="1"/>
  <c r="E55" i="1"/>
  <c r="F55" i="1"/>
  <c r="G55" i="1"/>
  <c r="H55" i="1"/>
  <c r="I55" i="1"/>
  <c r="J55" i="1"/>
  <c r="K55" i="1"/>
  <c r="L55" i="1"/>
  <c r="M55" i="1"/>
  <c r="P55" i="1"/>
  <c r="E56" i="1"/>
  <c r="G56" i="1"/>
  <c r="E57" i="1"/>
  <c r="G57" i="1"/>
  <c r="D58" i="1"/>
  <c r="E58" i="1"/>
  <c r="F58" i="1"/>
  <c r="G58" i="1"/>
  <c r="H58" i="1"/>
  <c r="J58" i="1"/>
  <c r="L58" i="1"/>
  <c r="N58" i="1"/>
  <c r="D59" i="1"/>
  <c r="E59" i="1"/>
  <c r="F59" i="1"/>
  <c r="G59" i="1"/>
  <c r="H59" i="1"/>
  <c r="J59" i="1"/>
  <c r="L59" i="1"/>
  <c r="N59" i="1"/>
  <c r="D60" i="1"/>
  <c r="E60" i="1"/>
  <c r="F60" i="1"/>
  <c r="G60" i="1"/>
  <c r="H60" i="1"/>
  <c r="J60" i="1"/>
  <c r="L60" i="1"/>
  <c r="N60" i="1"/>
  <c r="E61" i="1"/>
  <c r="G61" i="1"/>
  <c r="I61" i="1"/>
  <c r="K61" i="1"/>
  <c r="M61" i="1"/>
  <c r="E62" i="1"/>
  <c r="G62" i="1"/>
  <c r="H62" i="1"/>
  <c r="I62" i="1"/>
</calcChain>
</file>

<file path=xl/sharedStrings.xml><?xml version="1.0" encoding="utf-8"?>
<sst xmlns="http://schemas.openxmlformats.org/spreadsheetml/2006/main" count="127" uniqueCount="66">
  <si>
    <t xml:space="preserve">                                ECTR Storage Book </t>
  </si>
  <si>
    <t xml:space="preserve">                               Historical Balances By Month(1987 - 1997)</t>
  </si>
  <si>
    <t>Injection Cycle</t>
  </si>
  <si>
    <t>April</t>
  </si>
  <si>
    <t>May</t>
  </si>
  <si>
    <t>June</t>
  </si>
  <si>
    <t>July</t>
  </si>
  <si>
    <t>August</t>
  </si>
  <si>
    <t>September</t>
  </si>
  <si>
    <t>October</t>
  </si>
  <si>
    <t>Apr-Oct</t>
  </si>
  <si>
    <t>End of MO</t>
  </si>
  <si>
    <t>Average</t>
  </si>
  <si>
    <t>Injection</t>
  </si>
  <si>
    <t>TBTU</t>
  </si>
  <si>
    <t>Daily Vol</t>
  </si>
  <si>
    <t>1987/88</t>
  </si>
  <si>
    <t>1988/89</t>
  </si>
  <si>
    <t>1989/90</t>
  </si>
  <si>
    <t>1990/91</t>
  </si>
  <si>
    <t>1991/92</t>
  </si>
  <si>
    <t>1992/93</t>
  </si>
  <si>
    <t>1993/94</t>
  </si>
  <si>
    <t>1994/95</t>
  </si>
  <si>
    <t>1995/96</t>
  </si>
  <si>
    <t>1996/97</t>
  </si>
  <si>
    <t>1997/98</t>
  </si>
  <si>
    <t>1998/99</t>
  </si>
  <si>
    <t>A</t>
  </si>
  <si>
    <t>B</t>
  </si>
  <si>
    <t>Balance Assuming 1987-97 Avg. Injections</t>
  </si>
  <si>
    <t>Balance Assuming 1994-97 Avg. Injections</t>
  </si>
  <si>
    <t>Balance Assuming 1987-97 Max. Injections</t>
  </si>
  <si>
    <t>Monthly &amp; Daily Volume</t>
  </si>
  <si>
    <t xml:space="preserve">     Average 1987- 1997</t>
  </si>
  <si>
    <t xml:space="preserve">     Average 1995- 1997</t>
  </si>
  <si>
    <t>Monthly Injection as a %</t>
  </si>
  <si>
    <t xml:space="preserve">         of Total Injections:</t>
  </si>
  <si>
    <t xml:space="preserve">     Average 1994- 1997</t>
  </si>
  <si>
    <t xml:space="preserve">     Average 1996</t>
  </si>
  <si>
    <t>Withdrawal Cycle</t>
  </si>
  <si>
    <t>November</t>
  </si>
  <si>
    <t>December</t>
  </si>
  <si>
    <t>January</t>
  </si>
  <si>
    <t>February</t>
  </si>
  <si>
    <t>March</t>
  </si>
  <si>
    <t>% of Vol</t>
  </si>
  <si>
    <t>Nov-Mar</t>
  </si>
  <si>
    <t>Not</t>
  </si>
  <si>
    <t>Withdrawal</t>
  </si>
  <si>
    <t>Withdrawn</t>
  </si>
  <si>
    <t>1999/100</t>
  </si>
  <si>
    <t>1998/100</t>
  </si>
  <si>
    <t>1998/101</t>
  </si>
  <si>
    <t>1998/102</t>
  </si>
  <si>
    <t>1998/103</t>
  </si>
  <si>
    <t>1998/104</t>
  </si>
  <si>
    <t>1998/105</t>
  </si>
  <si>
    <t>1998/106</t>
  </si>
  <si>
    <t>1998/107</t>
  </si>
  <si>
    <t>1998/108</t>
  </si>
  <si>
    <t>2000/01</t>
  </si>
  <si>
    <t>C</t>
  </si>
  <si>
    <t>A- EIA  November 00 REVISED ESTIMATE</t>
  </si>
  <si>
    <t>B- EIA  December 00 ESTIMATE</t>
  </si>
  <si>
    <t>C- EIA  December 00 ESTIMATE plus AGA Weekly Volumes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</si>
</sst>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0"/>
      <name val="Arial"/>
    </font>
    <font>
      <b/>
      <sz val="14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/>
      <bottom style="dashed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dashed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dashed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Continuous"/>
    </xf>
    <xf numFmtId="39" fontId="0" fillId="0" borderId="0" xfId="0" applyNumberFormat="1"/>
    <xf numFmtId="39" fontId="0" fillId="0" borderId="2" xfId="0" applyNumberFormat="1" applyBorder="1" applyAlignment="1">
      <alignment horizontal="centerContinuous"/>
    </xf>
    <xf numFmtId="9" fontId="0" fillId="0" borderId="0" xfId="0" applyNumberFormat="1" applyAlignment="1">
      <alignment horizontal="left"/>
    </xf>
    <xf numFmtId="9" fontId="0" fillId="0" borderId="0" xfId="0" applyNumberFormat="1"/>
    <xf numFmtId="0" fontId="1" fillId="0" borderId="0" xfId="0" applyFont="1" applyAlignment="1">
      <alignment horizontal="centerContinuous"/>
    </xf>
    <xf numFmtId="39" fontId="1" fillId="0" borderId="0" xfId="0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3" fillId="0" borderId="0" xfId="0" applyFont="1" applyAlignment="1">
      <alignment horizontal="center"/>
    </xf>
    <xf numFmtId="0" fontId="3" fillId="0" borderId="3" xfId="0" applyFont="1" applyBorder="1" applyAlignment="1">
      <alignment horizontal="center"/>
    </xf>
    <xf numFmtId="39" fontId="3" fillId="0" borderId="3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9" fontId="3" fillId="0" borderId="4" xfId="0" applyNumberFormat="1" applyFont="1" applyBorder="1" applyAlignment="1">
      <alignment horizontal="center"/>
    </xf>
    <xf numFmtId="3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0" fontId="3" fillId="0" borderId="0" xfId="0" applyFont="1" applyBorder="1" applyAlignment="1">
      <alignment horizontal="center"/>
    </xf>
    <xf numFmtId="0" fontId="4" fillId="0" borderId="0" xfId="0" applyFont="1" applyAlignment="1">
      <alignment horizontal="center"/>
    </xf>
    <xf numFmtId="38" fontId="4" fillId="0" borderId="0" xfId="0" applyNumberFormat="1" applyFont="1" applyBorder="1" applyAlignment="1">
      <alignment horizontal="center"/>
    </xf>
    <xf numFmtId="9" fontId="4" fillId="0" borderId="0" xfId="0" applyNumberFormat="1" applyFont="1" applyAlignment="1">
      <alignment horizontal="center"/>
    </xf>
    <xf numFmtId="39" fontId="4" fillId="0" borderId="0" xfId="0" applyNumberFormat="1" applyFont="1" applyAlignment="1">
      <alignment horizontal="center"/>
    </xf>
    <xf numFmtId="38" fontId="0" fillId="0" borderId="5" xfId="0" applyNumberFormat="1" applyBorder="1" applyAlignment="1">
      <alignment horizontal="center"/>
    </xf>
    <xf numFmtId="39" fontId="0" fillId="0" borderId="5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9" fontId="0" fillId="0" borderId="6" xfId="0" applyNumberFormat="1" applyBorder="1" applyAlignment="1">
      <alignment horizontal="centerContinuous"/>
    </xf>
    <xf numFmtId="38" fontId="0" fillId="0" borderId="0" xfId="0" applyNumberFormat="1" applyBorder="1" applyAlignment="1">
      <alignment horizontal="center"/>
    </xf>
    <xf numFmtId="39" fontId="0" fillId="0" borderId="0" xfId="0" applyNumberFormat="1" applyBorder="1" applyAlignment="1">
      <alignment horizontal="center"/>
    </xf>
    <xf numFmtId="0" fontId="3" fillId="0" borderId="3" xfId="0" applyFont="1" applyBorder="1" applyAlignment="1">
      <alignment horizontal="centerContinuous"/>
    </xf>
    <xf numFmtId="0" fontId="3" fillId="0" borderId="7" xfId="0" applyFont="1" applyBorder="1" applyAlignment="1">
      <alignment horizontal="centerContinuous"/>
    </xf>
    <xf numFmtId="39" fontId="2" fillId="0" borderId="0" xfId="0" applyNumberFormat="1" applyFont="1" applyAlignment="1">
      <alignment horizontal="centerContinuous"/>
    </xf>
    <xf numFmtId="0" fontId="2" fillId="0" borderId="0" xfId="0" applyFont="1"/>
    <xf numFmtId="0" fontId="0" fillId="0" borderId="0" xfId="0" applyBorder="1"/>
    <xf numFmtId="0" fontId="0" fillId="0" borderId="8" xfId="0" applyBorder="1" applyAlignment="1">
      <alignment horizontal="left"/>
    </xf>
    <xf numFmtId="9" fontId="0" fillId="0" borderId="0" xfId="0" applyNumberFormat="1" applyBorder="1" applyAlignment="1">
      <alignment horizontal="centerContinuous"/>
    </xf>
    <xf numFmtId="0" fontId="1" fillId="0" borderId="0" xfId="0" applyFont="1" applyAlignment="1"/>
    <xf numFmtId="0" fontId="2" fillId="0" borderId="0" xfId="0" applyFont="1" applyAlignment="1"/>
    <xf numFmtId="9" fontId="0" fillId="0" borderId="9" xfId="0" applyNumberFormat="1" applyBorder="1" applyAlignment="1">
      <alignment horizontal="centerContinuous"/>
    </xf>
    <xf numFmtId="9" fontId="0" fillId="0" borderId="10" xfId="0" applyNumberFormat="1" applyBorder="1" applyAlignment="1">
      <alignment horizontal="centerContinuous"/>
    </xf>
    <xf numFmtId="9" fontId="0" fillId="0" borderId="11" xfId="0" applyNumberFormat="1" applyBorder="1" applyAlignment="1">
      <alignment horizontal="centerContinuous"/>
    </xf>
    <xf numFmtId="0" fontId="0" fillId="0" borderId="6" xfId="0" applyBorder="1"/>
    <xf numFmtId="9" fontId="0" fillId="0" borderId="6" xfId="0" applyNumberFormat="1" applyBorder="1" applyAlignment="1">
      <alignment horizontal="center"/>
    </xf>
    <xf numFmtId="9" fontId="0" fillId="0" borderId="12" xfId="0" applyNumberFormat="1" applyBorder="1" applyAlignment="1">
      <alignment horizontal="centerContinuous"/>
    </xf>
    <xf numFmtId="0" fontId="0" fillId="0" borderId="13" xfId="0" applyBorder="1"/>
    <xf numFmtId="0" fontId="0" fillId="0" borderId="5" xfId="0" applyBorder="1"/>
    <xf numFmtId="9" fontId="0" fillId="0" borderId="0" xfId="0" applyNumberFormat="1" applyBorder="1" applyAlignment="1">
      <alignment horizontal="center"/>
    </xf>
    <xf numFmtId="0" fontId="0" fillId="0" borderId="6" xfId="0" applyBorder="1" applyAlignment="1">
      <alignment horizontal="left"/>
    </xf>
    <xf numFmtId="9" fontId="0" fillId="0" borderId="0" xfId="0" quotePrefix="1" applyNumberFormat="1" applyBorder="1" applyAlignment="1">
      <alignment horizontal="center"/>
    </xf>
    <xf numFmtId="38" fontId="0" fillId="0" borderId="0" xfId="0" applyNumberFormat="1" applyBorder="1" applyAlignment="1">
      <alignment horizontal="left"/>
    </xf>
    <xf numFmtId="0" fontId="0" fillId="0" borderId="0" xfId="0" applyAlignment="1">
      <alignment horizontal="left"/>
    </xf>
    <xf numFmtId="39" fontId="0" fillId="0" borderId="0" xfId="0" applyNumberFormat="1" applyAlignment="1">
      <alignment horizontal="left"/>
    </xf>
    <xf numFmtId="38" fontId="0" fillId="0" borderId="0" xfId="0" applyNumberFormat="1" applyAlignment="1">
      <alignment horizontal="left"/>
    </xf>
    <xf numFmtId="38" fontId="0" fillId="0" borderId="6" xfId="0" applyNumberFormat="1" applyBorder="1" applyAlignment="1">
      <alignment horizontal="left"/>
    </xf>
    <xf numFmtId="14" fontId="0" fillId="0" borderId="0" xfId="0" applyNumberFormat="1" applyAlignment="1">
      <alignment horizontal="center"/>
    </xf>
    <xf numFmtId="14" fontId="0" fillId="0" borderId="0" xfId="0" applyNumberFormat="1" applyAlignment="1">
      <alignment horizontal="right"/>
    </xf>
    <xf numFmtId="17" fontId="0" fillId="0" borderId="1" xfId="0" applyNumberFormat="1" applyBorder="1" applyAlignment="1">
      <alignment horizontal="centerContinuous"/>
    </xf>
    <xf numFmtId="1" fontId="0" fillId="0" borderId="0" xfId="0" applyNumberFormat="1"/>
    <xf numFmtId="1" fontId="2" fillId="0" borderId="0" xfId="0" applyNumberFormat="1" applyFont="1" applyAlignment="1"/>
    <xf numFmtId="16" fontId="0" fillId="0" borderId="0" xfId="0" applyNumberFormat="1"/>
    <xf numFmtId="0" fontId="3" fillId="0" borderId="0" xfId="0" applyFont="1" applyAlignment="1">
      <alignment horizontal="left" wrapText="1"/>
    </xf>
    <xf numFmtId="9" fontId="0" fillId="0" borderId="0" xfId="0" applyNumberFormat="1" applyBorder="1"/>
    <xf numFmtId="9" fontId="0" fillId="0" borderId="6" xfId="0" applyNumberFormat="1" applyBorder="1"/>
    <xf numFmtId="39" fontId="0" fillId="0" borderId="14" xfId="0" applyNumberFormat="1" applyBorder="1" applyAlignment="1">
      <alignment horizontal="center"/>
    </xf>
    <xf numFmtId="39" fontId="0" fillId="0" borderId="3" xfId="0" applyNumberFormat="1" applyBorder="1" applyAlignment="1">
      <alignment horizontal="center"/>
    </xf>
    <xf numFmtId="39" fontId="0" fillId="0" borderId="4" xfId="0" applyNumberFormat="1" applyBorder="1" applyAlignment="1">
      <alignment horizontal="center"/>
    </xf>
    <xf numFmtId="39" fontId="1" fillId="0" borderId="0" xfId="0" applyNumberFormat="1" applyFont="1" applyAlignment="1">
      <alignment horizontal="center"/>
    </xf>
    <xf numFmtId="39" fontId="2" fillId="0" borderId="0" xfId="0" applyNumberFormat="1" applyFont="1" applyAlignment="1">
      <alignment horizontal="center"/>
    </xf>
    <xf numFmtId="39" fontId="0" fillId="0" borderId="11" xfId="0" applyNumberFormat="1" applyBorder="1" applyAlignment="1">
      <alignment horizontal="center"/>
    </xf>
    <xf numFmtId="39" fontId="0" fillId="0" borderId="15" xfId="0" applyNumberFormat="1" applyBorder="1" applyAlignment="1">
      <alignment horizontal="center"/>
    </xf>
    <xf numFmtId="39" fontId="0" fillId="0" borderId="16" xfId="0" applyNumberFormat="1" applyBorder="1" applyAlignment="1">
      <alignment horizontal="center"/>
    </xf>
    <xf numFmtId="39" fontId="0" fillId="0" borderId="17" xfId="0" applyNumberFormat="1" applyBorder="1" applyAlignment="1">
      <alignment horizontal="center"/>
    </xf>
    <xf numFmtId="40" fontId="0" fillId="0" borderId="0" xfId="0" applyNumberFormat="1" applyBorder="1" applyAlignment="1">
      <alignment horizontal="center"/>
    </xf>
    <xf numFmtId="38" fontId="0" fillId="0" borderId="18" xfId="0" applyNumberFormat="1" applyBorder="1" applyAlignment="1">
      <alignment horizontal="center"/>
    </xf>
    <xf numFmtId="37" fontId="0" fillId="0" borderId="0" xfId="0" applyNumberFormat="1" applyBorder="1" applyAlignment="1">
      <alignment horizontal="center"/>
    </xf>
    <xf numFmtId="38" fontId="0" fillId="0" borderId="19" xfId="0" applyNumberFormat="1" applyBorder="1" applyAlignment="1">
      <alignment horizontal="center"/>
    </xf>
    <xf numFmtId="9" fontId="0" fillId="0" borderId="19" xfId="0" quotePrefix="1" applyNumberFormat="1" applyBorder="1" applyAlignment="1">
      <alignment horizontal="center"/>
    </xf>
    <xf numFmtId="38" fontId="0" fillId="0" borderId="2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38" fontId="0" fillId="0" borderId="2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-103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25">
          <cell r="E25">
            <v>-167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66"/>
  <sheetViews>
    <sheetView showGridLines="0" tabSelected="1" topLeftCell="A19" workbookViewId="0">
      <selection activeCell="I62" sqref="I62"/>
    </sheetView>
  </sheetViews>
  <sheetFormatPr defaultRowHeight="13.2" x14ac:dyDescent="0.25"/>
  <cols>
    <col min="1" max="1" width="23.33203125" style="1" customWidth="1"/>
    <col min="2" max="11" width="8.33203125" customWidth="1"/>
    <col min="12" max="12" width="8.6640625" customWidth="1"/>
    <col min="13" max="13" width="8.33203125" customWidth="1"/>
    <col min="14" max="14" width="8.6640625" customWidth="1"/>
    <col min="15" max="15" width="8.33203125" customWidth="1"/>
    <col min="16" max="16" width="10.109375" style="16" customWidth="1"/>
    <col min="17" max="17" width="7.33203125" style="3" customWidth="1"/>
    <col min="18" max="18" width="8.33203125" customWidth="1"/>
    <col min="19" max="19" width="7.6640625" style="3" customWidth="1"/>
    <col min="20" max="20" width="8.33203125" customWidth="1"/>
    <col min="21" max="21" width="7.6640625" style="3" customWidth="1"/>
    <col min="22" max="22" width="8.33203125" customWidth="1"/>
    <col min="23" max="23" width="7.6640625" style="3" customWidth="1"/>
    <col min="24" max="24" width="8.33203125" customWidth="1"/>
    <col min="25" max="25" width="7.33203125" style="3" customWidth="1"/>
    <col min="26" max="26" width="8.33203125" customWidth="1"/>
  </cols>
  <sheetData>
    <row r="1" spans="1:26" ht="17.399999999999999" x14ac:dyDescent="0.3">
      <c r="A1" s="55"/>
      <c r="B1" s="54"/>
      <c r="E1" s="36" t="s">
        <v>0</v>
      </c>
      <c r="G1" s="36"/>
      <c r="H1" s="36"/>
      <c r="I1" s="36"/>
      <c r="J1" s="36"/>
      <c r="K1" s="36"/>
      <c r="L1" s="36"/>
      <c r="M1" s="36"/>
      <c r="N1" s="10"/>
      <c r="O1" s="36"/>
      <c r="P1" s="66"/>
      <c r="Q1" s="8"/>
      <c r="R1" s="7"/>
      <c r="S1" s="8"/>
      <c r="T1" s="7"/>
      <c r="U1" s="8"/>
      <c r="V1" s="7"/>
      <c r="W1" s="8"/>
      <c r="Y1" s="8"/>
      <c r="Z1" s="7"/>
    </row>
    <row r="2" spans="1:26" s="32" customFormat="1" x14ac:dyDescent="0.25">
      <c r="A2"/>
      <c r="B2" s="58"/>
      <c r="C2"/>
      <c r="D2"/>
      <c r="E2" s="37" t="s">
        <v>1</v>
      </c>
      <c r="F2"/>
      <c r="G2" s="37"/>
      <c r="H2" s="37"/>
      <c r="I2" s="37"/>
      <c r="J2" s="37"/>
      <c r="K2" s="37"/>
      <c r="L2" s="37"/>
      <c r="M2" s="37"/>
      <c r="N2" s="37"/>
      <c r="O2" s="37"/>
      <c r="P2" s="67"/>
      <c r="Q2" s="31"/>
      <c r="R2" s="9"/>
      <c r="S2" s="31"/>
      <c r="T2" s="9"/>
      <c r="U2" s="31"/>
      <c r="V2" s="9"/>
      <c r="W2" s="31"/>
      <c r="X2" s="9"/>
      <c r="Y2" s="31"/>
    </row>
    <row r="3" spans="1:26" ht="10.5" customHeight="1" thickBot="1" x14ac:dyDescent="0.3">
      <c r="C3" s="57"/>
    </row>
    <row r="4" spans="1:26" s="6" customFormat="1" ht="13.8" thickBot="1" x14ac:dyDescent="0.3">
      <c r="A4" s="5"/>
      <c r="B4" s="38" t="s">
        <v>2</v>
      </c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68"/>
      <c r="Q4"/>
      <c r="R4"/>
      <c r="S4"/>
      <c r="T4"/>
      <c r="U4"/>
      <c r="V4"/>
      <c r="W4"/>
      <c r="X4"/>
      <c r="Y4"/>
      <c r="Z4"/>
    </row>
    <row r="5" spans="1:26" s="1" customFormat="1" ht="13.8" thickBot="1" x14ac:dyDescent="0.3">
      <c r="B5" s="2" t="s">
        <v>3</v>
      </c>
      <c r="C5" s="2"/>
      <c r="D5" s="56" t="s">
        <v>4</v>
      </c>
      <c r="E5" s="2"/>
      <c r="F5" s="2" t="s">
        <v>5</v>
      </c>
      <c r="G5" s="2"/>
      <c r="H5" s="2" t="s">
        <v>6</v>
      </c>
      <c r="I5" s="2"/>
      <c r="J5" s="2" t="s">
        <v>7</v>
      </c>
      <c r="K5" s="2"/>
      <c r="L5" s="2" t="s">
        <v>8</v>
      </c>
      <c r="M5" s="2"/>
      <c r="N5" s="2" t="s">
        <v>9</v>
      </c>
      <c r="O5" s="2"/>
      <c r="P5" s="63" t="s">
        <v>10</v>
      </c>
      <c r="Q5"/>
      <c r="R5"/>
      <c r="S5"/>
      <c r="T5"/>
      <c r="U5"/>
      <c r="V5"/>
      <c r="W5"/>
      <c r="X5"/>
      <c r="Y5"/>
      <c r="Z5"/>
    </row>
    <row r="6" spans="1:26" s="11" customFormat="1" x14ac:dyDescent="0.25">
      <c r="B6" s="12" t="s">
        <v>11</v>
      </c>
      <c r="C6" s="13" t="s">
        <v>12</v>
      </c>
      <c r="D6" s="12" t="s">
        <v>11</v>
      </c>
      <c r="E6" s="13" t="s">
        <v>12</v>
      </c>
      <c r="F6" s="12" t="s">
        <v>11</v>
      </c>
      <c r="G6" s="13" t="s">
        <v>12</v>
      </c>
      <c r="H6" s="12" t="s">
        <v>11</v>
      </c>
      <c r="I6" s="13" t="s">
        <v>12</v>
      </c>
      <c r="J6" s="12" t="s">
        <v>11</v>
      </c>
      <c r="K6" s="13" t="s">
        <v>12</v>
      </c>
      <c r="L6" s="12" t="s">
        <v>11</v>
      </c>
      <c r="M6" s="13" t="s">
        <v>12</v>
      </c>
      <c r="N6" s="12" t="s">
        <v>11</v>
      </c>
      <c r="O6" s="13" t="s">
        <v>12</v>
      </c>
      <c r="P6" s="64" t="s">
        <v>13</v>
      </c>
      <c r="Q6"/>
      <c r="R6"/>
      <c r="S6"/>
      <c r="T6"/>
      <c r="U6"/>
      <c r="V6"/>
      <c r="W6"/>
      <c r="X6"/>
      <c r="Y6"/>
      <c r="Z6"/>
    </row>
    <row r="7" spans="1:26" s="11" customFormat="1" ht="13.8" thickBot="1" x14ac:dyDescent="0.3">
      <c r="B7" s="14" t="s">
        <v>14</v>
      </c>
      <c r="C7" s="15" t="s">
        <v>15</v>
      </c>
      <c r="D7" s="14" t="s">
        <v>14</v>
      </c>
      <c r="E7" s="15" t="s">
        <v>15</v>
      </c>
      <c r="F7" s="14" t="s">
        <v>14</v>
      </c>
      <c r="G7" s="15" t="s">
        <v>15</v>
      </c>
      <c r="H7" s="14" t="s">
        <v>14</v>
      </c>
      <c r="I7" s="15" t="s">
        <v>15</v>
      </c>
      <c r="J7" s="14" t="s">
        <v>14</v>
      </c>
      <c r="K7" s="15" t="s">
        <v>15</v>
      </c>
      <c r="L7" s="14" t="s">
        <v>14</v>
      </c>
      <c r="M7" s="15" t="s">
        <v>15</v>
      </c>
      <c r="N7" s="14" t="s">
        <v>14</v>
      </c>
      <c r="O7" s="15" t="s">
        <v>15</v>
      </c>
      <c r="P7" s="65" t="s">
        <v>12</v>
      </c>
      <c r="Q7"/>
      <c r="R7"/>
      <c r="S7"/>
      <c r="T7"/>
      <c r="U7"/>
      <c r="V7"/>
      <c r="W7"/>
      <c r="X7"/>
      <c r="Y7"/>
      <c r="Z7"/>
    </row>
    <row r="8" spans="1:26" s="11" customFormat="1" ht="3.7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6"/>
      <c r="Q8"/>
      <c r="R8"/>
      <c r="S8"/>
      <c r="T8"/>
      <c r="U8"/>
      <c r="V8"/>
      <c r="W8"/>
      <c r="X8"/>
      <c r="Y8"/>
      <c r="Z8"/>
    </row>
    <row r="9" spans="1:26" s="19" customFormat="1" ht="12" customHeight="1" x14ac:dyDescent="0.25">
      <c r="A9" s="19" t="s">
        <v>16</v>
      </c>
      <c r="B9" s="20">
        <v>1938</v>
      </c>
      <c r="C9" s="16"/>
      <c r="D9" s="20">
        <v>2206</v>
      </c>
      <c r="E9" s="16">
        <f>(D9-B9)/31</f>
        <v>8.6451612903225801</v>
      </c>
      <c r="F9" s="20">
        <v>2437</v>
      </c>
      <c r="G9" s="16">
        <f t="shared" ref="G9:G16" si="0">(F9-D9)/30</f>
        <v>7.7</v>
      </c>
      <c r="H9" s="20">
        <v>2636</v>
      </c>
      <c r="I9" s="16">
        <f>(H9-F9)/31</f>
        <v>6.419354838709677</v>
      </c>
      <c r="J9" s="20">
        <v>2836</v>
      </c>
      <c r="K9" s="16">
        <f>(J9-H9)/31</f>
        <v>6.4516129032258061</v>
      </c>
      <c r="L9" s="20">
        <v>3049</v>
      </c>
      <c r="M9" s="16">
        <f t="shared" ref="M9:M16" si="1">(L9-J9)/30</f>
        <v>7.1</v>
      </c>
      <c r="N9" s="20">
        <v>3106</v>
      </c>
      <c r="O9" s="16">
        <f>(N9-L9)/31</f>
        <v>1.8387096774193548</v>
      </c>
      <c r="P9" s="16">
        <f>(C9+E9+G9+I9+K9+O9)/6</f>
        <v>5.1758064516129023</v>
      </c>
      <c r="Q9"/>
      <c r="R9"/>
      <c r="S9"/>
      <c r="T9"/>
      <c r="U9"/>
      <c r="V9"/>
      <c r="W9"/>
      <c r="X9"/>
      <c r="Y9"/>
      <c r="Z9"/>
    </row>
    <row r="10" spans="1:26" s="19" customFormat="1" ht="12" customHeight="1" x14ac:dyDescent="0.25">
      <c r="A10" s="19" t="s">
        <v>17</v>
      </c>
      <c r="B10" s="20">
        <v>1769</v>
      </c>
      <c r="C10" s="16">
        <f t="shared" ref="C10:C17" si="2">(B10-L40)/30</f>
        <v>2.8333333333333335</v>
      </c>
      <c r="D10" s="20">
        <v>2027</v>
      </c>
      <c r="E10" s="16">
        <f t="shared" ref="E10:E16" si="3">(D10-B10)/31</f>
        <v>8.32258064516129</v>
      </c>
      <c r="F10" s="20">
        <v>2293</v>
      </c>
      <c r="G10" s="16">
        <f t="shared" si="0"/>
        <v>8.8666666666666671</v>
      </c>
      <c r="H10" s="20">
        <v>2567</v>
      </c>
      <c r="I10" s="16">
        <f t="shared" ref="I10:K16" si="4">(H10-F10)/31</f>
        <v>8.8387096774193541</v>
      </c>
      <c r="J10" s="20">
        <v>2835</v>
      </c>
      <c r="K10" s="16">
        <f t="shared" si="4"/>
        <v>8.6451612903225801</v>
      </c>
      <c r="L10" s="20">
        <v>3120</v>
      </c>
      <c r="M10" s="16">
        <f t="shared" si="1"/>
        <v>9.5</v>
      </c>
      <c r="N10" s="20">
        <v>3243</v>
      </c>
      <c r="O10" s="16">
        <f t="shared" ref="O10:O16" si="5">(N10-L10)/31</f>
        <v>3.967741935483871</v>
      </c>
      <c r="P10" s="16">
        <f t="shared" ref="P10:P25" si="6">(C10+E10+G10+I10+K10+O10)/6</f>
        <v>6.9123655913978483</v>
      </c>
      <c r="Q10"/>
      <c r="R10"/>
      <c r="S10"/>
      <c r="T10"/>
      <c r="U10"/>
      <c r="V10"/>
      <c r="W10"/>
      <c r="X10"/>
      <c r="Y10"/>
      <c r="Z10"/>
    </row>
    <row r="11" spans="1:26" s="19" customFormat="1" ht="12" customHeight="1" x14ac:dyDescent="0.25">
      <c r="A11" s="19" t="s">
        <v>18</v>
      </c>
      <c r="B11" s="20">
        <v>1823</v>
      </c>
      <c r="C11" s="16">
        <f t="shared" si="2"/>
        <v>1.5666666666666667</v>
      </c>
      <c r="D11" s="20">
        <v>2062</v>
      </c>
      <c r="E11" s="16">
        <f t="shared" si="3"/>
        <v>7.709677419354839</v>
      </c>
      <c r="F11" s="20">
        <v>2374</v>
      </c>
      <c r="G11" s="16">
        <f t="shared" si="0"/>
        <v>10.4</v>
      </c>
      <c r="H11" s="20">
        <v>2644</v>
      </c>
      <c r="I11" s="16">
        <f t="shared" si="4"/>
        <v>8.7096774193548381</v>
      </c>
      <c r="J11" s="20">
        <v>2938</v>
      </c>
      <c r="K11" s="16">
        <f t="shared" si="4"/>
        <v>9.4838709677419359</v>
      </c>
      <c r="L11" s="20">
        <v>3187</v>
      </c>
      <c r="M11" s="16">
        <f t="shared" si="1"/>
        <v>8.3000000000000007</v>
      </c>
      <c r="N11" s="20">
        <v>3268</v>
      </c>
      <c r="O11" s="16">
        <f t="shared" si="5"/>
        <v>2.6129032258064515</v>
      </c>
      <c r="P11" s="16">
        <f t="shared" si="6"/>
        <v>6.7471326164874554</v>
      </c>
      <c r="Q11"/>
      <c r="R11"/>
      <c r="S11"/>
      <c r="T11"/>
      <c r="U11"/>
      <c r="V11"/>
      <c r="W11"/>
      <c r="X11"/>
      <c r="Y11"/>
      <c r="Z11"/>
    </row>
    <row r="12" spans="1:26" s="19" customFormat="1" ht="12" customHeight="1" x14ac:dyDescent="0.25">
      <c r="A12" s="19" t="s">
        <v>19</v>
      </c>
      <c r="B12" s="20">
        <v>1939</v>
      </c>
      <c r="C12" s="16">
        <f t="shared" si="2"/>
        <v>2.4</v>
      </c>
      <c r="D12" s="20">
        <v>2175</v>
      </c>
      <c r="E12" s="16">
        <f t="shared" si="3"/>
        <v>7.612903225806452</v>
      </c>
      <c r="F12" s="20">
        <v>2482</v>
      </c>
      <c r="G12" s="16">
        <f t="shared" si="0"/>
        <v>10.233333333333333</v>
      </c>
      <c r="H12" s="20">
        <v>2790</v>
      </c>
      <c r="I12" s="16">
        <f t="shared" si="4"/>
        <v>9.935483870967742</v>
      </c>
      <c r="J12" s="20">
        <v>3073</v>
      </c>
      <c r="K12" s="16">
        <f t="shared" si="4"/>
        <v>9.129032258064516</v>
      </c>
      <c r="L12" s="20">
        <v>3326</v>
      </c>
      <c r="M12" s="16">
        <f t="shared" si="1"/>
        <v>8.4333333333333336</v>
      </c>
      <c r="N12" s="20">
        <v>3474</v>
      </c>
      <c r="O12" s="16">
        <f t="shared" si="5"/>
        <v>4.774193548387097</v>
      </c>
      <c r="P12" s="16">
        <f t="shared" si="6"/>
        <v>7.3474910394265232</v>
      </c>
      <c r="Q12"/>
      <c r="R12"/>
      <c r="S12"/>
      <c r="T12"/>
      <c r="U12"/>
      <c r="V12"/>
      <c r="W12"/>
      <c r="X12"/>
      <c r="Y12"/>
      <c r="Z12"/>
    </row>
    <row r="13" spans="1:26" s="19" customFormat="1" ht="12" customHeight="1" x14ac:dyDescent="0.25">
      <c r="A13" s="19" t="s">
        <v>20</v>
      </c>
      <c r="B13" s="20">
        <v>2043</v>
      </c>
      <c r="C13" s="16">
        <f t="shared" si="2"/>
        <v>3.9666666666666668</v>
      </c>
      <c r="D13" s="20">
        <v>2286</v>
      </c>
      <c r="E13" s="16">
        <f t="shared" si="3"/>
        <v>7.838709677419355</v>
      </c>
      <c r="F13" s="20">
        <v>2555</v>
      </c>
      <c r="G13" s="16">
        <f t="shared" si="0"/>
        <v>8.9666666666666668</v>
      </c>
      <c r="H13" s="20">
        <v>2769</v>
      </c>
      <c r="I13" s="16">
        <f t="shared" si="4"/>
        <v>6.903225806451613</v>
      </c>
      <c r="J13" s="20">
        <v>2978</v>
      </c>
      <c r="K13" s="16">
        <f t="shared" si="4"/>
        <v>6.741935483870968</v>
      </c>
      <c r="L13" s="20">
        <v>3196</v>
      </c>
      <c r="M13" s="16">
        <f t="shared" si="1"/>
        <v>7.2666666666666666</v>
      </c>
      <c r="N13" s="20">
        <v>3357</v>
      </c>
      <c r="O13" s="16">
        <f t="shared" si="5"/>
        <v>5.193548387096774</v>
      </c>
      <c r="P13" s="16">
        <f t="shared" si="6"/>
        <v>6.6017921146953418</v>
      </c>
      <c r="Q13"/>
      <c r="R13"/>
      <c r="S13"/>
      <c r="T13"/>
      <c r="U13"/>
      <c r="V13"/>
      <c r="W13"/>
      <c r="X13"/>
      <c r="Y13"/>
      <c r="Z13"/>
    </row>
    <row r="14" spans="1:26" x14ac:dyDescent="0.25">
      <c r="A14" s="1" t="s">
        <v>21</v>
      </c>
      <c r="B14" s="17">
        <v>1573</v>
      </c>
      <c r="C14" s="16">
        <f t="shared" si="2"/>
        <v>0.93333333333333335</v>
      </c>
      <c r="D14" s="17">
        <v>1848</v>
      </c>
      <c r="E14" s="16">
        <f t="shared" si="3"/>
        <v>8.870967741935484</v>
      </c>
      <c r="F14" s="17">
        <v>2153</v>
      </c>
      <c r="G14" s="16">
        <f t="shared" si="0"/>
        <v>10.166666666666666</v>
      </c>
      <c r="H14" s="17">
        <v>2460</v>
      </c>
      <c r="I14" s="16">
        <f t="shared" si="4"/>
        <v>9.9032258064516121</v>
      </c>
      <c r="J14" s="17">
        <v>2761</v>
      </c>
      <c r="K14" s="16">
        <f t="shared" si="4"/>
        <v>9.7096774193548381</v>
      </c>
      <c r="L14" s="17">
        <v>3044</v>
      </c>
      <c r="M14" s="16">
        <f t="shared" si="1"/>
        <v>9.4333333333333336</v>
      </c>
      <c r="N14" s="17">
        <v>3223</v>
      </c>
      <c r="O14" s="16">
        <f t="shared" si="5"/>
        <v>5.774193548387097</v>
      </c>
      <c r="P14" s="16">
        <f t="shared" si="6"/>
        <v>7.5596774193548377</v>
      </c>
      <c r="Q14"/>
      <c r="S14"/>
      <c r="U14"/>
      <c r="W14"/>
      <c r="Y14"/>
    </row>
    <row r="15" spans="1:26" x14ac:dyDescent="0.25">
      <c r="A15" s="1" t="s">
        <v>22</v>
      </c>
      <c r="B15" s="17">
        <v>1120</v>
      </c>
      <c r="C15" s="16">
        <f t="shared" si="2"/>
        <v>3.0333333333333332</v>
      </c>
      <c r="D15" s="17">
        <v>1521</v>
      </c>
      <c r="E15" s="16">
        <f t="shared" si="3"/>
        <v>12.935483870967742</v>
      </c>
      <c r="F15" s="17">
        <v>1895</v>
      </c>
      <c r="G15" s="16">
        <f t="shared" si="0"/>
        <v>12.466666666666667</v>
      </c>
      <c r="H15" s="17">
        <v>2240</v>
      </c>
      <c r="I15" s="16">
        <f t="shared" si="4"/>
        <v>11.129032258064516</v>
      </c>
      <c r="J15" s="17">
        <v>2554</v>
      </c>
      <c r="K15" s="16">
        <f t="shared" si="4"/>
        <v>10.129032258064516</v>
      </c>
      <c r="L15" s="17">
        <v>2884</v>
      </c>
      <c r="M15" s="16">
        <f t="shared" si="1"/>
        <v>11</v>
      </c>
      <c r="N15" s="17">
        <v>2978</v>
      </c>
      <c r="O15" s="16">
        <f t="shared" si="5"/>
        <v>3.032258064516129</v>
      </c>
      <c r="P15" s="16">
        <f t="shared" si="6"/>
        <v>8.7876344086021501</v>
      </c>
      <c r="Q15"/>
      <c r="S15"/>
      <c r="U15"/>
      <c r="W15"/>
      <c r="Y15"/>
    </row>
    <row r="16" spans="1:26" x14ac:dyDescent="0.25">
      <c r="A16" s="1" t="s">
        <v>23</v>
      </c>
      <c r="B16" s="17">
        <v>1172</v>
      </c>
      <c r="C16" s="16">
        <f t="shared" si="2"/>
        <v>7.1333333333333337</v>
      </c>
      <c r="D16" s="17">
        <v>1554</v>
      </c>
      <c r="E16" s="16">
        <f t="shared" si="3"/>
        <v>12.32258064516129</v>
      </c>
      <c r="F16" s="17">
        <v>1896</v>
      </c>
      <c r="G16" s="16">
        <f t="shared" si="0"/>
        <v>11.4</v>
      </c>
      <c r="H16" s="17">
        <v>2273</v>
      </c>
      <c r="I16" s="16">
        <f t="shared" si="4"/>
        <v>12.161290322580646</v>
      </c>
      <c r="J16" s="17">
        <v>2607</v>
      </c>
      <c r="K16" s="16">
        <f t="shared" si="4"/>
        <v>10.774193548387096</v>
      </c>
      <c r="L16" s="17">
        <v>2912</v>
      </c>
      <c r="M16" s="16">
        <f t="shared" si="1"/>
        <v>10.166666666666666</v>
      </c>
      <c r="N16" s="17">
        <v>3075</v>
      </c>
      <c r="O16" s="16">
        <f t="shared" si="5"/>
        <v>5.258064516129032</v>
      </c>
      <c r="P16" s="16">
        <f t="shared" si="6"/>
        <v>9.8415770609319004</v>
      </c>
      <c r="Q16"/>
      <c r="S16"/>
      <c r="U16"/>
      <c r="W16"/>
      <c r="Y16"/>
    </row>
    <row r="17" spans="1:25" x14ac:dyDescent="0.25">
      <c r="A17" s="1" t="s">
        <v>24</v>
      </c>
      <c r="B17" s="17">
        <v>1379</v>
      </c>
      <c r="C17" s="16">
        <f t="shared" si="2"/>
        <v>1.5666666666666667</v>
      </c>
      <c r="D17" s="17">
        <v>1668</v>
      </c>
      <c r="E17" s="16">
        <f t="shared" ref="E17:E22" si="7">(D17-B17)/31</f>
        <v>9.32258064516129</v>
      </c>
      <c r="F17" s="17">
        <v>2014</v>
      </c>
      <c r="G17" s="16">
        <f t="shared" ref="G17:G22" si="8">(F17-D17)/30</f>
        <v>11.533333333333333</v>
      </c>
      <c r="H17" s="17">
        <v>2301</v>
      </c>
      <c r="I17" s="16">
        <f t="shared" ref="I17:I22" si="9">(H17-F17)/31</f>
        <v>9.258064516129032</v>
      </c>
      <c r="J17" s="17">
        <v>2495</v>
      </c>
      <c r="K17" s="16">
        <f t="shared" ref="K17:K22" si="10">(J17-H17)/31</f>
        <v>6.258064516129032</v>
      </c>
      <c r="L17" s="17">
        <v>2802</v>
      </c>
      <c r="M17" s="16">
        <f t="shared" ref="M17:M22" si="11">(L17-J17)/30</f>
        <v>10.233333333333333</v>
      </c>
      <c r="N17" s="17">
        <v>2996</v>
      </c>
      <c r="O17" s="16">
        <f t="shared" ref="O17:O22" si="12">(N17-L17)/31</f>
        <v>6.258064516129032</v>
      </c>
      <c r="P17" s="16">
        <f t="shared" si="6"/>
        <v>7.3661290322580646</v>
      </c>
      <c r="Q17"/>
      <c r="S17"/>
      <c r="U17"/>
      <c r="W17"/>
      <c r="Y17"/>
    </row>
    <row r="18" spans="1:25" x14ac:dyDescent="0.25">
      <c r="A18" s="1" t="s">
        <v>25</v>
      </c>
      <c r="B18" s="17">
        <v>854</v>
      </c>
      <c r="C18" s="16">
        <f>(B18-L48)/26</f>
        <v>3.6923076923076925</v>
      </c>
      <c r="D18" s="17">
        <v>1161</v>
      </c>
      <c r="E18" s="16">
        <f t="shared" si="7"/>
        <v>9.9032258064516121</v>
      </c>
      <c r="F18" s="17">
        <v>1529</v>
      </c>
      <c r="G18" s="16">
        <f t="shared" si="8"/>
        <v>12.266666666666667</v>
      </c>
      <c r="H18" s="17">
        <v>1898</v>
      </c>
      <c r="I18" s="16">
        <f t="shared" si="9"/>
        <v>11.903225806451612</v>
      </c>
      <c r="J18" s="17">
        <v>2245</v>
      </c>
      <c r="K18" s="16">
        <f t="shared" si="10"/>
        <v>11.193548387096774</v>
      </c>
      <c r="L18" s="17">
        <v>2605</v>
      </c>
      <c r="M18" s="16">
        <f t="shared" si="11"/>
        <v>12</v>
      </c>
      <c r="N18" s="17">
        <v>2810</v>
      </c>
      <c r="O18" s="16">
        <f t="shared" si="12"/>
        <v>6.612903225806452</v>
      </c>
      <c r="P18" s="16">
        <f t="shared" si="6"/>
        <v>9.2619795974634709</v>
      </c>
      <c r="Q18"/>
      <c r="S18"/>
      <c r="U18"/>
      <c r="W18"/>
      <c r="Y18"/>
    </row>
    <row r="19" spans="1:25" x14ac:dyDescent="0.25">
      <c r="A19" s="1" t="s">
        <v>26</v>
      </c>
      <c r="B19" s="17">
        <v>1051</v>
      </c>
      <c r="C19" s="16">
        <f>(B19-L49)/30</f>
        <v>2.0333333333333332</v>
      </c>
      <c r="D19" s="17">
        <v>1365</v>
      </c>
      <c r="E19" s="16">
        <f t="shared" si="7"/>
        <v>10.129032258064516</v>
      </c>
      <c r="F19" s="27">
        <v>1731</v>
      </c>
      <c r="G19" s="16">
        <f t="shared" si="8"/>
        <v>12.2</v>
      </c>
      <c r="H19" s="27">
        <v>2017</v>
      </c>
      <c r="I19" s="16">
        <f t="shared" si="9"/>
        <v>9.2258064516129039</v>
      </c>
      <c r="J19" s="27">
        <v>2338</v>
      </c>
      <c r="K19" s="16">
        <f t="shared" si="10"/>
        <v>10.35483870967742</v>
      </c>
      <c r="L19" s="27">
        <v>2672</v>
      </c>
      <c r="M19" s="16">
        <f t="shared" si="11"/>
        <v>11.133333333333333</v>
      </c>
      <c r="N19" s="27">
        <v>2886</v>
      </c>
      <c r="O19" s="16">
        <f t="shared" si="12"/>
        <v>6.903225806451613</v>
      </c>
      <c r="P19" s="16">
        <f t="shared" si="6"/>
        <v>8.4743727598566299</v>
      </c>
      <c r="Q19"/>
      <c r="S19"/>
      <c r="U19"/>
      <c r="W19"/>
      <c r="Y19"/>
    </row>
    <row r="20" spans="1:25" x14ac:dyDescent="0.25">
      <c r="A20" s="1" t="s">
        <v>27</v>
      </c>
      <c r="B20" s="27">
        <v>1386</v>
      </c>
      <c r="C20" s="16">
        <f>(B20-L50)/30</f>
        <v>6.7666666666666666</v>
      </c>
      <c r="D20" s="27">
        <v>1774</v>
      </c>
      <c r="E20" s="16">
        <f t="shared" si="7"/>
        <v>12.516129032258064</v>
      </c>
      <c r="F20" s="27">
        <v>2114</v>
      </c>
      <c r="G20" s="16">
        <f t="shared" si="8"/>
        <v>11.333333333333334</v>
      </c>
      <c r="H20" s="27">
        <v>2428</v>
      </c>
      <c r="I20" s="16">
        <f t="shared" si="9"/>
        <v>10.129032258064516</v>
      </c>
      <c r="J20" s="27">
        <v>2698</v>
      </c>
      <c r="K20" s="16">
        <f t="shared" si="10"/>
        <v>8.7096774193548381</v>
      </c>
      <c r="L20" s="27">
        <v>2928</v>
      </c>
      <c r="M20" s="16">
        <f t="shared" si="11"/>
        <v>7.666666666666667</v>
      </c>
      <c r="N20" s="27">
        <v>3191</v>
      </c>
      <c r="O20" s="16">
        <f t="shared" si="12"/>
        <v>8.4838709677419359</v>
      </c>
      <c r="P20" s="16">
        <f t="shared" si="6"/>
        <v>9.6564516129032274</v>
      </c>
      <c r="Q20"/>
      <c r="S20"/>
      <c r="U20"/>
      <c r="W20"/>
      <c r="Y20"/>
    </row>
    <row r="21" spans="1:25" x14ac:dyDescent="0.25">
      <c r="A21" s="1" t="s">
        <v>51</v>
      </c>
      <c r="B21" s="27">
        <v>1514</v>
      </c>
      <c r="C21" s="16">
        <f>(B21-L51)/30</f>
        <v>2.8</v>
      </c>
      <c r="D21" s="27">
        <v>1847</v>
      </c>
      <c r="E21" s="16">
        <f t="shared" si="7"/>
        <v>10.741935483870968</v>
      </c>
      <c r="F21" s="27">
        <v>2157</v>
      </c>
      <c r="G21" s="16">
        <f t="shared" si="8"/>
        <v>10.333333333333334</v>
      </c>
      <c r="H21" s="27">
        <v>2390</v>
      </c>
      <c r="I21" s="16">
        <f t="shared" si="9"/>
        <v>7.5161290322580649</v>
      </c>
      <c r="J21" s="27">
        <v>2632</v>
      </c>
      <c r="K21" s="16">
        <f t="shared" si="10"/>
        <v>7.806451612903226</v>
      </c>
      <c r="L21" s="27">
        <v>2884</v>
      </c>
      <c r="M21" s="16">
        <f t="shared" si="11"/>
        <v>8.4</v>
      </c>
      <c r="N21" s="27">
        <v>3026</v>
      </c>
      <c r="O21" s="16">
        <f t="shared" si="12"/>
        <v>4.580645161290323</v>
      </c>
      <c r="P21" s="16">
        <f t="shared" si="6"/>
        <v>7.2964157706093182</v>
      </c>
      <c r="Q21"/>
      <c r="S21"/>
      <c r="U21"/>
      <c r="W21"/>
      <c r="Y21"/>
    </row>
    <row r="22" spans="1:25" x14ac:dyDescent="0.25">
      <c r="A22" s="1" t="s">
        <v>61</v>
      </c>
      <c r="B22" s="27">
        <v>1184</v>
      </c>
      <c r="C22" s="16">
        <f>(B22-L61)/30</f>
        <v>1.1333333333333333</v>
      </c>
      <c r="D22" s="27">
        <v>1426</v>
      </c>
      <c r="E22" s="16">
        <f t="shared" si="7"/>
        <v>7.806451612903226</v>
      </c>
      <c r="F22" s="27">
        <v>1706</v>
      </c>
      <c r="G22" s="16">
        <f t="shared" si="8"/>
        <v>9.3333333333333339</v>
      </c>
      <c r="H22" s="27">
        <v>1996</v>
      </c>
      <c r="I22" s="16">
        <f t="shared" si="9"/>
        <v>9.3548387096774199</v>
      </c>
      <c r="J22" s="27">
        <v>2190</v>
      </c>
      <c r="K22" s="28">
        <f t="shared" si="10"/>
        <v>6.258064516129032</v>
      </c>
      <c r="L22" s="27">
        <v>2473</v>
      </c>
      <c r="M22" s="16">
        <f t="shared" si="11"/>
        <v>9.4333333333333336</v>
      </c>
      <c r="N22" s="27">
        <v>2774</v>
      </c>
      <c r="O22" s="16">
        <f t="shared" si="12"/>
        <v>9.7096774193548381</v>
      </c>
      <c r="Q22"/>
      <c r="S22"/>
      <c r="U22"/>
      <c r="W22"/>
      <c r="Y22"/>
    </row>
    <row r="23" spans="1:25" ht="21" hidden="1" x14ac:dyDescent="0.25">
      <c r="A23" s="60" t="s">
        <v>30</v>
      </c>
      <c r="B23" s="27">
        <f>IF(B20=0,L50,B20)-(-C28*0.0001)</f>
        <v>1386.0002915897435</v>
      </c>
      <c r="C23" s="16">
        <f>IF(B20=0,(-L50+B23)/0.0001,(-B20+B23)/0.0001)</f>
        <v>2.9158974348320044</v>
      </c>
      <c r="D23" s="27">
        <f>IF(D20=0,N50,D20)-(-E28*0.0001)</f>
        <v>1774.000941935484</v>
      </c>
      <c r="E23" s="16">
        <f>IF(D20=0,(-N50+D23)/0.0001,(-D20+D23)/0.0001)</f>
        <v>9.4193548397925042</v>
      </c>
      <c r="F23" s="27">
        <f>IF(F20=0,P50,F20)-(-G28*0.0001)</f>
        <v>2114.0010563636365</v>
      </c>
      <c r="G23" s="16">
        <f>IF(F20=0,(-P50+F23)/0.0001,(-F20+F23)/0.0001)</f>
        <v>10.5636363650774</v>
      </c>
      <c r="H23" s="27">
        <f>IF(H20=0,R50,H20)-(-I28*0.0001)</f>
        <v>2428.0009489736071</v>
      </c>
      <c r="I23" s="16">
        <f>IF(H20=0,(-R50+H23)/0.0001,(-H20+H23)/0.0001)</f>
        <v>9.489736071373045</v>
      </c>
      <c r="J23" s="27">
        <f>IF(J20=0,T50,J20)-(-K28*0.0001)</f>
        <v>2698.0008988269797</v>
      </c>
      <c r="K23" s="28">
        <f>IF(J20=0,(-T50+J23)/0.0001,(-J20+J23)/0.0001)</f>
        <v>8.9882697966459091</v>
      </c>
      <c r="L23" s="27">
        <f>IF(L20=0,V50,L20)-(-M28*0.0001)</f>
        <v>2928.0009506060605</v>
      </c>
      <c r="M23" s="16">
        <f>IF(L20=0,(-V50+L23)/0.0001,(-L20+L23)/0.0001)</f>
        <v>9.5060606054175878</v>
      </c>
      <c r="N23" s="27">
        <f>IF(N20=0,X50,N20)-(-O28*0.0001)</f>
        <v>3191.0004747800585</v>
      </c>
      <c r="O23" s="16">
        <f>IF(N20=0,(-X50+N23)/0.0001,(-N20+N23)/0.0001)</f>
        <v>4.7478005853918148</v>
      </c>
      <c r="P23" s="16">
        <f t="shared" si="6"/>
        <v>7.6874491821854463</v>
      </c>
      <c r="Q23"/>
      <c r="S23"/>
      <c r="U23"/>
      <c r="W23"/>
      <c r="Y23"/>
    </row>
    <row r="24" spans="1:25" ht="21" hidden="1" x14ac:dyDescent="0.25">
      <c r="A24" s="60" t="s">
        <v>31</v>
      </c>
      <c r="B24" s="27">
        <f>IF(B20=0,L50,B20)-(-C29*0.0001)</f>
        <v>1386.000243076923</v>
      </c>
      <c r="C24" s="16">
        <f>IF(B20=0,(-L50+B24)/0.0001,(-B20+B24)/0.0001)</f>
        <v>2.4307692297043104</v>
      </c>
      <c r="D24" s="27">
        <f>IF(D20=0,N50,D20)-(-E29*0.0001)</f>
        <v>1774.0009784946237</v>
      </c>
      <c r="E24" s="16">
        <f>IF(D20=0,(-N50+D24)/0.0001,(-D20+D24)/0.0001)</f>
        <v>9.7849462372323615</v>
      </c>
      <c r="F24" s="27">
        <f>IF(F20=0,P50,F20)-(-G29*0.0001)</f>
        <v>2114.0012000000002</v>
      </c>
      <c r="G24" s="16">
        <f>IF(F20=0,(-P50+F24)/0.0001,(-F20+F24)/0.0001)</f>
        <v>12.000000001535227</v>
      </c>
      <c r="H24" s="27">
        <f>IF(H20=0,R50,H20)-(-I29*0.0001)</f>
        <v>2428.0010129032257</v>
      </c>
      <c r="I24" s="16">
        <f>IF(H20=0,(-R50+H24)/0.0001,(-H20+H24)/0.0001)</f>
        <v>10.129032257282233</v>
      </c>
      <c r="J24" s="27">
        <f>IF(J20=0,T50,J20)-(-K29*0.0001)</f>
        <v>2698.0009268817203</v>
      </c>
      <c r="K24" s="28">
        <f>IF(J20=0,(-T50+J24)/0.0001,(-J20+J24)/0.0001)</f>
        <v>9.2688172026100801</v>
      </c>
      <c r="L24" s="27">
        <f>IF(L20=0,V50,L20)-(-M29*0.0001)</f>
        <v>2928.0011122222222</v>
      </c>
      <c r="M24" s="16">
        <f>IF(L20=0,(-V50+L24)/0.0001,(-L20+L24)/0.0001)</f>
        <v>11.122222222184064</v>
      </c>
      <c r="N24" s="27">
        <f>IF(N20=0,X50,N20)-(-O29*0.0001)</f>
        <v>3191.0006591397851</v>
      </c>
      <c r="O24" s="16">
        <f>IF(N20=0,(-X50+N24)/0.0001,(-N20+N24)/0.0001)</f>
        <v>6.5913978505705018</v>
      </c>
      <c r="P24" s="16">
        <f t="shared" si="6"/>
        <v>8.3674937964891196</v>
      </c>
      <c r="Q24"/>
      <c r="S24"/>
      <c r="U24"/>
      <c r="W24"/>
      <c r="Y24"/>
    </row>
    <row r="25" spans="1:25" ht="21" hidden="1" x14ac:dyDescent="0.25">
      <c r="A25" s="60" t="s">
        <v>32</v>
      </c>
      <c r="B25" s="27">
        <f>IF(B20=0,L50,B20)-(-C13*0.0001)</f>
        <v>1386.0003966666666</v>
      </c>
      <c r="C25" s="16">
        <f>IF(B20=0,(-L50+B25)/0.0001,(-B20+B25)/0.0001)</f>
        <v>3.9666666657467431</v>
      </c>
      <c r="D25" s="27">
        <f>IF(D20=0,N50,D20)-(-E13*0.0001)</f>
        <v>1774.0007838709678</v>
      </c>
      <c r="E25" s="16">
        <f>IF(D20=0,(-N50+D25)/0.0001,(-D20+D25)/0.0001)</f>
        <v>7.8387096777987608</v>
      </c>
      <c r="F25" s="27">
        <f>IF(F20=0,P50,F20)-(-G13*0.0001)</f>
        <v>2114.0008966666664</v>
      </c>
      <c r="G25" s="16">
        <f>IF(F20=0,(-P50+F25)/0.0001,(-F20+F25)/0.0001)</f>
        <v>8.9666666644916404</v>
      </c>
      <c r="H25" s="27">
        <f>IF(H20=0,R50,H20)-(-I13*0.0001)</f>
        <v>2428.0006903225808</v>
      </c>
      <c r="I25" s="16">
        <f>IF(H20=0,(-R50+H25)/0.0001,(-H20+H25)/0.0001)</f>
        <v>6.9032258079460007</v>
      </c>
      <c r="J25" s="27">
        <f>IF(J20=0,T50,J20)-(-K13*0.0001)</f>
        <v>2698.0006741935485</v>
      </c>
      <c r="K25" s="28">
        <f>IF(J20=0,(-T50+J25)/0.0001,(-J20+J25)/0.0001)</f>
        <v>6.7419354854791891</v>
      </c>
      <c r="L25" s="27">
        <f>IF(L20=0,V50,L20)-(-M13*0.0001)</f>
        <v>2928.0007266666667</v>
      </c>
      <c r="M25" s="16">
        <f>IF(L20=0,(-V50+L25)/0.0001,(-L20+L25)/0.0001)</f>
        <v>7.266666666509991</v>
      </c>
      <c r="N25" s="27">
        <f>IF(N20=0,X50,N20)-(-O13*0.0001)</f>
        <v>3191.0005193548386</v>
      </c>
      <c r="O25" s="16">
        <f>IF(N20=0,(-X50+N25)/0.0001,(-N20+N25)/0.0001)</f>
        <v>5.1935483861598186</v>
      </c>
      <c r="P25" s="16">
        <f t="shared" si="6"/>
        <v>6.6017921146036924</v>
      </c>
      <c r="Q25"/>
      <c r="S25"/>
      <c r="U25"/>
      <c r="W25"/>
      <c r="Y25"/>
    </row>
    <row r="26" spans="1:25" x14ac:dyDescent="0.25">
      <c r="B26" s="27"/>
      <c r="C26" s="16"/>
      <c r="D26" s="27"/>
      <c r="E26" s="16"/>
      <c r="F26" s="27"/>
      <c r="G26" s="16"/>
      <c r="H26" s="27"/>
      <c r="I26" s="16"/>
      <c r="J26" s="27"/>
      <c r="K26" s="28"/>
      <c r="L26" s="27"/>
      <c r="M26" s="16"/>
      <c r="N26" s="27"/>
      <c r="O26" s="16"/>
      <c r="Q26"/>
      <c r="S26"/>
      <c r="U26"/>
      <c r="W26"/>
      <c r="Y26"/>
    </row>
    <row r="27" spans="1:25" hidden="1" x14ac:dyDescent="0.25">
      <c r="A27" s="44" t="s">
        <v>33</v>
      </c>
      <c r="B27" s="33"/>
      <c r="C27" s="45"/>
      <c r="D27" s="33"/>
      <c r="E27" s="45"/>
      <c r="F27" s="33"/>
      <c r="G27" s="45"/>
      <c r="H27" s="33"/>
      <c r="I27" s="45"/>
      <c r="J27" s="33"/>
      <c r="K27" s="33"/>
      <c r="L27" s="33"/>
      <c r="M27" s="45"/>
      <c r="N27" s="33"/>
      <c r="O27" s="45"/>
      <c r="P27" s="69"/>
      <c r="Q27"/>
      <c r="S27"/>
      <c r="U27"/>
      <c r="W27"/>
      <c r="Y27"/>
    </row>
    <row r="28" spans="1:25" hidden="1" x14ac:dyDescent="0.25">
      <c r="A28" s="34" t="s">
        <v>34</v>
      </c>
      <c r="B28" s="27">
        <f>AVERAGE(B9:B19)</f>
        <v>1514.6363636363637</v>
      </c>
      <c r="C28" s="28">
        <f>AVERAGE(C9:C19)</f>
        <v>2.9158974358974361</v>
      </c>
      <c r="D28" s="74">
        <f t="shared" ref="D28:P28" si="13">AVERAGE(D9:D19)</f>
        <v>1806.6363636363637</v>
      </c>
      <c r="E28" s="28">
        <f t="shared" si="13"/>
        <v>9.4193548387096779</v>
      </c>
      <c r="F28" s="74">
        <f t="shared" si="13"/>
        <v>2123.5454545454545</v>
      </c>
      <c r="G28" s="28">
        <f t="shared" si="13"/>
        <v>10.563636363636364</v>
      </c>
      <c r="H28" s="74">
        <f t="shared" si="13"/>
        <v>2417.7272727272725</v>
      </c>
      <c r="I28" s="28">
        <f t="shared" si="13"/>
        <v>9.4897360703812303</v>
      </c>
      <c r="J28" s="74">
        <f t="shared" si="13"/>
        <v>2696.3636363636365</v>
      </c>
      <c r="K28" s="28">
        <f t="shared" si="13"/>
        <v>8.9882697947214059</v>
      </c>
      <c r="L28" s="74">
        <f t="shared" si="13"/>
        <v>2981.5454545454545</v>
      </c>
      <c r="M28" s="28">
        <f t="shared" si="13"/>
        <v>9.5060606060606059</v>
      </c>
      <c r="N28" s="74">
        <f t="shared" si="13"/>
        <v>3128.7272727272725</v>
      </c>
      <c r="O28" s="28">
        <f t="shared" si="13"/>
        <v>4.747800586510265</v>
      </c>
      <c r="P28" s="28">
        <f t="shared" si="13"/>
        <v>7.6432689174624651</v>
      </c>
      <c r="Q28"/>
      <c r="S28"/>
      <c r="U28"/>
      <c r="W28"/>
      <c r="Y28"/>
    </row>
    <row r="29" spans="1:25" hidden="1" x14ac:dyDescent="0.25">
      <c r="A29" s="34" t="s">
        <v>35</v>
      </c>
      <c r="B29" s="27">
        <f>AVERAGE(B9:B17)</f>
        <v>1639.5555555555557</v>
      </c>
      <c r="C29" s="72">
        <f>AVERAGE(C17:C19)</f>
        <v>2.4307692307692306</v>
      </c>
      <c r="D29" s="27">
        <f>AVERAGE(D9:D17)</f>
        <v>1927.4444444444443</v>
      </c>
      <c r="E29" s="72">
        <f>AVERAGE(E17:E19)</f>
        <v>9.78494623655914</v>
      </c>
      <c r="F29" s="27">
        <f>AVERAGE(F9:F17)</f>
        <v>2233.2222222222222</v>
      </c>
      <c r="G29" s="72">
        <f>AVERAGE(G17:G19)</f>
        <v>12</v>
      </c>
      <c r="H29" s="27">
        <f>AVERAGE(H9:H17)</f>
        <v>2520</v>
      </c>
      <c r="I29" s="72">
        <f>AVERAGE(I17:I19)</f>
        <v>10.129032258064516</v>
      </c>
      <c r="J29" s="27">
        <f>AVERAGE(J9:J17)</f>
        <v>2786.3333333333335</v>
      </c>
      <c r="K29" s="72">
        <f>AVERAGE(K17:K19)</f>
        <v>9.2688172043010759</v>
      </c>
      <c r="L29" s="27">
        <f>AVERAGE(L9:L17)</f>
        <v>3057.7777777777778</v>
      </c>
      <c r="M29" s="72">
        <f>AVERAGE(M17:M19)</f>
        <v>11.122222222222222</v>
      </c>
      <c r="N29" s="27">
        <f>AVERAGE(N9:N17)</f>
        <v>3191.1111111111113</v>
      </c>
      <c r="O29" s="72">
        <f>AVERAGE(O17:O19)</f>
        <v>6.5913978494623651</v>
      </c>
      <c r="P29" s="72">
        <f>AVERAGE(P17:P19)</f>
        <v>8.3674937965260554</v>
      </c>
      <c r="Q29"/>
      <c r="S29"/>
      <c r="U29"/>
      <c r="W29"/>
      <c r="Y29"/>
    </row>
    <row r="30" spans="1:25" hidden="1" x14ac:dyDescent="0.25">
      <c r="A30" s="34" t="s">
        <v>36</v>
      </c>
      <c r="B30" s="27"/>
      <c r="C30" s="28"/>
      <c r="D30" s="27"/>
      <c r="E30" s="28"/>
      <c r="F30" s="27"/>
      <c r="G30" s="28"/>
      <c r="H30" s="27"/>
      <c r="I30" s="28"/>
      <c r="J30" s="27"/>
      <c r="K30" s="28"/>
      <c r="L30" s="27"/>
      <c r="M30" s="28"/>
      <c r="N30" s="27"/>
      <c r="O30" s="28"/>
      <c r="P30" s="70"/>
      <c r="Q30"/>
      <c r="S30"/>
      <c r="U30"/>
      <c r="W30"/>
      <c r="Y30"/>
    </row>
    <row r="31" spans="1:25" hidden="1" x14ac:dyDescent="0.25">
      <c r="A31" s="34" t="s">
        <v>37</v>
      </c>
      <c r="B31" s="27"/>
      <c r="C31" s="28"/>
      <c r="D31" s="27"/>
      <c r="E31" s="28"/>
      <c r="F31" s="27"/>
      <c r="G31" s="28"/>
      <c r="H31" s="27"/>
      <c r="I31" s="28"/>
      <c r="J31" s="27"/>
      <c r="K31" s="28"/>
      <c r="L31" s="27"/>
      <c r="M31" s="28"/>
      <c r="N31" s="27"/>
      <c r="O31" s="28"/>
      <c r="P31" s="70"/>
      <c r="Q31"/>
      <c r="S31"/>
      <c r="U31"/>
      <c r="W31"/>
      <c r="Y31"/>
    </row>
    <row r="32" spans="1:25" hidden="1" x14ac:dyDescent="0.25">
      <c r="A32" s="34" t="s">
        <v>34</v>
      </c>
      <c r="B32" s="35">
        <f>(B28-L54)/($N$28-$L$54)</f>
        <v>7.3653784949939308E-2</v>
      </c>
      <c r="C32" s="27"/>
      <c r="D32" s="35">
        <f>(D28-B28)/($N$28-$L$54)</f>
        <v>0.16758231724814393</v>
      </c>
      <c r="E32" s="27"/>
      <c r="F32" s="35">
        <f>(F28-D28)/($N$28-$L$54)</f>
        <v>0.18187794456009634</v>
      </c>
      <c r="G32" s="27"/>
      <c r="H32" s="35">
        <f>(H28-F28)/($N$28-$L$54)</f>
        <v>0.16883448898349734</v>
      </c>
      <c r="I32" s="27"/>
      <c r="J32" s="35">
        <f>(J28-H28)/($N$28-$L$54)</f>
        <v>0.1599127653691039</v>
      </c>
      <c r="K32" s="27"/>
      <c r="L32" s="35">
        <f>(L28-J28)/($N$28-$L$54)</f>
        <v>0.16366928057516414</v>
      </c>
      <c r="M32" s="27"/>
      <c r="N32" s="35">
        <f>(N28-L28)/($N$28-$L$54)</f>
        <v>8.4469418314055023E-2</v>
      </c>
      <c r="O32" s="61">
        <f>SUM(B32:N32)</f>
        <v>1</v>
      </c>
      <c r="P32" s="70"/>
      <c r="Q32"/>
      <c r="S32"/>
      <c r="U32"/>
      <c r="W32"/>
      <c r="Y32"/>
    </row>
    <row r="33" spans="1:25" hidden="1" x14ac:dyDescent="0.25">
      <c r="A33" s="34" t="s">
        <v>38</v>
      </c>
      <c r="B33" s="35">
        <f>(B29-L55)/($N$29-$L$55)</f>
        <v>0.33039225088711999</v>
      </c>
      <c r="C33" s="33"/>
      <c r="D33" s="35">
        <f>(D29-B29)/($N$29-$L$55)</f>
        <v>0.12424474920878478</v>
      </c>
      <c r="E33" s="33"/>
      <c r="F33" s="35">
        <f>(F29-D29)/($N$29-$L$55)</f>
        <v>0.13196509063009496</v>
      </c>
      <c r="G33" s="33"/>
      <c r="H33" s="35">
        <f>(H29-F29)/($N$29-$L$55)</f>
        <v>0.12376522489690228</v>
      </c>
      <c r="I33" s="33"/>
      <c r="J33" s="35">
        <f>(J29-H29)/($N$29-$L$55)</f>
        <v>0.11494197755826226</v>
      </c>
      <c r="K33" s="33"/>
      <c r="L33" s="35">
        <f>(L29-J29)/($N$29-$L$55)</f>
        <v>0.11714778939292217</v>
      </c>
      <c r="M33" s="33"/>
      <c r="N33" s="35">
        <f>(N29-L29)/($N$29-$L$55)</f>
        <v>5.7542917425913553E-2</v>
      </c>
      <c r="O33" s="61">
        <f>SUM(B33:N33)</f>
        <v>1</v>
      </c>
      <c r="P33" s="70"/>
      <c r="Q33"/>
      <c r="S33"/>
      <c r="U33"/>
      <c r="W33"/>
      <c r="Y33"/>
    </row>
    <row r="34" spans="1:25" hidden="1" x14ac:dyDescent="0.25">
      <c r="A34" s="47" t="s">
        <v>39</v>
      </c>
      <c r="B34" s="26">
        <f>(B18-L48)/($N$18-$L$48)</f>
        <v>4.6783625730994149E-2</v>
      </c>
      <c r="C34" s="41"/>
      <c r="D34" s="26">
        <f>(D18-B18)/($N$18-$L$48)</f>
        <v>0.14961013645224172</v>
      </c>
      <c r="E34" s="41"/>
      <c r="F34" s="26">
        <f>(F18-D18)/($N$18-$L$48)</f>
        <v>0.17933723196881091</v>
      </c>
      <c r="G34" s="41"/>
      <c r="H34" s="26">
        <f>(H18-F18)/($N$18-$L$48)</f>
        <v>0.17982456140350878</v>
      </c>
      <c r="I34" s="41"/>
      <c r="J34" s="26">
        <f>(J18-H18)/($N$18-$L$48)</f>
        <v>0.16910331384015595</v>
      </c>
      <c r="K34" s="41"/>
      <c r="L34" s="26">
        <f>(L18-J18)/($N$18-$L$48)</f>
        <v>0.17543859649122806</v>
      </c>
      <c r="M34" s="41"/>
      <c r="N34" s="26">
        <f>(N18-L18)/($N$18-$L$48)</f>
        <v>9.9902534113060423E-2</v>
      </c>
      <c r="O34" s="62">
        <f>SUM(B34:N34)</f>
        <v>1</v>
      </c>
      <c r="P34" s="71"/>
      <c r="Q34"/>
      <c r="S34"/>
      <c r="U34"/>
      <c r="W34"/>
      <c r="Y34"/>
    </row>
    <row r="35" spans="1:25" ht="6" customHeight="1" thickBot="1" x14ac:dyDescent="0.3"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Q35" s="16"/>
      <c r="R35" s="17"/>
      <c r="S35" s="16"/>
      <c r="T35" s="17"/>
      <c r="U35" s="16"/>
      <c r="V35" s="17"/>
      <c r="W35" s="16"/>
      <c r="X35" s="17"/>
      <c r="Y35" s="16"/>
    </row>
    <row r="36" spans="1:25" ht="12" customHeight="1" thickBot="1" x14ac:dyDescent="0.3">
      <c r="B36" s="17"/>
      <c r="C36" s="17"/>
      <c r="D36" s="38" t="s">
        <v>40</v>
      </c>
      <c r="E36" s="39"/>
      <c r="F36" s="39"/>
      <c r="G36" s="39"/>
      <c r="H36" s="39"/>
      <c r="I36" s="39"/>
      <c r="J36" s="39"/>
      <c r="K36" s="39"/>
      <c r="L36" s="39"/>
      <c r="M36" s="39"/>
      <c r="N36" s="40"/>
      <c r="O36" s="43"/>
      <c r="P36" s="28"/>
      <c r="Q36"/>
      <c r="R36" s="17"/>
      <c r="S36" s="16"/>
      <c r="T36" s="17"/>
      <c r="U36" s="16"/>
      <c r="V36" s="17"/>
      <c r="W36" s="16"/>
      <c r="X36" s="17"/>
      <c r="Y36" s="16"/>
    </row>
    <row r="37" spans="1:25" ht="12" customHeight="1" thickBot="1" x14ac:dyDescent="0.3">
      <c r="B37" s="17"/>
      <c r="C37" s="17"/>
      <c r="D37" s="2" t="s">
        <v>41</v>
      </c>
      <c r="E37" s="4"/>
      <c r="F37" s="2" t="s">
        <v>42</v>
      </c>
      <c r="G37" s="4"/>
      <c r="H37" s="2" t="s">
        <v>43</v>
      </c>
      <c r="I37" s="4"/>
      <c r="J37" s="2" t="s">
        <v>44</v>
      </c>
      <c r="K37" s="4"/>
      <c r="L37" s="2" t="s">
        <v>45</v>
      </c>
      <c r="M37" s="4"/>
      <c r="N37" s="29" t="s">
        <v>46</v>
      </c>
      <c r="P37" s="63" t="s">
        <v>47</v>
      </c>
      <c r="Q37" s="16"/>
      <c r="R37" s="17"/>
      <c r="S37" s="16"/>
      <c r="T37" s="17"/>
      <c r="U37" s="16"/>
      <c r="V37" s="17"/>
      <c r="W37" s="16"/>
      <c r="X37" s="17"/>
      <c r="Y37" s="16"/>
    </row>
    <row r="38" spans="1:25" ht="12" customHeight="1" x14ac:dyDescent="0.25">
      <c r="B38" s="17"/>
      <c r="C38" s="17"/>
      <c r="D38" s="12" t="s">
        <v>11</v>
      </c>
      <c r="E38" s="13" t="s">
        <v>12</v>
      </c>
      <c r="F38" s="12" t="s">
        <v>11</v>
      </c>
      <c r="G38" s="13" t="s">
        <v>12</v>
      </c>
      <c r="H38" s="12" t="s">
        <v>11</v>
      </c>
      <c r="I38" s="13" t="s">
        <v>12</v>
      </c>
      <c r="J38" s="12" t="s">
        <v>11</v>
      </c>
      <c r="K38" s="13" t="s">
        <v>12</v>
      </c>
      <c r="L38" s="12" t="s">
        <v>11</v>
      </c>
      <c r="M38" s="13" t="s">
        <v>12</v>
      </c>
      <c r="N38" s="30" t="s">
        <v>48</v>
      </c>
      <c r="P38" s="64" t="s">
        <v>49</v>
      </c>
      <c r="Q38" s="16"/>
      <c r="R38" s="17"/>
      <c r="S38" s="16"/>
      <c r="T38" s="17"/>
      <c r="U38" s="16"/>
      <c r="V38" s="17"/>
      <c r="W38" s="16"/>
      <c r="X38" s="17"/>
      <c r="Y38" s="16"/>
    </row>
    <row r="39" spans="1:25" ht="12" customHeight="1" thickBot="1" x14ac:dyDescent="0.3">
      <c r="B39" s="17"/>
      <c r="C39" s="17"/>
      <c r="D39" s="14" t="s">
        <v>14</v>
      </c>
      <c r="E39" s="15" t="s">
        <v>15</v>
      </c>
      <c r="F39" s="14" t="s">
        <v>14</v>
      </c>
      <c r="G39" s="15" t="s">
        <v>15</v>
      </c>
      <c r="H39" s="14" t="s">
        <v>14</v>
      </c>
      <c r="I39" s="15" t="s">
        <v>15</v>
      </c>
      <c r="J39" s="14" t="s">
        <v>14</v>
      </c>
      <c r="K39" s="15" t="s">
        <v>15</v>
      </c>
      <c r="L39" s="14" t="s">
        <v>14</v>
      </c>
      <c r="M39" s="15" t="s">
        <v>15</v>
      </c>
      <c r="N39" s="14" t="s">
        <v>50</v>
      </c>
      <c r="P39" s="65" t="s">
        <v>12</v>
      </c>
      <c r="Q39" s="16"/>
      <c r="R39" s="17"/>
      <c r="S39" s="16"/>
      <c r="T39" s="17"/>
      <c r="U39" s="16"/>
      <c r="V39" s="17"/>
      <c r="W39" s="16"/>
      <c r="X39" s="17"/>
      <c r="Y39" s="16"/>
    </row>
    <row r="40" spans="1:25" ht="12" customHeight="1" x14ac:dyDescent="0.25">
      <c r="A40" s="19" t="s">
        <v>16</v>
      </c>
      <c r="B40" s="17"/>
      <c r="C40" s="17"/>
      <c r="D40" s="20">
        <v>3059</v>
      </c>
      <c r="E40" s="16">
        <f t="shared" ref="E40:E60" si="14">(D40-N9)/30</f>
        <v>-1.5666666666666667</v>
      </c>
      <c r="F40" s="20">
        <v>2755</v>
      </c>
      <c r="G40" s="16">
        <f t="shared" ref="G40:G47" si="15">(F40-D40)/31</f>
        <v>-9.806451612903226</v>
      </c>
      <c r="H40" s="20">
        <v>2229</v>
      </c>
      <c r="I40" s="22">
        <f t="shared" ref="I40:I47" si="16">(H40-F40)/31</f>
        <v>-16.967741935483872</v>
      </c>
      <c r="J40" s="20">
        <v>1827</v>
      </c>
      <c r="K40" s="22">
        <f t="shared" ref="K40:K47" si="17">(J40-H40)/28</f>
        <v>-14.357142857142858</v>
      </c>
      <c r="L40" s="20">
        <v>1684</v>
      </c>
      <c r="M40" s="22">
        <f t="shared" ref="M40:M47" si="18">(L40-J40)/31</f>
        <v>-4.612903225806452</v>
      </c>
      <c r="N40" s="21">
        <f t="shared" ref="N40:N51" si="19">L40/N9</f>
        <v>0.54217643271088212</v>
      </c>
      <c r="P40" s="16">
        <f>(E40+G40+I40+K40+M40)/5</f>
        <v>-9.4621812596006158</v>
      </c>
      <c r="Q40" s="16"/>
      <c r="R40" s="17"/>
      <c r="S40" s="16"/>
      <c r="T40" s="17"/>
      <c r="U40" s="16"/>
      <c r="V40" s="17"/>
      <c r="W40" s="16"/>
      <c r="X40" s="17"/>
      <c r="Y40" s="16"/>
    </row>
    <row r="41" spans="1:25" ht="12" customHeight="1" x14ac:dyDescent="0.25">
      <c r="A41" s="19" t="s">
        <v>17</v>
      </c>
      <c r="B41" s="17"/>
      <c r="C41" s="17"/>
      <c r="D41" s="20">
        <v>3171</v>
      </c>
      <c r="E41" s="16">
        <f t="shared" si="14"/>
        <v>-2.4</v>
      </c>
      <c r="F41" s="20">
        <v>2850</v>
      </c>
      <c r="G41" s="16">
        <f t="shared" si="15"/>
        <v>-10.35483870967742</v>
      </c>
      <c r="H41" s="20">
        <v>2509</v>
      </c>
      <c r="I41" s="22">
        <f t="shared" si="16"/>
        <v>-11</v>
      </c>
      <c r="J41" s="20">
        <v>1994</v>
      </c>
      <c r="K41" s="22">
        <f t="shared" si="17"/>
        <v>-18.392857142857142</v>
      </c>
      <c r="L41" s="20">
        <v>1776</v>
      </c>
      <c r="M41" s="22">
        <f t="shared" si="18"/>
        <v>-7.032258064516129</v>
      </c>
      <c r="N41" s="21">
        <f t="shared" si="19"/>
        <v>0.54764107308048104</v>
      </c>
      <c r="P41" s="16">
        <f>(E41+G41+I41+K41+M41)/5</f>
        <v>-9.8359907834101392</v>
      </c>
      <c r="Q41" s="16"/>
      <c r="R41" s="17"/>
      <c r="S41" s="16"/>
      <c r="T41" s="17"/>
      <c r="U41" s="16"/>
      <c r="V41" s="17"/>
      <c r="W41" s="16"/>
      <c r="X41" s="17"/>
      <c r="Y41" s="16"/>
    </row>
    <row r="42" spans="1:25" ht="12" customHeight="1" x14ac:dyDescent="0.25">
      <c r="A42" s="19" t="s">
        <v>18</v>
      </c>
      <c r="B42" s="17"/>
      <c r="C42" s="17"/>
      <c r="D42" s="20">
        <v>3199</v>
      </c>
      <c r="E42" s="16">
        <f t="shared" si="14"/>
        <v>-2.2999999999999998</v>
      </c>
      <c r="F42" s="20">
        <v>2513</v>
      </c>
      <c r="G42" s="16">
        <f t="shared" si="15"/>
        <v>-22.129032258064516</v>
      </c>
      <c r="H42" s="20">
        <v>2268</v>
      </c>
      <c r="I42" s="22">
        <f t="shared" si="16"/>
        <v>-7.903225806451613</v>
      </c>
      <c r="J42" s="20">
        <v>1999</v>
      </c>
      <c r="K42" s="22">
        <f t="shared" si="17"/>
        <v>-9.6071428571428577</v>
      </c>
      <c r="L42" s="20">
        <v>1867</v>
      </c>
      <c r="M42" s="22">
        <f t="shared" si="18"/>
        <v>-4.258064516129032</v>
      </c>
      <c r="N42" s="21">
        <f t="shared" si="19"/>
        <v>0.57129742962056307</v>
      </c>
      <c r="P42" s="16">
        <f t="shared" ref="P42:P51" si="20">(E42+G42+I42+K42+M42)/5</f>
        <v>-9.2394930875576033</v>
      </c>
      <c r="Q42" s="16"/>
      <c r="R42" s="17"/>
      <c r="S42" s="16"/>
      <c r="T42" s="17"/>
      <c r="U42" s="16"/>
      <c r="V42" s="17"/>
      <c r="W42" s="16"/>
      <c r="X42" s="17"/>
      <c r="Y42" s="16"/>
    </row>
    <row r="43" spans="1:25" ht="12" customHeight="1" x14ac:dyDescent="0.25">
      <c r="A43" s="19" t="s">
        <v>19</v>
      </c>
      <c r="B43" s="17"/>
      <c r="C43" s="17"/>
      <c r="D43" s="20">
        <v>3478</v>
      </c>
      <c r="E43" s="16">
        <f t="shared" si="14"/>
        <v>0.13333333333333333</v>
      </c>
      <c r="F43" s="20">
        <v>3070</v>
      </c>
      <c r="G43" s="16">
        <f t="shared" si="15"/>
        <v>-13.161290322580646</v>
      </c>
      <c r="H43" s="20">
        <v>2368</v>
      </c>
      <c r="I43" s="22">
        <f t="shared" si="16"/>
        <v>-22.64516129032258</v>
      </c>
      <c r="J43" s="20">
        <v>2089</v>
      </c>
      <c r="K43" s="22">
        <f t="shared" si="17"/>
        <v>-9.9642857142857135</v>
      </c>
      <c r="L43" s="20">
        <v>1924</v>
      </c>
      <c r="M43" s="22">
        <f t="shared" si="18"/>
        <v>-5.32258064516129</v>
      </c>
      <c r="N43" s="21">
        <f t="shared" si="19"/>
        <v>0.55382843983880248</v>
      </c>
      <c r="P43" s="16">
        <f t="shared" si="20"/>
        <v>-10.191996927803379</v>
      </c>
      <c r="Q43" s="16"/>
      <c r="R43" s="17"/>
      <c r="S43" s="16"/>
      <c r="T43" s="17"/>
      <c r="U43" s="16"/>
      <c r="V43" s="17"/>
      <c r="W43" s="16"/>
      <c r="X43" s="17"/>
      <c r="Y43" s="16"/>
    </row>
    <row r="44" spans="1:25" ht="12" customHeight="1" x14ac:dyDescent="0.25">
      <c r="A44" s="19" t="s">
        <v>20</v>
      </c>
      <c r="B44" s="17"/>
      <c r="C44" s="17"/>
      <c r="D44" s="20">
        <v>3145</v>
      </c>
      <c r="E44" s="16">
        <f t="shared" si="14"/>
        <v>-7.0666666666666664</v>
      </c>
      <c r="F44" s="20">
        <v>2824</v>
      </c>
      <c r="G44" s="16">
        <f t="shared" si="15"/>
        <v>-10.35483870967742</v>
      </c>
      <c r="H44" s="20">
        <f>2216</f>
        <v>2216</v>
      </c>
      <c r="I44" s="22">
        <f t="shared" si="16"/>
        <v>-19.612903225806452</v>
      </c>
      <c r="J44" s="20">
        <v>1837</v>
      </c>
      <c r="K44" s="22">
        <f t="shared" si="17"/>
        <v>-13.535714285714286</v>
      </c>
      <c r="L44" s="20">
        <v>1545</v>
      </c>
      <c r="M44" s="22">
        <f t="shared" si="18"/>
        <v>-9.4193548387096779</v>
      </c>
      <c r="N44" s="21">
        <f t="shared" si="19"/>
        <v>0.46023235031277926</v>
      </c>
      <c r="P44" s="16">
        <f t="shared" si="20"/>
        <v>-11.997895545314901</v>
      </c>
      <c r="Q44" s="16"/>
      <c r="R44" s="17"/>
      <c r="S44" s="16"/>
      <c r="T44" s="17"/>
      <c r="U44" s="16"/>
      <c r="V44" s="17"/>
      <c r="W44" s="16"/>
      <c r="X44" s="17"/>
      <c r="Y44" s="16"/>
    </row>
    <row r="45" spans="1:25" ht="12" customHeight="1" x14ac:dyDescent="0.25">
      <c r="A45" s="1" t="s">
        <v>21</v>
      </c>
      <c r="B45" s="17"/>
      <c r="C45" s="17"/>
      <c r="D45" s="17">
        <v>3054</v>
      </c>
      <c r="E45" s="16">
        <f t="shared" si="14"/>
        <v>-5.6333333333333337</v>
      </c>
      <c r="F45" s="17">
        <v>2597</v>
      </c>
      <c r="G45" s="16">
        <f t="shared" si="15"/>
        <v>-14.741935483870968</v>
      </c>
      <c r="H45" s="17">
        <v>1827</v>
      </c>
      <c r="I45" s="16">
        <f t="shared" si="16"/>
        <v>-24.838709677419356</v>
      </c>
      <c r="J45" s="17">
        <v>1303</v>
      </c>
      <c r="K45" s="16">
        <f t="shared" si="17"/>
        <v>-18.714285714285715</v>
      </c>
      <c r="L45" s="17">
        <v>1029</v>
      </c>
      <c r="M45" s="16">
        <f t="shared" si="18"/>
        <v>-8.8387096774193541</v>
      </c>
      <c r="N45" s="21">
        <f t="shared" si="19"/>
        <v>0.3192677629537698</v>
      </c>
      <c r="P45" s="16">
        <f t="shared" si="20"/>
        <v>-14.553394777265746</v>
      </c>
      <c r="Q45" s="16"/>
      <c r="R45" s="17"/>
      <c r="S45" s="16"/>
      <c r="T45" s="17"/>
      <c r="U45" s="16"/>
      <c r="V45" s="17"/>
      <c r="W45" s="16"/>
      <c r="X45" s="17"/>
      <c r="Y45" s="16"/>
    </row>
    <row r="46" spans="1:25" ht="12" customHeight="1" x14ac:dyDescent="0.25">
      <c r="A46" s="1" t="s">
        <v>22</v>
      </c>
      <c r="B46" s="17"/>
      <c r="C46" s="17"/>
      <c r="D46" s="17">
        <v>2762</v>
      </c>
      <c r="E46" s="16">
        <f t="shared" si="14"/>
        <v>-7.2</v>
      </c>
      <c r="F46" s="17">
        <v>2322</v>
      </c>
      <c r="G46" s="16">
        <f t="shared" si="15"/>
        <v>-14.193548387096774</v>
      </c>
      <c r="H46" s="17">
        <v>1579</v>
      </c>
      <c r="I46" s="16">
        <f t="shared" si="16"/>
        <v>-23.967741935483872</v>
      </c>
      <c r="J46" s="17">
        <v>1091</v>
      </c>
      <c r="K46" s="16">
        <f t="shared" si="17"/>
        <v>-17.428571428571427</v>
      </c>
      <c r="L46" s="17">
        <v>958</v>
      </c>
      <c r="M46" s="16">
        <f t="shared" si="18"/>
        <v>-4.290322580645161</v>
      </c>
      <c r="N46" s="21">
        <f t="shared" si="19"/>
        <v>0.32169241101410345</v>
      </c>
      <c r="P46" s="16">
        <f t="shared" si="20"/>
        <v>-13.416036866359448</v>
      </c>
      <c r="Q46" s="16"/>
      <c r="R46" s="17"/>
      <c r="S46" s="16"/>
      <c r="T46" s="17"/>
      <c r="U46" s="16"/>
      <c r="V46" s="17"/>
      <c r="W46" s="16"/>
      <c r="X46" s="17"/>
      <c r="Y46" s="16"/>
    </row>
    <row r="47" spans="1:25" ht="12" customHeight="1" x14ac:dyDescent="0.25">
      <c r="A47" s="1" t="s">
        <v>23</v>
      </c>
      <c r="B47" s="17"/>
      <c r="C47" s="17"/>
      <c r="D47" s="17">
        <v>2978</v>
      </c>
      <c r="E47" s="16">
        <f t="shared" si="14"/>
        <v>-3.2333333333333334</v>
      </c>
      <c r="F47" s="17">
        <v>2606</v>
      </c>
      <c r="G47" s="16">
        <f t="shared" si="15"/>
        <v>-12</v>
      </c>
      <c r="H47" s="17">
        <v>2045</v>
      </c>
      <c r="I47" s="16">
        <f t="shared" si="16"/>
        <v>-18.096774193548388</v>
      </c>
      <c r="J47" s="17">
        <v>1542</v>
      </c>
      <c r="K47" s="16">
        <f t="shared" si="17"/>
        <v>-17.964285714285715</v>
      </c>
      <c r="L47" s="17">
        <v>1332</v>
      </c>
      <c r="M47" s="16">
        <f t="shared" si="18"/>
        <v>-6.774193548387097</v>
      </c>
      <c r="N47" s="21">
        <f t="shared" si="19"/>
        <v>0.43317073170731707</v>
      </c>
      <c r="P47" s="16">
        <f t="shared" si="20"/>
        <v>-11.613717357910906</v>
      </c>
      <c r="Q47" s="16"/>
      <c r="R47" s="17"/>
      <c r="S47" s="16"/>
      <c r="T47" s="17"/>
      <c r="U47" s="16"/>
      <c r="V47" s="17"/>
      <c r="W47" s="16"/>
      <c r="X47" s="17"/>
      <c r="Y47" s="16"/>
    </row>
    <row r="48" spans="1:25" ht="12" customHeight="1" x14ac:dyDescent="0.25">
      <c r="A48" s="1" t="s">
        <v>24</v>
      </c>
      <c r="B48" s="17"/>
      <c r="C48" s="17"/>
      <c r="D48" s="17">
        <v>2728</v>
      </c>
      <c r="E48" s="16">
        <f t="shared" si="14"/>
        <v>-8.9333333333333336</v>
      </c>
      <c r="F48" s="17">
        <v>2153</v>
      </c>
      <c r="G48" s="16">
        <f>(F48-D48)/29</f>
        <v>-19.827586206896552</v>
      </c>
      <c r="H48" s="17">
        <v>1462</v>
      </c>
      <c r="I48" s="16">
        <f>(H48-F48)/26</f>
        <v>-26.576923076923077</v>
      </c>
      <c r="J48" s="17">
        <v>1021</v>
      </c>
      <c r="K48" s="16">
        <f>(J48-H48)/30</f>
        <v>-14.7</v>
      </c>
      <c r="L48" s="17">
        <v>758</v>
      </c>
      <c r="M48" s="16">
        <f>(L48-J48)/31</f>
        <v>-8.4838709677419359</v>
      </c>
      <c r="N48" s="21">
        <f t="shared" si="19"/>
        <v>0.25300400534045392</v>
      </c>
      <c r="O48" s="6"/>
      <c r="P48" s="16">
        <f t="shared" si="20"/>
        <v>-15.70434271697898</v>
      </c>
      <c r="Q48" s="16"/>
      <c r="R48" s="17"/>
      <c r="S48" s="16"/>
      <c r="T48" s="17"/>
      <c r="U48" s="16"/>
      <c r="V48" s="17"/>
      <c r="W48" s="16"/>
      <c r="X48" s="17"/>
      <c r="Y48" s="16"/>
    </row>
    <row r="49" spans="1:25" ht="12" customHeight="1" x14ac:dyDescent="0.25">
      <c r="A49" s="1" t="s">
        <v>25</v>
      </c>
      <c r="B49" s="17"/>
      <c r="C49" s="17"/>
      <c r="D49" s="17">
        <v>2549</v>
      </c>
      <c r="E49" s="16">
        <f t="shared" si="14"/>
        <v>-8.6999999999999993</v>
      </c>
      <c r="F49" s="17">
        <v>2173</v>
      </c>
      <c r="G49" s="16">
        <f>(F49-D49)/31</f>
        <v>-12.129032258064516</v>
      </c>
      <c r="H49" s="17">
        <v>1496</v>
      </c>
      <c r="I49" s="16">
        <f>(H49-F49)/31</f>
        <v>-21.838709677419356</v>
      </c>
      <c r="J49" s="17">
        <v>1139</v>
      </c>
      <c r="K49" s="16">
        <f>(J49-H49)/28</f>
        <v>-12.75</v>
      </c>
      <c r="L49" s="17">
        <v>990</v>
      </c>
      <c r="M49" s="16">
        <f>(L49-J49)/31</f>
        <v>-4.806451612903226</v>
      </c>
      <c r="N49" s="21">
        <f t="shared" si="19"/>
        <v>0.35231316725978645</v>
      </c>
      <c r="O49" s="6"/>
      <c r="P49" s="16">
        <f t="shared" si="20"/>
        <v>-12.044838709677419</v>
      </c>
      <c r="Q49" s="16"/>
      <c r="R49" s="17"/>
      <c r="S49" s="16"/>
      <c r="T49" s="17"/>
      <c r="U49" s="16"/>
      <c r="V49" s="17"/>
      <c r="W49" s="16"/>
      <c r="X49" s="17"/>
      <c r="Y49" s="16"/>
    </row>
    <row r="50" spans="1:25" ht="12" customHeight="1" x14ac:dyDescent="0.25">
      <c r="A50" s="1" t="s">
        <v>26</v>
      </c>
      <c r="B50" s="17"/>
      <c r="C50" s="17"/>
      <c r="D50" s="27">
        <v>2699</v>
      </c>
      <c r="E50" s="16">
        <f t="shared" si="14"/>
        <v>-6.2333333333333334</v>
      </c>
      <c r="F50" s="27">
        <v>2175</v>
      </c>
      <c r="G50" s="28">
        <f>(F50-D50)/31</f>
        <v>-16.903225806451612</v>
      </c>
      <c r="H50" s="27">
        <v>1712</v>
      </c>
      <c r="I50" s="28">
        <f>(H50-F50)/31</f>
        <v>-14.935483870967742</v>
      </c>
      <c r="J50" s="27">
        <v>1426</v>
      </c>
      <c r="K50" s="28">
        <f>(J50-H50)/28</f>
        <v>-10.214285714285714</v>
      </c>
      <c r="L50" s="27">
        <v>1183</v>
      </c>
      <c r="M50" s="28">
        <f>(L50-J50)/31</f>
        <v>-7.838709677419355</v>
      </c>
      <c r="N50" s="21">
        <f t="shared" si="19"/>
        <v>0.40990990990990989</v>
      </c>
      <c r="O50" s="6"/>
      <c r="P50" s="16">
        <f t="shared" si="20"/>
        <v>-11.225007680491551</v>
      </c>
      <c r="Q50" s="16"/>
      <c r="R50" s="17"/>
      <c r="S50" s="16"/>
      <c r="T50" s="17"/>
      <c r="U50" s="16"/>
      <c r="V50" s="17"/>
      <c r="W50" s="16"/>
      <c r="X50" s="17"/>
      <c r="Y50" s="16"/>
    </row>
    <row r="51" spans="1:25" ht="12" customHeight="1" x14ac:dyDescent="0.25">
      <c r="A51" s="1" t="s">
        <v>27</v>
      </c>
      <c r="B51" s="17"/>
      <c r="C51" s="17"/>
      <c r="D51" s="27">
        <v>3155</v>
      </c>
      <c r="E51" s="16">
        <f t="shared" si="14"/>
        <v>-1.2</v>
      </c>
      <c r="F51" s="27">
        <v>2730</v>
      </c>
      <c r="G51" s="16">
        <f>(F51-D51)/31</f>
        <v>-13.709677419354838</v>
      </c>
      <c r="H51" s="27">
        <v>2094</v>
      </c>
      <c r="I51" s="16">
        <f>(H51-F51)/31</f>
        <v>-20.516129032258064</v>
      </c>
      <c r="J51" s="27">
        <v>1792</v>
      </c>
      <c r="K51" s="16">
        <f>(J51-H51)/28</f>
        <v>-10.785714285714286</v>
      </c>
      <c r="L51" s="27">
        <v>1430</v>
      </c>
      <c r="M51" s="16">
        <f>(L51-J51)/31</f>
        <v>-11.67741935483871</v>
      </c>
      <c r="N51" s="21">
        <f t="shared" si="19"/>
        <v>0.44813538075838294</v>
      </c>
      <c r="O51" s="6"/>
      <c r="P51" s="16">
        <f t="shared" si="20"/>
        <v>-11.577788018433179</v>
      </c>
      <c r="Q51" s="16"/>
      <c r="R51" s="17"/>
      <c r="S51" s="16"/>
      <c r="T51" s="17"/>
      <c r="U51" s="16"/>
      <c r="V51" s="17"/>
      <c r="W51" s="16"/>
      <c r="X51" s="17"/>
      <c r="Y51" s="16"/>
    </row>
    <row r="52" spans="1:25" ht="12" hidden="1" customHeight="1" x14ac:dyDescent="0.25">
      <c r="A52" s="1" t="s">
        <v>52</v>
      </c>
      <c r="B52" s="17"/>
      <c r="C52" s="17"/>
      <c r="D52" s="27">
        <f>IF(D50=0,N19,D50)-(-E54*0.0001)</f>
        <v>2698.9994043317506</v>
      </c>
      <c r="E52" s="16">
        <f t="shared" si="14"/>
        <v>-10.900019855608313</v>
      </c>
      <c r="F52" s="27">
        <f>IF(F50=0,D49,F50)-(-G54*0.0001)</f>
        <v>2174.9986258064514</v>
      </c>
      <c r="G52" s="16">
        <f t="shared" ref="G52:G60" si="21">(F52-D52)/31</f>
        <v>-16.903250920170944</v>
      </c>
      <c r="H52" s="75">
        <f>IF(H50=0,F49,H50)-(-I54*0.0001)</f>
        <v>1711.9980655210918</v>
      </c>
      <c r="I52" s="16">
        <f>IF(H50=0,(-F49+H52)/0.0001,(-H50+H52)/0.0001)</f>
        <v>-19.344789081969793</v>
      </c>
      <c r="J52" s="27">
        <f>IF(J50=0,H49,J50)-(-K54*0.0001)</f>
        <v>1425.9985258571428</v>
      </c>
      <c r="K52" s="16">
        <f>IF(J50=0,(-H49+J52)/0.0001,(-J50+J52)/0.0001)</f>
        <v>-14.741428572051518</v>
      </c>
      <c r="L52" s="27">
        <f>IF(L50=0,J49,L50)-(-M54*0.001)</f>
        <v>1182.9936161290323</v>
      </c>
      <c r="M52" s="16">
        <f>IF(L50=0,(-J49+L52)/0.001,(-L50+L52)/0.001)</f>
        <v>-6.3838709677384031</v>
      </c>
      <c r="P52" s="16">
        <f>(E52+G52+I52+K52+M52)/5</f>
        <v>-13.654671879507793</v>
      </c>
      <c r="Q52" s="16"/>
      <c r="R52" s="17"/>
      <c r="S52" s="16"/>
      <c r="T52" s="17"/>
      <c r="U52" s="16"/>
      <c r="V52" s="17"/>
      <c r="W52" s="16"/>
      <c r="X52" s="17"/>
      <c r="Y52" s="16"/>
    </row>
    <row r="53" spans="1:25" ht="12" hidden="1" customHeight="1" x14ac:dyDescent="0.25">
      <c r="A53" s="1" t="s">
        <v>53</v>
      </c>
      <c r="B53" s="23"/>
      <c r="C53" s="23"/>
      <c r="D53" s="27"/>
      <c r="E53" s="16">
        <f t="shared" si="14"/>
        <v>-92.466666666666669</v>
      </c>
      <c r="F53" s="27"/>
      <c r="G53" s="16">
        <f t="shared" si="21"/>
        <v>0</v>
      </c>
      <c r="H53" s="77"/>
      <c r="I53" s="24"/>
      <c r="J53" s="27"/>
      <c r="K53" s="24"/>
      <c r="L53" s="27"/>
      <c r="M53" s="24"/>
      <c r="N53" s="45"/>
      <c r="O53" s="45"/>
      <c r="Q53" s="16"/>
      <c r="R53" s="17"/>
      <c r="S53" s="16"/>
      <c r="T53" s="17"/>
      <c r="U53" s="16"/>
      <c r="V53" s="17"/>
      <c r="W53" s="16"/>
      <c r="X53" s="17"/>
      <c r="Y53" s="16"/>
    </row>
    <row r="54" spans="1:25" ht="12" hidden="1" customHeight="1" x14ac:dyDescent="0.25">
      <c r="A54" s="1" t="s">
        <v>54</v>
      </c>
      <c r="B54" s="27"/>
      <c r="C54" s="27"/>
      <c r="D54" s="27">
        <f>AVERAGE(D40:D49)</f>
        <v>3012.3</v>
      </c>
      <c r="E54" s="16">
        <f t="shared" si="14"/>
        <v>-5.9566824926686115</v>
      </c>
      <c r="F54" s="27">
        <f>AVERAGE(F40:F49)</f>
        <v>2586.3000000000002</v>
      </c>
      <c r="G54" s="16">
        <f t="shared" si="21"/>
        <v>-13.741935483870968</v>
      </c>
      <c r="H54" s="75">
        <f t="shared" ref="H54:M54" si="22">AVERAGE(H40:H49)</f>
        <v>1999.9</v>
      </c>
      <c r="I54" s="72">
        <f t="shared" si="22"/>
        <v>-19.344789081885857</v>
      </c>
      <c r="J54" s="27">
        <f t="shared" si="22"/>
        <v>1584.2</v>
      </c>
      <c r="K54" s="72">
        <f t="shared" si="22"/>
        <v>-14.741428571428571</v>
      </c>
      <c r="L54" s="27">
        <f t="shared" si="22"/>
        <v>1386.3</v>
      </c>
      <c r="M54" s="72">
        <f t="shared" si="22"/>
        <v>-6.3838709677419354</v>
      </c>
      <c r="N54" s="33"/>
      <c r="P54" s="16">
        <f>(E54+G54+I54+K54+M54)/5</f>
        <v>-12.033741319519189</v>
      </c>
      <c r="Q54" s="16"/>
      <c r="R54" s="17"/>
      <c r="S54" s="16"/>
      <c r="T54" s="17"/>
      <c r="U54" s="16"/>
      <c r="V54" s="17"/>
      <c r="W54" s="16"/>
      <c r="X54" s="17"/>
      <c r="Y54" s="16"/>
    </row>
    <row r="55" spans="1:25" ht="12" hidden="1" customHeight="1" x14ac:dyDescent="0.25">
      <c r="A55" s="1" t="s">
        <v>55</v>
      </c>
      <c r="B55" s="27"/>
      <c r="C55" s="27"/>
      <c r="D55" s="27">
        <f>AVERAGE(D48:D49)</f>
        <v>2638.5</v>
      </c>
      <c r="E55" s="16">
        <f t="shared" si="14"/>
        <v>-18.416688637992834</v>
      </c>
      <c r="F55" s="27">
        <f>AVERAGE(F48:F49)</f>
        <v>2163</v>
      </c>
      <c r="G55" s="16">
        <f t="shared" si="21"/>
        <v>-15.338709677419354</v>
      </c>
      <c r="H55" s="75">
        <f t="shared" ref="H55:M55" si="23">AVERAGE(H48:H49)</f>
        <v>1479</v>
      </c>
      <c r="I55" s="72">
        <f t="shared" si="23"/>
        <v>-24.207816377171216</v>
      </c>
      <c r="J55" s="27">
        <f t="shared" si="23"/>
        <v>1080</v>
      </c>
      <c r="K55" s="72">
        <f t="shared" si="23"/>
        <v>-13.725</v>
      </c>
      <c r="L55" s="27">
        <f t="shared" si="23"/>
        <v>874</v>
      </c>
      <c r="M55" s="72">
        <f t="shared" si="23"/>
        <v>-6.645161290322581</v>
      </c>
      <c r="N55" s="33"/>
      <c r="O55" s="33"/>
      <c r="P55" s="16">
        <f>(E55+G55+I55+K55+M55)/5</f>
        <v>-15.666675196581195</v>
      </c>
      <c r="Q55" s="16"/>
      <c r="R55" s="17"/>
      <c r="S55" s="16"/>
      <c r="T55" s="17"/>
      <c r="U55" s="16"/>
      <c r="V55" s="17"/>
      <c r="W55" s="16"/>
      <c r="X55" s="17"/>
      <c r="Y55" s="16"/>
    </row>
    <row r="56" spans="1:25" ht="12" hidden="1" customHeight="1" x14ac:dyDescent="0.25">
      <c r="A56" s="1" t="s">
        <v>56</v>
      </c>
      <c r="B56" s="27"/>
      <c r="C56" s="27"/>
      <c r="D56" s="27"/>
      <c r="E56" s="16">
        <f t="shared" si="14"/>
        <v>-106.36668397849462</v>
      </c>
      <c r="F56" s="27"/>
      <c r="G56" s="16">
        <f t="shared" si="21"/>
        <v>0</v>
      </c>
      <c r="H56" s="75"/>
      <c r="I56" s="28"/>
      <c r="J56" s="27"/>
      <c r="K56" s="28"/>
      <c r="L56" s="27"/>
      <c r="M56" s="28"/>
      <c r="N56" s="33"/>
      <c r="O56" s="33"/>
      <c r="Q56" s="16"/>
      <c r="R56" s="17"/>
      <c r="S56" s="16"/>
      <c r="T56" s="17"/>
      <c r="U56" s="16"/>
      <c r="V56" s="17"/>
      <c r="W56" s="16"/>
      <c r="X56" s="17"/>
      <c r="Y56" s="16"/>
    </row>
    <row r="57" spans="1:25" ht="12" hidden="1" customHeight="1" x14ac:dyDescent="0.25">
      <c r="A57" s="1" t="s">
        <v>57</v>
      </c>
      <c r="B57" s="27"/>
      <c r="C57" s="27"/>
      <c r="D57" s="27"/>
      <c r="E57" s="16">
        <f t="shared" si="14"/>
        <v>0</v>
      </c>
      <c r="F57" s="27"/>
      <c r="G57" s="16">
        <f t="shared" si="21"/>
        <v>0</v>
      </c>
      <c r="H57" s="75"/>
      <c r="I57" s="28"/>
      <c r="J57" s="27"/>
      <c r="K57" s="28"/>
      <c r="L57" s="27"/>
      <c r="M57" s="28"/>
      <c r="N57" s="33"/>
      <c r="Q57" s="16"/>
      <c r="R57" s="17"/>
      <c r="S57" s="16"/>
      <c r="T57" s="17"/>
      <c r="U57" s="16"/>
      <c r="V57" s="17"/>
      <c r="W57" s="16"/>
      <c r="X57" s="17"/>
      <c r="Y57" s="16"/>
    </row>
    <row r="58" spans="1:25" s="50" customFormat="1" ht="12" hidden="1" customHeight="1" x14ac:dyDescent="0.25">
      <c r="A58" s="1" t="s">
        <v>58</v>
      </c>
      <c r="B58" s="49"/>
      <c r="C58" s="49"/>
      <c r="D58" s="48">
        <f>(N28-D54)/($N$28-$L$54)</f>
        <v>6.6819014227801121E-2</v>
      </c>
      <c r="E58" s="16">
        <f t="shared" si="14"/>
        <v>2.2273004742600373E-3</v>
      </c>
      <c r="F58" s="48">
        <f>(D54-F54)/($N$28-$L$54)</f>
        <v>0.24448653132777162</v>
      </c>
      <c r="G58" s="16">
        <f t="shared" si="21"/>
        <v>5.7312102290313065E-3</v>
      </c>
      <c r="H58" s="76">
        <f>(F54-H54)/($N$28-$L$54)</f>
        <v>0.33654202340517675</v>
      </c>
      <c r="I58" s="46"/>
      <c r="J58" s="48">
        <f>(H54-J54)/($N$28-$L$54)</f>
        <v>0.23857523726045698</v>
      </c>
      <c r="K58" s="46"/>
      <c r="L58" s="48">
        <f>(J54-L54)/($N$28-$L$54)</f>
        <v>0.11357719377879349</v>
      </c>
      <c r="M58" s="46"/>
      <c r="N58" s="46">
        <f>SUM(D58:M58)</f>
        <v>1.0079585107032913</v>
      </c>
      <c r="P58" s="16"/>
      <c r="Q58" s="51"/>
      <c r="R58" s="52"/>
      <c r="S58" s="51"/>
      <c r="T58" s="52"/>
      <c r="U58" s="51"/>
      <c r="V58" s="52"/>
      <c r="W58" s="51"/>
      <c r="X58" s="52"/>
      <c r="Y58" s="51"/>
    </row>
    <row r="59" spans="1:25" s="50" customFormat="1" ht="12" hidden="1" customHeight="1" x14ac:dyDescent="0.25">
      <c r="A59" s="1" t="s">
        <v>59</v>
      </c>
      <c r="B59" s="49"/>
      <c r="C59" s="49"/>
      <c r="D59" s="48">
        <f>(N29-D55)/($N$29-$L$55)</f>
        <v>0.23849141651481737</v>
      </c>
      <c r="E59" s="16">
        <f t="shared" si="14"/>
        <v>-104.28295937702525</v>
      </c>
      <c r="F59" s="48">
        <f>(D55-F55)/($N$29-$L$55)</f>
        <v>0.20521242927016398</v>
      </c>
      <c r="G59" s="16">
        <f t="shared" si="21"/>
        <v>-1.0735157175694643E-3</v>
      </c>
      <c r="H59" s="76">
        <f>(F55-H55)/($N$29-$L$55)</f>
        <v>0.2951951663949362</v>
      </c>
      <c r="I59" s="46"/>
      <c r="J59" s="48">
        <f>(H55-J55)/($N$29-$L$55)</f>
        <v>0.17219718039704612</v>
      </c>
      <c r="K59" s="46"/>
      <c r="L59" s="48">
        <f>(J55-L55)/($N$29-$L$55)</f>
        <v>8.8903807423036343E-2</v>
      </c>
      <c r="M59" s="46"/>
      <c r="N59" s="46">
        <f>SUM(D59:M59)</f>
        <v>-103.28403289274281</v>
      </c>
      <c r="P59" s="16"/>
      <c r="Q59" s="51"/>
      <c r="R59" s="52"/>
      <c r="S59" s="51"/>
      <c r="T59" s="52"/>
      <c r="U59" s="51"/>
      <c r="V59" s="52"/>
      <c r="W59" s="51"/>
      <c r="X59" s="52"/>
      <c r="Y59" s="51"/>
    </row>
    <row r="60" spans="1:25" s="50" customFormat="1" ht="12" hidden="1" customHeight="1" x14ac:dyDescent="0.25">
      <c r="A60" s="1" t="s">
        <v>60</v>
      </c>
      <c r="B60" s="53"/>
      <c r="C60" s="53"/>
      <c r="D60" s="48">
        <f>(N16-D48)/($N$16-$L$48)</f>
        <v>0.14976262408286578</v>
      </c>
      <c r="E60" s="16">
        <f t="shared" si="14"/>
        <v>-106.36537828290095</v>
      </c>
      <c r="F60" s="48">
        <f>(D48-F48)/($N$16-$L$48)</f>
        <v>0.24816573154941735</v>
      </c>
      <c r="G60" s="16">
        <f t="shared" si="21"/>
        <v>3.1742937892435988E-3</v>
      </c>
      <c r="H60" s="76">
        <f>(F48-H48)/($N$16-$L$48)</f>
        <v>0.2982304704359085</v>
      </c>
      <c r="I60" s="25"/>
      <c r="J60" s="48">
        <f>(H48-J48)/($N$16-$L$48)</f>
        <v>0.19033232628398791</v>
      </c>
      <c r="K60" s="25"/>
      <c r="L60" s="48">
        <f>(J48-L48)/($N$16-$L$48)</f>
        <v>0.11350884764782046</v>
      </c>
      <c r="M60" s="25"/>
      <c r="N60" s="42">
        <f>SUM(D60:M60)</f>
        <v>-105.36220398911169</v>
      </c>
      <c r="O60" s="53"/>
      <c r="P60" s="16"/>
      <c r="Q60" s="51"/>
      <c r="R60" s="52"/>
      <c r="S60" s="51"/>
      <c r="T60" s="52"/>
      <c r="U60" s="51"/>
      <c r="V60" s="52"/>
      <c r="W60" s="51"/>
      <c r="X60" s="52"/>
      <c r="Y60" s="51"/>
    </row>
    <row r="61" spans="1:25" ht="12" customHeight="1" x14ac:dyDescent="0.25">
      <c r="A61" s="1" t="s">
        <v>51</v>
      </c>
      <c r="B61" s="17"/>
      <c r="C61" s="17"/>
      <c r="D61" s="27">
        <v>2991</v>
      </c>
      <c r="E61" s="16">
        <f>(D61-N21)/30</f>
        <v>-1.1666666666666667</v>
      </c>
      <c r="F61" s="27">
        <v>2509</v>
      </c>
      <c r="G61" s="16">
        <f>(F61-D61)/31</f>
        <v>-15.548387096774194</v>
      </c>
      <c r="H61" s="27">
        <v>1725</v>
      </c>
      <c r="I61" s="16">
        <f>(H61-F61)/31</f>
        <v>-25.29032258064516</v>
      </c>
      <c r="J61" s="27">
        <v>1300</v>
      </c>
      <c r="K61" s="16">
        <f>(J61-H61)/29</f>
        <v>-14.655172413793103</v>
      </c>
      <c r="L61" s="27">
        <v>1150</v>
      </c>
      <c r="M61" s="16">
        <f>(L61-J61)/31</f>
        <v>-4.838709677419355</v>
      </c>
      <c r="N61" s="17"/>
      <c r="O61" s="17"/>
      <c r="Q61" s="16"/>
      <c r="R61" s="17"/>
      <c r="S61" s="16"/>
      <c r="T61" s="17"/>
      <c r="U61" s="16"/>
      <c r="V61" s="17"/>
      <c r="W61" s="16"/>
      <c r="X61" s="17"/>
      <c r="Y61" s="16"/>
    </row>
    <row r="62" spans="1:25" x14ac:dyDescent="0.25">
      <c r="A62" s="1" t="s">
        <v>61</v>
      </c>
      <c r="D62" s="73">
        <v>2481</v>
      </c>
      <c r="E62" s="16">
        <f>(D62-N22)/30</f>
        <v>-9.7666666666666675</v>
      </c>
      <c r="F62" s="73">
        <v>1710</v>
      </c>
      <c r="G62" s="16">
        <f>(F62-D62)/31</f>
        <v>-24.870967741935484</v>
      </c>
      <c r="H62" s="73">
        <f>F62+[2]STOR951!$E$25/7*5+[1]STOR951!$E$25</f>
        <v>1487.7142857142858</v>
      </c>
      <c r="I62" s="16">
        <f>(H62-F62)/12</f>
        <v>-18.523809523809518</v>
      </c>
      <c r="J62" s="78"/>
      <c r="L62" s="78"/>
    </row>
    <row r="63" spans="1:25" x14ac:dyDescent="0.25">
      <c r="A63" s="50"/>
      <c r="C63" s="59"/>
      <c r="D63" s="79" t="s">
        <v>28</v>
      </c>
      <c r="F63" s="79" t="s">
        <v>29</v>
      </c>
      <c r="H63" s="79" t="s">
        <v>62</v>
      </c>
    </row>
    <row r="64" spans="1:25" x14ac:dyDescent="0.25">
      <c r="A64" s="50" t="s">
        <v>63</v>
      </c>
      <c r="C64" s="59"/>
    </row>
    <row r="65" spans="1:3" x14ac:dyDescent="0.25">
      <c r="A65" s="50" t="s">
        <v>64</v>
      </c>
      <c r="C65" s="59"/>
    </row>
    <row r="66" spans="1:3" x14ac:dyDescent="0.25">
      <c r="A66" s="50" t="s">
        <v>65</v>
      </c>
    </row>
  </sheetData>
  <printOptions gridLinesSet="0"/>
  <pageMargins left="0.26" right="0.24" top="0.41" bottom="0.23" header="0.5" footer="0.5"/>
  <pageSetup scale="90" orientation="landscape" horizontalDpi="4294967292" r:id="rId1"/>
  <headerFooter alignWithMargins="0">
    <oddHeader>&amp;LDate:  &amp;D&amp;RFile Name:  &amp;F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2001-01-03T18:58:41Z</cp:lastPrinted>
  <dcterms:created xsi:type="dcterms:W3CDTF">1998-08-18T19:12:50Z</dcterms:created>
  <dcterms:modified xsi:type="dcterms:W3CDTF">2023-09-10T11:30:19Z</dcterms:modified>
</cp:coreProperties>
</file>