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9372" windowHeight="4968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</externalReferences>
  <definedNames>
    <definedName name="_xlnm.Print_Area" localSheetId="0">'AGA Storage'!$A$1:$R$449</definedName>
    <definedName name="_xlnm.Print_Titles" localSheetId="0">'AGA Storage'!$1:$11</definedName>
  </definedNames>
  <calcPr calcId="0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21" i="1"/>
  <c r="D21" i="1"/>
  <c r="E21" i="1"/>
  <c r="F21" i="1"/>
  <c r="I21" i="1"/>
  <c r="J21" i="1"/>
  <c r="K21" i="1"/>
  <c r="L21" i="1"/>
  <c r="N21" i="1"/>
  <c r="O21" i="1"/>
  <c r="P21" i="1"/>
  <c r="Q21" i="1"/>
  <c r="C22" i="1"/>
  <c r="D22" i="1"/>
  <c r="E22" i="1"/>
  <c r="F22" i="1"/>
  <c r="I22" i="1"/>
  <c r="J22" i="1"/>
  <c r="K22" i="1"/>
  <c r="L22" i="1"/>
  <c r="N22" i="1"/>
  <c r="O22" i="1"/>
  <c r="P22" i="1"/>
  <c r="Q22" i="1"/>
  <c r="C30" i="1"/>
  <c r="D30" i="1"/>
  <c r="E30" i="1"/>
  <c r="F30" i="1"/>
  <c r="I30" i="1"/>
  <c r="J30" i="1"/>
  <c r="K30" i="1"/>
  <c r="L30" i="1"/>
  <c r="N30" i="1"/>
  <c r="O30" i="1"/>
  <c r="P30" i="1"/>
  <c r="Q30" i="1"/>
  <c r="C31" i="1"/>
  <c r="D31" i="1"/>
  <c r="E31" i="1"/>
  <c r="F31" i="1"/>
  <c r="I31" i="1"/>
  <c r="J31" i="1"/>
  <c r="K31" i="1"/>
  <c r="L31" i="1"/>
  <c r="N31" i="1"/>
  <c r="O31" i="1"/>
  <c r="P31" i="1"/>
  <c r="Q31" i="1"/>
  <c r="C39" i="1"/>
  <c r="D39" i="1"/>
  <c r="E39" i="1"/>
  <c r="F39" i="1"/>
  <c r="I39" i="1"/>
  <c r="J39" i="1"/>
  <c r="K39" i="1"/>
  <c r="L39" i="1"/>
  <c r="N39" i="1"/>
  <c r="O39" i="1"/>
  <c r="P39" i="1"/>
  <c r="Q39" i="1"/>
  <c r="C40" i="1"/>
  <c r="D40" i="1"/>
  <c r="E40" i="1"/>
  <c r="F40" i="1"/>
  <c r="I40" i="1"/>
  <c r="J40" i="1"/>
  <c r="K40" i="1"/>
  <c r="L40" i="1"/>
  <c r="N40" i="1"/>
  <c r="O40" i="1"/>
  <c r="P40" i="1"/>
  <c r="Q40" i="1"/>
  <c r="H44" i="1"/>
  <c r="H45" i="1"/>
  <c r="C48" i="1"/>
  <c r="D48" i="1"/>
  <c r="E48" i="1"/>
  <c r="F48" i="1"/>
  <c r="H48" i="1"/>
  <c r="I48" i="1"/>
  <c r="J48" i="1"/>
  <c r="K48" i="1"/>
  <c r="L48" i="1"/>
  <c r="N48" i="1"/>
  <c r="O48" i="1"/>
  <c r="P48" i="1"/>
  <c r="Q48" i="1"/>
  <c r="C49" i="1"/>
  <c r="D49" i="1"/>
  <c r="E49" i="1"/>
  <c r="F49" i="1"/>
  <c r="H49" i="1"/>
  <c r="I49" i="1"/>
  <c r="J49" i="1"/>
  <c r="K49" i="1"/>
  <c r="L49" i="1"/>
  <c r="N49" i="1"/>
  <c r="O49" i="1"/>
  <c r="P49" i="1"/>
  <c r="Q49" i="1"/>
  <c r="H50" i="1"/>
  <c r="H51" i="1"/>
  <c r="H52" i="1"/>
  <c r="C57" i="1"/>
  <c r="D57" i="1"/>
  <c r="E57" i="1"/>
  <c r="F57" i="1"/>
  <c r="I57" i="1"/>
  <c r="J57" i="1"/>
  <c r="K57" i="1"/>
  <c r="L57" i="1"/>
  <c r="N57" i="1"/>
  <c r="O57" i="1"/>
  <c r="P57" i="1"/>
  <c r="Q57" i="1"/>
  <c r="C58" i="1"/>
  <c r="D58" i="1"/>
  <c r="E58" i="1"/>
  <c r="F58" i="1"/>
  <c r="I58" i="1"/>
  <c r="J58" i="1"/>
  <c r="K58" i="1"/>
  <c r="L58" i="1"/>
  <c r="N58" i="1"/>
  <c r="O58" i="1"/>
  <c r="P58" i="1"/>
  <c r="Q58" i="1"/>
  <c r="C66" i="1"/>
  <c r="D66" i="1"/>
  <c r="E66" i="1"/>
  <c r="F66" i="1"/>
  <c r="I66" i="1"/>
  <c r="J66" i="1"/>
  <c r="K66" i="1"/>
  <c r="L66" i="1"/>
  <c r="N66" i="1"/>
  <c r="O66" i="1"/>
  <c r="P66" i="1"/>
  <c r="Q66" i="1"/>
  <c r="C67" i="1"/>
  <c r="D67" i="1"/>
  <c r="E67" i="1"/>
  <c r="F67" i="1"/>
  <c r="I67" i="1"/>
  <c r="J67" i="1"/>
  <c r="K67" i="1"/>
  <c r="L67" i="1"/>
  <c r="N67" i="1"/>
  <c r="O67" i="1"/>
  <c r="P67" i="1"/>
  <c r="Q67" i="1"/>
  <c r="C75" i="1"/>
  <c r="D75" i="1"/>
  <c r="E75" i="1"/>
  <c r="F75" i="1"/>
  <c r="I75" i="1"/>
  <c r="J75" i="1"/>
  <c r="K75" i="1"/>
  <c r="L75" i="1"/>
  <c r="N75" i="1"/>
  <c r="O75" i="1"/>
  <c r="P75" i="1"/>
  <c r="Q75" i="1"/>
  <c r="C76" i="1"/>
  <c r="D76" i="1"/>
  <c r="E76" i="1"/>
  <c r="F76" i="1"/>
  <c r="I76" i="1"/>
  <c r="J76" i="1"/>
  <c r="K76" i="1"/>
  <c r="L76" i="1"/>
  <c r="N76" i="1"/>
  <c r="O76" i="1"/>
  <c r="P76" i="1"/>
  <c r="Q76" i="1"/>
  <c r="H80" i="1"/>
  <c r="H81" i="1"/>
  <c r="C84" i="1"/>
  <c r="D84" i="1"/>
  <c r="E84" i="1"/>
  <c r="F84" i="1"/>
  <c r="I84" i="1"/>
  <c r="J84" i="1"/>
  <c r="K84" i="1"/>
  <c r="L84" i="1"/>
  <c r="N84" i="1"/>
  <c r="O84" i="1"/>
  <c r="P84" i="1"/>
  <c r="Q84" i="1"/>
  <c r="C85" i="1"/>
  <c r="D85" i="1"/>
  <c r="E85" i="1"/>
  <c r="F85" i="1"/>
  <c r="H85" i="1"/>
  <c r="I85" i="1"/>
  <c r="J85" i="1"/>
  <c r="K85" i="1"/>
  <c r="L85" i="1"/>
  <c r="N85" i="1"/>
  <c r="O85" i="1"/>
  <c r="P85" i="1"/>
  <c r="Q85" i="1"/>
  <c r="H86" i="1"/>
  <c r="H87" i="1"/>
  <c r="H88" i="1"/>
  <c r="C93" i="1"/>
  <c r="D93" i="1"/>
  <c r="E93" i="1"/>
  <c r="F93" i="1"/>
  <c r="H93" i="1"/>
  <c r="I93" i="1"/>
  <c r="J93" i="1"/>
  <c r="K93" i="1"/>
  <c r="L93" i="1"/>
  <c r="N93" i="1"/>
  <c r="O93" i="1"/>
  <c r="P93" i="1"/>
  <c r="Q93" i="1"/>
  <c r="C94" i="1"/>
  <c r="D94" i="1"/>
  <c r="E94" i="1"/>
  <c r="F94" i="1"/>
  <c r="I94" i="1"/>
  <c r="J94" i="1"/>
  <c r="K94" i="1"/>
  <c r="L94" i="1"/>
  <c r="N94" i="1"/>
  <c r="O94" i="1"/>
  <c r="P94" i="1"/>
  <c r="Q94" i="1"/>
  <c r="C102" i="1"/>
  <c r="D102" i="1"/>
  <c r="E102" i="1"/>
  <c r="F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I103" i="1"/>
  <c r="J103" i="1"/>
  <c r="K103" i="1"/>
  <c r="L103" i="1"/>
  <c r="N103" i="1"/>
  <c r="O103" i="1"/>
  <c r="P103" i="1"/>
  <c r="Q103" i="1"/>
  <c r="C111" i="1"/>
  <c r="D111" i="1"/>
  <c r="E111" i="1"/>
  <c r="F111" i="1"/>
  <c r="I111" i="1"/>
  <c r="J111" i="1"/>
  <c r="K111" i="1"/>
  <c r="L111" i="1"/>
  <c r="N111" i="1"/>
  <c r="O111" i="1"/>
  <c r="P111" i="1"/>
  <c r="Q111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20" i="1"/>
  <c r="D120" i="1"/>
  <c r="E120" i="1"/>
  <c r="F120" i="1"/>
  <c r="I120" i="1"/>
  <c r="J120" i="1"/>
  <c r="K120" i="1"/>
  <c r="L120" i="1"/>
  <c r="N120" i="1"/>
  <c r="O120" i="1"/>
  <c r="P120" i="1"/>
  <c r="Q120" i="1"/>
  <c r="C121" i="1"/>
  <c r="D121" i="1"/>
  <c r="E121" i="1"/>
  <c r="F121" i="1"/>
  <c r="I121" i="1"/>
  <c r="J121" i="1"/>
  <c r="K121" i="1"/>
  <c r="L121" i="1"/>
  <c r="N121" i="1"/>
  <c r="O121" i="1"/>
  <c r="P121" i="1"/>
  <c r="Q121" i="1"/>
  <c r="H122" i="1"/>
  <c r="H123" i="1"/>
  <c r="H124" i="1"/>
  <c r="H125" i="1"/>
  <c r="H126" i="1"/>
  <c r="C129" i="1"/>
  <c r="D129" i="1"/>
  <c r="E129" i="1"/>
  <c r="F129" i="1"/>
  <c r="H129" i="1"/>
  <c r="I129" i="1"/>
  <c r="J129" i="1"/>
  <c r="K129" i="1"/>
  <c r="L129" i="1"/>
  <c r="N129" i="1"/>
  <c r="O129" i="1"/>
  <c r="P129" i="1"/>
  <c r="Q129" i="1"/>
  <c r="C130" i="1"/>
  <c r="D130" i="1"/>
  <c r="E130" i="1"/>
  <c r="F130" i="1"/>
  <c r="H130" i="1"/>
  <c r="I130" i="1"/>
  <c r="J130" i="1"/>
  <c r="K130" i="1"/>
  <c r="L130" i="1"/>
  <c r="N130" i="1"/>
  <c r="O130" i="1"/>
  <c r="P130" i="1"/>
  <c r="Q130" i="1"/>
  <c r="C138" i="1"/>
  <c r="D138" i="1"/>
  <c r="E138" i="1"/>
  <c r="F138" i="1"/>
  <c r="I138" i="1"/>
  <c r="J138" i="1"/>
  <c r="K138" i="1"/>
  <c r="L138" i="1"/>
  <c r="N138" i="1"/>
  <c r="O138" i="1"/>
  <c r="P138" i="1"/>
  <c r="Q138" i="1"/>
  <c r="C139" i="1"/>
  <c r="D139" i="1"/>
  <c r="E139" i="1"/>
  <c r="F139" i="1"/>
  <c r="I139" i="1"/>
  <c r="J139" i="1"/>
  <c r="K139" i="1"/>
  <c r="L139" i="1"/>
  <c r="N139" i="1"/>
  <c r="O139" i="1"/>
  <c r="P139" i="1"/>
  <c r="Q139" i="1"/>
  <c r="C147" i="1"/>
  <c r="D147" i="1"/>
  <c r="E147" i="1"/>
  <c r="F147" i="1"/>
  <c r="I147" i="1"/>
  <c r="J147" i="1"/>
  <c r="K147" i="1"/>
  <c r="L147" i="1"/>
  <c r="N147" i="1"/>
  <c r="O147" i="1"/>
  <c r="P147" i="1"/>
  <c r="Q147" i="1"/>
  <c r="C148" i="1"/>
  <c r="D148" i="1"/>
  <c r="E148" i="1"/>
  <c r="F148" i="1"/>
  <c r="I148" i="1"/>
  <c r="J148" i="1"/>
  <c r="K148" i="1"/>
  <c r="L148" i="1"/>
  <c r="N148" i="1"/>
  <c r="O148" i="1"/>
  <c r="P148" i="1"/>
  <c r="Q148" i="1"/>
  <c r="C156" i="1"/>
  <c r="D156" i="1"/>
  <c r="E156" i="1"/>
  <c r="F156" i="1"/>
  <c r="I156" i="1"/>
  <c r="J156" i="1"/>
  <c r="K156" i="1"/>
  <c r="L156" i="1"/>
  <c r="N156" i="1"/>
  <c r="O156" i="1"/>
  <c r="P156" i="1"/>
  <c r="Q156" i="1"/>
  <c r="C157" i="1"/>
  <c r="D157" i="1"/>
  <c r="E157" i="1"/>
  <c r="F157" i="1"/>
  <c r="I157" i="1"/>
  <c r="J157" i="1"/>
  <c r="K157" i="1"/>
  <c r="L157" i="1"/>
  <c r="N157" i="1"/>
  <c r="O157" i="1"/>
  <c r="P157" i="1"/>
  <c r="Q157" i="1"/>
  <c r="H161" i="1"/>
  <c r="H162" i="1"/>
  <c r="C165" i="1"/>
  <c r="D165" i="1"/>
  <c r="E165" i="1"/>
  <c r="F165" i="1"/>
  <c r="H165" i="1"/>
  <c r="I165" i="1"/>
  <c r="J165" i="1"/>
  <c r="K165" i="1"/>
  <c r="L165" i="1"/>
  <c r="N165" i="1"/>
  <c r="O165" i="1"/>
  <c r="P165" i="1"/>
  <c r="Q165" i="1"/>
  <c r="C166" i="1"/>
  <c r="D166" i="1"/>
  <c r="E166" i="1"/>
  <c r="F166" i="1"/>
  <c r="H166" i="1"/>
  <c r="I166" i="1"/>
  <c r="J166" i="1"/>
  <c r="K166" i="1"/>
  <c r="L166" i="1"/>
  <c r="N166" i="1"/>
  <c r="O166" i="1"/>
  <c r="P166" i="1"/>
  <c r="Q166" i="1"/>
  <c r="H167" i="1"/>
  <c r="H168" i="1"/>
  <c r="H169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C175" i="1"/>
  <c r="D175" i="1"/>
  <c r="E175" i="1"/>
  <c r="F175" i="1"/>
  <c r="I175" i="1"/>
  <c r="J175" i="1"/>
  <c r="K175" i="1"/>
  <c r="L175" i="1"/>
  <c r="N175" i="1"/>
  <c r="O175" i="1"/>
  <c r="P175" i="1"/>
  <c r="Q175" i="1"/>
  <c r="C183" i="1"/>
  <c r="D183" i="1"/>
  <c r="E183" i="1"/>
  <c r="F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I184" i="1"/>
  <c r="J184" i="1"/>
  <c r="K184" i="1"/>
  <c r="L184" i="1"/>
  <c r="N184" i="1"/>
  <c r="O184" i="1"/>
  <c r="P184" i="1"/>
  <c r="Q184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H197" i="1"/>
  <c r="C201" i="1"/>
  <c r="D201" i="1"/>
  <c r="E201" i="1"/>
  <c r="F201" i="1"/>
  <c r="I201" i="1"/>
  <c r="J201" i="1"/>
  <c r="K201" i="1"/>
  <c r="L201" i="1"/>
  <c r="N201" i="1"/>
  <c r="O201" i="1"/>
  <c r="P201" i="1"/>
  <c r="Q201" i="1"/>
  <c r="C202" i="1"/>
  <c r="D202" i="1"/>
  <c r="E202" i="1"/>
  <c r="F202" i="1"/>
  <c r="H202" i="1"/>
  <c r="I202" i="1"/>
  <c r="J202" i="1"/>
  <c r="K202" i="1"/>
  <c r="L202" i="1"/>
  <c r="N202" i="1"/>
  <c r="O202" i="1"/>
  <c r="P202" i="1"/>
  <c r="Q202" i="1"/>
  <c r="H203" i="1"/>
  <c r="H204" i="1"/>
  <c r="H205" i="1"/>
  <c r="H207" i="1"/>
  <c r="C210" i="1"/>
  <c r="D210" i="1"/>
  <c r="E210" i="1"/>
  <c r="F210" i="1"/>
  <c r="H210" i="1"/>
  <c r="I210" i="1"/>
  <c r="J210" i="1"/>
  <c r="K210" i="1"/>
  <c r="L210" i="1"/>
  <c r="N210" i="1"/>
  <c r="O210" i="1"/>
  <c r="P210" i="1"/>
  <c r="Q210" i="1"/>
  <c r="C211" i="1"/>
  <c r="D211" i="1"/>
  <c r="E211" i="1"/>
  <c r="F211" i="1"/>
  <c r="I211" i="1"/>
  <c r="J211" i="1"/>
  <c r="K211" i="1"/>
  <c r="L211" i="1"/>
  <c r="N211" i="1"/>
  <c r="O211" i="1"/>
  <c r="P211" i="1"/>
  <c r="Q211" i="1"/>
  <c r="C219" i="1"/>
  <c r="D219" i="1"/>
  <c r="E219" i="1"/>
  <c r="F219" i="1"/>
  <c r="I219" i="1"/>
  <c r="J219" i="1"/>
  <c r="K219" i="1"/>
  <c r="L219" i="1"/>
  <c r="N219" i="1"/>
  <c r="O219" i="1"/>
  <c r="P219" i="1"/>
  <c r="Q219" i="1"/>
  <c r="C220" i="1"/>
  <c r="D220" i="1"/>
  <c r="E220" i="1"/>
  <c r="F220" i="1"/>
  <c r="I220" i="1"/>
  <c r="J220" i="1"/>
  <c r="K220" i="1"/>
  <c r="L220" i="1"/>
  <c r="N220" i="1"/>
  <c r="O220" i="1"/>
  <c r="P220" i="1"/>
  <c r="Q220" i="1"/>
  <c r="C228" i="1"/>
  <c r="D228" i="1"/>
  <c r="E228" i="1"/>
  <c r="F228" i="1"/>
  <c r="I228" i="1"/>
  <c r="J228" i="1"/>
  <c r="K228" i="1"/>
  <c r="L228" i="1"/>
  <c r="N228" i="1"/>
  <c r="O228" i="1"/>
  <c r="P228" i="1"/>
  <c r="Q228" i="1"/>
  <c r="C236" i="1"/>
  <c r="D236" i="1"/>
  <c r="E236" i="1"/>
  <c r="F236" i="1"/>
  <c r="I236" i="1"/>
  <c r="J236" i="1"/>
  <c r="K236" i="1"/>
  <c r="L236" i="1"/>
  <c r="N236" i="1"/>
  <c r="O236" i="1"/>
  <c r="P236" i="1"/>
  <c r="Q236" i="1"/>
  <c r="H238" i="1"/>
  <c r="H239" i="1"/>
  <c r="H240" i="1"/>
  <c r="H241" i="1"/>
  <c r="C244" i="1"/>
  <c r="D244" i="1"/>
  <c r="E244" i="1"/>
  <c r="F244" i="1"/>
  <c r="H244" i="1"/>
  <c r="I244" i="1"/>
  <c r="J244" i="1"/>
  <c r="K244" i="1"/>
  <c r="L244" i="1"/>
  <c r="N244" i="1"/>
  <c r="O244" i="1"/>
  <c r="P244" i="1"/>
  <c r="Q244" i="1"/>
  <c r="H245" i="1"/>
  <c r="C252" i="1"/>
  <c r="D252" i="1"/>
  <c r="E252" i="1"/>
  <c r="F252" i="1"/>
  <c r="I252" i="1"/>
  <c r="J252" i="1"/>
  <c r="K252" i="1"/>
  <c r="L252" i="1"/>
  <c r="N252" i="1"/>
  <c r="O252" i="1"/>
  <c r="P252" i="1"/>
  <c r="Q252" i="1"/>
  <c r="C260" i="1"/>
  <c r="D260" i="1"/>
  <c r="E260" i="1"/>
  <c r="F260" i="1"/>
  <c r="I260" i="1"/>
  <c r="J260" i="1"/>
  <c r="K260" i="1"/>
  <c r="L260" i="1"/>
  <c r="N260" i="1"/>
  <c r="O260" i="1"/>
  <c r="P260" i="1"/>
  <c r="Q260" i="1"/>
  <c r="C268" i="1"/>
  <c r="D268" i="1"/>
  <c r="E268" i="1"/>
  <c r="F268" i="1"/>
  <c r="I268" i="1"/>
  <c r="J268" i="1"/>
  <c r="K268" i="1"/>
  <c r="L268" i="1"/>
  <c r="N268" i="1"/>
  <c r="O268" i="1"/>
  <c r="P268" i="1"/>
  <c r="Q268" i="1"/>
  <c r="H272" i="1"/>
  <c r="H273" i="1"/>
  <c r="C276" i="1"/>
  <c r="D276" i="1"/>
  <c r="E276" i="1"/>
  <c r="F276" i="1"/>
  <c r="H276" i="1"/>
  <c r="I276" i="1"/>
  <c r="J276" i="1"/>
  <c r="K276" i="1"/>
  <c r="L276" i="1"/>
  <c r="N276" i="1"/>
  <c r="O276" i="1"/>
  <c r="P276" i="1"/>
  <c r="Q276" i="1"/>
  <c r="H277" i="1"/>
  <c r="H278" i="1"/>
  <c r="H279" i="1"/>
  <c r="C284" i="1"/>
  <c r="D284" i="1"/>
  <c r="E284" i="1"/>
  <c r="F284" i="1"/>
  <c r="I284" i="1"/>
  <c r="J284" i="1"/>
  <c r="K284" i="1"/>
  <c r="L284" i="1"/>
  <c r="N284" i="1"/>
  <c r="O284" i="1"/>
  <c r="P284" i="1"/>
  <c r="Q284" i="1"/>
  <c r="C292" i="1"/>
  <c r="D292" i="1"/>
  <c r="E292" i="1"/>
  <c r="F292" i="1"/>
  <c r="I292" i="1"/>
  <c r="J292" i="1"/>
  <c r="K292" i="1"/>
  <c r="L292" i="1"/>
  <c r="N292" i="1"/>
  <c r="O292" i="1"/>
  <c r="P292" i="1"/>
  <c r="Q292" i="1"/>
  <c r="C300" i="1"/>
  <c r="D300" i="1"/>
  <c r="E300" i="1"/>
  <c r="F300" i="1"/>
  <c r="I300" i="1"/>
  <c r="J300" i="1"/>
  <c r="K300" i="1"/>
  <c r="L300" i="1"/>
  <c r="N300" i="1"/>
  <c r="O300" i="1"/>
  <c r="P300" i="1"/>
  <c r="Q300" i="1"/>
  <c r="C308" i="1"/>
  <c r="D308" i="1"/>
  <c r="E308" i="1"/>
  <c r="F308" i="1"/>
  <c r="I308" i="1"/>
  <c r="J308" i="1"/>
  <c r="K308" i="1"/>
  <c r="L308" i="1"/>
  <c r="N308" i="1"/>
  <c r="O308" i="1"/>
  <c r="P308" i="1"/>
  <c r="Q308" i="1"/>
  <c r="H309" i="1"/>
  <c r="H310" i="1"/>
  <c r="H311" i="1"/>
  <c r="H312" i="1"/>
  <c r="H313" i="1"/>
  <c r="C316" i="1"/>
  <c r="D316" i="1"/>
  <c r="E316" i="1"/>
  <c r="F316" i="1"/>
  <c r="H316" i="1"/>
  <c r="I316" i="1"/>
  <c r="J316" i="1"/>
  <c r="K316" i="1"/>
  <c r="L316" i="1"/>
  <c r="N316" i="1"/>
  <c r="O316" i="1"/>
  <c r="P316" i="1"/>
  <c r="Q316" i="1"/>
  <c r="C324" i="1"/>
  <c r="D324" i="1"/>
  <c r="E324" i="1"/>
  <c r="F324" i="1"/>
  <c r="I324" i="1"/>
  <c r="J324" i="1"/>
  <c r="K324" i="1"/>
  <c r="L324" i="1"/>
  <c r="N324" i="1"/>
  <c r="O324" i="1"/>
  <c r="P324" i="1"/>
  <c r="Q324" i="1"/>
  <c r="C332" i="1"/>
  <c r="D332" i="1"/>
  <c r="E332" i="1"/>
  <c r="F332" i="1"/>
  <c r="I332" i="1"/>
  <c r="J332" i="1"/>
  <c r="K332" i="1"/>
  <c r="L332" i="1"/>
  <c r="N332" i="1"/>
  <c r="O332" i="1"/>
  <c r="P332" i="1"/>
  <c r="Q332" i="1"/>
  <c r="C340" i="1"/>
  <c r="D340" i="1"/>
  <c r="E340" i="1"/>
  <c r="F340" i="1"/>
  <c r="I340" i="1"/>
  <c r="J340" i="1"/>
  <c r="K340" i="1"/>
  <c r="L340" i="1"/>
  <c r="N340" i="1"/>
  <c r="O340" i="1"/>
  <c r="P340" i="1"/>
  <c r="Q340" i="1"/>
  <c r="H342" i="1"/>
  <c r="H343" i="1"/>
  <c r="H344" i="1"/>
  <c r="H345" i="1"/>
  <c r="C348" i="1"/>
  <c r="D348" i="1"/>
  <c r="E348" i="1"/>
  <c r="F348" i="1"/>
  <c r="H348" i="1"/>
  <c r="I348" i="1"/>
  <c r="J348" i="1"/>
  <c r="K348" i="1"/>
  <c r="L348" i="1"/>
  <c r="N348" i="1"/>
  <c r="O348" i="1"/>
  <c r="P348" i="1"/>
  <c r="Q348" i="1"/>
  <c r="H349" i="1"/>
  <c r="C356" i="1"/>
  <c r="D356" i="1"/>
  <c r="E356" i="1"/>
  <c r="F356" i="1"/>
  <c r="I356" i="1"/>
  <c r="J356" i="1"/>
  <c r="K356" i="1"/>
  <c r="L356" i="1"/>
  <c r="N356" i="1"/>
  <c r="O356" i="1"/>
  <c r="P356" i="1"/>
  <c r="Q356" i="1"/>
  <c r="C364" i="1"/>
  <c r="D364" i="1"/>
  <c r="E364" i="1"/>
  <c r="F364" i="1"/>
  <c r="I364" i="1"/>
  <c r="J364" i="1"/>
  <c r="K364" i="1"/>
  <c r="L364" i="1"/>
  <c r="N364" i="1"/>
  <c r="O364" i="1"/>
  <c r="P364" i="1"/>
  <c r="Q364" i="1"/>
  <c r="C372" i="1"/>
  <c r="D372" i="1"/>
  <c r="E372" i="1"/>
  <c r="F372" i="1"/>
  <c r="I372" i="1"/>
  <c r="J372" i="1"/>
  <c r="K372" i="1"/>
  <c r="L372" i="1"/>
  <c r="N372" i="1"/>
  <c r="O372" i="1"/>
  <c r="P372" i="1"/>
  <c r="Q372" i="1"/>
  <c r="H376" i="1"/>
  <c r="H377" i="1"/>
  <c r="C380" i="1"/>
  <c r="D380" i="1"/>
  <c r="E380" i="1"/>
  <c r="F380" i="1"/>
  <c r="H380" i="1"/>
  <c r="I380" i="1"/>
  <c r="J380" i="1"/>
  <c r="K380" i="1"/>
  <c r="L380" i="1"/>
  <c r="N380" i="1"/>
  <c r="O380" i="1"/>
  <c r="P380" i="1"/>
  <c r="Q380" i="1"/>
  <c r="H381" i="1"/>
  <c r="H382" i="1"/>
  <c r="H383" i="1"/>
  <c r="C388" i="1"/>
  <c r="D388" i="1"/>
  <c r="E388" i="1"/>
  <c r="F388" i="1"/>
  <c r="I388" i="1"/>
  <c r="J388" i="1"/>
  <c r="K388" i="1"/>
  <c r="L388" i="1"/>
  <c r="N388" i="1"/>
  <c r="O388" i="1"/>
  <c r="P388" i="1"/>
  <c r="Q388" i="1"/>
  <c r="C396" i="1"/>
  <c r="D396" i="1"/>
  <c r="E396" i="1"/>
  <c r="F396" i="1"/>
  <c r="I396" i="1"/>
  <c r="J396" i="1"/>
  <c r="K396" i="1"/>
  <c r="L396" i="1"/>
  <c r="N396" i="1"/>
  <c r="O396" i="1"/>
  <c r="P396" i="1"/>
  <c r="Q396" i="1"/>
  <c r="C404" i="1"/>
  <c r="D404" i="1"/>
  <c r="E404" i="1"/>
  <c r="F404" i="1"/>
  <c r="I404" i="1"/>
  <c r="J404" i="1"/>
  <c r="K404" i="1"/>
  <c r="L404" i="1"/>
  <c r="N404" i="1"/>
  <c r="O404" i="1"/>
  <c r="P404" i="1"/>
  <c r="Q404" i="1"/>
  <c r="C412" i="1"/>
  <c r="D412" i="1"/>
  <c r="E412" i="1"/>
  <c r="F412" i="1"/>
  <c r="I412" i="1"/>
  <c r="J412" i="1"/>
  <c r="K412" i="1"/>
  <c r="L412" i="1"/>
  <c r="N412" i="1"/>
  <c r="O412" i="1"/>
  <c r="P412" i="1"/>
  <c r="Q412" i="1"/>
  <c r="H413" i="1"/>
  <c r="H414" i="1"/>
  <c r="H415" i="1"/>
  <c r="H416" i="1"/>
  <c r="H417" i="1"/>
  <c r="C420" i="1"/>
  <c r="D420" i="1"/>
  <c r="E420" i="1"/>
  <c r="F420" i="1"/>
  <c r="H420" i="1"/>
  <c r="I420" i="1"/>
  <c r="J420" i="1"/>
  <c r="K420" i="1"/>
  <c r="L420" i="1"/>
  <c r="N420" i="1"/>
  <c r="O420" i="1"/>
  <c r="P420" i="1"/>
  <c r="Q420" i="1"/>
  <c r="C428" i="1"/>
  <c r="D428" i="1"/>
  <c r="E428" i="1"/>
  <c r="F428" i="1"/>
  <c r="I428" i="1"/>
  <c r="J428" i="1"/>
  <c r="K428" i="1"/>
  <c r="L428" i="1"/>
  <c r="N428" i="1"/>
  <c r="O428" i="1"/>
  <c r="P428" i="1"/>
  <c r="Q428" i="1"/>
  <c r="C436" i="1"/>
  <c r="D436" i="1"/>
  <c r="E436" i="1"/>
  <c r="F436" i="1"/>
  <c r="I436" i="1"/>
  <c r="J436" i="1"/>
  <c r="K436" i="1"/>
  <c r="L436" i="1"/>
  <c r="N436" i="1"/>
  <c r="O436" i="1"/>
  <c r="P436" i="1"/>
  <c r="Q436" i="1"/>
  <c r="C444" i="1"/>
  <c r="D444" i="1"/>
  <c r="E444" i="1"/>
  <c r="F444" i="1"/>
  <c r="I444" i="1"/>
  <c r="J444" i="1"/>
  <c r="K444" i="1"/>
  <c r="L444" i="1"/>
  <c r="N444" i="1"/>
  <c r="O444" i="1"/>
  <c r="P444" i="1"/>
  <c r="Q444" i="1"/>
  <c r="H446" i="1"/>
  <c r="H447" i="1"/>
  <c r="H448" i="1"/>
  <c r="H449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<sst xmlns="http://schemas.openxmlformats.org/spreadsheetml/2006/main" count="29" uniqueCount="21">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</sst>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76" Type="http://schemas.openxmlformats.org/officeDocument/2006/relationships/externalLink" Target="externalLinks/externalLink75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externalLink" Target="externalLinks/externalLink73.xml"/><Relationship Id="rId79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61" Type="http://schemas.openxmlformats.org/officeDocument/2006/relationships/externalLink" Target="externalLinks/externalLink60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theme" Target="theme/theme1.xml"/><Relationship Id="rId81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3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9"/>
  <sheetViews>
    <sheetView tabSelected="1" topLeftCell="A185" workbookViewId="0">
      <selection activeCell="G210" sqref="G210"/>
    </sheetView>
  </sheetViews>
  <sheetFormatPr defaultRowHeight="13.2" x14ac:dyDescent="0.25"/>
  <cols>
    <col min="1" max="1" width="16.44140625" style="1" customWidth="1"/>
    <col min="2" max="2" width="0.88671875" customWidth="1"/>
    <col min="3" max="3" width="12.44140625" customWidth="1"/>
    <col min="4" max="4" width="8.44140625" customWidth="1"/>
    <col min="5" max="5" width="9.33203125" customWidth="1"/>
    <col min="7" max="8" width="7.6640625" customWidth="1"/>
    <col min="9" max="9" width="11.44140625" style="8" customWidth="1"/>
    <col min="10" max="10" width="8.88671875" style="8" customWidth="1"/>
    <col min="11" max="11" width="10" style="8" customWidth="1"/>
    <col min="12" max="12" width="9.109375" style="8" customWidth="1"/>
    <col min="13" max="13" width="0.88671875" customWidth="1"/>
    <col min="14" max="14" width="9.6640625" customWidth="1"/>
    <col min="15" max="15" width="6.88671875" customWidth="1"/>
    <col min="16" max="16" width="8" customWidth="1"/>
    <col min="17" max="17" width="8.44140625" customWidth="1"/>
    <col min="18" max="18" width="7.6640625" customWidth="1"/>
  </cols>
  <sheetData>
    <row r="1" spans="1:22" ht="17.399999999999999" x14ac:dyDescent="0.3">
      <c r="A1" s="11" t="s">
        <v>0</v>
      </c>
    </row>
    <row r="2" spans="1:22" ht="17.399999999999999" x14ac:dyDescent="0.3">
      <c r="A2" s="11" t="s">
        <v>1</v>
      </c>
      <c r="N2" s="5"/>
    </row>
    <row r="3" spans="1:22" x14ac:dyDescent="0.25">
      <c r="A3" s="12" t="s">
        <v>2</v>
      </c>
    </row>
    <row r="4" spans="1:22" x14ac:dyDescent="0.25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5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5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5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5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5">
      <c r="A10" s="12"/>
    </row>
    <row r="11" spans="1:22" ht="13.5" customHeight="1" x14ac:dyDescent="0.25">
      <c r="A11" s="12" t="s">
        <v>20</v>
      </c>
    </row>
    <row r="12" spans="1:22" ht="13.5" customHeight="1" x14ac:dyDescent="0.25">
      <c r="A12" s="1">
        <v>36525</v>
      </c>
      <c r="C12" s="7">
        <f>[54]STOR951!$D$13</f>
        <v>715</v>
      </c>
      <c r="D12" s="7">
        <f>[54]STOR951!$D$17</f>
        <v>1339</v>
      </c>
      <c r="E12" s="7">
        <f>[54]STOR951!$D$21</f>
        <v>383</v>
      </c>
      <c r="F12" s="7">
        <f>[54]STOR951!$D$25</f>
        <v>2437</v>
      </c>
      <c r="G12">
        <v>2509</v>
      </c>
      <c r="H12" s="6">
        <f>G12-F12</f>
        <v>72</v>
      </c>
      <c r="I12" s="8">
        <f>[54]STOR951!$G$13</f>
        <v>0.75342465753424659</v>
      </c>
      <c r="J12" s="8">
        <f>[54]STOR951!$G$17</f>
        <v>0.74018794914317299</v>
      </c>
      <c r="K12" s="8">
        <f>[54]STOR951!$G$21</f>
        <v>0.78163265306122454</v>
      </c>
      <c r="L12" s="8">
        <f>[54]STOR951!$G$25</f>
        <v>0.76013724266999372</v>
      </c>
      <c r="N12" s="7">
        <f>[54]STOR951!$E$13</f>
        <v>-25</v>
      </c>
      <c r="O12" s="7">
        <f>[54]STOR951!$E$17</f>
        <v>-98</v>
      </c>
      <c r="P12" s="7">
        <f>[54]STOR951!$E$21</f>
        <v>-10</v>
      </c>
      <c r="Q12" s="7">
        <f>[54]STOR951!$E$25</f>
        <v>-133</v>
      </c>
      <c r="R12" s="16">
        <v>-121.4</v>
      </c>
    </row>
    <row r="13" spans="1:22" ht="13.5" customHeight="1" x14ac:dyDescent="0.25">
      <c r="A13" s="1">
        <v>36161</v>
      </c>
      <c r="C13" s="7">
        <f>[1]STOR951!$D$13</f>
        <v>791</v>
      </c>
      <c r="D13" s="7">
        <f>[1]STOR951!$D$17</f>
        <v>1469</v>
      </c>
      <c r="E13" s="7">
        <f>[1]STOR951!$D$21</f>
        <v>385</v>
      </c>
      <c r="F13" s="7">
        <f>[1]STOR951!$D$25</f>
        <v>2645</v>
      </c>
      <c r="G13">
        <v>2730</v>
      </c>
      <c r="H13" s="6">
        <f>G13-F13</f>
        <v>85</v>
      </c>
      <c r="I13" s="8">
        <f>[1]STOR951!$G$13</f>
        <v>0.87114537444933926</v>
      </c>
      <c r="J13" s="8">
        <f>[1]STOR951!$G$17</f>
        <v>0.82067039106145256</v>
      </c>
      <c r="K13" s="8">
        <f>[1]STOR951!$G$21</f>
        <v>0.79875518672199175</v>
      </c>
      <c r="L13" s="8">
        <f>[1]STOR951!$G$25</f>
        <v>0.8250155957579538</v>
      </c>
      <c r="N13" s="7">
        <f>[1]STOR951!$E$13</f>
        <v>-56</v>
      </c>
      <c r="O13" s="7">
        <f>[1]STOR951!$E$17</f>
        <v>-95</v>
      </c>
      <c r="P13" s="7">
        <f>[1]STOR951!$E$21</f>
        <v>-7</v>
      </c>
      <c r="Q13" s="7">
        <f>[1]STOR951!$E$25</f>
        <v>-158</v>
      </c>
      <c r="R13" s="16">
        <v>-134.80000000000001</v>
      </c>
    </row>
    <row r="14" spans="1:22" ht="13.5" customHeight="1" x14ac:dyDescent="0.25">
      <c r="A14" s="1">
        <v>35797</v>
      </c>
      <c r="C14" s="7">
        <v>503</v>
      </c>
      <c r="D14" s="7">
        <v>1280</v>
      </c>
      <c r="E14" s="7">
        <v>263</v>
      </c>
      <c r="F14" s="7">
        <v>2039</v>
      </c>
      <c r="I14" s="8">
        <v>0.55396475770925113</v>
      </c>
      <c r="J14" s="8">
        <v>0.71117318435754195</v>
      </c>
      <c r="K14" s="8">
        <v>0.5456431535269709</v>
      </c>
      <c r="L14" s="8">
        <v>0.63599500935745479</v>
      </c>
      <c r="N14" s="7">
        <v>-41</v>
      </c>
      <c r="O14" s="7">
        <v>-79</v>
      </c>
      <c r="P14" s="7">
        <v>-11</v>
      </c>
      <c r="Q14" s="7">
        <v>-131</v>
      </c>
      <c r="R14" s="16">
        <v>-117.3</v>
      </c>
    </row>
    <row r="15" spans="1:22" ht="13.5" customHeight="1" x14ac:dyDescent="0.25">
      <c r="A15" s="1">
        <v>35433</v>
      </c>
      <c r="C15" s="7">
        <v>475</v>
      </c>
      <c r="D15" s="7">
        <v>1292</v>
      </c>
      <c r="E15" s="7">
        <v>282</v>
      </c>
      <c r="F15" s="7">
        <v>2049</v>
      </c>
      <c r="I15" s="8">
        <v>0.53072625698324027</v>
      </c>
      <c r="J15" s="8">
        <v>0.70833333333333337</v>
      </c>
      <c r="K15" s="8">
        <v>0.58995815899581594</v>
      </c>
      <c r="L15" s="8">
        <v>0.63911416094822204</v>
      </c>
      <c r="N15" s="7">
        <v>7</v>
      </c>
      <c r="O15" s="7">
        <v>-26</v>
      </c>
      <c r="P15" s="7">
        <v>4</v>
      </c>
      <c r="Q15" s="7">
        <v>-15</v>
      </c>
      <c r="R15" s="16">
        <v>-61.9</v>
      </c>
    </row>
    <row r="16" spans="1:22" ht="13.5" customHeight="1" x14ac:dyDescent="0.25">
      <c r="A16" s="1">
        <v>35069</v>
      </c>
      <c r="C16">
        <v>543</v>
      </c>
      <c r="D16">
        <v>1081</v>
      </c>
      <c r="E16">
        <v>356</v>
      </c>
      <c r="F16">
        <v>1980</v>
      </c>
      <c r="I16" s="13">
        <v>0.59801762114537449</v>
      </c>
      <c r="J16" s="13">
        <v>0.60391061452513961</v>
      </c>
      <c r="K16" s="13">
        <v>0.7385892116182573</v>
      </c>
      <c r="L16" s="13">
        <v>0.62264150943396224</v>
      </c>
      <c r="N16">
        <v>-42</v>
      </c>
      <c r="O16">
        <v>-86</v>
      </c>
      <c r="P16">
        <v>-10</v>
      </c>
      <c r="Q16">
        <v>-138</v>
      </c>
      <c r="R16" s="16">
        <v>-130</v>
      </c>
    </row>
    <row r="17" spans="1:18" ht="13.5" customHeight="1" x14ac:dyDescent="0.25">
      <c r="A17" s="1">
        <v>34705</v>
      </c>
      <c r="C17">
        <v>672</v>
      </c>
      <c r="D17">
        <v>1376</v>
      </c>
      <c r="E17">
        <v>333</v>
      </c>
      <c r="F17">
        <v>2381</v>
      </c>
      <c r="I17" s="13">
        <v>0.74008810572687223</v>
      </c>
      <c r="J17" s="13">
        <v>0.76871508379888265</v>
      </c>
      <c r="K17" s="13">
        <v>0.6908713692946058</v>
      </c>
      <c r="L17" s="13">
        <v>0.74874213836477987</v>
      </c>
      <c r="N17">
        <v>-53</v>
      </c>
      <c r="O17">
        <v>-112</v>
      </c>
      <c r="P17">
        <v>-27</v>
      </c>
      <c r="Q17">
        <v>-192</v>
      </c>
      <c r="R17" s="16">
        <v>-123</v>
      </c>
    </row>
    <row r="18" spans="1:18" ht="13.5" customHeight="1" x14ac:dyDescent="0.25">
      <c r="A18" s="1">
        <v>34341</v>
      </c>
      <c r="C18">
        <v>580</v>
      </c>
      <c r="D18">
        <v>1260</v>
      </c>
      <c r="E18">
        <v>363</v>
      </c>
      <c r="F18">
        <v>2203</v>
      </c>
      <c r="I18" s="13">
        <v>0.63876651982378851</v>
      </c>
      <c r="J18" s="13">
        <v>0.7039106145251397</v>
      </c>
      <c r="K18" s="13">
        <v>0.75311203319502074</v>
      </c>
      <c r="L18" s="13">
        <v>0.69276729559748429</v>
      </c>
      <c r="N18">
        <v>-51</v>
      </c>
      <c r="O18">
        <v>-112</v>
      </c>
      <c r="P18">
        <v>-1</v>
      </c>
      <c r="Q18">
        <v>-164</v>
      </c>
      <c r="R18" s="16">
        <v>-138</v>
      </c>
    </row>
    <row r="19" spans="1:18" ht="13.5" customHeight="1" x14ac:dyDescent="0.25">
      <c r="I19" s="13"/>
      <c r="J19" s="13"/>
      <c r="K19" s="13"/>
      <c r="L19" s="13"/>
      <c r="R19" s="16"/>
    </row>
    <row r="20" spans="1:18" ht="13.5" customHeight="1" x14ac:dyDescent="0.25">
      <c r="I20" s="13"/>
      <c r="J20" s="13"/>
      <c r="K20" s="13"/>
      <c r="L20" s="13"/>
      <c r="R20" s="16"/>
    </row>
    <row r="21" spans="1:18" ht="13.5" customHeight="1" x14ac:dyDescent="0.25">
      <c r="A21" s="1">
        <v>36532</v>
      </c>
      <c r="C21" s="7">
        <f>[55]STOR951!$D$13</f>
        <v>680</v>
      </c>
      <c r="D21" s="7">
        <f>[55]STOR951!$D$17</f>
        <v>1286</v>
      </c>
      <c r="E21" s="7">
        <f>[55]STOR951!$D$21</f>
        <v>356</v>
      </c>
      <c r="F21" s="7">
        <f>[55]STOR951!$D$25</f>
        <v>2322</v>
      </c>
      <c r="I21" s="8">
        <f>[55]STOR951!$G$13</f>
        <v>0.7165437302423604</v>
      </c>
      <c r="J21" s="8">
        <f>[55]STOR951!$G$17</f>
        <v>0.71088999447208401</v>
      </c>
      <c r="K21" s="8">
        <f>[55]STOR951!$G$21</f>
        <v>0.72653061224489801</v>
      </c>
      <c r="L21" s="8">
        <f>[55]STOR951!$G$25</f>
        <v>0.72426699937616967</v>
      </c>
      <c r="N21" s="7">
        <f>[55]STOR951!$E$13</f>
        <v>-35</v>
      </c>
      <c r="O21" s="7">
        <f>[55]STOR951!$E$17</f>
        <v>-53</v>
      </c>
      <c r="P21" s="7">
        <f>[55]STOR951!$E$21</f>
        <v>-27</v>
      </c>
      <c r="Q21" s="7">
        <f>[55]STOR951!$E$25</f>
        <v>-115</v>
      </c>
      <c r="R21" s="16">
        <v>-118.6</v>
      </c>
    </row>
    <row r="22" spans="1:18" ht="13.5" customHeight="1" x14ac:dyDescent="0.25">
      <c r="A22" s="1">
        <v>36168</v>
      </c>
      <c r="C22" s="7">
        <f>[2]STOR951!$D$13</f>
        <v>727</v>
      </c>
      <c r="D22" s="7">
        <f>[2]STOR951!$D$17</f>
        <v>1317</v>
      </c>
      <c r="E22" s="7">
        <f>[2]STOR951!$D$21</f>
        <v>368</v>
      </c>
      <c r="F22" s="7">
        <f>[2]STOR951!$D$25</f>
        <v>2412</v>
      </c>
      <c r="I22" s="8">
        <f>[2]STOR951!$G$13</f>
        <v>0.8006607929515418</v>
      </c>
      <c r="J22" s="8">
        <f>[2]STOR951!$G$17</f>
        <v>0.73575418994413411</v>
      </c>
      <c r="K22" s="8">
        <f>[2]STOR951!$G$21</f>
        <v>0.76348547717842319</v>
      </c>
      <c r="L22" s="8">
        <f>[2]STOR951!$G$25</f>
        <v>0.75233936369307552</v>
      </c>
      <c r="N22" s="7">
        <f>[2]STOR951!$E$13</f>
        <v>-64</v>
      </c>
      <c r="O22" s="7">
        <f>[2]STOR951!$E$17</f>
        <v>-152</v>
      </c>
      <c r="P22" s="7">
        <f>[2]STOR951!$E$21</f>
        <v>-17</v>
      </c>
      <c r="Q22" s="7">
        <f>[2]STOR951!$E$25</f>
        <v>-233</v>
      </c>
      <c r="R22" s="16">
        <v>-141.1</v>
      </c>
    </row>
    <row r="23" spans="1:18" ht="13.5" customHeight="1" x14ac:dyDescent="0.25">
      <c r="A23" s="1">
        <v>35804</v>
      </c>
      <c r="C23" s="7">
        <v>493</v>
      </c>
      <c r="D23" s="7">
        <v>1256</v>
      </c>
      <c r="E23" s="7">
        <v>247</v>
      </c>
      <c r="F23" s="7">
        <v>1996</v>
      </c>
      <c r="I23" s="8">
        <v>0.54295154185022021</v>
      </c>
      <c r="J23" s="8">
        <v>0.70167597765363132</v>
      </c>
      <c r="K23" s="8">
        <v>0.51244813278008294</v>
      </c>
      <c r="L23" s="8">
        <v>0.62258265751715536</v>
      </c>
      <c r="N23" s="7">
        <v>-10</v>
      </c>
      <c r="O23" s="7">
        <v>-17</v>
      </c>
      <c r="P23" s="7">
        <v>-16</v>
      </c>
      <c r="Q23" s="7">
        <v>-43</v>
      </c>
      <c r="R23" s="16">
        <v>-100.4</v>
      </c>
    </row>
    <row r="24" spans="1:18" ht="13.5" customHeight="1" x14ac:dyDescent="0.25">
      <c r="A24" s="1">
        <v>35440</v>
      </c>
      <c r="C24" s="7">
        <v>440</v>
      </c>
      <c r="D24" s="7">
        <v>1217</v>
      </c>
      <c r="E24" s="7">
        <v>265</v>
      </c>
      <c r="F24" s="7">
        <v>1922</v>
      </c>
      <c r="I24" s="8">
        <v>0.49162011173184356</v>
      </c>
      <c r="J24" s="8">
        <v>0.66721491228070173</v>
      </c>
      <c r="K24" s="8">
        <v>0.55439330543933052</v>
      </c>
      <c r="L24" s="8">
        <v>0.59950093574547725</v>
      </c>
      <c r="N24" s="7">
        <v>-35</v>
      </c>
      <c r="O24" s="7">
        <v>-75</v>
      </c>
      <c r="P24" s="7">
        <v>-17</v>
      </c>
      <c r="Q24" s="7">
        <v>-127</v>
      </c>
      <c r="R24" s="16">
        <v>-102.1</v>
      </c>
    </row>
    <row r="25" spans="1:18" ht="13.5" customHeight="1" x14ac:dyDescent="0.25">
      <c r="A25" s="1">
        <v>35076</v>
      </c>
      <c r="C25">
        <v>484</v>
      </c>
      <c r="D25">
        <v>954</v>
      </c>
      <c r="E25">
        <v>345</v>
      </c>
      <c r="F25">
        <v>1783</v>
      </c>
      <c r="I25" s="13">
        <v>0.53303964757709255</v>
      </c>
      <c r="J25" s="13">
        <v>0.53296089385474865</v>
      </c>
      <c r="K25" s="13">
        <v>0.71576763485477179</v>
      </c>
      <c r="L25" s="13">
        <v>0.56069182389937111</v>
      </c>
      <c r="N25">
        <v>-59</v>
      </c>
      <c r="O25">
        <v>-127</v>
      </c>
      <c r="P25">
        <v>-11</v>
      </c>
      <c r="Q25">
        <v>-197</v>
      </c>
      <c r="R25" s="16">
        <v>-161</v>
      </c>
    </row>
    <row r="26" spans="1:18" ht="13.5" customHeight="1" x14ac:dyDescent="0.25">
      <c r="A26" s="1">
        <v>34712</v>
      </c>
      <c r="C26">
        <v>642</v>
      </c>
      <c r="D26">
        <v>1291</v>
      </c>
      <c r="E26">
        <v>330</v>
      </c>
      <c r="F26">
        <v>2263</v>
      </c>
      <c r="I26" s="13">
        <v>0.70704845814977979</v>
      </c>
      <c r="J26" s="13">
        <v>0.7212290502793296</v>
      </c>
      <c r="K26" s="13">
        <v>0.68464730290456433</v>
      </c>
      <c r="L26" s="13">
        <v>0.71163522012578617</v>
      </c>
      <c r="N26">
        <v>-30</v>
      </c>
      <c r="O26">
        <v>-85</v>
      </c>
      <c r="P26">
        <v>-3</v>
      </c>
      <c r="Q26">
        <v>-118</v>
      </c>
      <c r="R26" s="16">
        <v>-147</v>
      </c>
    </row>
    <row r="27" spans="1:18" ht="13.5" customHeight="1" x14ac:dyDescent="0.25">
      <c r="A27" s="1">
        <v>34348</v>
      </c>
      <c r="C27">
        <v>540</v>
      </c>
      <c r="D27">
        <v>1125</v>
      </c>
      <c r="E27">
        <v>348</v>
      </c>
      <c r="F27">
        <v>2013</v>
      </c>
      <c r="I27" s="13">
        <v>0.59471365638766516</v>
      </c>
      <c r="J27" s="13">
        <v>0.62849162011173187</v>
      </c>
      <c r="K27" s="13">
        <v>0.72199170124481327</v>
      </c>
      <c r="L27" s="13">
        <v>0.63301886792452833</v>
      </c>
      <c r="N27">
        <v>-40</v>
      </c>
      <c r="O27">
        <v>-135</v>
      </c>
      <c r="P27">
        <v>-15</v>
      </c>
      <c r="Q27">
        <v>-190</v>
      </c>
      <c r="R27" s="16">
        <v>-189</v>
      </c>
    </row>
    <row r="28" spans="1:18" ht="13.5" customHeight="1" x14ac:dyDescent="0.25">
      <c r="I28" s="13"/>
      <c r="J28" s="13"/>
      <c r="K28" s="13"/>
      <c r="L28" s="13"/>
      <c r="R28" s="16"/>
    </row>
    <row r="29" spans="1:18" ht="13.5" customHeight="1" x14ac:dyDescent="0.25">
      <c r="I29" s="13"/>
      <c r="J29" s="13"/>
      <c r="K29" s="13"/>
      <c r="L29" s="13"/>
      <c r="R29" s="16"/>
    </row>
    <row r="30" spans="1:18" ht="13.5" customHeight="1" x14ac:dyDescent="0.25">
      <c r="A30" s="1">
        <v>36539</v>
      </c>
      <c r="C30" s="7">
        <f>[56]STOR951!$D$13</f>
        <v>665</v>
      </c>
      <c r="D30" s="7">
        <f>[56]STOR951!$D$17</f>
        <v>1200</v>
      </c>
      <c r="E30" s="7">
        <f>[56]STOR951!$D$21</f>
        <v>347</v>
      </c>
      <c r="F30" s="7">
        <f>[56]STOR951!$D$25</f>
        <v>2212</v>
      </c>
      <c r="I30" s="8">
        <f>[56]STOR951!$G$13</f>
        <v>0.70073761854583771</v>
      </c>
      <c r="J30" s="8">
        <f>[56]STOR951!$G$17</f>
        <v>0.66334991708126034</v>
      </c>
      <c r="K30" s="8">
        <f>[56]STOR951!$G$21</f>
        <v>0.7081632653061225</v>
      </c>
      <c r="L30" s="8">
        <f>[56]STOR951!$G$25</f>
        <v>0.68995633187772931</v>
      </c>
      <c r="N30" s="7">
        <f>[56]STOR951!$E$13</f>
        <v>-15</v>
      </c>
      <c r="O30" s="7">
        <f>[56]STOR951!$E$17</f>
        <v>-86</v>
      </c>
      <c r="P30" s="7">
        <f>[56]STOR951!$E$21</f>
        <v>-9</v>
      </c>
      <c r="Q30" s="7">
        <f>[56]STOR951!$E$25</f>
        <v>-110</v>
      </c>
      <c r="R30" s="16">
        <v>-112</v>
      </c>
    </row>
    <row r="31" spans="1:18" ht="13.5" customHeight="1" x14ac:dyDescent="0.25">
      <c r="A31" s="1">
        <v>36175</v>
      </c>
      <c r="C31" s="7">
        <f>[3]STOR951!$D$13</f>
        <v>671</v>
      </c>
      <c r="D31" s="7">
        <f>[3]STOR951!$D$17</f>
        <v>1182</v>
      </c>
      <c r="E31" s="7">
        <f>[3]STOR951!$D$21</f>
        <v>356</v>
      </c>
      <c r="F31" s="7">
        <f>[3]STOR951!$D$25</f>
        <v>2209</v>
      </c>
      <c r="I31" s="8">
        <f>[3]STOR951!$G$13</f>
        <v>0.73898678414096919</v>
      </c>
      <c r="J31" s="8">
        <f>[3]STOR951!$G$17</f>
        <v>0.66033519553072628</v>
      </c>
      <c r="K31" s="8">
        <f>[3]STOR951!$G$21</f>
        <v>0.7385892116182573</v>
      </c>
      <c r="L31" s="8">
        <f>[3]STOR951!$G$25</f>
        <v>0.68902058640049901</v>
      </c>
      <c r="N31" s="7">
        <f>[3]STOR951!$E$13</f>
        <v>-56</v>
      </c>
      <c r="O31" s="7">
        <f>[3]STOR951!$E$17</f>
        <v>-135</v>
      </c>
      <c r="P31" s="7">
        <f>[3]STOR951!$E$21</f>
        <v>-12</v>
      </c>
      <c r="Q31" s="7">
        <f>[3]STOR951!$E$25</f>
        <v>-203</v>
      </c>
      <c r="R31" s="16">
        <v>-139.1</v>
      </c>
    </row>
    <row r="32" spans="1:18" ht="13.5" customHeight="1" x14ac:dyDescent="0.25">
      <c r="A32" s="1">
        <v>35811</v>
      </c>
      <c r="C32" s="7">
        <v>451</v>
      </c>
      <c r="D32" s="7">
        <v>1157</v>
      </c>
      <c r="E32" s="7">
        <v>229</v>
      </c>
      <c r="F32" s="7">
        <v>1837</v>
      </c>
      <c r="I32" s="8">
        <v>0.49669603524229072</v>
      </c>
      <c r="J32" s="8">
        <v>0.64636871508379889</v>
      </c>
      <c r="K32" s="8">
        <v>0.475103734439834</v>
      </c>
      <c r="L32" s="8">
        <v>0.57298814722395508</v>
      </c>
      <c r="N32" s="7">
        <v>-42</v>
      </c>
      <c r="O32" s="7">
        <v>-99</v>
      </c>
      <c r="P32" s="7">
        <v>-18</v>
      </c>
      <c r="Q32" s="7">
        <v>-159</v>
      </c>
      <c r="R32" s="16">
        <v>-127.2</v>
      </c>
    </row>
    <row r="33" spans="1:18" ht="13.5" customHeight="1" x14ac:dyDescent="0.25">
      <c r="A33" s="1">
        <v>35447</v>
      </c>
      <c r="C33" s="7">
        <v>357</v>
      </c>
      <c r="D33" s="7">
        <v>1066</v>
      </c>
      <c r="E33" s="7">
        <v>237</v>
      </c>
      <c r="F33" s="7">
        <v>1660</v>
      </c>
      <c r="I33" s="8">
        <v>0.39888268156424583</v>
      </c>
      <c r="J33" s="8">
        <v>0.58442982456140347</v>
      </c>
      <c r="K33" s="8">
        <v>0.49581589958158995</v>
      </c>
      <c r="L33" s="8">
        <v>0.51777916406737368</v>
      </c>
      <c r="N33" s="7">
        <v>-83</v>
      </c>
      <c r="O33" s="7">
        <v>-151</v>
      </c>
      <c r="P33" s="7">
        <v>-28</v>
      </c>
      <c r="Q33" s="7">
        <v>-262</v>
      </c>
      <c r="R33" s="16">
        <v>-192</v>
      </c>
    </row>
    <row r="34" spans="1:18" ht="13.5" customHeight="1" x14ac:dyDescent="0.25">
      <c r="A34" s="1">
        <v>35083</v>
      </c>
      <c r="C34">
        <v>455</v>
      </c>
      <c r="D34">
        <v>893</v>
      </c>
      <c r="E34">
        <v>330</v>
      </c>
      <c r="F34">
        <v>1678</v>
      </c>
      <c r="I34" s="13">
        <v>0.50110132158590304</v>
      </c>
      <c r="J34" s="13">
        <v>0.49888268156424581</v>
      </c>
      <c r="K34" s="13">
        <v>0.68464730290456433</v>
      </c>
      <c r="L34" s="13">
        <v>0.52767295597484276</v>
      </c>
      <c r="N34">
        <v>-29</v>
      </c>
      <c r="O34">
        <v>-61</v>
      </c>
      <c r="P34">
        <v>-15</v>
      </c>
      <c r="Q34">
        <v>-105</v>
      </c>
      <c r="R34" s="16">
        <v>-110</v>
      </c>
    </row>
    <row r="35" spans="1:18" ht="13.5" customHeight="1" x14ac:dyDescent="0.25">
      <c r="A35" s="1">
        <v>34719</v>
      </c>
      <c r="C35">
        <v>615</v>
      </c>
      <c r="D35">
        <v>1263</v>
      </c>
      <c r="E35">
        <v>317</v>
      </c>
      <c r="F35">
        <v>2195</v>
      </c>
      <c r="I35" s="13">
        <v>0.67731277533039647</v>
      </c>
      <c r="J35" s="13">
        <v>0.70558659217877095</v>
      </c>
      <c r="K35" s="13">
        <v>0.65767634854771784</v>
      </c>
      <c r="L35" s="13">
        <v>0.69025157232704404</v>
      </c>
      <c r="N35">
        <v>-27</v>
      </c>
      <c r="O35">
        <v>-28</v>
      </c>
      <c r="P35">
        <v>-13</v>
      </c>
      <c r="Q35">
        <v>-68</v>
      </c>
      <c r="R35" s="16">
        <v>-118</v>
      </c>
    </row>
    <row r="36" spans="1:18" ht="13.5" customHeight="1" x14ac:dyDescent="0.25">
      <c r="A36" s="1">
        <v>34355</v>
      </c>
      <c r="C36">
        <v>464</v>
      </c>
      <c r="D36">
        <v>962</v>
      </c>
      <c r="E36">
        <v>334</v>
      </c>
      <c r="F36">
        <v>1760</v>
      </c>
      <c r="I36" s="13">
        <v>0.51101321585903081</v>
      </c>
      <c r="J36" s="13">
        <v>0.53743016759776541</v>
      </c>
      <c r="K36" s="13">
        <v>0.69294605809128629</v>
      </c>
      <c r="L36" s="13">
        <v>0.55345911949685533</v>
      </c>
      <c r="N36">
        <v>-76</v>
      </c>
      <c r="O36">
        <v>-163</v>
      </c>
      <c r="P36">
        <v>-14</v>
      </c>
      <c r="Q36">
        <v>-253</v>
      </c>
      <c r="R36" s="16">
        <v>-181</v>
      </c>
    </row>
    <row r="37" spans="1:18" ht="13.5" customHeight="1" x14ac:dyDescent="0.25">
      <c r="I37" s="13"/>
      <c r="J37" s="13"/>
      <c r="K37" s="13"/>
      <c r="L37" s="13"/>
      <c r="R37" s="16"/>
    </row>
    <row r="38" spans="1:18" ht="13.5" customHeight="1" x14ac:dyDescent="0.25">
      <c r="I38" s="13"/>
      <c r="J38" s="13"/>
      <c r="K38" s="13"/>
      <c r="L38" s="13"/>
      <c r="R38" s="16"/>
    </row>
    <row r="39" spans="1:18" ht="13.5" customHeight="1" x14ac:dyDescent="0.25">
      <c r="A39" s="1">
        <v>36546</v>
      </c>
      <c r="C39" s="7">
        <f>[57]STOR951!$D$13</f>
        <v>616</v>
      </c>
      <c r="D39" s="7">
        <f>[57]STOR951!$D$17</f>
        <v>1064</v>
      </c>
      <c r="E39" s="7">
        <f>[57]STOR951!$D$21</f>
        <v>337</v>
      </c>
      <c r="F39" s="7">
        <f>[57]STOR951!$D$25</f>
        <v>2017</v>
      </c>
      <c r="I39" s="8">
        <f>[57]STOR951!$G$13</f>
        <v>0.649104320337197</v>
      </c>
      <c r="J39" s="8">
        <f>[57]STOR951!$G$17</f>
        <v>0.58817025981205084</v>
      </c>
      <c r="K39" s="8">
        <f>[57]STOR951!$G$21</f>
        <v>0.68775510204081636</v>
      </c>
      <c r="L39" s="8">
        <f>[57]STOR951!$G$25</f>
        <v>0.62913287585776667</v>
      </c>
      <c r="N39" s="7">
        <f>[57]STOR951!$E$13</f>
        <v>-49</v>
      </c>
      <c r="O39" s="7">
        <f>[57]STOR951!$E$17</f>
        <v>-136</v>
      </c>
      <c r="P39" s="7">
        <f>[57]STOR951!$E$21</f>
        <v>-10</v>
      </c>
      <c r="Q39" s="7">
        <f>[57]STOR951!$E$25</f>
        <v>-195</v>
      </c>
      <c r="R39" s="16">
        <v>-122.1</v>
      </c>
    </row>
    <row r="40" spans="1:18" ht="13.5" customHeight="1" x14ac:dyDescent="0.25">
      <c r="A40" s="1">
        <v>36182</v>
      </c>
      <c r="C40" s="7">
        <f>[4]STOR951!$D$13</f>
        <v>652</v>
      </c>
      <c r="D40" s="7">
        <f>[4]STOR951!$D$17</f>
        <v>1115</v>
      </c>
      <c r="E40" s="7">
        <f>[4]STOR951!$D$21</f>
        <v>350</v>
      </c>
      <c r="F40" s="7">
        <f>[4]STOR951!$D$25</f>
        <v>2117</v>
      </c>
      <c r="I40" s="8">
        <f>[4]STOR951!$G$13</f>
        <v>0.7180616740088106</v>
      </c>
      <c r="J40" s="8">
        <f>[4]STOR951!$G$17</f>
        <v>0.62290502793296088</v>
      </c>
      <c r="K40" s="8">
        <f>[4]STOR951!$G$21</f>
        <v>0.72614107883817425</v>
      </c>
      <c r="L40" s="8">
        <f>[4]STOR951!$G$25</f>
        <v>0.66032439176543978</v>
      </c>
      <c r="N40" s="7">
        <f>[4]STOR951!$E$13</f>
        <v>-19</v>
      </c>
      <c r="O40" s="7">
        <f>[4]STOR951!$E$17</f>
        <v>-67</v>
      </c>
      <c r="P40" s="7">
        <f>[4]STOR951!$E$21</f>
        <v>-6</v>
      </c>
      <c r="Q40" s="7">
        <f>[4]STOR951!$E$25</f>
        <v>-92</v>
      </c>
      <c r="R40" s="16">
        <v>-123</v>
      </c>
    </row>
    <row r="41" spans="1:18" ht="13.5" customHeight="1" x14ac:dyDescent="0.25">
      <c r="A41" s="1">
        <v>35818</v>
      </c>
      <c r="C41" s="7">
        <v>419</v>
      </c>
      <c r="D41" s="7">
        <v>1061</v>
      </c>
      <c r="E41" s="7">
        <v>221</v>
      </c>
      <c r="F41" s="7">
        <v>1701</v>
      </c>
      <c r="I41" s="8">
        <v>0.46145374449339205</v>
      </c>
      <c r="J41" s="8">
        <v>0.59273743016759772</v>
      </c>
      <c r="K41" s="8">
        <v>0.45850622406639002</v>
      </c>
      <c r="L41" s="8">
        <v>0.53056768558951961</v>
      </c>
      <c r="N41" s="7">
        <v>-32</v>
      </c>
      <c r="O41" s="7">
        <v>-96</v>
      </c>
      <c r="P41" s="7">
        <v>-8</v>
      </c>
      <c r="Q41" s="7">
        <v>-136</v>
      </c>
      <c r="R41" s="16">
        <v>-153.1</v>
      </c>
    </row>
    <row r="42" spans="1:18" ht="13.5" customHeight="1" x14ac:dyDescent="0.25">
      <c r="A42" s="1">
        <v>35454</v>
      </c>
      <c r="C42" s="7">
        <v>334</v>
      </c>
      <c r="D42" s="7">
        <v>954</v>
      </c>
      <c r="E42" s="7">
        <v>222</v>
      </c>
      <c r="F42" s="7">
        <v>1510</v>
      </c>
      <c r="I42" s="8">
        <v>0.37318435754189944</v>
      </c>
      <c r="J42" s="8">
        <v>0.52302631578947367</v>
      </c>
      <c r="K42" s="8">
        <v>0.46443514644351463</v>
      </c>
      <c r="L42" s="8">
        <v>0.47099189020586402</v>
      </c>
      <c r="N42" s="7">
        <v>-23</v>
      </c>
      <c r="O42" s="7">
        <v>-112</v>
      </c>
      <c r="P42" s="7">
        <v>-15</v>
      </c>
      <c r="Q42" s="7">
        <v>-150</v>
      </c>
      <c r="R42" s="16">
        <v>-152</v>
      </c>
    </row>
    <row r="43" spans="1:18" ht="13.5" customHeight="1" x14ac:dyDescent="0.25">
      <c r="A43" s="1">
        <v>35090</v>
      </c>
      <c r="C43">
        <v>407</v>
      </c>
      <c r="D43">
        <v>807</v>
      </c>
      <c r="E43">
        <v>303</v>
      </c>
      <c r="F43">
        <v>1517</v>
      </c>
      <c r="I43" s="13">
        <v>0.44823788546255505</v>
      </c>
      <c r="J43" s="13">
        <v>0.45083798882681564</v>
      </c>
      <c r="K43" s="13">
        <v>0.62863070539419086</v>
      </c>
      <c r="L43" s="13">
        <v>0.47704402515723271</v>
      </c>
      <c r="N43">
        <v>-48</v>
      </c>
      <c r="O43">
        <v>-86</v>
      </c>
      <c r="P43">
        <v>-27</v>
      </c>
      <c r="Q43">
        <v>-161</v>
      </c>
      <c r="R43" s="16">
        <v>-110</v>
      </c>
    </row>
    <row r="44" spans="1:18" ht="13.5" customHeight="1" x14ac:dyDescent="0.25">
      <c r="A44" s="1">
        <v>34726</v>
      </c>
      <c r="C44">
        <v>580</v>
      </c>
      <c r="D44">
        <v>1149</v>
      </c>
      <c r="E44">
        <v>304</v>
      </c>
      <c r="F44">
        <v>2033</v>
      </c>
      <c r="G44">
        <v>2045</v>
      </c>
      <c r="H44" s="6">
        <f>G44-F44</f>
        <v>12</v>
      </c>
      <c r="I44" s="13">
        <v>0.63876651982378851</v>
      </c>
      <c r="J44" s="13">
        <v>0.64189944134078214</v>
      </c>
      <c r="K44" s="13">
        <v>0.63070539419087135</v>
      </c>
      <c r="L44" s="13">
        <v>0.63930817610062896</v>
      </c>
      <c r="N44">
        <v>-35</v>
      </c>
      <c r="O44">
        <v>-114</v>
      </c>
      <c r="P44">
        <v>-13</v>
      </c>
      <c r="Q44">
        <v>-162</v>
      </c>
      <c r="R44" s="16">
        <v>-134</v>
      </c>
    </row>
    <row r="45" spans="1:18" ht="13.5" customHeight="1" x14ac:dyDescent="0.25">
      <c r="A45" s="1">
        <v>34362</v>
      </c>
      <c r="C45">
        <v>430</v>
      </c>
      <c r="D45">
        <v>874</v>
      </c>
      <c r="E45">
        <v>321</v>
      </c>
      <c r="F45">
        <v>1625</v>
      </c>
      <c r="G45">
        <v>1579</v>
      </c>
      <c r="H45" s="6">
        <f>G45-F45</f>
        <v>-46</v>
      </c>
      <c r="I45" s="13">
        <v>0.47356828193832601</v>
      </c>
      <c r="J45" s="13">
        <v>0.48826815642458099</v>
      </c>
      <c r="K45" s="13">
        <v>0.6659751037344398</v>
      </c>
      <c r="L45" s="13">
        <v>0.51100628930817615</v>
      </c>
      <c r="N45">
        <v>-34</v>
      </c>
      <c r="O45">
        <v>-88</v>
      </c>
      <c r="P45">
        <v>-13</v>
      </c>
      <c r="Q45">
        <v>-135</v>
      </c>
      <c r="R45" s="16">
        <v>-151</v>
      </c>
    </row>
    <row r="46" spans="1:18" ht="13.5" customHeight="1" x14ac:dyDescent="0.25">
      <c r="A46" s="12"/>
      <c r="R46" s="16"/>
    </row>
    <row r="47" spans="1:18" ht="13.5" customHeight="1" x14ac:dyDescent="0.25">
      <c r="A47" s="12"/>
      <c r="R47" s="16"/>
    </row>
    <row r="48" spans="1:18" ht="13.5" customHeight="1" x14ac:dyDescent="0.25">
      <c r="A48" s="1">
        <v>36553</v>
      </c>
      <c r="C48" s="7">
        <f>[58]STOR951!$D$13</f>
        <v>548</v>
      </c>
      <c r="D48" s="7">
        <f>[58]STOR951!$D$17</f>
        <v>906</v>
      </c>
      <c r="E48" s="7">
        <f>[58]STOR951!$D$21</f>
        <v>321</v>
      </c>
      <c r="F48" s="7">
        <f>[58]STOR951!$D$25</f>
        <v>1775</v>
      </c>
      <c r="G48">
        <v>1725</v>
      </c>
      <c r="H48" s="6">
        <f>G48-F48</f>
        <v>-50</v>
      </c>
      <c r="I48" s="8">
        <f>[58]STOR951!$G$13</f>
        <v>0.57744994731296106</v>
      </c>
      <c r="J48" s="8">
        <f>[58]STOR951!$G$17</f>
        <v>0.50082918739635163</v>
      </c>
      <c r="K48" s="8">
        <f>[58]STOR951!$G$21</f>
        <v>0.6551020408163265</v>
      </c>
      <c r="L48" s="8">
        <f>[58]STOR951!$G$25</f>
        <v>0.55364940736119772</v>
      </c>
      <c r="N48" s="7">
        <f>[58]STOR951!$E$13</f>
        <v>-68</v>
      </c>
      <c r="O48" s="7">
        <f>[58]STOR951!$E$17</f>
        <v>-158</v>
      </c>
      <c r="P48" s="7">
        <f>[58]STOR951!$E$21</f>
        <v>-16</v>
      </c>
      <c r="Q48" s="7">
        <f>[58]STOR951!$E$25</f>
        <v>-242</v>
      </c>
      <c r="R48" s="16">
        <v>-125.1</v>
      </c>
    </row>
    <row r="49" spans="1:18" ht="13.5" customHeight="1" x14ac:dyDescent="0.25">
      <c r="A49" s="1">
        <v>36189</v>
      </c>
      <c r="C49" s="7">
        <f>[5]STOR951!$D$13</f>
        <v>638</v>
      </c>
      <c r="D49" s="7">
        <f>[5]STOR951!$D$17</f>
        <v>1069</v>
      </c>
      <c r="E49" s="7">
        <f>[5]STOR951!$D$21</f>
        <v>332</v>
      </c>
      <c r="F49" s="7">
        <f>[5]STOR951!$D$25</f>
        <v>2039</v>
      </c>
      <c r="G49">
        <v>2094</v>
      </c>
      <c r="H49" s="6">
        <f>G49-F49</f>
        <v>55</v>
      </c>
      <c r="I49" s="8">
        <f>[5]STOR951!$G$13</f>
        <v>0.70264317180616742</v>
      </c>
      <c r="J49" s="8">
        <f>[5]STOR951!$G$17</f>
        <v>0.59720670391061448</v>
      </c>
      <c r="K49" s="8">
        <f>[5]STOR951!$G$21</f>
        <v>0.68879668049792531</v>
      </c>
      <c r="L49" s="8">
        <f>[5]STOR951!$G$25</f>
        <v>0.63599500935745479</v>
      </c>
      <c r="N49" s="7">
        <f>[5]STOR951!$E$13</f>
        <v>-14</v>
      </c>
      <c r="O49" s="7">
        <f>[5]STOR951!$E$17</f>
        <v>-46</v>
      </c>
      <c r="P49" s="7">
        <f>[5]STOR951!$E$21</f>
        <v>-18</v>
      </c>
      <c r="Q49" s="7">
        <f>[5]STOR951!$E$25</f>
        <v>-78</v>
      </c>
      <c r="R49" s="16">
        <v>-111.4</v>
      </c>
    </row>
    <row r="50" spans="1:18" ht="13.5" customHeight="1" x14ac:dyDescent="0.25">
      <c r="A50" s="1">
        <v>35825</v>
      </c>
      <c r="C50" s="7">
        <v>399</v>
      </c>
      <c r="D50" s="7">
        <v>985</v>
      </c>
      <c r="E50" s="7">
        <v>215</v>
      </c>
      <c r="F50" s="7">
        <v>1599</v>
      </c>
      <c r="G50">
        <v>1712</v>
      </c>
      <c r="H50" s="6">
        <f>G50-F50</f>
        <v>113</v>
      </c>
      <c r="I50" s="8">
        <v>0.43942731277533037</v>
      </c>
      <c r="J50" s="8">
        <v>0.55027932960893855</v>
      </c>
      <c r="K50" s="8">
        <v>0.44605809128630708</v>
      </c>
      <c r="L50" s="8">
        <v>0.49875233936369306</v>
      </c>
      <c r="N50" s="7">
        <v>-20</v>
      </c>
      <c r="O50" s="7">
        <v>-76</v>
      </c>
      <c r="P50" s="7">
        <v>-6</v>
      </c>
      <c r="Q50" s="7">
        <v>-102</v>
      </c>
      <c r="R50" s="16">
        <v>-104.9</v>
      </c>
    </row>
    <row r="51" spans="1:18" ht="13.5" customHeight="1" x14ac:dyDescent="0.25">
      <c r="A51" s="1">
        <v>35461</v>
      </c>
      <c r="C51" s="7">
        <v>298</v>
      </c>
      <c r="D51" s="7">
        <v>838</v>
      </c>
      <c r="E51" s="7">
        <v>213</v>
      </c>
      <c r="F51" s="7">
        <v>1349</v>
      </c>
      <c r="G51">
        <v>1496</v>
      </c>
      <c r="H51" s="6">
        <f>G51-F51</f>
        <v>147</v>
      </c>
      <c r="I51" s="8">
        <v>0.33296089385474859</v>
      </c>
      <c r="J51" s="8">
        <v>0.45942982456140352</v>
      </c>
      <c r="K51" s="8">
        <v>0.44560669456066948</v>
      </c>
      <c r="L51" s="8">
        <v>0.4207735495945103</v>
      </c>
      <c r="N51" s="7">
        <v>-36</v>
      </c>
      <c r="O51" s="7">
        <v>-116</v>
      </c>
      <c r="P51" s="7">
        <v>-9</v>
      </c>
      <c r="Q51" s="7">
        <v>-161</v>
      </c>
      <c r="R51" s="16">
        <v>-169.8</v>
      </c>
    </row>
    <row r="52" spans="1:18" ht="13.5" customHeight="1" x14ac:dyDescent="0.25">
      <c r="A52" s="1">
        <v>35097</v>
      </c>
      <c r="C52">
        <v>353</v>
      </c>
      <c r="D52">
        <v>680</v>
      </c>
      <c r="E52">
        <v>271</v>
      </c>
      <c r="F52">
        <v>1304</v>
      </c>
      <c r="G52">
        <v>1461</v>
      </c>
      <c r="H52" s="6">
        <f>G52-F52</f>
        <v>157</v>
      </c>
      <c r="I52" s="13">
        <v>0.38876651982378857</v>
      </c>
      <c r="J52" s="13">
        <v>0.37988826815642457</v>
      </c>
      <c r="K52" s="13">
        <v>0.56224066390041494</v>
      </c>
      <c r="L52" s="13">
        <v>0.41006289308176103</v>
      </c>
      <c r="N52">
        <v>-54</v>
      </c>
      <c r="O52">
        <v>-127</v>
      </c>
      <c r="P52">
        <v>-32</v>
      </c>
      <c r="Q52">
        <v>-213</v>
      </c>
      <c r="R52" s="16">
        <v>-145</v>
      </c>
    </row>
    <row r="53" spans="1:18" ht="13.5" customHeight="1" x14ac:dyDescent="0.25">
      <c r="A53" s="1">
        <v>34733</v>
      </c>
      <c r="C53">
        <v>540</v>
      </c>
      <c r="D53">
        <v>1051</v>
      </c>
      <c r="E53">
        <v>302</v>
      </c>
      <c r="F53">
        <v>1893</v>
      </c>
      <c r="I53" s="13">
        <v>0.59471365638766516</v>
      </c>
      <c r="J53" s="13">
        <v>0.58715083798882683</v>
      </c>
      <c r="K53" s="13">
        <v>0.62655601659751037</v>
      </c>
      <c r="L53" s="13">
        <v>0.59528301886792456</v>
      </c>
      <c r="N53">
        <v>-40</v>
      </c>
      <c r="O53">
        <v>-98</v>
      </c>
      <c r="P53">
        <v>-2</v>
      </c>
      <c r="Q53">
        <v>-140</v>
      </c>
      <c r="R53" s="16">
        <v>-152</v>
      </c>
    </row>
    <row r="54" spans="1:18" ht="13.5" customHeight="1" x14ac:dyDescent="0.25">
      <c r="A54" s="1">
        <v>34369</v>
      </c>
      <c r="C54">
        <v>375</v>
      </c>
      <c r="D54">
        <v>750</v>
      </c>
      <c r="E54">
        <v>296</v>
      </c>
      <c r="F54">
        <v>1421</v>
      </c>
      <c r="I54" s="13">
        <v>0.41299559471365638</v>
      </c>
      <c r="J54" s="13">
        <v>0.41899441340782123</v>
      </c>
      <c r="K54" s="13">
        <v>0.61410788381742742</v>
      </c>
      <c r="L54" s="13">
        <v>0.4468553459119497</v>
      </c>
      <c r="N54">
        <v>-55</v>
      </c>
      <c r="O54">
        <v>-124</v>
      </c>
      <c r="P54">
        <v>-25</v>
      </c>
      <c r="Q54">
        <v>-204</v>
      </c>
      <c r="R54" s="16">
        <v>-139</v>
      </c>
    </row>
    <row r="55" spans="1:18" ht="13.5" customHeight="1" x14ac:dyDescent="0.25">
      <c r="A55" s="12"/>
      <c r="R55" s="16"/>
    </row>
    <row r="56" spans="1:18" ht="13.5" customHeight="1" x14ac:dyDescent="0.25">
      <c r="A56" s="12"/>
      <c r="R56" s="16"/>
    </row>
    <row r="57" spans="1:18" ht="13.5" customHeight="1" x14ac:dyDescent="0.25">
      <c r="A57" s="1">
        <v>36560</v>
      </c>
      <c r="C57" s="7">
        <f>[59]STOR951!$D$13</f>
        <v>472</v>
      </c>
      <c r="D57" s="7">
        <f>[59]STOR951!$D$17</f>
        <v>780</v>
      </c>
      <c r="E57" s="7">
        <f>[59]STOR951!$D$21</f>
        <v>310</v>
      </c>
      <c r="F57" s="7">
        <f>[59]STOR951!$D$25</f>
        <v>1562</v>
      </c>
      <c r="I57" s="8">
        <f>[59]STOR951!$G$13</f>
        <v>0.49736564805057953</v>
      </c>
      <c r="J57" s="8">
        <f>[59]STOR951!$G$17</f>
        <v>0.43117744610281922</v>
      </c>
      <c r="K57" s="8">
        <f>[59]STOR951!$G$21</f>
        <v>0.63265306122448983</v>
      </c>
      <c r="L57" s="8">
        <f>[59]STOR951!$G$25</f>
        <v>0.48721147847785401</v>
      </c>
      <c r="N57" s="7">
        <f>[59]STOR951!$E$13</f>
        <v>-76</v>
      </c>
      <c r="O57" s="7">
        <f>[59]STOR951!$E$17</f>
        <v>-126</v>
      </c>
      <c r="P57" s="7">
        <f>[59]STOR951!$E$21</f>
        <v>-11</v>
      </c>
      <c r="Q57" s="7">
        <f>[59]STOR951!$E$25</f>
        <v>-213</v>
      </c>
      <c r="R57" s="16">
        <v>-156.69999999999999</v>
      </c>
    </row>
    <row r="58" spans="1:18" ht="13.5" customHeight="1" x14ac:dyDescent="0.25">
      <c r="A58" s="1">
        <v>36196</v>
      </c>
      <c r="C58" s="7">
        <f>[6]STOR951!$D$13</f>
        <v>620</v>
      </c>
      <c r="D58" s="7">
        <f>[6]STOR951!$D$17</f>
        <v>1006</v>
      </c>
      <c r="E58" s="7">
        <f>[6]STOR951!$D$21</f>
        <v>320</v>
      </c>
      <c r="F58" s="7">
        <f>[6]STOR951!$D$25</f>
        <v>1946</v>
      </c>
      <c r="I58" s="8">
        <f>[6]STOR951!$G$13</f>
        <v>0.68281938325991187</v>
      </c>
      <c r="J58" s="8">
        <f>[6]STOR951!$G$17</f>
        <v>0.56201117318435756</v>
      </c>
      <c r="K58" s="8">
        <f>[6]STOR951!$G$21</f>
        <v>0.66390041493775931</v>
      </c>
      <c r="L58" s="8">
        <f>[6]STOR951!$G$25</f>
        <v>0.60698689956331875</v>
      </c>
      <c r="N58" s="7">
        <f>[6]STOR951!$E$13</f>
        <v>-18</v>
      </c>
      <c r="O58" s="7">
        <f>[6]STOR951!$E$17</f>
        <v>-63</v>
      </c>
      <c r="P58" s="7">
        <f>[6]STOR951!$E$21</f>
        <v>-12</v>
      </c>
      <c r="Q58" s="7">
        <f>[6]STOR951!$E$25</f>
        <v>-93</v>
      </c>
      <c r="R58" s="16">
        <v>-140.80000000000001</v>
      </c>
    </row>
    <row r="59" spans="1:18" ht="13.5" customHeight="1" x14ac:dyDescent="0.25">
      <c r="A59" s="1">
        <v>35832</v>
      </c>
      <c r="C59" s="7">
        <v>381</v>
      </c>
      <c r="D59" s="7">
        <v>904</v>
      </c>
      <c r="E59" s="7">
        <v>233</v>
      </c>
      <c r="F59" s="7">
        <v>1518</v>
      </c>
      <c r="I59" s="8">
        <v>0.41960352422907488</v>
      </c>
      <c r="J59" s="8">
        <v>0.50502793296089388</v>
      </c>
      <c r="K59" s="8">
        <v>0.48340248962655602</v>
      </c>
      <c r="L59" s="8">
        <v>0.47348721147847783</v>
      </c>
      <c r="N59" s="7">
        <v>-18</v>
      </c>
      <c r="O59" s="7">
        <v>-81</v>
      </c>
      <c r="P59" s="7">
        <v>18</v>
      </c>
      <c r="Q59" s="7">
        <v>-81</v>
      </c>
      <c r="R59" s="16">
        <v>-170.7</v>
      </c>
    </row>
    <row r="60" spans="1:18" ht="13.5" customHeight="1" x14ac:dyDescent="0.25">
      <c r="A60" s="1">
        <v>35468</v>
      </c>
      <c r="C60" s="7">
        <v>288</v>
      </c>
      <c r="D60" s="7">
        <v>784</v>
      </c>
      <c r="E60" s="7">
        <v>202</v>
      </c>
      <c r="F60" s="7">
        <v>1274</v>
      </c>
      <c r="I60" s="8">
        <v>0.3217877094972067</v>
      </c>
      <c r="J60" s="8">
        <v>0.42982456140350878</v>
      </c>
      <c r="K60" s="8">
        <v>0.42259414225941422</v>
      </c>
      <c r="L60" s="8">
        <v>0.39737991266375544</v>
      </c>
      <c r="N60" s="7">
        <v>-10</v>
      </c>
      <c r="O60" s="7">
        <v>-54</v>
      </c>
      <c r="P60" s="7">
        <v>-11</v>
      </c>
      <c r="Q60" s="7">
        <v>-75</v>
      </c>
      <c r="R60" s="16">
        <v>-105.7</v>
      </c>
    </row>
    <row r="61" spans="1:18" ht="13.5" customHeight="1" x14ac:dyDescent="0.25">
      <c r="A61" s="1">
        <v>35104</v>
      </c>
      <c r="C61">
        <v>291</v>
      </c>
      <c r="D61">
        <v>523</v>
      </c>
      <c r="E61">
        <v>263</v>
      </c>
      <c r="F61">
        <v>1077</v>
      </c>
      <c r="I61" s="13">
        <v>0.32048458149779735</v>
      </c>
      <c r="J61" s="13">
        <v>0.29217877094972067</v>
      </c>
      <c r="K61" s="13">
        <v>0.5456431535269709</v>
      </c>
      <c r="L61" s="13">
        <v>0.33867924528301885</v>
      </c>
      <c r="N61">
        <v>-62</v>
      </c>
      <c r="O61">
        <v>-157</v>
      </c>
      <c r="P61">
        <v>-8</v>
      </c>
      <c r="Q61">
        <v>-227</v>
      </c>
      <c r="R61" s="16">
        <v>-157</v>
      </c>
    </row>
    <row r="62" spans="1:18" ht="13.5" customHeight="1" x14ac:dyDescent="0.25">
      <c r="A62" s="1">
        <v>34740</v>
      </c>
      <c r="C62">
        <v>497</v>
      </c>
      <c r="D62">
        <v>906</v>
      </c>
      <c r="E62">
        <v>297</v>
      </c>
      <c r="F62">
        <v>1700</v>
      </c>
      <c r="I62" s="13">
        <v>0.54735682819383258</v>
      </c>
      <c r="J62" s="13">
        <v>0.50614525139664801</v>
      </c>
      <c r="K62" s="13">
        <v>0.61618257261410792</v>
      </c>
      <c r="L62" s="13">
        <v>0.53459119496855345</v>
      </c>
      <c r="N62">
        <v>-43</v>
      </c>
      <c r="O62">
        <v>-145</v>
      </c>
      <c r="P62">
        <v>-5</v>
      </c>
      <c r="Q62">
        <v>-193</v>
      </c>
      <c r="R62" s="16">
        <v>-135</v>
      </c>
    </row>
    <row r="63" spans="1:18" ht="13.5" customHeight="1" x14ac:dyDescent="0.25">
      <c r="A63" s="1">
        <v>34376</v>
      </c>
      <c r="C63">
        <v>335</v>
      </c>
      <c r="D63">
        <v>636</v>
      </c>
      <c r="E63">
        <v>276</v>
      </c>
      <c r="F63">
        <v>1247</v>
      </c>
      <c r="I63" s="13">
        <v>0.36894273127753302</v>
      </c>
      <c r="J63" s="13">
        <v>0.35530726256983242</v>
      </c>
      <c r="K63" s="13">
        <v>0.57261410788381739</v>
      </c>
      <c r="L63" s="13">
        <v>0.39213836477987424</v>
      </c>
      <c r="N63">
        <v>-40</v>
      </c>
      <c r="O63">
        <v>-114</v>
      </c>
      <c r="P63">
        <v>-20</v>
      </c>
      <c r="Q63">
        <v>-174</v>
      </c>
      <c r="R63" s="16">
        <v>-120</v>
      </c>
    </row>
    <row r="64" spans="1:18" ht="13.5" customHeight="1" x14ac:dyDescent="0.25">
      <c r="A64" s="12"/>
      <c r="R64" s="16"/>
    </row>
    <row r="65" spans="1:18" ht="13.5" customHeight="1" x14ac:dyDescent="0.25">
      <c r="A65" s="12"/>
      <c r="R65" s="16"/>
    </row>
    <row r="66" spans="1:18" ht="13.5" customHeight="1" x14ac:dyDescent="0.25">
      <c r="A66" s="1">
        <v>36567</v>
      </c>
      <c r="C66" s="7">
        <f>[60]STOR951!$D$13</f>
        <v>425</v>
      </c>
      <c r="D66" s="7">
        <f>[60]STOR951!$D$17</f>
        <v>684</v>
      </c>
      <c r="E66" s="7">
        <f>[60]STOR951!$D$21</f>
        <v>295</v>
      </c>
      <c r="F66" s="7">
        <f>[60]STOR951!$D$25</f>
        <v>1404</v>
      </c>
      <c r="I66" s="8">
        <f>[60]STOR951!$G$13</f>
        <v>0.44783983140147526</v>
      </c>
      <c r="J66" s="8">
        <f>[60]STOR951!$G$17</f>
        <v>0.37810945273631841</v>
      </c>
      <c r="K66" s="8">
        <f>[60]STOR951!$G$21</f>
        <v>0.60204081632653061</v>
      </c>
      <c r="L66" s="8">
        <f>[60]STOR951!$G$25</f>
        <v>0.43792888334373048</v>
      </c>
      <c r="N66" s="7">
        <f>[60]STOR951!$E$13</f>
        <v>-47</v>
      </c>
      <c r="O66" s="7">
        <f>[60]STOR951!$E$17</f>
        <v>-96</v>
      </c>
      <c r="P66" s="7">
        <f>[60]STOR951!$E$21</f>
        <v>-15</v>
      </c>
      <c r="Q66" s="7">
        <f>[60]STOR951!$E$25</f>
        <v>-158</v>
      </c>
      <c r="R66" s="16">
        <v>-139.69999999999999</v>
      </c>
    </row>
    <row r="67" spans="1:18" ht="13.5" customHeight="1" x14ac:dyDescent="0.25">
      <c r="A67" s="1">
        <v>36203</v>
      </c>
      <c r="C67" s="7">
        <f>[7]STOR951!$D$13</f>
        <v>625</v>
      </c>
      <c r="D67" s="7">
        <f>[7]STOR951!$D$17</f>
        <v>963</v>
      </c>
      <c r="E67" s="7">
        <f>[7]STOR951!$D$21</f>
        <v>299</v>
      </c>
      <c r="F67" s="7">
        <f>[7]STOR951!$D$25</f>
        <v>1887</v>
      </c>
      <c r="I67" s="8">
        <f>[7]STOR951!$G$13</f>
        <v>0.68832599118942728</v>
      </c>
      <c r="J67" s="8">
        <f>[7]STOR951!$G$17</f>
        <v>0.53798882681564242</v>
      </c>
      <c r="K67" s="8">
        <f>[7]STOR951!$G$21</f>
        <v>0.6203319502074689</v>
      </c>
      <c r="L67" s="8">
        <f>[7]STOR951!$G$25</f>
        <v>0.58858390517779169</v>
      </c>
      <c r="N67" s="7">
        <f>[7]STOR951!$E$13</f>
        <v>5</v>
      </c>
      <c r="O67" s="7">
        <f>[7]STOR951!$E$17</f>
        <v>-43</v>
      </c>
      <c r="P67" s="7">
        <f>[7]STOR951!$E$21</f>
        <v>-21</v>
      </c>
      <c r="Q67" s="7">
        <f>[7]STOR951!$E$25</f>
        <v>-59</v>
      </c>
      <c r="R67" s="16">
        <v>-71.8</v>
      </c>
    </row>
    <row r="68" spans="1:18" ht="13.5" customHeight="1" x14ac:dyDescent="0.25">
      <c r="A68" s="1">
        <v>35839</v>
      </c>
      <c r="C68" s="7">
        <v>371</v>
      </c>
      <c r="D68" s="7">
        <v>842</v>
      </c>
      <c r="E68" s="7">
        <v>212</v>
      </c>
      <c r="F68" s="7">
        <v>1425</v>
      </c>
      <c r="I68" s="8">
        <v>0.40859030837004406</v>
      </c>
      <c r="J68" s="8">
        <v>0.47039106145251397</v>
      </c>
      <c r="K68" s="8">
        <v>0.43983402489626555</v>
      </c>
      <c r="L68" s="8">
        <v>0.44447910168434185</v>
      </c>
      <c r="N68" s="7">
        <v>-10</v>
      </c>
      <c r="O68" s="7">
        <v>-62</v>
      </c>
      <c r="P68" s="7">
        <v>-21</v>
      </c>
      <c r="Q68" s="7">
        <v>-93</v>
      </c>
      <c r="R68" s="16">
        <v>-105.4</v>
      </c>
    </row>
    <row r="69" spans="1:18" ht="13.5" customHeight="1" x14ac:dyDescent="0.25">
      <c r="A69" s="1">
        <v>35475</v>
      </c>
      <c r="C69" s="7">
        <v>252</v>
      </c>
      <c r="D69" s="7">
        <v>687</v>
      </c>
      <c r="E69" s="7">
        <v>188</v>
      </c>
      <c r="F69" s="7">
        <v>1127</v>
      </c>
      <c r="I69" s="8">
        <v>0.28156424581005585</v>
      </c>
      <c r="J69" s="8">
        <v>0.37664473684210525</v>
      </c>
      <c r="K69" s="8">
        <v>0.39330543933054396</v>
      </c>
      <c r="L69" s="8">
        <v>0.35152838427947597</v>
      </c>
      <c r="N69" s="7">
        <v>-36</v>
      </c>
      <c r="O69" s="7">
        <v>-97</v>
      </c>
      <c r="P69" s="7">
        <v>-14</v>
      </c>
      <c r="Q69" s="7">
        <v>-147</v>
      </c>
      <c r="R69" s="16">
        <v>-100.5</v>
      </c>
    </row>
    <row r="70" spans="1:18" ht="13.5" customHeight="1" x14ac:dyDescent="0.25">
      <c r="A70" s="1">
        <v>35111</v>
      </c>
      <c r="C70">
        <v>270</v>
      </c>
      <c r="D70">
        <v>454</v>
      </c>
      <c r="E70">
        <v>260</v>
      </c>
      <c r="F70">
        <v>984</v>
      </c>
      <c r="I70" s="13">
        <v>0.29735682819383258</v>
      </c>
      <c r="J70" s="13">
        <v>0.25363128491620113</v>
      </c>
      <c r="K70" s="13">
        <v>0.53941908713692943</v>
      </c>
      <c r="L70" s="13">
        <v>0.30943396226415093</v>
      </c>
      <c r="N70">
        <v>-21</v>
      </c>
      <c r="O70">
        <v>-69</v>
      </c>
      <c r="P70">
        <v>-3</v>
      </c>
      <c r="Q70">
        <v>-93</v>
      </c>
      <c r="R70" s="16">
        <v>-96</v>
      </c>
    </row>
    <row r="71" spans="1:18" ht="13.5" customHeight="1" x14ac:dyDescent="0.25">
      <c r="A71" s="1">
        <v>34747</v>
      </c>
      <c r="C71">
        <v>449</v>
      </c>
      <c r="D71">
        <v>763</v>
      </c>
      <c r="E71">
        <v>282</v>
      </c>
      <c r="F71">
        <v>1494</v>
      </c>
      <c r="I71" s="13">
        <v>0.49449339207048459</v>
      </c>
      <c r="J71" s="13">
        <v>0.42625698324022349</v>
      </c>
      <c r="K71" s="13">
        <v>0.58506224066390045</v>
      </c>
      <c r="L71" s="13">
        <v>0.46981132075471699</v>
      </c>
      <c r="N71">
        <v>-48</v>
      </c>
      <c r="O71">
        <v>-143</v>
      </c>
      <c r="P71">
        <v>-15</v>
      </c>
      <c r="Q71">
        <v>-206</v>
      </c>
      <c r="R71" s="16">
        <v>-159</v>
      </c>
    </row>
    <row r="72" spans="1:18" ht="13.5" customHeight="1" x14ac:dyDescent="0.25">
      <c r="A72" s="1">
        <v>34383</v>
      </c>
      <c r="C72">
        <v>312</v>
      </c>
      <c r="D72">
        <v>568</v>
      </c>
      <c r="E72">
        <v>258</v>
      </c>
      <c r="F72">
        <v>1138</v>
      </c>
      <c r="I72" s="13">
        <v>0.34361233480176212</v>
      </c>
      <c r="J72" s="13">
        <v>0.31731843575418994</v>
      </c>
      <c r="K72" s="13">
        <v>0.53526970954356845</v>
      </c>
      <c r="L72" s="13">
        <v>0.35786163522012576</v>
      </c>
      <c r="N72">
        <v>-23</v>
      </c>
      <c r="O72">
        <v>-68</v>
      </c>
      <c r="P72">
        <v>-18</v>
      </c>
      <c r="Q72">
        <v>-109</v>
      </c>
      <c r="R72" s="16">
        <v>-96</v>
      </c>
    </row>
    <row r="73" spans="1:18" ht="13.5" customHeight="1" x14ac:dyDescent="0.25">
      <c r="A73" s="12"/>
      <c r="R73" s="16"/>
    </row>
    <row r="74" spans="1:18" ht="13.5" customHeight="1" x14ac:dyDescent="0.25">
      <c r="A74" s="12"/>
      <c r="R74" s="16"/>
    </row>
    <row r="75" spans="1:18" ht="13.5" customHeight="1" x14ac:dyDescent="0.25">
      <c r="A75" s="1">
        <v>36574</v>
      </c>
      <c r="C75" s="7">
        <f>[61]STOR951!$D$13</f>
        <v>394</v>
      </c>
      <c r="D75" s="7">
        <f>[61]STOR951!$D$17</f>
        <v>594</v>
      </c>
      <c r="E75" s="7">
        <f>[61]STOR951!$D$21</f>
        <v>280</v>
      </c>
      <c r="F75" s="7">
        <f>[61]STOR951!$D$25</f>
        <v>1268</v>
      </c>
      <c r="I75" s="8">
        <f>[61]STOR951!$G$13</f>
        <v>0.41517386722866173</v>
      </c>
      <c r="J75" s="8">
        <f>[61]STOR951!$G$17</f>
        <v>0.32835820895522388</v>
      </c>
      <c r="K75" s="8">
        <f>[61]STOR951!$G$21</f>
        <v>0.5714285714285714</v>
      </c>
      <c r="L75" s="8">
        <f>[61]STOR951!$G$25</f>
        <v>0.39550842170929507</v>
      </c>
      <c r="N75" s="7">
        <f>[61]STOR951!$E$13</f>
        <v>-31</v>
      </c>
      <c r="O75" s="7">
        <f>[61]STOR951!$E$17</f>
        <v>-90</v>
      </c>
      <c r="P75" s="7">
        <f>[61]STOR951!$E$21</f>
        <v>-15</v>
      </c>
      <c r="Q75" s="7">
        <f>[61]STOR951!$E$25</f>
        <v>-136</v>
      </c>
      <c r="R75" s="16">
        <v>-120</v>
      </c>
    </row>
    <row r="76" spans="1:18" ht="13.5" customHeight="1" x14ac:dyDescent="0.25">
      <c r="A76" s="1">
        <v>36210</v>
      </c>
      <c r="C76" s="7">
        <f>[8]STOR951!$D$13</f>
        <v>609</v>
      </c>
      <c r="D76" s="7">
        <f>[8]STOR951!$D$17</f>
        <v>891</v>
      </c>
      <c r="E76" s="7">
        <f>[8]STOR951!$D$21</f>
        <v>290</v>
      </c>
      <c r="F76" s="7">
        <f>[8]STOR951!$D$25</f>
        <v>1790</v>
      </c>
      <c r="I76" s="8">
        <f>[8]STOR951!$G$13</f>
        <v>0.67070484581497802</v>
      </c>
      <c r="J76" s="8">
        <f>[8]STOR951!$G$17</f>
        <v>0.49776536312849162</v>
      </c>
      <c r="K76" s="8">
        <f>[8]STOR951!$G$21</f>
        <v>0.60165975103734437</v>
      </c>
      <c r="L76" s="8">
        <f>[8]STOR951!$G$25</f>
        <v>0.55832813474734877</v>
      </c>
      <c r="N76" s="7">
        <f>[8]STOR951!$E$13</f>
        <v>-16</v>
      </c>
      <c r="O76" s="7">
        <f>[8]STOR951!$E$17</f>
        <v>-72</v>
      </c>
      <c r="P76" s="7">
        <f>[8]STOR951!$E$21</f>
        <v>-9</v>
      </c>
      <c r="Q76" s="7">
        <f>[8]STOR951!$E$25</f>
        <v>-97</v>
      </c>
      <c r="R76" s="16">
        <v>-42.8</v>
      </c>
    </row>
    <row r="77" spans="1:18" ht="13.5" customHeight="1" x14ac:dyDescent="0.25">
      <c r="A77" s="1">
        <v>35846</v>
      </c>
      <c r="C77" s="7">
        <v>368</v>
      </c>
      <c r="D77" s="7">
        <v>778</v>
      </c>
      <c r="E77" s="7">
        <v>202</v>
      </c>
      <c r="F77" s="7">
        <v>1348</v>
      </c>
      <c r="I77" s="8">
        <v>0.40528634361233479</v>
      </c>
      <c r="J77" s="8">
        <v>0.43463687150837987</v>
      </c>
      <c r="K77" s="8">
        <v>0.41908713692946059</v>
      </c>
      <c r="L77" s="8">
        <v>0.42046163443543355</v>
      </c>
      <c r="N77" s="7">
        <v>-3</v>
      </c>
      <c r="O77" s="7">
        <v>-64</v>
      </c>
      <c r="P77" s="7">
        <v>-10</v>
      </c>
      <c r="Q77" s="7">
        <v>-77</v>
      </c>
      <c r="R77" s="16">
        <v>-84</v>
      </c>
    </row>
    <row r="78" spans="1:18" ht="13.5" customHeight="1" x14ac:dyDescent="0.25">
      <c r="A78" s="1">
        <v>35482</v>
      </c>
      <c r="C78" s="7">
        <v>248</v>
      </c>
      <c r="D78" s="7">
        <v>629</v>
      </c>
      <c r="E78" s="7">
        <v>187</v>
      </c>
      <c r="F78" s="7">
        <v>1064</v>
      </c>
      <c r="I78" s="8">
        <v>0.27709497206703909</v>
      </c>
      <c r="J78" s="8">
        <v>0.34484649122807015</v>
      </c>
      <c r="K78" s="8">
        <v>0.39121338912133891</v>
      </c>
      <c r="L78" s="8">
        <v>0.33187772925764192</v>
      </c>
      <c r="N78" s="7">
        <v>-4</v>
      </c>
      <c r="O78" s="7">
        <v>-58</v>
      </c>
      <c r="P78" s="7">
        <v>-1</v>
      </c>
      <c r="Q78" s="7">
        <v>-63</v>
      </c>
      <c r="R78" s="16">
        <v>-112.7</v>
      </c>
    </row>
    <row r="79" spans="1:18" ht="13.5" customHeight="1" x14ac:dyDescent="0.25">
      <c r="A79" s="1">
        <v>35118</v>
      </c>
      <c r="C79">
        <v>261</v>
      </c>
      <c r="D79">
        <v>404</v>
      </c>
      <c r="E79">
        <v>255</v>
      </c>
      <c r="F79">
        <v>920</v>
      </c>
      <c r="I79" s="13">
        <v>0.28744493392070486</v>
      </c>
      <c r="J79" s="13">
        <v>0.22569832402234638</v>
      </c>
      <c r="K79" s="13">
        <v>0.52904564315352698</v>
      </c>
      <c r="L79" s="13">
        <v>0.28930817610062892</v>
      </c>
      <c r="N79">
        <v>-9</v>
      </c>
      <c r="O79">
        <v>-50</v>
      </c>
      <c r="P79">
        <v>-5</v>
      </c>
      <c r="Q79">
        <v>-64</v>
      </c>
      <c r="R79" s="16">
        <v>-92</v>
      </c>
    </row>
    <row r="80" spans="1:18" ht="13.5" customHeight="1" x14ac:dyDescent="0.25">
      <c r="A80" s="1">
        <v>34754</v>
      </c>
      <c r="C80">
        <v>440</v>
      </c>
      <c r="D80">
        <v>724</v>
      </c>
      <c r="E80">
        <v>284</v>
      </c>
      <c r="F80">
        <v>1448</v>
      </c>
      <c r="G80">
        <v>1542</v>
      </c>
      <c r="H80" s="6">
        <f>G80-F80</f>
        <v>94</v>
      </c>
      <c r="I80" s="13">
        <v>0.48458149779735682</v>
      </c>
      <c r="J80" s="13">
        <v>0.40446927374301678</v>
      </c>
      <c r="K80" s="13">
        <v>0.58921161825726143</v>
      </c>
      <c r="L80" s="13">
        <v>0.45534591194968554</v>
      </c>
      <c r="N80">
        <v>-9</v>
      </c>
      <c r="O80">
        <v>-39</v>
      </c>
      <c r="P80">
        <v>2</v>
      </c>
      <c r="Q80">
        <v>-46</v>
      </c>
      <c r="R80" s="16">
        <v>-101</v>
      </c>
    </row>
    <row r="81" spans="1:18" ht="13.5" customHeight="1" x14ac:dyDescent="0.25">
      <c r="A81" s="1">
        <v>34390</v>
      </c>
      <c r="C81">
        <v>308</v>
      </c>
      <c r="D81">
        <v>524</v>
      </c>
      <c r="E81">
        <v>242</v>
      </c>
      <c r="F81">
        <v>1074</v>
      </c>
      <c r="G81">
        <v>1091</v>
      </c>
      <c r="H81" s="6">
        <f>G81-F81</f>
        <v>17</v>
      </c>
      <c r="I81" s="13">
        <v>0.33920704845814981</v>
      </c>
      <c r="J81" s="13">
        <v>0.29273743016759779</v>
      </c>
      <c r="K81" s="13">
        <v>0.50207468879668049</v>
      </c>
      <c r="L81" s="13">
        <v>0.33773584905660375</v>
      </c>
      <c r="N81">
        <v>-4</v>
      </c>
      <c r="O81">
        <v>-44</v>
      </c>
      <c r="P81">
        <v>-16</v>
      </c>
      <c r="Q81">
        <v>-64</v>
      </c>
      <c r="R81" s="16">
        <v>-112</v>
      </c>
    </row>
    <row r="82" spans="1:18" ht="13.5" customHeight="1" x14ac:dyDescent="0.25">
      <c r="A82" s="12"/>
      <c r="R82" s="16"/>
    </row>
    <row r="83" spans="1:18" ht="13.5" customHeight="1" x14ac:dyDescent="0.25">
      <c r="A83" s="12"/>
      <c r="R83" s="16"/>
    </row>
    <row r="84" spans="1:18" ht="13.5" customHeight="1" x14ac:dyDescent="0.25">
      <c r="A84" s="1">
        <v>36581</v>
      </c>
      <c r="C84" s="7">
        <f>[62]STOR951!$D$13</f>
        <v>376</v>
      </c>
      <c r="D84" s="7">
        <f>[62]STOR951!$D$17</f>
        <v>551</v>
      </c>
      <c r="E84" s="7">
        <f>[62]STOR951!$D$21</f>
        <v>267</v>
      </c>
      <c r="F84" s="7">
        <f>[62]STOR951!$D$25</f>
        <v>1194</v>
      </c>
      <c r="I84" s="8">
        <f>[62]STOR951!$G$13</f>
        <v>0.39620653319283455</v>
      </c>
      <c r="J84" s="8">
        <f>[62]STOR951!$G$17</f>
        <v>0.30458817025981205</v>
      </c>
      <c r="K84" s="8">
        <f>[62]STOR951!$G$21</f>
        <v>0.54489795918367345</v>
      </c>
      <c r="L84" s="8">
        <f>[62]STOR951!$G$25</f>
        <v>0.37242669993761696</v>
      </c>
      <c r="N84" s="7">
        <f>[62]STOR951!$E$13</f>
        <v>-18</v>
      </c>
      <c r="O84" s="7">
        <f>[62]STOR951!$E$17</f>
        <v>-43</v>
      </c>
      <c r="P84" s="7">
        <f>[62]STOR951!$E$21</f>
        <v>-13</v>
      </c>
      <c r="Q84" s="7">
        <f>[62]STOR951!$E$25</f>
        <v>-74</v>
      </c>
      <c r="R84" s="16">
        <v>-119.1</v>
      </c>
    </row>
    <row r="85" spans="1:18" ht="13.5" customHeight="1" x14ac:dyDescent="0.25">
      <c r="A85" s="1">
        <v>36217</v>
      </c>
      <c r="C85" s="7">
        <f>[9]STOR951!$D$13</f>
        <v>583</v>
      </c>
      <c r="D85" s="7">
        <f>[9]STOR951!$D$17</f>
        <v>795</v>
      </c>
      <c r="E85" s="7">
        <f>[9]STOR951!$D$21</f>
        <v>284</v>
      </c>
      <c r="F85" s="7">
        <f>[9]STOR951!$D$25</f>
        <v>1662</v>
      </c>
      <c r="G85">
        <v>1792</v>
      </c>
      <c r="H85" s="6">
        <f>G85-F85</f>
        <v>130</v>
      </c>
      <c r="I85" s="8">
        <f>[9]STOR951!$G$13</f>
        <v>0.64207048458149785</v>
      </c>
      <c r="J85" s="8">
        <f>[9]STOR951!$G$17</f>
        <v>0.44413407821229051</v>
      </c>
      <c r="K85" s="8">
        <f>[9]STOR951!$G$21</f>
        <v>0.58921161825726143</v>
      </c>
      <c r="L85" s="8">
        <f>[9]STOR951!$G$25</f>
        <v>0.51840299438552717</v>
      </c>
      <c r="N85" s="7">
        <f>[9]STOR951!$E$13</f>
        <v>-26</v>
      </c>
      <c r="O85" s="7">
        <f>[9]STOR951!$E$17</f>
        <v>-96</v>
      </c>
      <c r="P85" s="7">
        <f>[9]STOR951!$E$21</f>
        <v>-6</v>
      </c>
      <c r="Q85" s="7">
        <f>[9]STOR951!$E$25</f>
        <v>-128</v>
      </c>
      <c r="R85" s="16">
        <v>-60.2</v>
      </c>
    </row>
    <row r="86" spans="1:18" ht="13.5" customHeight="1" x14ac:dyDescent="0.25">
      <c r="A86" s="1">
        <v>35853</v>
      </c>
      <c r="C86" s="7">
        <v>382</v>
      </c>
      <c r="D86" s="7">
        <v>733</v>
      </c>
      <c r="E86" s="7">
        <v>186</v>
      </c>
      <c r="F86" s="7">
        <v>1301</v>
      </c>
      <c r="G86">
        <v>1426</v>
      </c>
      <c r="H86" s="6">
        <f>G86-F86</f>
        <v>125</v>
      </c>
      <c r="I86" s="8">
        <v>0.42070484581497797</v>
      </c>
      <c r="J86" s="8">
        <v>0.4094972067039106</v>
      </c>
      <c r="K86" s="8">
        <v>0.38589211618257263</v>
      </c>
      <c r="L86" s="8">
        <v>0.40580162195882719</v>
      </c>
      <c r="N86" s="7">
        <v>14</v>
      </c>
      <c r="O86" s="7">
        <v>-45</v>
      </c>
      <c r="P86" s="7">
        <v>-16</v>
      </c>
      <c r="Q86" s="7">
        <v>-47</v>
      </c>
      <c r="R86" s="16">
        <v>-30.2</v>
      </c>
    </row>
    <row r="87" spans="1:18" ht="13.5" customHeight="1" x14ac:dyDescent="0.25">
      <c r="A87" s="1">
        <v>35489</v>
      </c>
      <c r="C87" s="7">
        <v>237</v>
      </c>
      <c r="D87" s="7">
        <v>575</v>
      </c>
      <c r="E87" s="7">
        <v>176</v>
      </c>
      <c r="F87" s="7">
        <v>988</v>
      </c>
      <c r="G87">
        <v>1140</v>
      </c>
      <c r="H87" s="6">
        <f>G87-F87</f>
        <v>152</v>
      </c>
      <c r="I87" s="8">
        <v>0.26480446927374302</v>
      </c>
      <c r="J87" s="8">
        <v>0.31524122807017546</v>
      </c>
      <c r="K87" s="8">
        <v>0.3682008368200837</v>
      </c>
      <c r="L87" s="8">
        <v>0.30817217716781037</v>
      </c>
      <c r="N87" s="7">
        <v>-11</v>
      </c>
      <c r="O87" s="7">
        <v>-54</v>
      </c>
      <c r="P87" s="7">
        <v>-11</v>
      </c>
      <c r="Q87" s="7">
        <v>-76</v>
      </c>
      <c r="R87" s="16">
        <v>-82.8</v>
      </c>
    </row>
    <row r="88" spans="1:18" ht="13.5" customHeight="1" x14ac:dyDescent="0.25">
      <c r="A88" s="1">
        <v>35125</v>
      </c>
      <c r="C88">
        <v>249</v>
      </c>
      <c r="D88">
        <v>377</v>
      </c>
      <c r="E88">
        <v>232</v>
      </c>
      <c r="F88">
        <v>858</v>
      </c>
      <c r="G88">
        <v>1019</v>
      </c>
      <c r="H88" s="6">
        <f>G88-F88</f>
        <v>161</v>
      </c>
      <c r="I88" s="13">
        <v>0.27422907488986786</v>
      </c>
      <c r="J88" s="13">
        <v>0.2106145251396648</v>
      </c>
      <c r="K88" s="13">
        <v>0.48132780082987553</v>
      </c>
      <c r="L88" s="13">
        <v>0.26981132075471698</v>
      </c>
      <c r="N88">
        <v>-12</v>
      </c>
      <c r="O88">
        <v>-27</v>
      </c>
      <c r="P88">
        <v>-23</v>
      </c>
      <c r="Q88">
        <v>-62</v>
      </c>
      <c r="R88" s="16">
        <v>-87</v>
      </c>
    </row>
    <row r="89" spans="1:18" ht="13.5" customHeight="1" x14ac:dyDescent="0.25">
      <c r="A89" s="1">
        <v>34761</v>
      </c>
      <c r="C89">
        <v>415</v>
      </c>
      <c r="D89">
        <v>638</v>
      </c>
      <c r="E89">
        <v>277</v>
      </c>
      <c r="F89">
        <v>1330</v>
      </c>
      <c r="I89" s="13">
        <v>0.45704845814977973</v>
      </c>
      <c r="J89" s="13">
        <v>0.3564245810055866</v>
      </c>
      <c r="K89" s="13">
        <v>0.57468879668049788</v>
      </c>
      <c r="L89" s="13">
        <v>0.41823899371069184</v>
      </c>
      <c r="N89">
        <v>-25</v>
      </c>
      <c r="O89">
        <v>-86</v>
      </c>
      <c r="P89">
        <v>-7</v>
      </c>
      <c r="Q89">
        <v>-118</v>
      </c>
      <c r="R89" s="16">
        <v>-96</v>
      </c>
    </row>
    <row r="90" spans="1:18" ht="13.5" customHeight="1" x14ac:dyDescent="0.25">
      <c r="A90" s="1">
        <v>34397</v>
      </c>
      <c r="C90">
        <v>277</v>
      </c>
      <c r="D90">
        <v>430</v>
      </c>
      <c r="E90">
        <v>235</v>
      </c>
      <c r="F90">
        <v>942</v>
      </c>
      <c r="I90" s="13">
        <v>0.30506607929515417</v>
      </c>
      <c r="J90" s="13">
        <v>0.24022346368715083</v>
      </c>
      <c r="K90" s="13">
        <v>0.487551867219917</v>
      </c>
      <c r="L90" s="13">
        <v>0.29622641509433961</v>
      </c>
      <c r="N90">
        <v>-31</v>
      </c>
      <c r="O90">
        <v>-94</v>
      </c>
      <c r="P90">
        <v>-7</v>
      </c>
      <c r="Q90">
        <v>-132</v>
      </c>
      <c r="R90" s="16">
        <v>-58</v>
      </c>
    </row>
    <row r="91" spans="1:18" ht="13.5" customHeight="1" x14ac:dyDescent="0.25">
      <c r="A91" s="12"/>
      <c r="R91" s="16"/>
    </row>
    <row r="92" spans="1:18" ht="13.5" customHeight="1" x14ac:dyDescent="0.25">
      <c r="A92" s="12"/>
      <c r="R92" s="16"/>
    </row>
    <row r="93" spans="1:18" ht="13.5" customHeight="1" x14ac:dyDescent="0.25">
      <c r="A93" s="1">
        <v>36588</v>
      </c>
      <c r="C93" s="7">
        <f>[63]STOR951!$D$13</f>
        <v>372</v>
      </c>
      <c r="D93" s="7">
        <f>[63]STOR951!$D$17</f>
        <v>527</v>
      </c>
      <c r="E93" s="7">
        <f>[63]STOR951!$D$21</f>
        <v>258</v>
      </c>
      <c r="F93" s="7">
        <f>[63]STOR951!$D$25</f>
        <v>1157</v>
      </c>
      <c r="G93">
        <v>1300</v>
      </c>
      <c r="H93" s="6">
        <f>G93-F93</f>
        <v>143</v>
      </c>
      <c r="I93" s="8">
        <f>[63]STOR951!$G$13</f>
        <v>0.39199157007376184</v>
      </c>
      <c r="J93" s="8">
        <f>[63]STOR951!$G$17</f>
        <v>0.29132117191818685</v>
      </c>
      <c r="K93" s="8">
        <f>[63]STOR951!$G$21</f>
        <v>0.52653061224489794</v>
      </c>
      <c r="L93" s="8">
        <f>[63]STOR951!$G$25</f>
        <v>0.3608858390517779</v>
      </c>
      <c r="N93" s="7">
        <f>[63]STOR951!$E$13</f>
        <v>-4</v>
      </c>
      <c r="O93" s="7">
        <f>[63]STOR951!$E$17</f>
        <v>-24</v>
      </c>
      <c r="P93" s="7">
        <f>[63]STOR951!$E$21</f>
        <v>-9</v>
      </c>
      <c r="Q93" s="7">
        <f>[63]STOR951!$E$25</f>
        <v>-37</v>
      </c>
      <c r="R93" s="16">
        <v>-78.900000000000006</v>
      </c>
    </row>
    <row r="94" spans="1:18" ht="13.5" customHeight="1" x14ac:dyDescent="0.25">
      <c r="A94" s="1">
        <v>36224</v>
      </c>
      <c r="C94" s="7">
        <f>[10]STOR951!$D$13</f>
        <v>575</v>
      </c>
      <c r="D94" s="7">
        <f>[10]STOR951!$D$17</f>
        <v>736</v>
      </c>
      <c r="E94" s="7">
        <f>[10]STOR951!$D$21</f>
        <v>282</v>
      </c>
      <c r="F94" s="7">
        <f>[10]STOR951!$D$25</f>
        <v>1593</v>
      </c>
      <c r="I94" s="8">
        <f>[10]STOR951!$G$13</f>
        <v>0.63325991189427311</v>
      </c>
      <c r="J94" s="8">
        <f>[10]STOR951!$G$17</f>
        <v>0.41117318435754191</v>
      </c>
      <c r="K94" s="8">
        <f>[10]STOR951!$G$21</f>
        <v>0.58506224066390045</v>
      </c>
      <c r="L94" s="8">
        <f>[10]STOR951!$G$25</f>
        <v>0.49688084840923269</v>
      </c>
      <c r="N94" s="7">
        <f>[10]STOR951!$E$13</f>
        <v>-8</v>
      </c>
      <c r="O94" s="7">
        <f>[10]STOR951!$E$17</f>
        <v>-59</v>
      </c>
      <c r="P94" s="7">
        <f>[10]STOR951!$E$21</f>
        <v>-2</v>
      </c>
      <c r="Q94" s="7">
        <f>[10]STOR951!$E$25</f>
        <v>-69</v>
      </c>
      <c r="R94" s="16">
        <v>-82.4</v>
      </c>
    </row>
    <row r="95" spans="1:18" ht="13.5" customHeight="1" x14ac:dyDescent="0.25">
      <c r="A95" s="1">
        <v>35860</v>
      </c>
      <c r="C95" s="7">
        <v>383</v>
      </c>
      <c r="D95" s="7">
        <v>688</v>
      </c>
      <c r="E95" s="7">
        <v>176</v>
      </c>
      <c r="F95" s="7">
        <v>1247</v>
      </c>
      <c r="I95" s="8">
        <v>0.42180616740088106</v>
      </c>
      <c r="J95" s="8">
        <v>0.38435754189944132</v>
      </c>
      <c r="K95" s="8">
        <v>0.36514522821576761</v>
      </c>
      <c r="L95" s="8">
        <v>0.3889582033686837</v>
      </c>
      <c r="N95" s="7">
        <v>1</v>
      </c>
      <c r="O95" s="7">
        <v>-45</v>
      </c>
      <c r="P95" s="7">
        <v>-10</v>
      </c>
      <c r="Q95" s="7">
        <v>-54</v>
      </c>
      <c r="R95" s="16">
        <v>-70</v>
      </c>
    </row>
    <row r="96" spans="1:18" ht="13.5" customHeight="1" x14ac:dyDescent="0.25">
      <c r="A96" s="1">
        <v>35496</v>
      </c>
      <c r="C96" s="7">
        <v>240</v>
      </c>
      <c r="D96" s="7">
        <v>526</v>
      </c>
      <c r="E96" s="7">
        <v>165</v>
      </c>
      <c r="F96" s="7">
        <v>931</v>
      </c>
      <c r="I96" s="8">
        <v>0.26815642458100558</v>
      </c>
      <c r="J96" s="8">
        <v>0.28837719298245612</v>
      </c>
      <c r="K96" s="8">
        <v>0.34518828451882844</v>
      </c>
      <c r="L96" s="8">
        <v>0.29039301310043669</v>
      </c>
      <c r="N96" s="7">
        <v>3</v>
      </c>
      <c r="O96" s="7">
        <v>-49</v>
      </c>
      <c r="P96" s="7">
        <v>-11</v>
      </c>
      <c r="Q96" s="7">
        <v>-57</v>
      </c>
      <c r="R96" s="16">
        <v>-33.700000000000003</v>
      </c>
    </row>
    <row r="97" spans="1:18" ht="13.5" customHeight="1" x14ac:dyDescent="0.25">
      <c r="A97" s="1">
        <v>35132</v>
      </c>
      <c r="C97">
        <v>214</v>
      </c>
      <c r="D97">
        <v>301</v>
      </c>
      <c r="E97">
        <v>225</v>
      </c>
      <c r="F97">
        <v>740</v>
      </c>
      <c r="I97" s="13">
        <v>0.23568281938325991</v>
      </c>
      <c r="J97" s="13">
        <v>0.16815642458100558</v>
      </c>
      <c r="K97" s="13">
        <v>0.46680497925311204</v>
      </c>
      <c r="L97" s="13">
        <v>0.23270440251572327</v>
      </c>
      <c r="N97">
        <v>-35</v>
      </c>
      <c r="O97">
        <v>-76</v>
      </c>
      <c r="P97">
        <v>-7</v>
      </c>
      <c r="Q97">
        <v>-118</v>
      </c>
      <c r="R97" s="16">
        <v>-83</v>
      </c>
    </row>
    <row r="98" spans="1:18" ht="13.5" customHeight="1" x14ac:dyDescent="0.25">
      <c r="A98" s="1">
        <v>34768</v>
      </c>
      <c r="C98">
        <v>360</v>
      </c>
      <c r="D98">
        <v>569</v>
      </c>
      <c r="E98">
        <v>269</v>
      </c>
      <c r="F98">
        <v>1198</v>
      </c>
      <c r="I98" s="13">
        <v>0.3964757709251101</v>
      </c>
      <c r="J98" s="13">
        <v>0.31787709497206706</v>
      </c>
      <c r="K98" s="13">
        <v>0.55809128630705396</v>
      </c>
      <c r="L98" s="13">
        <v>0.3767295597484277</v>
      </c>
      <c r="N98">
        <v>-55</v>
      </c>
      <c r="O98">
        <v>-69</v>
      </c>
      <c r="P98">
        <v>-8</v>
      </c>
      <c r="Q98">
        <v>-132</v>
      </c>
      <c r="R98" s="16">
        <v>-95</v>
      </c>
    </row>
    <row r="99" spans="1:18" ht="13.5" customHeight="1" x14ac:dyDescent="0.25">
      <c r="A99" s="1">
        <v>34404</v>
      </c>
      <c r="C99">
        <v>266</v>
      </c>
      <c r="D99">
        <v>419</v>
      </c>
      <c r="E99">
        <v>230</v>
      </c>
      <c r="F99">
        <v>915</v>
      </c>
      <c r="I99" s="13">
        <v>0.29295154185022027</v>
      </c>
      <c r="J99" s="13">
        <v>0.2340782122905028</v>
      </c>
      <c r="K99" s="13">
        <v>0.47717842323651455</v>
      </c>
      <c r="L99" s="13">
        <v>0.28773584905660377</v>
      </c>
      <c r="N99">
        <v>-11</v>
      </c>
      <c r="O99">
        <v>-11</v>
      </c>
      <c r="P99">
        <v>-5</v>
      </c>
      <c r="Q99">
        <v>-27</v>
      </c>
      <c r="R99" s="16">
        <v>-68</v>
      </c>
    </row>
    <row r="100" spans="1:18" ht="13.5" customHeight="1" x14ac:dyDescent="0.25">
      <c r="A100" s="12"/>
      <c r="R100" s="16"/>
    </row>
    <row r="101" spans="1:18" ht="13.5" customHeight="1" x14ac:dyDescent="0.25">
      <c r="A101" s="12"/>
      <c r="R101" s="16"/>
    </row>
    <row r="102" spans="1:18" ht="13.5" customHeight="1" x14ac:dyDescent="0.25">
      <c r="A102" s="1">
        <v>36595</v>
      </c>
      <c r="C102" s="7">
        <f>[64]STOR951!$D$13</f>
        <v>370</v>
      </c>
      <c r="D102" s="7">
        <f>[64]STOR951!$D$17</f>
        <v>511</v>
      </c>
      <c r="E102" s="7">
        <f>[64]STOR951!$D$21</f>
        <v>245</v>
      </c>
      <c r="F102" s="7">
        <f>[64]STOR951!$D$25</f>
        <v>1126</v>
      </c>
      <c r="I102" s="8">
        <f>[64]STOR951!$G$13</f>
        <v>0.38988408851422551</v>
      </c>
      <c r="J102" s="8">
        <f>[64]STOR951!$G$17</f>
        <v>0.28247650635710336</v>
      </c>
      <c r="K102" s="8">
        <f>[64]STOR951!$G$21</f>
        <v>0.5</v>
      </c>
      <c r="L102" s="8">
        <f>[64]STOR951!$G$25</f>
        <v>0.35121646912039928</v>
      </c>
      <c r="N102" s="7">
        <f>[64]STOR951!$E$13</f>
        <v>-2</v>
      </c>
      <c r="O102" s="7">
        <f>[64]STOR951!$E$17</f>
        <v>-16</v>
      </c>
      <c r="P102" s="7">
        <f>[64]STOR951!$E$21</f>
        <v>-13</v>
      </c>
      <c r="Q102" s="7">
        <f>[64]STOR951!$E$25</f>
        <v>-31</v>
      </c>
      <c r="R102" s="16"/>
    </row>
    <row r="103" spans="1:18" ht="13.5" customHeight="1" x14ac:dyDescent="0.25">
      <c r="A103" s="1">
        <v>36231</v>
      </c>
      <c r="C103" s="7">
        <f>[11]STOR951!$D$13</f>
        <v>548</v>
      </c>
      <c r="D103" s="7">
        <f>[11]STOR951!$D$17</f>
        <v>646</v>
      </c>
      <c r="E103" s="7">
        <f>[11]STOR951!$D$21</f>
        <v>265</v>
      </c>
      <c r="F103" s="7">
        <f>[11]STOR951!$D$25</f>
        <v>1459</v>
      </c>
      <c r="I103" s="8">
        <f>[11]STOR951!$G$13</f>
        <v>0.6035242290748899</v>
      </c>
      <c r="J103" s="8">
        <f>[11]STOR951!$G$17</f>
        <v>0.36089385474860336</v>
      </c>
      <c r="K103" s="8">
        <f>[11]STOR951!$G$21</f>
        <v>0.549792531120332</v>
      </c>
      <c r="L103" s="8">
        <f>[11]STOR951!$G$25</f>
        <v>0.45508421709295072</v>
      </c>
      <c r="N103" s="7">
        <f>[11]STOR951!$E$13</f>
        <v>-27</v>
      </c>
      <c r="O103" s="7">
        <f>[11]STOR951!$E$17</f>
        <v>-90</v>
      </c>
      <c r="P103" s="7">
        <f>[11]STOR951!$E$21</f>
        <v>-17</v>
      </c>
      <c r="Q103" s="7">
        <f>[11]STOR951!$E$25</f>
        <v>-134</v>
      </c>
      <c r="R103" s="16">
        <v>-88.1</v>
      </c>
    </row>
    <row r="104" spans="1:18" ht="13.5" customHeight="1" x14ac:dyDescent="0.25">
      <c r="A104" s="1">
        <v>35867</v>
      </c>
      <c r="C104" s="7">
        <v>341</v>
      </c>
      <c r="D104" s="7">
        <v>595</v>
      </c>
      <c r="E104" s="7">
        <v>168</v>
      </c>
      <c r="F104" s="7">
        <v>1104</v>
      </c>
      <c r="I104" s="8">
        <v>0.37555066079295152</v>
      </c>
      <c r="J104" s="8">
        <v>0.33240223463687152</v>
      </c>
      <c r="K104" s="8">
        <v>0.34854771784232363</v>
      </c>
      <c r="L104" s="8">
        <v>0.34435433562071116</v>
      </c>
      <c r="N104" s="7">
        <v>-42</v>
      </c>
      <c r="O104" s="7">
        <v>-93</v>
      </c>
      <c r="P104" s="7">
        <v>-8</v>
      </c>
      <c r="Q104" s="7">
        <v>-143</v>
      </c>
      <c r="R104" s="16">
        <v>-81</v>
      </c>
    </row>
    <row r="105" spans="1:18" ht="13.5" customHeight="1" x14ac:dyDescent="0.25">
      <c r="A105" s="1">
        <v>35503</v>
      </c>
      <c r="C105" s="7">
        <v>254</v>
      </c>
      <c r="D105" s="7">
        <v>469</v>
      </c>
      <c r="E105" s="7">
        <v>163</v>
      </c>
      <c r="F105" s="7">
        <v>886</v>
      </c>
      <c r="I105" s="8">
        <v>0.28379888268156422</v>
      </c>
      <c r="J105" s="8">
        <v>0.25712719298245612</v>
      </c>
      <c r="K105" s="8">
        <v>0.34100418410041838</v>
      </c>
      <c r="L105" s="8">
        <v>0.27635683094198377</v>
      </c>
      <c r="N105" s="7">
        <v>14</v>
      </c>
      <c r="O105" s="7">
        <v>-57</v>
      </c>
      <c r="P105" s="7">
        <v>-2</v>
      </c>
      <c r="Q105" s="7">
        <v>-45</v>
      </c>
      <c r="R105" s="16">
        <v>-20.7</v>
      </c>
    </row>
    <row r="106" spans="1:18" ht="13.5" customHeight="1" x14ac:dyDescent="0.25">
      <c r="A106" s="1">
        <v>35139</v>
      </c>
      <c r="C106">
        <v>194</v>
      </c>
      <c r="D106">
        <v>249</v>
      </c>
      <c r="E106">
        <v>225</v>
      </c>
      <c r="F106">
        <v>668</v>
      </c>
      <c r="I106" s="13">
        <v>0.21365638766519823</v>
      </c>
      <c r="J106" s="13">
        <v>0.13910614525139664</v>
      </c>
      <c r="K106" s="13">
        <v>0.46680497925311204</v>
      </c>
      <c r="L106" s="13">
        <v>0.21006289308176102</v>
      </c>
      <c r="N106">
        <v>-20</v>
      </c>
      <c r="O106">
        <v>-52</v>
      </c>
      <c r="P106">
        <v>0</v>
      </c>
      <c r="Q106">
        <v>-72</v>
      </c>
      <c r="R106" s="16">
        <v>-59</v>
      </c>
    </row>
    <row r="107" spans="1:18" ht="13.5" customHeight="1" x14ac:dyDescent="0.25">
      <c r="A107" s="1">
        <v>34775</v>
      </c>
      <c r="C107">
        <v>375</v>
      </c>
      <c r="D107">
        <v>537</v>
      </c>
      <c r="E107">
        <v>269</v>
      </c>
      <c r="F107">
        <v>1181</v>
      </c>
      <c r="I107" s="13">
        <v>0.41299559471365638</v>
      </c>
      <c r="J107" s="13">
        <v>0.3</v>
      </c>
      <c r="K107" s="13">
        <v>0.55809128630705396</v>
      </c>
      <c r="L107" s="13">
        <v>0.37138364779874211</v>
      </c>
      <c r="N107">
        <v>15</v>
      </c>
      <c r="O107">
        <v>-32</v>
      </c>
      <c r="P107">
        <v>0</v>
      </c>
      <c r="Q107">
        <v>-17</v>
      </c>
      <c r="R107" s="16">
        <v>-38</v>
      </c>
    </row>
    <row r="108" spans="1:18" ht="13.5" customHeight="1" x14ac:dyDescent="0.25">
      <c r="A108" s="1">
        <v>34411</v>
      </c>
      <c r="C108">
        <v>277</v>
      </c>
      <c r="D108">
        <v>354</v>
      </c>
      <c r="E108">
        <v>234</v>
      </c>
      <c r="F108">
        <v>865</v>
      </c>
      <c r="I108" s="13">
        <v>0.30506607929515417</v>
      </c>
      <c r="J108" s="13">
        <v>0.19776536312849163</v>
      </c>
      <c r="K108" s="13">
        <v>0.48547717842323651</v>
      </c>
      <c r="L108" s="13">
        <v>0.2720125786163522</v>
      </c>
      <c r="N108">
        <v>11</v>
      </c>
      <c r="O108">
        <v>-65</v>
      </c>
      <c r="P108">
        <v>4</v>
      </c>
      <c r="Q108">
        <v>-50</v>
      </c>
      <c r="R108" s="16">
        <v>-76</v>
      </c>
    </row>
    <row r="109" spans="1:18" ht="13.5" customHeight="1" x14ac:dyDescent="0.25">
      <c r="A109" s="12"/>
      <c r="R109" s="16"/>
    </row>
    <row r="110" spans="1:18" ht="13.5" customHeight="1" x14ac:dyDescent="0.25">
      <c r="A110" s="12"/>
      <c r="R110" s="16"/>
    </row>
    <row r="111" spans="1:18" ht="13.5" customHeight="1" x14ac:dyDescent="0.25">
      <c r="A111" s="1">
        <v>36602</v>
      </c>
      <c r="C111" s="7">
        <f>[65]STOR951!$D$13</f>
        <v>355</v>
      </c>
      <c r="D111" s="7">
        <f>[65]STOR951!$D$17</f>
        <v>473</v>
      </c>
      <c r="E111" s="7">
        <f>[65]STOR951!$D$21</f>
        <v>236</v>
      </c>
      <c r="F111" s="7">
        <f>[65]STOR951!$D$25</f>
        <v>1064</v>
      </c>
      <c r="I111" s="8">
        <f>[65]STOR951!$G$13</f>
        <v>0.37407797681770283</v>
      </c>
      <c r="J111" s="8">
        <f>[65]STOR951!$G$17</f>
        <v>0.2614704256495301</v>
      </c>
      <c r="K111" s="8">
        <f>[65]STOR951!$G$21</f>
        <v>0.48163265306122449</v>
      </c>
      <c r="L111" s="8">
        <f>[65]STOR951!$G$25</f>
        <v>0.33187772925764192</v>
      </c>
      <c r="N111" s="7">
        <f>[65]STOR951!$E$13</f>
        <v>-15</v>
      </c>
      <c r="O111" s="7">
        <f>[65]STOR951!$E$17</f>
        <v>-38</v>
      </c>
      <c r="P111" s="7">
        <f>[65]STOR951!$E$21</f>
        <v>-9</v>
      </c>
      <c r="Q111" s="7">
        <f>[65]STOR951!$E$25</f>
        <v>-62</v>
      </c>
      <c r="R111" s="16"/>
    </row>
    <row r="112" spans="1:18" ht="13.5" customHeight="1" x14ac:dyDescent="0.25">
      <c r="A112" s="1">
        <v>36238</v>
      </c>
      <c r="C112" s="7">
        <f>[12]STOR951!$D$13</f>
        <v>526</v>
      </c>
      <c r="D112" s="7">
        <f>[12]STOR951!$D$17</f>
        <v>589</v>
      </c>
      <c r="E112" s="7">
        <f>[12]STOR951!$D$21</f>
        <v>257</v>
      </c>
      <c r="F112" s="7">
        <f>[12]STOR951!$D$25</f>
        <v>1372</v>
      </c>
      <c r="I112" s="8">
        <f>[12]STOR951!$G$13</f>
        <v>0.57929515418502198</v>
      </c>
      <c r="J112" s="8">
        <f>[12]STOR951!$G$17</f>
        <v>0.32905027932960895</v>
      </c>
      <c r="K112" s="8">
        <f>[12]STOR951!$G$21</f>
        <v>0.53319502074688796</v>
      </c>
      <c r="L112" s="8">
        <f>[12]STOR951!$G$25</f>
        <v>0.42794759825327511</v>
      </c>
      <c r="N112" s="7">
        <f>[12]STOR951!$E$13</f>
        <v>-22</v>
      </c>
      <c r="O112" s="7">
        <f>[12]STOR951!$E$17</f>
        <v>-57</v>
      </c>
      <c r="P112" s="7">
        <f>[12]STOR951!$E$21</f>
        <v>-8</v>
      </c>
      <c r="Q112" s="7">
        <f>[12]STOR951!$E$25</f>
        <v>-87</v>
      </c>
      <c r="R112" s="16">
        <v>-93.4</v>
      </c>
    </row>
    <row r="113" spans="1:18" ht="13.5" customHeight="1" x14ac:dyDescent="0.25">
      <c r="A113" s="1">
        <v>35874</v>
      </c>
      <c r="C113" s="7">
        <v>326</v>
      </c>
      <c r="D113" s="7">
        <v>528</v>
      </c>
      <c r="E113" s="7">
        <v>172</v>
      </c>
      <c r="F113" s="7">
        <v>1026</v>
      </c>
      <c r="I113" s="8">
        <v>0.3590308370044053</v>
      </c>
      <c r="J113" s="8">
        <v>0.29497206703910617</v>
      </c>
      <c r="K113" s="8">
        <v>0.35684647302904565</v>
      </c>
      <c r="L113" s="8">
        <v>0.32002495321272612</v>
      </c>
      <c r="N113" s="7">
        <v>-15</v>
      </c>
      <c r="O113" s="7">
        <v>-67</v>
      </c>
      <c r="P113" s="7">
        <v>4</v>
      </c>
      <c r="Q113" s="7">
        <v>-78</v>
      </c>
      <c r="R113" s="16">
        <v>-50.7</v>
      </c>
    </row>
    <row r="114" spans="1:18" ht="13.5" customHeight="1" x14ac:dyDescent="0.25">
      <c r="A114" s="1">
        <v>35510</v>
      </c>
      <c r="C114" s="7">
        <v>261</v>
      </c>
      <c r="D114" s="7">
        <v>406</v>
      </c>
      <c r="E114" s="7">
        <v>165</v>
      </c>
      <c r="F114" s="7">
        <v>832</v>
      </c>
      <c r="I114" s="8">
        <v>0.2916201117318436</v>
      </c>
      <c r="J114" s="8">
        <v>0.22258771929824561</v>
      </c>
      <c r="K114" s="8">
        <v>0.34518828451882844</v>
      </c>
      <c r="L114" s="8">
        <v>0.25951341235184028</v>
      </c>
      <c r="N114" s="7">
        <v>7</v>
      </c>
      <c r="O114" s="7">
        <v>-63</v>
      </c>
      <c r="P114" s="7">
        <v>2</v>
      </c>
      <c r="Q114" s="7">
        <v>-54</v>
      </c>
      <c r="R114" s="16">
        <v>-8.1</v>
      </c>
    </row>
    <row r="115" spans="1:18" ht="13.5" customHeight="1" x14ac:dyDescent="0.25">
      <c r="A115" s="1">
        <v>35146</v>
      </c>
      <c r="C115">
        <v>182</v>
      </c>
      <c r="D115">
        <v>217</v>
      </c>
      <c r="E115">
        <v>226</v>
      </c>
      <c r="F115">
        <v>625</v>
      </c>
      <c r="I115" s="13">
        <v>0.20044052863436124</v>
      </c>
      <c r="J115" s="13">
        <v>0.12122905027932961</v>
      </c>
      <c r="K115" s="13">
        <v>0.46887966804979253</v>
      </c>
      <c r="L115" s="13">
        <v>0.19654088050314467</v>
      </c>
      <c r="N115">
        <v>-12</v>
      </c>
      <c r="O115">
        <v>-32</v>
      </c>
      <c r="P115">
        <v>1</v>
      </c>
      <c r="Q115">
        <v>-43</v>
      </c>
      <c r="R115" s="16">
        <v>-26</v>
      </c>
    </row>
    <row r="116" spans="1:18" ht="13.5" customHeight="1" x14ac:dyDescent="0.25">
      <c r="A116" s="1">
        <v>34782</v>
      </c>
      <c r="C116">
        <v>384</v>
      </c>
      <c r="D116">
        <v>549</v>
      </c>
      <c r="E116">
        <v>264</v>
      </c>
      <c r="F116">
        <v>1197</v>
      </c>
      <c r="I116" s="13">
        <v>0.42290748898678415</v>
      </c>
      <c r="J116" s="13">
        <v>0.30670391061452512</v>
      </c>
      <c r="K116" s="13">
        <v>0.5477178423236515</v>
      </c>
      <c r="L116" s="13">
        <v>0.37641509433962267</v>
      </c>
      <c r="N116">
        <v>9</v>
      </c>
      <c r="O116">
        <v>12</v>
      </c>
      <c r="P116">
        <v>-5</v>
      </c>
      <c r="Q116">
        <v>16</v>
      </c>
      <c r="R116" s="16">
        <v>-11</v>
      </c>
    </row>
    <row r="117" spans="1:18" ht="13.5" customHeight="1" x14ac:dyDescent="0.25">
      <c r="A117" s="1">
        <v>34418</v>
      </c>
      <c r="C117">
        <v>293</v>
      </c>
      <c r="D117">
        <v>343</v>
      </c>
      <c r="E117">
        <v>230</v>
      </c>
      <c r="F117">
        <v>866</v>
      </c>
      <c r="H117" s="6"/>
      <c r="I117" s="13"/>
      <c r="J117" s="13"/>
      <c r="K117" s="13"/>
      <c r="L117" s="13"/>
      <c r="N117">
        <v>16</v>
      </c>
      <c r="O117">
        <v>-11</v>
      </c>
      <c r="P117">
        <v>-4</v>
      </c>
      <c r="Q117">
        <v>1</v>
      </c>
      <c r="R117" s="16">
        <v>-22</v>
      </c>
    </row>
    <row r="118" spans="1:18" ht="13.5" customHeight="1" x14ac:dyDescent="0.25">
      <c r="A118" s="12"/>
      <c r="F118" s="7"/>
      <c r="R118" s="16"/>
    </row>
    <row r="119" spans="1:18" ht="13.5" customHeight="1" x14ac:dyDescent="0.25">
      <c r="A119" s="12"/>
      <c r="R119" s="16"/>
    </row>
    <row r="120" spans="1:18" ht="13.5" customHeight="1" x14ac:dyDescent="0.25">
      <c r="A120" s="1">
        <v>36609</v>
      </c>
      <c r="C120" s="7">
        <f>[66]STOR951!$D$13</f>
        <v>340</v>
      </c>
      <c r="D120" s="7">
        <f>[66]STOR951!$D$17</f>
        <v>438</v>
      </c>
      <c r="E120" s="7">
        <f>[66]STOR951!$D$21</f>
        <v>243</v>
      </c>
      <c r="F120" s="7">
        <f>[66]STOR951!$D$25</f>
        <v>1021</v>
      </c>
      <c r="I120" s="8">
        <f>[66]STOR951!$G$13</f>
        <v>0.3582718651211802</v>
      </c>
      <c r="J120" s="8">
        <f>[66]STOR951!$G$17</f>
        <v>0.24212271973466004</v>
      </c>
      <c r="K120" s="8">
        <f>[66]STOR951!$G$21</f>
        <v>0.49591836734693878</v>
      </c>
      <c r="L120" s="8">
        <f>[66]STOR951!$G$25</f>
        <v>0.31846537741734249</v>
      </c>
      <c r="N120" s="7">
        <f>[66]STOR951!$E$13</f>
        <v>-15</v>
      </c>
      <c r="O120" s="7">
        <f>[66]STOR951!$E$17</f>
        <v>-35</v>
      </c>
      <c r="P120" s="7">
        <f>[66]STOR951!$E$21</f>
        <v>7</v>
      </c>
      <c r="Q120" s="7">
        <f>[66]STOR951!$E$25</f>
        <v>-43</v>
      </c>
      <c r="R120" s="16"/>
    </row>
    <row r="121" spans="1:18" ht="13.5" customHeight="1" x14ac:dyDescent="0.25">
      <c r="A121" s="1">
        <v>36245</v>
      </c>
      <c r="C121" s="7">
        <f>[13]STOR951!$D$13</f>
        <v>521</v>
      </c>
      <c r="D121" s="7">
        <f>[13]STOR951!$D$17</f>
        <v>556</v>
      </c>
      <c r="E121" s="7">
        <f>[13]STOR951!$D$21</f>
        <v>258</v>
      </c>
      <c r="F121" s="7">
        <f>[13]STOR951!$D$25</f>
        <v>1335</v>
      </c>
      <c r="H121" s="6"/>
      <c r="I121" s="8">
        <f>[13]STOR951!$G$13</f>
        <v>0.57378854625550657</v>
      </c>
      <c r="J121" s="8">
        <f>[13]STOR951!$G$17</f>
        <v>0.31061452513966481</v>
      </c>
      <c r="K121" s="8">
        <f>[13]STOR951!$G$21</f>
        <v>0.53526970954356845</v>
      </c>
      <c r="L121" s="8">
        <f>[13]STOR951!$G$25</f>
        <v>0.41640673736743605</v>
      </c>
      <c r="N121" s="7">
        <f>[13]STOR951!$E$13</f>
        <v>-5</v>
      </c>
      <c r="O121" s="7">
        <f>[13]STOR951!$E$17</f>
        <v>-33</v>
      </c>
      <c r="P121" s="7">
        <f>[13]STOR951!$E$21</f>
        <v>1</v>
      </c>
      <c r="Q121" s="7">
        <f>[13]STOR951!$E$25</f>
        <v>-37</v>
      </c>
      <c r="R121" s="16">
        <v>-82.1</v>
      </c>
    </row>
    <row r="122" spans="1:18" ht="13.5" customHeight="1" x14ac:dyDescent="0.25">
      <c r="A122" s="1">
        <v>35881</v>
      </c>
      <c r="C122" s="7">
        <v>339</v>
      </c>
      <c r="D122" s="7">
        <v>490</v>
      </c>
      <c r="E122" s="7">
        <v>177</v>
      </c>
      <c r="F122" s="7">
        <v>1006</v>
      </c>
      <c r="G122">
        <v>1183</v>
      </c>
      <c r="H122" s="6">
        <f>G122-F122</f>
        <v>177</v>
      </c>
      <c r="I122" s="8">
        <v>0.37334801762114539</v>
      </c>
      <c r="J122" s="8">
        <v>0.27374301675977653</v>
      </c>
      <c r="K122" s="8">
        <v>0.36721991701244816</v>
      </c>
      <c r="L122" s="8">
        <v>0.31378665003119149</v>
      </c>
      <c r="N122" s="7">
        <v>13</v>
      </c>
      <c r="O122" s="7">
        <v>-38</v>
      </c>
      <c r="P122" s="7">
        <v>5</v>
      </c>
      <c r="Q122" s="7">
        <v>-20</v>
      </c>
      <c r="R122" s="16">
        <v>-2.1</v>
      </c>
    </row>
    <row r="123" spans="1:18" ht="13.5" customHeight="1" x14ac:dyDescent="0.25">
      <c r="A123" s="1">
        <v>35517</v>
      </c>
      <c r="C123" s="7">
        <v>285</v>
      </c>
      <c r="D123" s="7">
        <v>378</v>
      </c>
      <c r="E123" s="7">
        <v>168</v>
      </c>
      <c r="F123" s="7">
        <v>831</v>
      </c>
      <c r="G123">
        <v>991</v>
      </c>
      <c r="H123" s="6">
        <f>G123-F123</f>
        <v>160</v>
      </c>
      <c r="I123" s="8">
        <v>0.31843575418994413</v>
      </c>
      <c r="J123" s="8">
        <v>0.20723684210526316</v>
      </c>
      <c r="K123" s="8">
        <v>0.35146443514644349</v>
      </c>
      <c r="L123" s="8">
        <v>0.25920149719276359</v>
      </c>
      <c r="N123" s="7">
        <v>24</v>
      </c>
      <c r="O123" s="7">
        <v>-28</v>
      </c>
      <c r="P123" s="7">
        <v>3</v>
      </c>
      <c r="Q123" s="7">
        <v>-1</v>
      </c>
      <c r="R123" s="16">
        <v>-30.2</v>
      </c>
    </row>
    <row r="124" spans="1:18" ht="13.5" customHeight="1" x14ac:dyDescent="0.25">
      <c r="A124" s="1">
        <v>35153</v>
      </c>
      <c r="C124">
        <v>172</v>
      </c>
      <c r="D124">
        <v>182</v>
      </c>
      <c r="E124">
        <v>220</v>
      </c>
      <c r="F124">
        <v>574</v>
      </c>
      <c r="G124">
        <v>755</v>
      </c>
      <c r="H124" s="6">
        <f>G124-F124</f>
        <v>181</v>
      </c>
      <c r="I124" s="13">
        <v>0.1894273127753304</v>
      </c>
      <c r="J124" s="13">
        <v>0.10167597765363129</v>
      </c>
      <c r="K124" s="13">
        <v>0.45643153526970953</v>
      </c>
      <c r="L124" s="13">
        <v>0.18050314465408804</v>
      </c>
      <c r="N124">
        <v>-10</v>
      </c>
      <c r="O124">
        <v>-35</v>
      </c>
      <c r="P124">
        <v>-6</v>
      </c>
      <c r="Q124">
        <v>-51</v>
      </c>
      <c r="R124" s="16">
        <v>-17</v>
      </c>
    </row>
    <row r="125" spans="1:18" ht="13.5" customHeight="1" x14ac:dyDescent="0.25">
      <c r="A125" s="1">
        <v>34789</v>
      </c>
      <c r="C125">
        <v>384</v>
      </c>
      <c r="D125">
        <v>522</v>
      </c>
      <c r="E125">
        <v>258</v>
      </c>
      <c r="F125">
        <v>1164</v>
      </c>
      <c r="G125">
        <v>1332</v>
      </c>
      <c r="H125" s="6">
        <f>G125-F125</f>
        <v>168</v>
      </c>
      <c r="I125" s="13">
        <v>0.42290748898678415</v>
      </c>
      <c r="J125" s="13">
        <v>0.2916201117318436</v>
      </c>
      <c r="K125" s="13">
        <v>0.53526970954356845</v>
      </c>
      <c r="L125" s="13">
        <v>0.36603773584905658</v>
      </c>
      <c r="N125">
        <v>0</v>
      </c>
      <c r="O125">
        <v>-27</v>
      </c>
      <c r="P125">
        <v>-6</v>
      </c>
      <c r="Q125">
        <v>-33</v>
      </c>
      <c r="R125" s="16">
        <v>-28</v>
      </c>
    </row>
    <row r="126" spans="1:18" ht="13.5" customHeight="1" x14ac:dyDescent="0.25">
      <c r="A126" s="1">
        <v>34425</v>
      </c>
      <c r="C126">
        <v>276</v>
      </c>
      <c r="D126">
        <v>339</v>
      </c>
      <c r="E126">
        <v>229</v>
      </c>
      <c r="F126">
        <v>844</v>
      </c>
      <c r="G126">
        <v>958</v>
      </c>
      <c r="H126" s="6">
        <f>G126-F126</f>
        <v>114</v>
      </c>
      <c r="N126">
        <v>-17</v>
      </c>
      <c r="O126">
        <v>-4</v>
      </c>
      <c r="P126">
        <v>-1</v>
      </c>
      <c r="Q126">
        <v>-22</v>
      </c>
      <c r="R126" s="16">
        <v>16</v>
      </c>
    </row>
    <row r="127" spans="1:18" ht="13.5" customHeight="1" x14ac:dyDescent="0.25">
      <c r="A127" s="12"/>
      <c r="F127" s="7"/>
      <c r="R127" s="16"/>
    </row>
    <row r="128" spans="1:18" ht="13.5" customHeight="1" x14ac:dyDescent="0.25">
      <c r="A128" s="12"/>
      <c r="R128" s="16"/>
    </row>
    <row r="129" spans="1:18" ht="13.5" customHeight="1" x14ac:dyDescent="0.25">
      <c r="A129" s="1">
        <v>36616</v>
      </c>
      <c r="C129" s="7">
        <f>[67]STOR951!$D$13</f>
        <v>334</v>
      </c>
      <c r="D129" s="7">
        <f>[67]STOR951!$D$17</f>
        <v>441</v>
      </c>
      <c r="E129" s="7">
        <f>[67]STOR951!$D$21</f>
        <v>256</v>
      </c>
      <c r="F129" s="7">
        <f>[67]STOR951!$D$25</f>
        <v>1031</v>
      </c>
      <c r="G129">
        <v>1150</v>
      </c>
      <c r="H129" s="6">
        <f>G129-F129</f>
        <v>119</v>
      </c>
      <c r="I129" s="8">
        <f>[67]STOR951!$G$13</f>
        <v>0.35047219307450156</v>
      </c>
      <c r="J129" s="8">
        <f>[67]STOR951!$G$17</f>
        <v>0.24032697547683923</v>
      </c>
      <c r="K129" s="8">
        <f>[67]STOR951!$G$21</f>
        <v>0.50592885375494068</v>
      </c>
      <c r="L129" s="8">
        <f>[67]STOR951!$G$25</f>
        <v>0.31299332119004253</v>
      </c>
      <c r="N129" s="7">
        <f>[67]STOR951!$E$13</f>
        <v>-7</v>
      </c>
      <c r="O129" s="7">
        <f>[67]STOR951!$E$17</f>
        <v>-3</v>
      </c>
      <c r="P129" s="7">
        <f>[67]STOR951!$E$21</f>
        <v>5</v>
      </c>
      <c r="Q129" s="7">
        <f>[67]STOR951!$E$25</f>
        <v>-5</v>
      </c>
      <c r="R129" s="16"/>
    </row>
    <row r="130" spans="1:18" ht="14.25" customHeight="1" x14ac:dyDescent="0.25">
      <c r="A130" s="1">
        <v>36252</v>
      </c>
      <c r="C130" s="7">
        <f>[14]STOR951!$D$13</f>
        <v>528</v>
      </c>
      <c r="D130" s="7">
        <f>[14]STOR951!$D$17</f>
        <v>558</v>
      </c>
      <c r="E130" s="7">
        <f>[14]STOR951!$D$21</f>
        <v>251</v>
      </c>
      <c r="F130" s="7">
        <f>[14]STOR951!$D$25</f>
        <v>1337</v>
      </c>
      <c r="G130">
        <v>1430</v>
      </c>
      <c r="H130" s="6">
        <f>G130-F130</f>
        <v>93</v>
      </c>
      <c r="I130" s="8">
        <f>[14]STOR951!$G$13</f>
        <v>0.58149779735682816</v>
      </c>
      <c r="J130" s="8">
        <f>[14]STOR951!$G$17</f>
        <v>0.311731843575419</v>
      </c>
      <c r="K130" s="8">
        <f>[14]STOR951!$G$21</f>
        <v>0.52074688796680502</v>
      </c>
      <c r="L130" s="8">
        <f>[14]STOR951!$G$25</f>
        <v>0.41703056768558949</v>
      </c>
      <c r="N130" s="7">
        <f>[14]STOR951!$E$13</f>
        <v>7</v>
      </c>
      <c r="O130" s="7">
        <f>[14]STOR951!$E$17</f>
        <v>2</v>
      </c>
      <c r="P130" s="7">
        <f>[14]STOR951!$E$21</f>
        <v>-7</v>
      </c>
      <c r="Q130" s="7">
        <f>[14]STOR951!$E$25</f>
        <v>2</v>
      </c>
      <c r="R130" s="16">
        <v>-35.200000000000003</v>
      </c>
    </row>
    <row r="131" spans="1:18" ht="13.5" customHeight="1" x14ac:dyDescent="0.25">
      <c r="A131" s="1">
        <v>35888</v>
      </c>
      <c r="C131" s="7">
        <v>367</v>
      </c>
      <c r="D131" s="7">
        <v>526</v>
      </c>
      <c r="E131" s="7">
        <v>166</v>
      </c>
      <c r="F131" s="7">
        <v>1059</v>
      </c>
      <c r="I131" s="8">
        <v>0.4041850220264317</v>
      </c>
      <c r="J131" s="8">
        <v>0.29385474860335198</v>
      </c>
      <c r="K131" s="8">
        <v>0.34439834024896265</v>
      </c>
      <c r="L131" s="8">
        <v>0.33031815346225829</v>
      </c>
      <c r="N131" s="7">
        <v>28</v>
      </c>
      <c r="O131" s="7">
        <v>36</v>
      </c>
      <c r="P131" s="7">
        <v>-11</v>
      </c>
      <c r="Q131" s="7">
        <v>53</v>
      </c>
      <c r="R131" s="16">
        <v>-7</v>
      </c>
    </row>
    <row r="132" spans="1:18" ht="13.5" customHeight="1" x14ac:dyDescent="0.25">
      <c r="A132" s="1">
        <v>35524</v>
      </c>
      <c r="C132" s="7">
        <v>303</v>
      </c>
      <c r="D132" s="7">
        <v>379</v>
      </c>
      <c r="E132" s="7">
        <v>170</v>
      </c>
      <c r="F132" s="7">
        <v>852</v>
      </c>
      <c r="I132" s="8">
        <v>0.33854748603351953</v>
      </c>
      <c r="J132" s="8">
        <v>0.20778508771929824</v>
      </c>
      <c r="K132" s="8">
        <v>0.35564853556485354</v>
      </c>
      <c r="L132" s="8">
        <v>0.2657517155333749</v>
      </c>
      <c r="N132" s="7">
        <v>18</v>
      </c>
      <c r="O132" s="7">
        <v>1</v>
      </c>
      <c r="P132" s="7">
        <v>2</v>
      </c>
      <c r="Q132" s="7">
        <v>21</v>
      </c>
      <c r="R132" s="16">
        <v>19.97</v>
      </c>
    </row>
    <row r="133" spans="1:18" x14ac:dyDescent="0.25">
      <c r="A133" s="1">
        <v>35160</v>
      </c>
      <c r="C133">
        <v>166</v>
      </c>
      <c r="D133">
        <v>174</v>
      </c>
      <c r="E133">
        <v>219</v>
      </c>
      <c r="F133">
        <v>559</v>
      </c>
      <c r="I133" s="8">
        <v>0.1828193832599119</v>
      </c>
      <c r="J133" s="8">
        <v>9.720670391061452E-2</v>
      </c>
      <c r="K133" s="8">
        <v>0.45435684647302904</v>
      </c>
      <c r="L133" s="8">
        <v>0.17578616352201257</v>
      </c>
      <c r="N133">
        <v>-6</v>
      </c>
      <c r="O133">
        <v>-8</v>
      </c>
      <c r="P133">
        <v>-1</v>
      </c>
      <c r="Q133">
        <v>-15</v>
      </c>
      <c r="R133" s="16">
        <v>-8</v>
      </c>
    </row>
    <row r="134" spans="1:18" x14ac:dyDescent="0.25">
      <c r="A134" s="1">
        <v>34796</v>
      </c>
      <c r="C134">
        <v>382</v>
      </c>
      <c r="D134">
        <v>489</v>
      </c>
      <c r="E134">
        <v>263</v>
      </c>
      <c r="F134">
        <v>1134</v>
      </c>
      <c r="I134" s="8">
        <v>0.42070484581497797</v>
      </c>
      <c r="J134" s="8">
        <v>0.27318435754189946</v>
      </c>
      <c r="K134" s="8">
        <v>0.5456431535269709</v>
      </c>
      <c r="L134" s="8">
        <v>0.35660377358490564</v>
      </c>
      <c r="N134">
        <v>-2</v>
      </c>
      <c r="O134">
        <v>-33</v>
      </c>
      <c r="P134">
        <v>5</v>
      </c>
      <c r="Q134">
        <v>-30</v>
      </c>
      <c r="R134" s="16">
        <v>-9</v>
      </c>
    </row>
    <row r="135" spans="1:18" x14ac:dyDescent="0.25">
      <c r="A135" s="1">
        <v>34432</v>
      </c>
      <c r="C135">
        <v>286</v>
      </c>
      <c r="D135">
        <v>352</v>
      </c>
      <c r="E135">
        <v>227</v>
      </c>
      <c r="F135">
        <v>865</v>
      </c>
      <c r="I135" s="8">
        <v>0.31497797356828194</v>
      </c>
      <c r="J135" s="8">
        <v>0.19664804469273742</v>
      </c>
      <c r="K135" s="8">
        <v>0.47095435684647302</v>
      </c>
      <c r="L135" s="8">
        <v>0.2720125786163522</v>
      </c>
      <c r="N135">
        <v>10</v>
      </c>
      <c r="O135">
        <v>13</v>
      </c>
      <c r="P135">
        <v>-2</v>
      </c>
      <c r="Q135">
        <v>21</v>
      </c>
      <c r="R135" s="16">
        <v>-52</v>
      </c>
    </row>
    <row r="136" spans="1:18" x14ac:dyDescent="0.25">
      <c r="F136" s="7"/>
      <c r="R136" s="16"/>
    </row>
    <row r="137" spans="1:18" x14ac:dyDescent="0.25">
      <c r="R137" s="16"/>
    </row>
    <row r="138" spans="1:18" x14ac:dyDescent="0.25">
      <c r="A138" s="1">
        <v>36623</v>
      </c>
      <c r="C138" s="7">
        <f>[68]STOR951!$D$13</f>
        <v>330</v>
      </c>
      <c r="D138" s="7">
        <f>[68]STOR951!$D$17</f>
        <v>442</v>
      </c>
      <c r="E138" s="7">
        <f>[68]STOR951!$D$21</f>
        <v>261</v>
      </c>
      <c r="F138" s="7">
        <f>[68]STOR951!$D$25</f>
        <v>1033</v>
      </c>
      <c r="I138" s="8">
        <f>[68]STOR951!$G$13</f>
        <v>0.34627492130115423</v>
      </c>
      <c r="J138" s="8">
        <f>[68]STOR951!$G$17</f>
        <v>0.24087193460490464</v>
      </c>
      <c r="K138" s="8">
        <f>[68]STOR951!$G$21</f>
        <v>0.51581027667984192</v>
      </c>
      <c r="L138" s="8">
        <f>[68]STOR951!$G$25</f>
        <v>0.31360048573163329</v>
      </c>
      <c r="N138" s="7">
        <f>[68]STOR951!$E$13</f>
        <v>-4</v>
      </c>
      <c r="O138" s="7">
        <f>[68]STOR951!$E$17</f>
        <v>1</v>
      </c>
      <c r="P138" s="7">
        <f>[68]STOR951!$E$21</f>
        <v>5</v>
      </c>
      <c r="Q138" s="7">
        <f>[68]STOR951!$E$25</f>
        <v>2</v>
      </c>
      <c r="R138" s="16"/>
    </row>
    <row r="139" spans="1:18" x14ac:dyDescent="0.25">
      <c r="A139" s="1">
        <v>36259</v>
      </c>
      <c r="C139" s="7">
        <f>[15]STOR951!$D$13</f>
        <v>539</v>
      </c>
      <c r="D139" s="7">
        <f>[15]STOR951!$D$17</f>
        <v>592</v>
      </c>
      <c r="E139" s="7">
        <f>[15]STOR951!$D$21</f>
        <v>236</v>
      </c>
      <c r="F139" s="7">
        <f>[15]STOR951!$D$25</f>
        <v>1367</v>
      </c>
      <c r="I139" s="8">
        <f>[15]STOR951!$G$13</f>
        <v>0.59361233480176212</v>
      </c>
      <c r="J139" s="8">
        <f>[15]STOR951!$G$17</f>
        <v>0.33072625698324021</v>
      </c>
      <c r="K139" s="8">
        <f>[15]STOR951!$G$21</f>
        <v>0.48962655601659749</v>
      </c>
      <c r="L139" s="8">
        <f>[15]STOR951!$G$25</f>
        <v>0.42638802245789148</v>
      </c>
      <c r="N139" s="7">
        <f>[15]STOR951!$E$13</f>
        <v>11</v>
      </c>
      <c r="O139" s="7">
        <f>[15]STOR951!$E$17</f>
        <v>34</v>
      </c>
      <c r="P139" s="7">
        <f>[15]STOR951!$E$21</f>
        <v>-15</v>
      </c>
      <c r="Q139" s="7">
        <f>[15]STOR951!$E$25</f>
        <v>30</v>
      </c>
      <c r="R139" s="16">
        <v>6.6</v>
      </c>
    </row>
    <row r="140" spans="1:18" x14ac:dyDescent="0.25">
      <c r="A140" s="1">
        <v>35895</v>
      </c>
      <c r="C140" s="7">
        <v>383</v>
      </c>
      <c r="D140" s="7">
        <v>535</v>
      </c>
      <c r="E140" s="7">
        <v>163</v>
      </c>
      <c r="F140" s="7">
        <v>1081</v>
      </c>
      <c r="I140" s="8">
        <v>0.42180616740088106</v>
      </c>
      <c r="J140" s="8">
        <v>0.2988826815642458</v>
      </c>
      <c r="K140" s="8">
        <v>0.33817427385892118</v>
      </c>
      <c r="L140" s="8">
        <v>0.33718028696194635</v>
      </c>
      <c r="N140" s="7">
        <v>16</v>
      </c>
      <c r="O140" s="7">
        <v>9</v>
      </c>
      <c r="P140" s="7">
        <v>-3</v>
      </c>
      <c r="Q140" s="7">
        <v>22</v>
      </c>
      <c r="R140" s="16">
        <v>43</v>
      </c>
    </row>
    <row r="141" spans="1:18" x14ac:dyDescent="0.25">
      <c r="A141" s="1">
        <v>35531</v>
      </c>
      <c r="C141" s="7">
        <v>310</v>
      </c>
      <c r="D141" s="7">
        <v>356</v>
      </c>
      <c r="E141" s="7">
        <v>170</v>
      </c>
      <c r="F141" s="7">
        <v>836</v>
      </c>
      <c r="I141" s="8">
        <v>0.34636871508379891</v>
      </c>
      <c r="J141" s="8">
        <v>0.19517543859649122</v>
      </c>
      <c r="K141" s="8">
        <v>0.35564853556485354</v>
      </c>
      <c r="L141" s="8">
        <v>0.26076107298814721</v>
      </c>
      <c r="N141" s="7">
        <v>7</v>
      </c>
      <c r="O141" s="7">
        <v>-23</v>
      </c>
      <c r="P141" s="7">
        <v>0</v>
      </c>
      <c r="Q141" s="7">
        <v>-16</v>
      </c>
      <c r="R141" s="16">
        <v>16.399999999999999</v>
      </c>
    </row>
    <row r="142" spans="1:18" x14ac:dyDescent="0.25">
      <c r="A142" s="1">
        <v>35167</v>
      </c>
      <c r="C142">
        <v>161</v>
      </c>
      <c r="D142">
        <v>160</v>
      </c>
      <c r="E142">
        <v>225</v>
      </c>
      <c r="F142">
        <v>546</v>
      </c>
      <c r="I142" s="8">
        <v>0.17731277533039647</v>
      </c>
      <c r="J142" s="8">
        <v>8.9385474860335198E-2</v>
      </c>
      <c r="K142" s="8">
        <v>0.46680497925311204</v>
      </c>
      <c r="L142" s="8">
        <v>0.17169811320754716</v>
      </c>
      <c r="N142">
        <v>-5</v>
      </c>
      <c r="O142">
        <v>-14</v>
      </c>
      <c r="P142">
        <v>6</v>
      </c>
      <c r="Q142">
        <v>-13</v>
      </c>
      <c r="R142" s="16">
        <v>22</v>
      </c>
    </row>
    <row r="143" spans="1:18" x14ac:dyDescent="0.25">
      <c r="A143" s="1">
        <v>34803</v>
      </c>
      <c r="C143">
        <v>389</v>
      </c>
      <c r="D143">
        <v>480</v>
      </c>
      <c r="E143">
        <v>261</v>
      </c>
      <c r="F143">
        <v>1130</v>
      </c>
      <c r="I143" s="8">
        <v>0.42841409691629956</v>
      </c>
      <c r="J143" s="8">
        <v>0.26815642458100558</v>
      </c>
      <c r="K143" s="8">
        <v>0.54149377593360992</v>
      </c>
      <c r="L143" s="8">
        <v>0.35534591194968551</v>
      </c>
      <c r="N143">
        <v>7</v>
      </c>
      <c r="O143">
        <v>-9</v>
      </c>
      <c r="P143">
        <v>-2</v>
      </c>
      <c r="Q143">
        <v>-4</v>
      </c>
      <c r="R143" s="16">
        <v>14</v>
      </c>
    </row>
    <row r="144" spans="1:18" x14ac:dyDescent="0.25">
      <c r="A144" s="1">
        <v>34439</v>
      </c>
      <c r="C144">
        <v>305</v>
      </c>
      <c r="D144">
        <v>373</v>
      </c>
      <c r="E144">
        <v>226</v>
      </c>
      <c r="F144">
        <v>904</v>
      </c>
      <c r="I144" s="8">
        <v>0.33590308370044053</v>
      </c>
      <c r="J144" s="8">
        <v>0.20837988826815643</v>
      </c>
      <c r="K144" s="8">
        <v>0.46887966804979253</v>
      </c>
      <c r="L144" s="8">
        <v>0.28427672955974842</v>
      </c>
      <c r="N144">
        <v>19</v>
      </c>
      <c r="O144">
        <v>21</v>
      </c>
      <c r="P144">
        <v>-1</v>
      </c>
      <c r="Q144">
        <v>39</v>
      </c>
      <c r="R144" s="16">
        <v>90</v>
      </c>
    </row>
    <row r="145" spans="1:18" x14ac:dyDescent="0.25">
      <c r="F145" s="7"/>
      <c r="R145" s="16"/>
    </row>
    <row r="146" spans="1:18" x14ac:dyDescent="0.25">
      <c r="R146" s="16"/>
    </row>
    <row r="147" spans="1:18" x14ac:dyDescent="0.25">
      <c r="A147" s="1">
        <v>36630</v>
      </c>
      <c r="C147" s="7">
        <f>[69]STOR951!$D$13</f>
        <v>322</v>
      </c>
      <c r="D147" s="7">
        <f>[69]STOR951!$D$17</f>
        <v>417</v>
      </c>
      <c r="E147" s="7">
        <f>[69]STOR951!$D$21</f>
        <v>269</v>
      </c>
      <c r="F147" s="7">
        <f>[69]STOR951!$D$25</f>
        <v>1008</v>
      </c>
      <c r="I147" s="8">
        <f>[69]STOR951!$G$13</f>
        <v>0.33788037775445962</v>
      </c>
      <c r="J147" s="8">
        <f>[69]STOR951!$G$17</f>
        <v>0.22724795640326975</v>
      </c>
      <c r="K147" s="8">
        <f>[69]STOR951!$G$21</f>
        <v>0.53162055335968383</v>
      </c>
      <c r="L147" s="8">
        <f>[69]STOR951!$G$25</f>
        <v>0.30601092896174864</v>
      </c>
      <c r="N147" s="7">
        <f>[69]STOR951!$E$13</f>
        <v>-8</v>
      </c>
      <c r="O147" s="7">
        <f>[69]STOR951!$E$17</f>
        <v>-25</v>
      </c>
      <c r="P147" s="7">
        <f>[69]STOR951!$E$21</f>
        <v>8</v>
      </c>
      <c r="Q147" s="7">
        <f>[69]STOR951!$E$25</f>
        <v>-25</v>
      </c>
      <c r="R147" s="16"/>
    </row>
    <row r="148" spans="1:18" x14ac:dyDescent="0.25">
      <c r="A148" s="1">
        <v>36266</v>
      </c>
      <c r="C148" s="7">
        <f>[16]STOR951!$D$13</f>
        <v>542</v>
      </c>
      <c r="D148" s="7">
        <f>[16]STOR951!$D$17</f>
        <v>597</v>
      </c>
      <c r="E148" s="7">
        <f>[16]STOR951!$D$21</f>
        <v>230</v>
      </c>
      <c r="F148" s="7">
        <f>[16]STOR951!$D$25</f>
        <v>1369</v>
      </c>
      <c r="I148" s="8">
        <f>[16]STOR951!$G$13</f>
        <v>0.59691629955947134</v>
      </c>
      <c r="J148" s="8">
        <f>[16]STOR951!$G$17</f>
        <v>0.33351955307262571</v>
      </c>
      <c r="K148" s="8">
        <f>[16]STOR951!$G$21</f>
        <v>0.47717842323651455</v>
      </c>
      <c r="L148" s="8">
        <f>[16]STOR951!$G$25</f>
        <v>0.42701185277604492</v>
      </c>
      <c r="N148" s="7">
        <f>[16]STOR951!$E$13</f>
        <v>3</v>
      </c>
      <c r="O148" s="7">
        <f>[16]STOR951!$E$17</f>
        <v>5</v>
      </c>
      <c r="P148" s="7">
        <f>[16]STOR951!$E$21</f>
        <v>-6</v>
      </c>
      <c r="Q148" s="7">
        <f>[16]STOR951!$E$25</f>
        <v>2</v>
      </c>
      <c r="R148" s="16">
        <v>15.4</v>
      </c>
    </row>
    <row r="149" spans="1:18" x14ac:dyDescent="0.25">
      <c r="A149" s="1">
        <v>35902</v>
      </c>
      <c r="C149" s="7">
        <v>410</v>
      </c>
      <c r="D149" s="7">
        <v>568</v>
      </c>
      <c r="E149" s="7">
        <v>157</v>
      </c>
      <c r="F149" s="7">
        <v>1135</v>
      </c>
      <c r="I149" s="8">
        <v>0.45154185022026433</v>
      </c>
      <c r="J149" s="8">
        <v>0.31731843575418994</v>
      </c>
      <c r="K149" s="8">
        <v>0.32572614107883818</v>
      </c>
      <c r="L149" s="8">
        <v>0.35402370555208984</v>
      </c>
      <c r="N149" s="7">
        <v>27</v>
      </c>
      <c r="O149" s="7">
        <v>33</v>
      </c>
      <c r="P149" s="7">
        <v>-6</v>
      </c>
      <c r="Q149" s="7">
        <v>54</v>
      </c>
      <c r="R149" s="16">
        <v>14.2</v>
      </c>
    </row>
    <row r="150" spans="1:18" x14ac:dyDescent="0.25">
      <c r="A150" s="1">
        <v>35538</v>
      </c>
      <c r="C150" s="7">
        <v>303</v>
      </c>
      <c r="D150" s="7">
        <v>354</v>
      </c>
      <c r="E150" s="7">
        <v>172</v>
      </c>
      <c r="F150" s="7">
        <v>829</v>
      </c>
      <c r="I150" s="8">
        <v>0.33854748603351953</v>
      </c>
      <c r="J150" s="8">
        <v>0.19407894736842105</v>
      </c>
      <c r="K150" s="8">
        <v>0.35983263598326359</v>
      </c>
      <c r="L150" s="8">
        <v>0.25857766687461009</v>
      </c>
      <c r="N150" s="7">
        <v>-7</v>
      </c>
      <c r="O150" s="7">
        <v>-2</v>
      </c>
      <c r="P150" s="7">
        <v>2</v>
      </c>
      <c r="Q150" s="7">
        <v>-7</v>
      </c>
      <c r="R150" s="16">
        <v>8.5</v>
      </c>
    </row>
    <row r="151" spans="1:18" ht="13.5" customHeight="1" x14ac:dyDescent="0.25">
      <c r="A151" s="1">
        <v>35174</v>
      </c>
      <c r="C151">
        <v>168</v>
      </c>
      <c r="D151">
        <v>179</v>
      </c>
      <c r="E151">
        <v>226</v>
      </c>
      <c r="F151">
        <v>573</v>
      </c>
      <c r="I151" s="8">
        <v>0.18502202643171806</v>
      </c>
      <c r="J151" s="8">
        <v>0.1</v>
      </c>
      <c r="K151" s="8">
        <v>0.46887966804979253</v>
      </c>
      <c r="L151" s="8">
        <v>0.18018867924528301</v>
      </c>
      <c r="N151">
        <v>7</v>
      </c>
      <c r="O151">
        <v>19</v>
      </c>
      <c r="P151">
        <v>1</v>
      </c>
      <c r="Q151">
        <v>27</v>
      </c>
      <c r="R151" s="16">
        <v>14</v>
      </c>
    </row>
    <row r="152" spans="1:18" ht="13.5" customHeight="1" x14ac:dyDescent="0.25">
      <c r="A152" s="1">
        <v>34810</v>
      </c>
      <c r="C152">
        <v>409</v>
      </c>
      <c r="D152">
        <v>496</v>
      </c>
      <c r="E152">
        <v>255</v>
      </c>
      <c r="F152">
        <v>1160</v>
      </c>
      <c r="I152" s="8">
        <v>0.45044052863436124</v>
      </c>
      <c r="J152" s="8">
        <v>0.27709497206703909</v>
      </c>
      <c r="K152" s="8">
        <v>0.52904564315352698</v>
      </c>
      <c r="L152" s="8">
        <v>0.36477987421383645</v>
      </c>
      <c r="N152">
        <v>20</v>
      </c>
      <c r="O152">
        <v>16</v>
      </c>
      <c r="P152">
        <v>-6</v>
      </c>
      <c r="Q152">
        <v>30</v>
      </c>
      <c r="R152" s="16">
        <v>13</v>
      </c>
    </row>
    <row r="153" spans="1:18" ht="13.5" customHeight="1" x14ac:dyDescent="0.25">
      <c r="A153" s="1">
        <v>34446</v>
      </c>
      <c r="C153">
        <v>335</v>
      </c>
      <c r="D153">
        <v>416</v>
      </c>
      <c r="E153">
        <v>232</v>
      </c>
      <c r="F153">
        <v>983</v>
      </c>
      <c r="I153" s="8">
        <v>0.36894273127753302</v>
      </c>
      <c r="J153" s="8">
        <v>0.23240223463687151</v>
      </c>
      <c r="K153" s="8">
        <v>0.48132780082987553</v>
      </c>
      <c r="L153" s="8">
        <v>0.3091194968553459</v>
      </c>
      <c r="N153">
        <v>30</v>
      </c>
      <c r="O153">
        <v>43</v>
      </c>
      <c r="P153">
        <v>6</v>
      </c>
      <c r="Q153">
        <v>79</v>
      </c>
      <c r="R153" s="16">
        <v>11</v>
      </c>
    </row>
    <row r="154" spans="1:18" ht="13.5" customHeight="1" x14ac:dyDescent="0.25">
      <c r="F154" s="7"/>
      <c r="R154" s="16"/>
    </row>
    <row r="155" spans="1:18" ht="13.5" customHeight="1" x14ac:dyDescent="0.25">
      <c r="R155" s="16"/>
    </row>
    <row r="156" spans="1:18" ht="13.5" customHeight="1" x14ac:dyDescent="0.25">
      <c r="A156" s="1">
        <v>36637</v>
      </c>
      <c r="C156" s="7">
        <f>[70]STOR951!$D$13</f>
        <v>325</v>
      </c>
      <c r="D156" s="7">
        <f>[70]STOR951!$D$17</f>
        <v>425</v>
      </c>
      <c r="E156" s="7">
        <f>[70]STOR951!$D$21</f>
        <v>277</v>
      </c>
      <c r="F156" s="7">
        <f>[70]STOR951!$D$25</f>
        <v>1027</v>
      </c>
      <c r="I156" s="8">
        <f>[70]STOR951!$G$13</f>
        <v>0.3410283315844701</v>
      </c>
      <c r="J156" s="8">
        <f>[70]STOR951!$G$17</f>
        <v>0.23160762942779292</v>
      </c>
      <c r="K156" s="8">
        <f>[70]STOR951!$G$21</f>
        <v>0.54743083003952564</v>
      </c>
      <c r="L156" s="8">
        <f>[70]STOR951!$G$25</f>
        <v>0.31177899210686094</v>
      </c>
      <c r="N156" s="7">
        <f>[70]STOR951!$E$13</f>
        <v>3</v>
      </c>
      <c r="O156" s="7">
        <f>[70]STOR951!$E$17</f>
        <v>8</v>
      </c>
      <c r="P156" s="7">
        <f>[70]STOR951!$E$21</f>
        <v>8</v>
      </c>
      <c r="Q156" s="7">
        <f>[70]STOR951!$E$25</f>
        <v>19</v>
      </c>
      <c r="R156" s="16"/>
    </row>
    <row r="157" spans="1:18" ht="13.5" customHeight="1" x14ac:dyDescent="0.25">
      <c r="A157" s="1">
        <v>36273</v>
      </c>
      <c r="C157" s="7">
        <f>[17]STOR951!$D$13</f>
        <v>538</v>
      </c>
      <c r="D157" s="7">
        <f>[17]STOR951!$D$17</f>
        <v>600</v>
      </c>
      <c r="E157" s="7">
        <f>[17]STOR951!$D$21</f>
        <v>236</v>
      </c>
      <c r="F157" s="7">
        <f>[17]STOR951!$D$25</f>
        <v>1374</v>
      </c>
      <c r="I157" s="8">
        <f>[17]STOR951!$G$13</f>
        <v>0.59251101321585908</v>
      </c>
      <c r="J157" s="8">
        <f>[17]STOR951!$G$17</f>
        <v>0.33519553072625696</v>
      </c>
      <c r="K157" s="8">
        <f>[17]STOR951!$G$21</f>
        <v>0.48962655601659749</v>
      </c>
      <c r="L157" s="8">
        <f>[17]STOR951!$G$25</f>
        <v>0.42857142857142855</v>
      </c>
      <c r="N157" s="7">
        <f>[17]STOR951!$E$13</f>
        <v>-4</v>
      </c>
      <c r="O157" s="7">
        <f>[17]STOR951!$E$17</f>
        <v>3</v>
      </c>
      <c r="P157" s="7">
        <f>[17]STOR951!$E$21</f>
        <v>6</v>
      </c>
      <c r="Q157" s="7">
        <f>[17]STOR951!$E$25</f>
        <v>5</v>
      </c>
      <c r="R157" s="16">
        <v>21.7</v>
      </c>
    </row>
    <row r="158" spans="1:18" ht="13.5" customHeight="1" x14ac:dyDescent="0.25">
      <c r="A158" s="1">
        <v>35909</v>
      </c>
      <c r="C158" s="7">
        <v>429</v>
      </c>
      <c r="D158" s="7">
        <v>601</v>
      </c>
      <c r="E158" s="7">
        <v>169</v>
      </c>
      <c r="F158" s="7">
        <v>1199</v>
      </c>
      <c r="I158" s="8">
        <v>0.47246696035242292</v>
      </c>
      <c r="J158" s="8">
        <v>0.33575418994413408</v>
      </c>
      <c r="K158" s="8">
        <v>0.35062240663900412</v>
      </c>
      <c r="L158" s="8">
        <v>0.37398627573300064</v>
      </c>
      <c r="N158" s="7">
        <v>19</v>
      </c>
      <c r="O158" s="7">
        <v>33</v>
      </c>
      <c r="P158" s="7">
        <v>12</v>
      </c>
      <c r="Q158" s="7">
        <v>64</v>
      </c>
      <c r="R158" s="16">
        <v>31.9</v>
      </c>
    </row>
    <row r="159" spans="1:18" ht="13.5" customHeight="1" x14ac:dyDescent="0.25">
      <c r="A159" s="1">
        <v>35545</v>
      </c>
      <c r="C159" s="7">
        <v>311</v>
      </c>
      <c r="D159" s="7">
        <v>364</v>
      </c>
      <c r="E159" s="7">
        <v>179</v>
      </c>
      <c r="F159" s="7">
        <v>854</v>
      </c>
      <c r="I159" s="8">
        <v>0.34748603351955309</v>
      </c>
      <c r="J159" s="8">
        <v>0.19956140350877194</v>
      </c>
      <c r="K159" s="8">
        <v>0.37447698744769875</v>
      </c>
      <c r="L159" s="8">
        <v>0.26637554585152839</v>
      </c>
      <c r="N159" s="7">
        <v>8</v>
      </c>
      <c r="O159" s="7">
        <v>10</v>
      </c>
      <c r="P159" s="7">
        <v>7</v>
      </c>
      <c r="Q159" s="7">
        <v>25</v>
      </c>
      <c r="R159" s="16">
        <v>4.0999999999999996</v>
      </c>
    </row>
    <row r="160" spans="1:18" ht="13.5" customHeight="1" x14ac:dyDescent="0.25">
      <c r="A160" s="1">
        <v>35181</v>
      </c>
      <c r="C160">
        <v>183</v>
      </c>
      <c r="D160">
        <v>227</v>
      </c>
      <c r="E160">
        <v>231</v>
      </c>
      <c r="F160">
        <v>641</v>
      </c>
      <c r="I160" s="8">
        <v>0.20154185022026433</v>
      </c>
      <c r="J160" s="8">
        <v>0.12681564245810056</v>
      </c>
      <c r="K160" s="8">
        <v>0.47925311203319504</v>
      </c>
      <c r="L160" s="8">
        <v>0.20157232704402517</v>
      </c>
      <c r="N160">
        <v>15</v>
      </c>
      <c r="O160">
        <v>48</v>
      </c>
      <c r="P160">
        <v>5</v>
      </c>
      <c r="Q160">
        <v>68</v>
      </c>
      <c r="R160" s="16">
        <v>10</v>
      </c>
    </row>
    <row r="161" spans="1:18" ht="13.5" customHeight="1" x14ac:dyDescent="0.25">
      <c r="A161" s="1">
        <v>34817</v>
      </c>
      <c r="C161">
        <v>415</v>
      </c>
      <c r="D161">
        <v>517</v>
      </c>
      <c r="E161">
        <v>258</v>
      </c>
      <c r="F161">
        <v>1190</v>
      </c>
      <c r="G161">
        <v>1379</v>
      </c>
      <c r="H161" s="6">
        <f>G161-F161</f>
        <v>189</v>
      </c>
      <c r="I161" s="8">
        <v>0.45704845814977973</v>
      </c>
      <c r="J161" s="8">
        <v>0.2888268156424581</v>
      </c>
      <c r="K161" s="8">
        <v>0.53526970954356845</v>
      </c>
      <c r="L161" s="8">
        <v>0.37421383647798739</v>
      </c>
      <c r="N161">
        <v>6</v>
      </c>
      <c r="O161">
        <v>21</v>
      </c>
      <c r="P161">
        <v>3</v>
      </c>
      <c r="Q161">
        <v>30</v>
      </c>
      <c r="R161" s="16">
        <v>27</v>
      </c>
    </row>
    <row r="162" spans="1:18" ht="13.5" customHeight="1" x14ac:dyDescent="0.25">
      <c r="A162" s="1">
        <v>34453</v>
      </c>
      <c r="C162">
        <v>359</v>
      </c>
      <c r="D162">
        <v>464</v>
      </c>
      <c r="E162">
        <v>235</v>
      </c>
      <c r="F162">
        <v>1058</v>
      </c>
      <c r="G162">
        <v>1172</v>
      </c>
      <c r="H162" s="6">
        <f>G162-F162</f>
        <v>114</v>
      </c>
      <c r="I162" s="8">
        <v>0.39537444933920707</v>
      </c>
      <c r="J162" s="8">
        <v>0.25921787709497207</v>
      </c>
      <c r="K162" s="8">
        <v>0.487551867219917</v>
      </c>
      <c r="L162" s="8">
        <v>0.33270440251572325</v>
      </c>
      <c r="N162">
        <v>24</v>
      </c>
      <c r="O162">
        <v>48</v>
      </c>
      <c r="P162">
        <v>3</v>
      </c>
      <c r="Q162">
        <v>75</v>
      </c>
      <c r="R162" s="16">
        <v>31</v>
      </c>
    </row>
    <row r="163" spans="1:18" ht="13.5" customHeight="1" x14ac:dyDescent="0.25">
      <c r="H163" s="6"/>
      <c r="R163" s="16"/>
    </row>
    <row r="164" spans="1:18" ht="13.5" customHeight="1" x14ac:dyDescent="0.25">
      <c r="H164" s="6"/>
      <c r="R164" s="16"/>
    </row>
    <row r="165" spans="1:18" ht="13.5" customHeight="1" x14ac:dyDescent="0.25">
      <c r="A165" s="1">
        <v>36644</v>
      </c>
      <c r="C165" s="7">
        <f>[71]STOR951!$D$13</f>
        <v>328</v>
      </c>
      <c r="D165" s="7">
        <f>[71]STOR951!$D$17</f>
        <v>445</v>
      </c>
      <c r="E165" s="7">
        <f>[71]STOR951!$D$21</f>
        <v>286</v>
      </c>
      <c r="F165" s="7">
        <f>[71]STOR951!$D$25</f>
        <v>1059</v>
      </c>
      <c r="G165">
        <v>1195</v>
      </c>
      <c r="H165" s="6">
        <f>G165-F165</f>
        <v>136</v>
      </c>
      <c r="I165" s="8">
        <f>[71]STOR951!$G$13</f>
        <v>0.34417628541448059</v>
      </c>
      <c r="J165" s="8">
        <f>[71]STOR951!$G$17</f>
        <v>0.24250681198910082</v>
      </c>
      <c r="K165" s="8">
        <f>[71]STOR951!$G$21</f>
        <v>0.56521739130434778</v>
      </c>
      <c r="L165" s="8">
        <f>[71]STOR951!$G$25</f>
        <v>0.3214936247723133</v>
      </c>
      <c r="N165" s="7">
        <f>[71]STOR951!$E$13</f>
        <v>3</v>
      </c>
      <c r="O165" s="7">
        <f>[71]STOR951!$E$17</f>
        <v>20</v>
      </c>
      <c r="P165" s="7">
        <f>[71]STOR951!$E$21</f>
        <v>9</v>
      </c>
      <c r="Q165" s="7">
        <f>[71]STOR951!$E$25</f>
        <v>32</v>
      </c>
      <c r="R165" s="16"/>
    </row>
    <row r="166" spans="1:18" ht="13.5" customHeight="1" x14ac:dyDescent="0.25">
      <c r="A166" s="1">
        <v>36280</v>
      </c>
      <c r="C166" s="7">
        <f>[18]STOR951!$D$13</f>
        <v>543</v>
      </c>
      <c r="D166" s="7">
        <f>[18]STOR951!$D$17</f>
        <v>623</v>
      </c>
      <c r="E166" s="7">
        <f>[18]STOR951!$D$21</f>
        <v>242</v>
      </c>
      <c r="F166" s="7">
        <f>[18]STOR951!$D$25</f>
        <v>1408</v>
      </c>
      <c r="G166">
        <v>1514</v>
      </c>
      <c r="H166" s="6">
        <f>G166-F166</f>
        <v>106</v>
      </c>
      <c r="I166" s="8">
        <f>[18]STOR951!$G$13</f>
        <v>0.59801762114537449</v>
      </c>
      <c r="J166" s="8">
        <f>[18]STOR951!$G$17</f>
        <v>0.34804469273743016</v>
      </c>
      <c r="K166" s="8">
        <f>[18]STOR951!$G$21</f>
        <v>0.50207468879668049</v>
      </c>
      <c r="L166" s="8">
        <f>[18]STOR951!$G$25</f>
        <v>0.43917654398003741</v>
      </c>
      <c r="N166" s="7">
        <f>[18]STOR951!$E$13</f>
        <v>5</v>
      </c>
      <c r="O166" s="7">
        <f>[18]STOR951!$E$17</f>
        <v>23</v>
      </c>
      <c r="P166" s="7">
        <f>[18]STOR951!$E$21</f>
        <v>6</v>
      </c>
      <c r="Q166" s="7">
        <f>[18]STOR951!$E$25</f>
        <v>34</v>
      </c>
      <c r="R166" s="16">
        <v>19.5</v>
      </c>
    </row>
    <row r="167" spans="1:18" ht="13.5" customHeight="1" x14ac:dyDescent="0.25">
      <c r="A167" s="1">
        <v>35916</v>
      </c>
      <c r="C167" s="7">
        <v>460</v>
      </c>
      <c r="D167" s="7">
        <v>635</v>
      </c>
      <c r="E167" s="7">
        <v>182</v>
      </c>
      <c r="F167" s="7">
        <v>1277</v>
      </c>
      <c r="G167">
        <v>1386</v>
      </c>
      <c r="H167" s="6">
        <f>G167-F167</f>
        <v>109</v>
      </c>
      <c r="I167" s="8">
        <v>0.50660792951541855</v>
      </c>
      <c r="J167" s="8">
        <v>0.35474860335195529</v>
      </c>
      <c r="K167" s="8">
        <v>0.37759336099585061</v>
      </c>
      <c r="L167" s="8">
        <v>0.39831565814098563</v>
      </c>
      <c r="N167" s="7">
        <v>31</v>
      </c>
      <c r="O167" s="7">
        <v>34</v>
      </c>
      <c r="P167" s="7">
        <v>13</v>
      </c>
      <c r="Q167" s="7">
        <v>78</v>
      </c>
      <c r="R167" s="16">
        <v>40.1</v>
      </c>
    </row>
    <row r="168" spans="1:18" ht="13.5" customHeight="1" x14ac:dyDescent="0.25">
      <c r="A168" s="1">
        <v>35552</v>
      </c>
      <c r="C168" s="7">
        <v>320</v>
      </c>
      <c r="D168" s="7">
        <v>392</v>
      </c>
      <c r="E168" s="7">
        <v>188</v>
      </c>
      <c r="F168" s="7">
        <v>900</v>
      </c>
      <c r="G168">
        <v>1051</v>
      </c>
      <c r="H168" s="6">
        <f>G168-F168</f>
        <v>151</v>
      </c>
      <c r="I168" s="8">
        <v>0.35754189944134079</v>
      </c>
      <c r="J168" s="8">
        <v>0.21491228070175439</v>
      </c>
      <c r="K168" s="8">
        <v>0.39330543933054396</v>
      </c>
      <c r="L168" s="8">
        <v>0.28072364316905801</v>
      </c>
      <c r="N168" s="7">
        <v>9</v>
      </c>
      <c r="O168" s="7">
        <v>28</v>
      </c>
      <c r="P168" s="7">
        <v>9</v>
      </c>
      <c r="Q168" s="7">
        <v>46</v>
      </c>
      <c r="R168" s="16">
        <v>30.3</v>
      </c>
    </row>
    <row r="169" spans="1:18" ht="13.5" customHeight="1" x14ac:dyDescent="0.25">
      <c r="A169" s="1">
        <v>35188</v>
      </c>
      <c r="C169">
        <v>198</v>
      </c>
      <c r="D169">
        <v>262</v>
      </c>
      <c r="E169">
        <v>234</v>
      </c>
      <c r="F169">
        <v>694</v>
      </c>
      <c r="G169">
        <v>851</v>
      </c>
      <c r="H169" s="6">
        <f>G169-F169</f>
        <v>157</v>
      </c>
      <c r="I169" s="8">
        <v>0.221</v>
      </c>
      <c r="J169" s="8">
        <v>0.14399999999999999</v>
      </c>
      <c r="K169" s="8">
        <v>0.49</v>
      </c>
      <c r="L169" s="8">
        <v>0.216</v>
      </c>
      <c r="N169">
        <v>15</v>
      </c>
      <c r="O169">
        <v>35</v>
      </c>
      <c r="P169">
        <v>3</v>
      </c>
      <c r="Q169">
        <v>53</v>
      </c>
      <c r="R169" s="16">
        <v>27</v>
      </c>
    </row>
    <row r="170" spans="1:18" ht="13.5" customHeight="1" x14ac:dyDescent="0.25">
      <c r="A170" s="1">
        <v>34824</v>
      </c>
      <c r="C170">
        <v>432</v>
      </c>
      <c r="D170">
        <v>545</v>
      </c>
      <c r="E170">
        <v>262</v>
      </c>
      <c r="F170">
        <v>1239</v>
      </c>
      <c r="I170" s="8">
        <v>0.47577092511013214</v>
      </c>
      <c r="J170" s="8">
        <v>0.30446927374301674</v>
      </c>
      <c r="K170" s="8">
        <v>0.54356846473029041</v>
      </c>
      <c r="L170" s="8">
        <v>0.38962264150943399</v>
      </c>
      <c r="N170">
        <v>17</v>
      </c>
      <c r="O170">
        <v>28</v>
      </c>
      <c r="P170">
        <v>4</v>
      </c>
      <c r="Q170">
        <v>49</v>
      </c>
      <c r="R170" s="16">
        <v>22</v>
      </c>
    </row>
    <row r="171" spans="1:18" ht="13.5" customHeight="1" x14ac:dyDescent="0.25">
      <c r="A171" s="1">
        <v>34460</v>
      </c>
      <c r="C171">
        <v>387</v>
      </c>
      <c r="D171">
        <v>507</v>
      </c>
      <c r="E171">
        <v>246</v>
      </c>
      <c r="F171">
        <v>1140</v>
      </c>
      <c r="I171" s="8">
        <v>0.42621145374449337</v>
      </c>
      <c r="J171" s="8">
        <v>0.28324022346368716</v>
      </c>
      <c r="K171" s="8">
        <v>0.51037344398340245</v>
      </c>
      <c r="L171" s="8">
        <v>0.35849056603773582</v>
      </c>
      <c r="N171">
        <v>28</v>
      </c>
      <c r="O171">
        <v>43</v>
      </c>
      <c r="P171">
        <v>11</v>
      </c>
      <c r="Q171">
        <v>82</v>
      </c>
      <c r="R171" s="16">
        <v>36</v>
      </c>
    </row>
    <row r="172" spans="1:18" ht="13.5" customHeight="1" x14ac:dyDescent="0.25">
      <c r="R172" s="16"/>
    </row>
    <row r="173" spans="1:18" ht="13.5" customHeight="1" x14ac:dyDescent="0.25">
      <c r="R173" s="16"/>
    </row>
    <row r="174" spans="1:18" ht="13.5" customHeight="1" x14ac:dyDescent="0.25">
      <c r="A174" s="1">
        <v>36651</v>
      </c>
      <c r="C174" s="7">
        <f>[72]STOR951!$D$13</f>
        <v>345</v>
      </c>
      <c r="D174" s="7">
        <f>[72]STOR951!$D$17</f>
        <v>479</v>
      </c>
      <c r="E174" s="7">
        <f>[72]STOR951!$D$21</f>
        <v>293</v>
      </c>
      <c r="F174" s="7">
        <f>[72]STOR951!$D$25</f>
        <v>1117</v>
      </c>
      <c r="I174" s="8">
        <f>[72]STOR951!$G$13</f>
        <v>0.36201469045120671</v>
      </c>
      <c r="J174" s="8">
        <f>[72]STOR951!$G$17</f>
        <v>0.26103542234332427</v>
      </c>
      <c r="K174" s="8">
        <f>[72]STOR951!$G$21</f>
        <v>0.57905138339920947</v>
      </c>
      <c r="L174" s="8">
        <f>[72]STOR951!$G$25</f>
        <v>0.33910139647844567</v>
      </c>
      <c r="N174" s="7">
        <f>[72]STOR951!$E$13</f>
        <v>17</v>
      </c>
      <c r="O174" s="7">
        <f>[72]STOR951!$E$17</f>
        <v>34</v>
      </c>
      <c r="P174" s="7">
        <f>[72]STOR951!$E$21</f>
        <v>7</v>
      </c>
      <c r="Q174" s="7">
        <f>[72]STOR951!$E$25</f>
        <v>58</v>
      </c>
      <c r="R174" s="16"/>
    </row>
    <row r="175" spans="1:18" ht="13.5" customHeight="1" x14ac:dyDescent="0.25">
      <c r="A175" s="1">
        <v>36287</v>
      </c>
      <c r="C175" s="7">
        <f>[19]STOR951!$D$13</f>
        <v>565</v>
      </c>
      <c r="D175" s="7">
        <f>[19]STOR951!$D$17</f>
        <v>671</v>
      </c>
      <c r="E175" s="7">
        <f>[19]STOR951!$D$21</f>
        <v>244</v>
      </c>
      <c r="F175" s="7">
        <f>[19]STOR951!$D$25</f>
        <v>1480</v>
      </c>
      <c r="I175" s="8">
        <f>[19]STOR951!$G$13</f>
        <v>0.6222466960352423</v>
      </c>
      <c r="J175" s="8">
        <f>[19]STOR951!$G$17</f>
        <v>0.37486033519553075</v>
      </c>
      <c r="K175" s="8">
        <f>[19]STOR951!$G$21</f>
        <v>0.50622406639004147</v>
      </c>
      <c r="L175" s="8">
        <f>[19]STOR951!$G$25</f>
        <v>0.46163443543356208</v>
      </c>
      <c r="N175" s="7">
        <f>[19]STOR951!$E$13</f>
        <v>22</v>
      </c>
      <c r="O175" s="7">
        <f>[19]STOR951!$E$17</f>
        <v>48</v>
      </c>
      <c r="P175" s="7">
        <f>[19]STOR951!$E$21</f>
        <v>2</v>
      </c>
      <c r="Q175" s="7">
        <f>[19]STOR951!$E$25</f>
        <v>72</v>
      </c>
      <c r="R175" s="16">
        <v>79.3</v>
      </c>
    </row>
    <row r="176" spans="1:18" ht="13.5" customHeight="1" x14ac:dyDescent="0.25">
      <c r="A176" s="1">
        <v>35923</v>
      </c>
      <c r="C176" s="7">
        <v>490</v>
      </c>
      <c r="D176" s="7">
        <v>688</v>
      </c>
      <c r="E176" s="7">
        <v>199</v>
      </c>
      <c r="F176" s="7">
        <v>1377</v>
      </c>
      <c r="I176" s="8">
        <v>0.53964757709251099</v>
      </c>
      <c r="J176" s="8">
        <v>0.38435754189944132</v>
      </c>
      <c r="K176" s="8">
        <v>0.41286307053941906</v>
      </c>
      <c r="L176" s="8">
        <v>0.42950717404865879</v>
      </c>
      <c r="N176" s="7">
        <v>30</v>
      </c>
      <c r="O176" s="7">
        <v>53</v>
      </c>
      <c r="P176" s="7">
        <v>17</v>
      </c>
      <c r="Q176" s="7">
        <v>100</v>
      </c>
      <c r="R176" s="16">
        <v>50.8</v>
      </c>
    </row>
    <row r="177" spans="1:18" ht="13.5" customHeight="1" x14ac:dyDescent="0.25">
      <c r="A177" s="1">
        <v>35559</v>
      </c>
      <c r="C177" s="7">
        <v>339</v>
      </c>
      <c r="D177" s="7">
        <v>432</v>
      </c>
      <c r="E177" s="7">
        <v>199</v>
      </c>
      <c r="F177" s="7">
        <v>970</v>
      </c>
      <c r="I177" s="8">
        <v>0.37877094972067038</v>
      </c>
      <c r="J177" s="8">
        <v>0.23684210526315788</v>
      </c>
      <c r="K177" s="8">
        <v>0.41631799163179917</v>
      </c>
      <c r="L177" s="8">
        <v>0.30255770430442919</v>
      </c>
      <c r="N177" s="7">
        <v>19</v>
      </c>
      <c r="O177" s="7">
        <v>40</v>
      </c>
      <c r="P177" s="7">
        <v>11</v>
      </c>
      <c r="Q177" s="7">
        <v>70</v>
      </c>
      <c r="R177" s="16">
        <v>65.8</v>
      </c>
    </row>
    <row r="178" spans="1:18" ht="13.5" customHeight="1" x14ac:dyDescent="0.25">
      <c r="A178" s="1">
        <v>35195</v>
      </c>
      <c r="C178">
        <v>202</v>
      </c>
      <c r="D178">
        <v>311</v>
      </c>
      <c r="E178">
        <v>241</v>
      </c>
      <c r="F178">
        <v>754</v>
      </c>
      <c r="I178" s="8">
        <v>0.22600000000000001</v>
      </c>
      <c r="J178" s="8">
        <v>0.17100000000000001</v>
      </c>
      <c r="K178" s="8">
        <v>0.504</v>
      </c>
      <c r="L178" s="8">
        <v>0.23499999999999999</v>
      </c>
      <c r="N178">
        <v>4</v>
      </c>
      <c r="O178">
        <v>49</v>
      </c>
      <c r="P178">
        <v>7</v>
      </c>
      <c r="Q178">
        <v>60</v>
      </c>
      <c r="R178" s="16">
        <v>55</v>
      </c>
    </row>
    <row r="179" spans="1:18" ht="13.5" customHeight="1" x14ac:dyDescent="0.25">
      <c r="A179" s="1">
        <v>34831</v>
      </c>
      <c r="C179">
        <v>447</v>
      </c>
      <c r="D179">
        <v>553</v>
      </c>
      <c r="E179">
        <v>269</v>
      </c>
      <c r="F179">
        <v>1269</v>
      </c>
      <c r="I179" s="8">
        <v>0.49229074889867841</v>
      </c>
      <c r="J179" s="8">
        <v>0.3089385474860335</v>
      </c>
      <c r="K179" s="8">
        <v>0.55809128630705396</v>
      </c>
      <c r="L179" s="8">
        <v>0.39905660377358493</v>
      </c>
      <c r="N179">
        <v>15</v>
      </c>
      <c r="O179">
        <v>8</v>
      </c>
      <c r="P179">
        <v>7</v>
      </c>
      <c r="Q179">
        <v>30</v>
      </c>
      <c r="R179" s="16">
        <v>38</v>
      </c>
    </row>
    <row r="180" spans="1:18" ht="13.5" customHeight="1" x14ac:dyDescent="0.25">
      <c r="A180" s="1">
        <v>34467</v>
      </c>
      <c r="C180">
        <v>415</v>
      </c>
      <c r="D180">
        <v>561</v>
      </c>
      <c r="E180">
        <v>259</v>
      </c>
      <c r="F180">
        <v>1235</v>
      </c>
      <c r="I180" s="8">
        <v>0.45704845814977973</v>
      </c>
      <c r="J180" s="8">
        <v>0.31340782122905025</v>
      </c>
      <c r="K180" s="8">
        <v>0.53734439834024894</v>
      </c>
      <c r="L180" s="8">
        <v>0.38836477987421386</v>
      </c>
      <c r="N180">
        <v>28</v>
      </c>
      <c r="O180">
        <v>54</v>
      </c>
      <c r="P180">
        <v>13</v>
      </c>
      <c r="Q180">
        <v>95</v>
      </c>
      <c r="R180" s="16">
        <v>83</v>
      </c>
    </row>
    <row r="181" spans="1:18" ht="13.5" customHeight="1" x14ac:dyDescent="0.25">
      <c r="R181" s="16"/>
    </row>
    <row r="182" spans="1:18" ht="13.5" customHeight="1" x14ac:dyDescent="0.25">
      <c r="R182" s="16"/>
    </row>
    <row r="183" spans="1:18" ht="13.5" customHeight="1" x14ac:dyDescent="0.25">
      <c r="A183" s="1">
        <v>36658</v>
      </c>
      <c r="C183" s="7">
        <f>[73]STOR951!$D$13</f>
        <v>346</v>
      </c>
      <c r="D183" s="7">
        <f>[73]STOR951!$D$17</f>
        <v>519</v>
      </c>
      <c r="E183" s="7">
        <f>[73]STOR951!$D$21</f>
        <v>298</v>
      </c>
      <c r="F183" s="7">
        <f>[73]STOR951!$D$25</f>
        <v>1163</v>
      </c>
      <c r="I183" s="8">
        <f>[73]STOR951!$G$13</f>
        <v>0.36306400839454356</v>
      </c>
      <c r="J183" s="8">
        <f>[73]STOR951!$G$17</f>
        <v>0.28283378746594007</v>
      </c>
      <c r="K183" s="8">
        <f>[73]STOR951!$G$21</f>
        <v>0.58893280632411071</v>
      </c>
      <c r="L183" s="8">
        <f>[73]STOR951!$G$25</f>
        <v>0.35306618093503339</v>
      </c>
      <c r="N183" s="7">
        <f>[73]STOR951!$E$13</f>
        <v>1</v>
      </c>
      <c r="O183" s="7">
        <f>[73]STOR951!$E$17</f>
        <v>40</v>
      </c>
      <c r="P183" s="7">
        <f>[73]STOR951!$E$21</f>
        <v>5</v>
      </c>
      <c r="Q183" s="7">
        <f>[73]STOR951!$E$25</f>
        <v>46</v>
      </c>
      <c r="R183" s="16"/>
    </row>
    <row r="184" spans="1:18" ht="13.5" customHeight="1" x14ac:dyDescent="0.25">
      <c r="A184" s="1">
        <v>36294</v>
      </c>
      <c r="C184" s="7">
        <f>[20]STOR951!$D$13</f>
        <v>588</v>
      </c>
      <c r="D184" s="7">
        <f>[20]STOR951!$D$17</f>
        <v>716</v>
      </c>
      <c r="E184" s="7">
        <f>[20]STOR951!$D$21</f>
        <v>255</v>
      </c>
      <c r="F184" s="7">
        <f>[20]STOR951!$D$25</f>
        <v>1559</v>
      </c>
      <c r="I184" s="8">
        <f>[20]STOR951!$G$13</f>
        <v>0.64757709251101325</v>
      </c>
      <c r="J184" s="8">
        <f>[20]STOR951!$G$17</f>
        <v>0.4</v>
      </c>
      <c r="K184" s="8">
        <f>[20]STOR951!$G$21</f>
        <v>0.52904564315352698</v>
      </c>
      <c r="L184" s="8">
        <f>[20]STOR951!$G$25</f>
        <v>0.48627573300062382</v>
      </c>
      <c r="N184" s="7">
        <f>[20]STOR951!$E$13</f>
        <v>23</v>
      </c>
      <c r="O184" s="7">
        <f>[20]STOR951!$E$17</f>
        <v>45</v>
      </c>
      <c r="P184" s="7">
        <f>[20]STOR951!$E$21</f>
        <v>11</v>
      </c>
      <c r="Q184" s="7">
        <f>[20]STOR951!$E$25</f>
        <v>79</v>
      </c>
      <c r="R184" s="16">
        <v>74.400000000000006</v>
      </c>
    </row>
    <row r="185" spans="1:18" ht="13.5" customHeight="1" x14ac:dyDescent="0.25">
      <c r="A185" s="1">
        <v>35930</v>
      </c>
      <c r="C185" s="7">
        <v>513</v>
      </c>
      <c r="D185" s="7">
        <v>744</v>
      </c>
      <c r="E185" s="7">
        <v>212</v>
      </c>
      <c r="F185" s="7">
        <v>1469</v>
      </c>
      <c r="I185" s="8">
        <v>0.56497797356828194</v>
      </c>
      <c r="J185" s="8">
        <v>0.41564245810055866</v>
      </c>
      <c r="K185" s="8">
        <v>0.43983402489626555</v>
      </c>
      <c r="L185" s="8">
        <v>0.45820336868371803</v>
      </c>
      <c r="N185" s="7">
        <v>23</v>
      </c>
      <c r="O185" s="7">
        <v>56</v>
      </c>
      <c r="P185" s="7">
        <v>13</v>
      </c>
      <c r="Q185" s="7">
        <v>92</v>
      </c>
      <c r="R185" s="16">
        <v>35.299999999999997</v>
      </c>
    </row>
    <row r="186" spans="1:18" ht="13.5" customHeight="1" x14ac:dyDescent="0.25">
      <c r="A186" s="1">
        <v>35566</v>
      </c>
      <c r="C186" s="7">
        <v>355</v>
      </c>
      <c r="D186" s="7">
        <v>468</v>
      </c>
      <c r="E186" s="7">
        <v>209</v>
      </c>
      <c r="F186" s="7">
        <v>1032</v>
      </c>
      <c r="I186" s="8">
        <v>0.39664804469273746</v>
      </c>
      <c r="J186" s="8">
        <v>0.25657894736842107</v>
      </c>
      <c r="K186" s="8">
        <v>0.43723849372384938</v>
      </c>
      <c r="L186" s="8">
        <v>0.32189644416718655</v>
      </c>
      <c r="N186" s="7">
        <v>16</v>
      </c>
      <c r="O186" s="7">
        <v>36</v>
      </c>
      <c r="P186" s="7">
        <v>10</v>
      </c>
      <c r="Q186" s="7">
        <v>62</v>
      </c>
      <c r="R186" s="16">
        <v>54.8</v>
      </c>
    </row>
    <row r="187" spans="1:18" ht="13.5" customHeight="1" x14ac:dyDescent="0.25">
      <c r="A187" s="1">
        <v>35202</v>
      </c>
      <c r="C187">
        <v>214</v>
      </c>
      <c r="D187">
        <v>349</v>
      </c>
      <c r="E187">
        <v>250</v>
      </c>
      <c r="F187">
        <v>813</v>
      </c>
      <c r="I187" s="8">
        <v>0.23899999999999999</v>
      </c>
      <c r="J187" s="8">
        <v>0.191</v>
      </c>
      <c r="K187" s="8">
        <v>0.52300000000000002</v>
      </c>
      <c r="L187" s="8">
        <v>0.254</v>
      </c>
      <c r="N187">
        <v>12</v>
      </c>
      <c r="O187">
        <v>38</v>
      </c>
      <c r="P187">
        <v>9</v>
      </c>
      <c r="Q187">
        <v>59</v>
      </c>
      <c r="R187" s="16">
        <v>57</v>
      </c>
    </row>
    <row r="188" spans="1:18" ht="13.5" customHeight="1" x14ac:dyDescent="0.25">
      <c r="A188" s="1">
        <v>34838</v>
      </c>
      <c r="C188">
        <v>465</v>
      </c>
      <c r="D188">
        <v>639</v>
      </c>
      <c r="E188">
        <v>279</v>
      </c>
      <c r="F188">
        <v>1383</v>
      </c>
      <c r="I188" s="8">
        <v>0.51211453744493396</v>
      </c>
      <c r="J188" s="8">
        <v>0.35698324022346367</v>
      </c>
      <c r="K188" s="8">
        <v>0.57883817427385897</v>
      </c>
      <c r="L188" s="8">
        <v>0.43490566037735851</v>
      </c>
      <c r="N188">
        <v>18</v>
      </c>
      <c r="O188">
        <v>86</v>
      </c>
      <c r="P188">
        <v>10</v>
      </c>
      <c r="Q188">
        <v>114</v>
      </c>
      <c r="R188" s="16">
        <v>57</v>
      </c>
    </row>
    <row r="189" spans="1:18" ht="13.5" customHeight="1" x14ac:dyDescent="0.25">
      <c r="A189" s="1">
        <v>34474</v>
      </c>
      <c r="C189">
        <v>451</v>
      </c>
      <c r="D189">
        <v>607</v>
      </c>
      <c r="E189">
        <v>266</v>
      </c>
      <c r="F189">
        <v>1324</v>
      </c>
      <c r="I189" s="8">
        <v>0.49669603524229072</v>
      </c>
      <c r="J189" s="8">
        <v>0.33910614525139665</v>
      </c>
      <c r="K189" s="8">
        <v>0.55186721991701249</v>
      </c>
      <c r="L189" s="8">
        <v>0.41635220125786165</v>
      </c>
      <c r="N189">
        <v>36</v>
      </c>
      <c r="O189">
        <v>46</v>
      </c>
      <c r="P189">
        <v>7</v>
      </c>
      <c r="Q189">
        <v>89</v>
      </c>
      <c r="R189" s="16">
        <v>89</v>
      </c>
    </row>
    <row r="190" spans="1:18" ht="13.5" customHeight="1" x14ac:dyDescent="0.25">
      <c r="R190" s="16"/>
    </row>
    <row r="191" spans="1:18" ht="13.5" customHeight="1" x14ac:dyDescent="0.25">
      <c r="R191" s="16"/>
    </row>
    <row r="192" spans="1:18" ht="13.5" customHeight="1" x14ac:dyDescent="0.25">
      <c r="A192" s="1">
        <v>36665</v>
      </c>
      <c r="C192" s="7">
        <f>[74]STOR951!$D$13</f>
        <v>353</v>
      </c>
      <c r="D192" s="7">
        <f>[74]STOR951!$D$17</f>
        <v>561</v>
      </c>
      <c r="E192" s="7">
        <f>[74]STOR951!$D$21</f>
        <v>304</v>
      </c>
      <c r="F192" s="7">
        <f>[74]STOR951!$D$25</f>
        <v>1218</v>
      </c>
      <c r="I192" s="8">
        <f>[74]STOR951!$G$13</f>
        <v>0.37040923399790138</v>
      </c>
      <c r="J192" s="8">
        <f>[74]STOR951!$G$17</f>
        <v>0.30572207084468667</v>
      </c>
      <c r="K192" s="8">
        <f>[74]STOR951!$G$21</f>
        <v>0.60079051383399207</v>
      </c>
      <c r="L192" s="8">
        <f>[74]STOR951!$G$25</f>
        <v>0.36976320582877958</v>
      </c>
      <c r="N192" s="7">
        <f>[74]STOR951!$E$13</f>
        <v>7</v>
      </c>
      <c r="O192" s="7">
        <f>[74]STOR951!$E$17</f>
        <v>42</v>
      </c>
      <c r="P192" s="7">
        <f>[74]STOR951!$E$21</f>
        <v>6</v>
      </c>
      <c r="Q192" s="7">
        <f>[74]STOR951!$E$25</f>
        <v>55</v>
      </c>
      <c r="R192" s="16"/>
    </row>
    <row r="193" spans="1:18" ht="13.5" customHeight="1" x14ac:dyDescent="0.25">
      <c r="A193" s="1">
        <v>36301</v>
      </c>
      <c r="C193" s="7">
        <f>[21]STOR951!$D$13</f>
        <v>599</v>
      </c>
      <c r="D193" s="7">
        <f>[21]STOR951!$D$17</f>
        <v>771</v>
      </c>
      <c r="E193" s="7">
        <f>[21]STOR951!$D$21</f>
        <v>262</v>
      </c>
      <c r="F193" s="7">
        <f>[21]STOR951!$D$25</f>
        <v>1632</v>
      </c>
      <c r="I193" s="8">
        <f>[21]STOR951!$G$13</f>
        <v>0.6596916299559471</v>
      </c>
      <c r="J193" s="8">
        <f>[21]STOR951!$G$17</f>
        <v>0.43072625698324024</v>
      </c>
      <c r="K193" s="8">
        <f>[21]STOR951!$G$21</f>
        <v>0.54356846473029041</v>
      </c>
      <c r="L193" s="8">
        <f>[21]STOR951!$G$25</f>
        <v>0.50904553961322518</v>
      </c>
      <c r="N193" s="7">
        <f>[21]STOR951!$E$13</f>
        <v>11</v>
      </c>
      <c r="O193" s="7">
        <f>[21]STOR951!$E$17</f>
        <v>55</v>
      </c>
      <c r="P193" s="7">
        <f>[21]STOR951!$E$21</f>
        <v>7</v>
      </c>
      <c r="Q193" s="7">
        <f>[21]STOR951!$E$25</f>
        <v>73</v>
      </c>
      <c r="R193" s="16">
        <v>58.7</v>
      </c>
    </row>
    <row r="194" spans="1:18" ht="13.5" customHeight="1" x14ac:dyDescent="0.25">
      <c r="A194" s="1">
        <v>35937</v>
      </c>
      <c r="C194" s="7">
        <v>537</v>
      </c>
      <c r="D194" s="7">
        <v>798</v>
      </c>
      <c r="E194" s="7">
        <v>226</v>
      </c>
      <c r="F194" s="7">
        <v>1561</v>
      </c>
      <c r="I194" s="8">
        <v>0.59140969162995594</v>
      </c>
      <c r="J194" s="8">
        <v>0.44581005586592176</v>
      </c>
      <c r="K194" s="8">
        <v>0.46887966804979253</v>
      </c>
      <c r="L194" s="8">
        <v>0.48689956331877732</v>
      </c>
      <c r="N194" s="7">
        <v>24</v>
      </c>
      <c r="O194" s="7">
        <v>54</v>
      </c>
      <c r="P194" s="7">
        <v>14</v>
      </c>
      <c r="Q194" s="7">
        <v>92</v>
      </c>
      <c r="R194" s="16">
        <v>80.3</v>
      </c>
    </row>
    <row r="195" spans="1:18" ht="13.5" customHeight="1" x14ac:dyDescent="0.25">
      <c r="A195" s="1">
        <v>35573</v>
      </c>
      <c r="C195" s="7">
        <v>373</v>
      </c>
      <c r="D195" s="7">
        <v>515</v>
      </c>
      <c r="E195" s="7">
        <v>220</v>
      </c>
      <c r="F195" s="7">
        <v>1108</v>
      </c>
      <c r="I195" s="8">
        <v>0.41675977653631285</v>
      </c>
      <c r="J195" s="8">
        <v>0.28234649122807015</v>
      </c>
      <c r="K195" s="8">
        <v>0.46025104602510458</v>
      </c>
      <c r="L195" s="8">
        <v>0.3456019962570181</v>
      </c>
      <c r="N195" s="7">
        <v>18</v>
      </c>
      <c r="O195" s="7">
        <v>47</v>
      </c>
      <c r="P195" s="7">
        <v>11</v>
      </c>
      <c r="Q195" s="7">
        <v>76</v>
      </c>
      <c r="R195" s="16">
        <v>69.400000000000006</v>
      </c>
    </row>
    <row r="196" spans="1:18" ht="13.5" customHeight="1" x14ac:dyDescent="0.25">
      <c r="A196" s="1">
        <v>35209</v>
      </c>
      <c r="C196">
        <v>227</v>
      </c>
      <c r="D196">
        <v>408</v>
      </c>
      <c r="E196">
        <v>261</v>
      </c>
      <c r="F196">
        <v>896</v>
      </c>
      <c r="I196" s="8">
        <v>0.254</v>
      </c>
      <c r="J196" s="8">
        <v>0.224</v>
      </c>
      <c r="K196" s="8">
        <v>0.54600000000000004</v>
      </c>
      <c r="L196" s="8">
        <v>0.27900000000000003</v>
      </c>
      <c r="N196">
        <v>13</v>
      </c>
      <c r="O196">
        <v>59</v>
      </c>
      <c r="P196">
        <v>11</v>
      </c>
      <c r="Q196">
        <v>83</v>
      </c>
      <c r="R196" s="16">
        <v>58</v>
      </c>
    </row>
    <row r="197" spans="1:18" ht="13.5" customHeight="1" x14ac:dyDescent="0.25">
      <c r="A197" s="1">
        <v>34845</v>
      </c>
      <c r="C197">
        <v>498</v>
      </c>
      <c r="D197">
        <v>692</v>
      </c>
      <c r="E197">
        <v>286</v>
      </c>
      <c r="F197">
        <v>1476</v>
      </c>
      <c r="G197">
        <v>1668</v>
      </c>
      <c r="H197" s="6">
        <f>G197-F197</f>
        <v>192</v>
      </c>
      <c r="I197" s="8">
        <v>0.54845814977973573</v>
      </c>
      <c r="J197" s="8">
        <v>0.3865921787709497</v>
      </c>
      <c r="K197" s="8">
        <v>0.59336099585062241</v>
      </c>
      <c r="L197" s="8">
        <v>0.46415094339622642</v>
      </c>
      <c r="N197">
        <v>33</v>
      </c>
      <c r="O197">
        <v>53</v>
      </c>
      <c r="P197">
        <v>7</v>
      </c>
      <c r="Q197">
        <v>93</v>
      </c>
      <c r="R197" s="16">
        <v>80</v>
      </c>
    </row>
    <row r="198" spans="1:18" ht="13.5" customHeight="1" x14ac:dyDescent="0.25">
      <c r="A198" s="1">
        <v>34481</v>
      </c>
      <c r="C198">
        <v>470</v>
      </c>
      <c r="D198">
        <v>674</v>
      </c>
      <c r="E198">
        <v>281</v>
      </c>
      <c r="F198">
        <v>1425</v>
      </c>
      <c r="H198" s="6"/>
      <c r="I198" s="8">
        <v>0.51762114537444937</v>
      </c>
      <c r="J198" s="8">
        <v>0.376536312849162</v>
      </c>
      <c r="K198" s="8">
        <v>0.58298755186721996</v>
      </c>
      <c r="L198" s="8">
        <v>0.44811320754716982</v>
      </c>
      <c r="N198">
        <v>19</v>
      </c>
      <c r="O198">
        <v>67</v>
      </c>
      <c r="P198">
        <v>15</v>
      </c>
      <c r="Q198">
        <v>101</v>
      </c>
      <c r="R198" s="16">
        <v>81</v>
      </c>
    </row>
    <row r="199" spans="1:18" ht="13.5" customHeight="1" x14ac:dyDescent="0.25">
      <c r="H199" s="6"/>
      <c r="R199" s="16"/>
    </row>
    <row r="200" spans="1:18" ht="13.5" customHeight="1" x14ac:dyDescent="0.25">
      <c r="H200" s="6"/>
      <c r="R200" s="16"/>
    </row>
    <row r="201" spans="1:18" ht="13.5" customHeight="1" x14ac:dyDescent="0.25">
      <c r="A201" s="1">
        <v>36672</v>
      </c>
      <c r="C201" s="7">
        <f>[75]STOR951!$D$13</f>
        <v>363</v>
      </c>
      <c r="D201" s="7">
        <f>[75]STOR951!$D$17</f>
        <v>601</v>
      </c>
      <c r="E201" s="7">
        <f>[75]STOR951!$D$21</f>
        <v>310</v>
      </c>
      <c r="F201" s="7">
        <f>[75]STOR951!$D$25</f>
        <v>1274</v>
      </c>
      <c r="I201" s="8">
        <f>[75]STOR951!$G$13</f>
        <v>0.38090241343126968</v>
      </c>
      <c r="J201" s="8">
        <f>[75]STOR951!$G$17</f>
        <v>0.32752043596730246</v>
      </c>
      <c r="K201" s="8">
        <f>[75]STOR951!$G$21</f>
        <v>0.61264822134387353</v>
      </c>
      <c r="L201" s="8">
        <f>[75]STOR951!$G$25</f>
        <v>0.38676381299332119</v>
      </c>
      <c r="N201" s="7">
        <f>[75]STOR951!$E$13</f>
        <v>10</v>
      </c>
      <c r="O201" s="7">
        <f>[75]STOR951!$E$17</f>
        <v>40</v>
      </c>
      <c r="P201" s="7">
        <f>[75]STOR951!$E$21</f>
        <v>6</v>
      </c>
      <c r="Q201" s="7">
        <f>[75]STOR951!$E$25</f>
        <v>56</v>
      </c>
      <c r="R201" s="16"/>
    </row>
    <row r="202" spans="1:18" ht="13.5" customHeight="1" x14ac:dyDescent="0.25">
      <c r="A202" s="1">
        <v>36308</v>
      </c>
      <c r="C202" s="7">
        <f>[22]STOR951!$D$13</f>
        <v>615</v>
      </c>
      <c r="D202" s="7">
        <f>[22]STOR951!$D$17</f>
        <v>814</v>
      </c>
      <c r="E202" s="7">
        <f>[22]STOR951!$D$21</f>
        <v>274</v>
      </c>
      <c r="F202" s="7">
        <f>[22]STOR951!$D$25</f>
        <v>1703</v>
      </c>
      <c r="G202">
        <v>1847</v>
      </c>
      <c r="H202" s="6">
        <f>G202-F202</f>
        <v>144</v>
      </c>
      <c r="I202" s="8">
        <f>[22]STOR951!$G$13</f>
        <v>0.67731277533039647</v>
      </c>
      <c r="J202" s="8">
        <f>[22]STOR951!$G$17</f>
        <v>0.45474860335195533</v>
      </c>
      <c r="K202" s="8">
        <f>[22]STOR951!$G$21</f>
        <v>0.56846473029045641</v>
      </c>
      <c r="L202" s="8">
        <f>[22]STOR951!$G$25</f>
        <v>0.53119151590767311</v>
      </c>
      <c r="N202" s="7">
        <f>[22]STOR951!$E$13</f>
        <v>16</v>
      </c>
      <c r="O202" s="7">
        <f>[22]STOR951!$E$17</f>
        <v>43</v>
      </c>
      <c r="P202" s="7">
        <f>[22]STOR951!$E$21</f>
        <v>12</v>
      </c>
      <c r="Q202" s="7">
        <f>[22]STOR951!$E$25</f>
        <v>71</v>
      </c>
      <c r="R202" s="16">
        <v>52.1</v>
      </c>
    </row>
    <row r="203" spans="1:18" ht="13.5" customHeight="1" x14ac:dyDescent="0.25">
      <c r="A203" s="1">
        <v>35944</v>
      </c>
      <c r="C203" s="7">
        <v>564</v>
      </c>
      <c r="D203" s="7">
        <v>860</v>
      </c>
      <c r="E203" s="7">
        <v>243</v>
      </c>
      <c r="F203" s="7">
        <v>1667</v>
      </c>
      <c r="G203">
        <v>1774</v>
      </c>
      <c r="H203" s="6">
        <f>G203-F203</f>
        <v>107</v>
      </c>
      <c r="I203" s="8">
        <v>0.62114537444933926</v>
      </c>
      <c r="J203" s="8">
        <v>0.48044692737430167</v>
      </c>
      <c r="K203" s="8">
        <v>0.50414937759336098</v>
      </c>
      <c r="L203" s="8">
        <v>0.51996257018091074</v>
      </c>
      <c r="N203" s="7">
        <v>27</v>
      </c>
      <c r="O203" s="7">
        <v>62</v>
      </c>
      <c r="P203" s="7">
        <v>17</v>
      </c>
      <c r="Q203" s="7">
        <v>106</v>
      </c>
      <c r="R203" s="16">
        <v>80.5</v>
      </c>
    </row>
    <row r="204" spans="1:18" ht="13.5" customHeight="1" x14ac:dyDescent="0.25">
      <c r="A204" s="1">
        <v>35580</v>
      </c>
      <c r="C204" s="7">
        <v>395</v>
      </c>
      <c r="D204" s="7">
        <v>577</v>
      </c>
      <c r="E204" s="7">
        <v>229</v>
      </c>
      <c r="F204" s="7">
        <v>1201</v>
      </c>
      <c r="G204">
        <v>1362</v>
      </c>
      <c r="H204" s="6">
        <f>G204-F204</f>
        <v>161</v>
      </c>
      <c r="I204" s="8">
        <v>0.44134078212290501</v>
      </c>
      <c r="J204" s="8">
        <v>0.31633771929824561</v>
      </c>
      <c r="K204" s="8">
        <v>0.47907949790794979</v>
      </c>
      <c r="L204" s="8">
        <v>0.37461010605115408</v>
      </c>
      <c r="N204" s="7">
        <v>22</v>
      </c>
      <c r="O204" s="7">
        <v>62</v>
      </c>
      <c r="P204" s="7">
        <v>9</v>
      </c>
      <c r="Q204" s="7">
        <v>93</v>
      </c>
      <c r="R204" s="16">
        <v>68.900000000000006</v>
      </c>
    </row>
    <row r="205" spans="1:18" ht="13.5" customHeight="1" x14ac:dyDescent="0.25">
      <c r="A205" s="1">
        <v>35216</v>
      </c>
      <c r="C205">
        <v>244</v>
      </c>
      <c r="D205">
        <v>470</v>
      </c>
      <c r="E205">
        <v>270</v>
      </c>
      <c r="F205">
        <v>984</v>
      </c>
      <c r="G205">
        <v>1158</v>
      </c>
      <c r="H205" s="6">
        <f>G205-F205</f>
        <v>174</v>
      </c>
      <c r="I205" s="8">
        <v>0.27300000000000002</v>
      </c>
      <c r="J205" s="8">
        <v>0.25800000000000001</v>
      </c>
      <c r="K205" s="8">
        <v>0.56499999999999995</v>
      </c>
      <c r="L205" s="8">
        <v>0.307</v>
      </c>
      <c r="N205">
        <v>17</v>
      </c>
      <c r="O205">
        <v>62</v>
      </c>
      <c r="P205">
        <v>9</v>
      </c>
      <c r="Q205">
        <v>88</v>
      </c>
      <c r="R205" s="16">
        <v>73</v>
      </c>
    </row>
    <row r="206" spans="1:18" ht="13.5" customHeight="1" x14ac:dyDescent="0.25">
      <c r="A206" s="1">
        <v>34852</v>
      </c>
      <c r="C206">
        <v>538</v>
      </c>
      <c r="D206">
        <v>745</v>
      </c>
      <c r="E206">
        <v>300</v>
      </c>
      <c r="F206">
        <v>1583</v>
      </c>
      <c r="H206" s="6"/>
      <c r="I206" s="8">
        <v>0.59251101321585908</v>
      </c>
      <c r="J206" s="8">
        <v>0.41620111731843573</v>
      </c>
      <c r="K206" s="8">
        <v>0.62240663900414939</v>
      </c>
      <c r="L206" s="8">
        <v>0.49779874213836478</v>
      </c>
      <c r="N206">
        <v>40</v>
      </c>
      <c r="O206">
        <v>53</v>
      </c>
      <c r="P206">
        <v>14</v>
      </c>
      <c r="Q206">
        <v>107</v>
      </c>
      <c r="R206" s="16">
        <v>130</v>
      </c>
    </row>
    <row r="207" spans="1:18" ht="13.5" customHeight="1" x14ac:dyDescent="0.25">
      <c r="A207" s="1">
        <v>34488</v>
      </c>
      <c r="C207">
        <v>510</v>
      </c>
      <c r="D207">
        <v>742</v>
      </c>
      <c r="E207">
        <v>293</v>
      </c>
      <c r="F207">
        <v>1545</v>
      </c>
      <c r="G207">
        <v>1554</v>
      </c>
      <c r="H207" s="6">
        <f>G207-F207</f>
        <v>9</v>
      </c>
      <c r="I207" s="8">
        <v>0.56167400881057272</v>
      </c>
      <c r="J207" s="8">
        <v>0.41452513966480448</v>
      </c>
      <c r="K207" s="8">
        <v>0.60788381742738584</v>
      </c>
      <c r="L207" s="8">
        <v>0.48584905660377359</v>
      </c>
      <c r="N207">
        <v>40</v>
      </c>
      <c r="O207">
        <v>68</v>
      </c>
      <c r="P207">
        <v>12</v>
      </c>
      <c r="Q207">
        <v>120</v>
      </c>
      <c r="R207" s="16">
        <v>99</v>
      </c>
    </row>
    <row r="208" spans="1:18" ht="13.5" customHeight="1" x14ac:dyDescent="0.25">
      <c r="R208" s="16"/>
    </row>
    <row r="209" spans="1:18" ht="13.5" customHeight="1" x14ac:dyDescent="0.25">
      <c r="R209" s="16"/>
    </row>
    <row r="210" spans="1:18" ht="13.5" customHeight="1" x14ac:dyDescent="0.25">
      <c r="A210" s="1">
        <v>36679</v>
      </c>
      <c r="C210" s="7">
        <f>[76]STOR951!$D$13</f>
        <v>377</v>
      </c>
      <c r="D210" s="7">
        <f>[76]STOR951!$D$17</f>
        <v>653</v>
      </c>
      <c r="E210" s="7">
        <f>[76]STOR951!$D$21</f>
        <v>322</v>
      </c>
      <c r="F210" s="7">
        <f>[76]STOR951!$D$25</f>
        <v>1352</v>
      </c>
      <c r="G210">
        <v>1450</v>
      </c>
      <c r="H210" s="6">
        <f>G210-F210</f>
        <v>98</v>
      </c>
      <c r="I210" s="8">
        <f>[76]STOR951!$G$13</f>
        <v>0.39559286463798532</v>
      </c>
      <c r="J210" s="8">
        <f>[76]STOR951!$G$17</f>
        <v>0.35585831062670298</v>
      </c>
      <c r="K210" s="8">
        <f>[76]STOR951!$G$21</f>
        <v>0.63636363636363635</v>
      </c>
      <c r="L210" s="8">
        <f>[76]STOR951!$G$25</f>
        <v>0.41044323011536127</v>
      </c>
      <c r="N210" s="7">
        <f>[76]STOR951!$E$13</f>
        <v>14</v>
      </c>
      <c r="O210" s="7">
        <f>[76]STOR951!$E$17</f>
        <v>52</v>
      </c>
      <c r="P210" s="7">
        <f>[76]STOR951!$E$21</f>
        <v>12</v>
      </c>
      <c r="Q210" s="7">
        <f>[76]STOR951!$E$25</f>
        <v>78</v>
      </c>
      <c r="R210" s="16"/>
    </row>
    <row r="211" spans="1:18" ht="13.5" customHeight="1" x14ac:dyDescent="0.25">
      <c r="A211" s="1">
        <v>36315</v>
      </c>
      <c r="C211" s="7">
        <f>[23]STOR951!$D$13</f>
        <v>634</v>
      </c>
      <c r="D211" s="7">
        <f>[23]STOR951!$D$17</f>
        <v>872</v>
      </c>
      <c r="E211" s="7">
        <f>[23]STOR951!$D$21</f>
        <v>288</v>
      </c>
      <c r="F211" s="7">
        <f>[23]STOR951!$D$25</f>
        <v>1794</v>
      </c>
      <c r="I211" s="8">
        <f>[23]STOR951!$G$13</f>
        <v>0.69823788546255505</v>
      </c>
      <c r="J211" s="8">
        <f>[23]STOR951!$G$17</f>
        <v>0.4871508379888268</v>
      </c>
      <c r="K211" s="8">
        <f>[23]STOR951!$G$21</f>
        <v>0.59751037344398339</v>
      </c>
      <c r="L211" s="8">
        <f>[23]STOR951!$G$25</f>
        <v>0.55957579538365565</v>
      </c>
      <c r="N211" s="7">
        <f>[23]STOR951!$E$13</f>
        <v>19</v>
      </c>
      <c r="O211" s="7">
        <f>[23]STOR951!$E$17</f>
        <v>58</v>
      </c>
      <c r="P211" s="7">
        <f>[23]STOR951!$E$21</f>
        <v>14</v>
      </c>
      <c r="Q211" s="7">
        <f>[23]STOR951!$E$25</f>
        <v>91</v>
      </c>
      <c r="R211" s="16">
        <v>73.099999999999994</v>
      </c>
    </row>
    <row r="212" spans="1:18" ht="13.5" customHeight="1" x14ac:dyDescent="0.25">
      <c r="A212" s="1">
        <v>35951</v>
      </c>
      <c r="C212" s="7">
        <v>581</v>
      </c>
      <c r="D212" s="7">
        <v>914</v>
      </c>
      <c r="E212" s="7">
        <v>258</v>
      </c>
      <c r="F212" s="7">
        <v>1753</v>
      </c>
      <c r="I212" s="8">
        <v>0.63986784140969166</v>
      </c>
      <c r="J212" s="8">
        <v>0.51061452513966477</v>
      </c>
      <c r="K212" s="8">
        <v>0.53526970954356845</v>
      </c>
      <c r="L212" s="8">
        <v>0.54678727386150972</v>
      </c>
      <c r="N212" s="7">
        <v>17</v>
      </c>
      <c r="O212" s="7">
        <v>54</v>
      </c>
      <c r="P212" s="7">
        <v>15</v>
      </c>
      <c r="Q212" s="7">
        <v>86</v>
      </c>
      <c r="R212" s="16">
        <v>92.9</v>
      </c>
    </row>
    <row r="213" spans="1:18" ht="13.5" customHeight="1" x14ac:dyDescent="0.25">
      <c r="A213" s="1">
        <v>35587</v>
      </c>
      <c r="C213" s="7">
        <v>416</v>
      </c>
      <c r="D213" s="7">
        <v>636</v>
      </c>
      <c r="E213" s="7">
        <v>240</v>
      </c>
      <c r="F213" s="7">
        <v>1292</v>
      </c>
      <c r="I213" s="8">
        <v>0.46480446927374303</v>
      </c>
      <c r="J213" s="8">
        <v>0.34868421052631576</v>
      </c>
      <c r="K213" s="8">
        <v>0.502092050209205</v>
      </c>
      <c r="L213" s="8">
        <v>0.40299438552713662</v>
      </c>
      <c r="N213" s="7">
        <v>21</v>
      </c>
      <c r="O213" s="7">
        <v>59</v>
      </c>
      <c r="P213" s="7">
        <v>11</v>
      </c>
      <c r="Q213" s="7">
        <v>91</v>
      </c>
      <c r="R213" s="16">
        <v>90.3</v>
      </c>
    </row>
    <row r="214" spans="1:18" ht="13.5" customHeight="1" x14ac:dyDescent="0.25">
      <c r="A214" s="1">
        <v>34857</v>
      </c>
      <c r="C214" s="7">
        <v>262</v>
      </c>
      <c r="D214" s="7">
        <v>532</v>
      </c>
      <c r="E214" s="7">
        <v>278</v>
      </c>
      <c r="F214" s="7">
        <v>1072</v>
      </c>
      <c r="I214" s="8">
        <v>0.29273743016759779</v>
      </c>
      <c r="J214" s="8">
        <v>0.29166666666666669</v>
      </c>
      <c r="K214" s="8">
        <v>0.58158995815899583</v>
      </c>
      <c r="L214" s="8">
        <v>0.33437305053025579</v>
      </c>
      <c r="N214" s="7">
        <v>18</v>
      </c>
      <c r="O214" s="7">
        <v>62</v>
      </c>
      <c r="P214" s="7">
        <v>8</v>
      </c>
      <c r="Q214" s="7">
        <v>88</v>
      </c>
      <c r="R214" s="16">
        <v>66</v>
      </c>
    </row>
    <row r="215" spans="1:18" ht="13.5" customHeight="1" x14ac:dyDescent="0.25">
      <c r="A215" s="1">
        <v>34859</v>
      </c>
      <c r="C215">
        <v>544</v>
      </c>
      <c r="D215">
        <v>805</v>
      </c>
      <c r="E215">
        <v>314</v>
      </c>
      <c r="F215">
        <v>1663</v>
      </c>
      <c r="I215" s="8">
        <v>0.59911894273127753</v>
      </c>
      <c r="J215" s="8">
        <v>0.44972067039106145</v>
      </c>
      <c r="K215" s="8">
        <v>0.65145228215767637</v>
      </c>
      <c r="L215" s="8">
        <v>0.52295597484276735</v>
      </c>
      <c r="N215">
        <v>6</v>
      </c>
      <c r="O215">
        <v>60</v>
      </c>
      <c r="P215">
        <v>14</v>
      </c>
      <c r="Q215">
        <v>80</v>
      </c>
      <c r="R215" s="16">
        <v>66</v>
      </c>
    </row>
    <row r="216" spans="1:18" ht="13.5" customHeight="1" x14ac:dyDescent="0.25">
      <c r="A216" s="1">
        <v>34495</v>
      </c>
      <c r="C216">
        <v>522</v>
      </c>
      <c r="D216">
        <v>804</v>
      </c>
      <c r="E216">
        <v>312</v>
      </c>
      <c r="F216">
        <v>1638</v>
      </c>
      <c r="I216" s="8">
        <v>0.57488986784140972</v>
      </c>
      <c r="J216" s="8">
        <v>0.44916201117318438</v>
      </c>
      <c r="K216" s="8">
        <v>0.64730290456431538</v>
      </c>
      <c r="L216" s="8">
        <v>0.51509433962264151</v>
      </c>
      <c r="N216">
        <v>12</v>
      </c>
      <c r="O216">
        <v>62</v>
      </c>
      <c r="P216">
        <v>19</v>
      </c>
      <c r="Q216">
        <v>93</v>
      </c>
      <c r="R216" s="16">
        <v>88</v>
      </c>
    </row>
    <row r="217" spans="1:18" ht="13.5" customHeight="1" x14ac:dyDescent="0.25">
      <c r="R217" s="16"/>
    </row>
    <row r="218" spans="1:18" ht="13.5" customHeight="1" x14ac:dyDescent="0.25">
      <c r="R218" s="16"/>
    </row>
    <row r="219" spans="1:18" ht="13.5" customHeight="1" x14ac:dyDescent="0.25">
      <c r="A219" s="1">
        <v>36686</v>
      </c>
      <c r="C219" s="7">
        <f>[28]STOR951!$D$13</f>
        <v>398</v>
      </c>
      <c r="D219" s="7">
        <f>[28]STOR951!$D$17</f>
        <v>706</v>
      </c>
      <c r="E219" s="7">
        <f>[28]STOR951!$D$21</f>
        <v>326</v>
      </c>
      <c r="F219" s="7">
        <f>[28]STOR951!$D$25</f>
        <v>1430</v>
      </c>
      <c r="I219" s="8">
        <f>[28]STOR951!$G$13</f>
        <v>0.41762854144805878</v>
      </c>
      <c r="J219" s="8">
        <f>[28]STOR951!$G$17</f>
        <v>0.38474114441416896</v>
      </c>
      <c r="K219" s="8">
        <f>[28]STOR951!$G$21</f>
        <v>0.64426877470355737</v>
      </c>
      <c r="L219" s="8">
        <f>[28]STOR951!$G$25</f>
        <v>0.43412264723740135</v>
      </c>
      <c r="N219" s="7">
        <f>[28]STOR951!$E$13</f>
        <v>21</v>
      </c>
      <c r="O219" s="7">
        <f>[28]STOR951!$E$17</f>
        <v>53</v>
      </c>
      <c r="P219" s="7">
        <f>[28]STOR951!$E$21</f>
        <v>4</v>
      </c>
      <c r="Q219" s="7">
        <f>[28]STOR951!$E$25</f>
        <v>78</v>
      </c>
      <c r="R219" s="16"/>
    </row>
    <row r="220" spans="1:18" ht="13.5" customHeight="1" x14ac:dyDescent="0.25">
      <c r="A220" s="1">
        <v>36322</v>
      </c>
      <c r="C220" s="7">
        <f>[24]STOR951!$D$13</f>
        <v>651</v>
      </c>
      <c r="D220" s="7">
        <f>[24]STOR951!$D$17</f>
        <v>906</v>
      </c>
      <c r="E220" s="7">
        <f>[24]STOR951!$D$21</f>
        <v>300</v>
      </c>
      <c r="F220" s="7">
        <f>[24]STOR951!$D$25</f>
        <v>1857</v>
      </c>
      <c r="I220" s="8">
        <f>[24]STOR951!$G$13</f>
        <v>0.71696035242290745</v>
      </c>
      <c r="J220" s="8">
        <f>[24]STOR951!$G$17</f>
        <v>0.50614525139664801</v>
      </c>
      <c r="K220" s="8">
        <f>[24]STOR951!$G$21</f>
        <v>0.62240663900414939</v>
      </c>
      <c r="L220" s="8">
        <f>[24]STOR951!$G$25</f>
        <v>0.5792264504054897</v>
      </c>
      <c r="N220" s="7">
        <f>[24]STOR951!$E$13</f>
        <v>17</v>
      </c>
      <c r="O220" s="7">
        <f>[24]STOR951!$E$17</f>
        <v>34</v>
      </c>
      <c r="P220" s="7">
        <f>[24]STOR951!$E$21</f>
        <v>12</v>
      </c>
      <c r="Q220" s="7">
        <f>[24]STOR951!$E$25</f>
        <v>63</v>
      </c>
      <c r="R220" s="16">
        <v>79.2</v>
      </c>
    </row>
    <row r="221" spans="1:18" ht="13.5" customHeight="1" x14ac:dyDescent="0.25">
      <c r="A221" s="1">
        <v>35958</v>
      </c>
      <c r="C221" s="7">
        <v>607</v>
      </c>
      <c r="D221" s="7">
        <v>973</v>
      </c>
      <c r="E221" s="7">
        <v>277</v>
      </c>
      <c r="F221" s="7">
        <v>1857</v>
      </c>
      <c r="I221" s="8">
        <v>0.66850220264317184</v>
      </c>
      <c r="J221" s="8">
        <v>0.54357541899441342</v>
      </c>
      <c r="K221" s="8">
        <v>0.57468879668049788</v>
      </c>
      <c r="L221" s="8">
        <v>0.5792264504054897</v>
      </c>
      <c r="N221" s="7">
        <v>26</v>
      </c>
      <c r="O221" s="7">
        <v>59</v>
      </c>
      <c r="P221" s="7">
        <v>19</v>
      </c>
      <c r="Q221" s="7">
        <v>104</v>
      </c>
      <c r="R221" s="16">
        <v>67</v>
      </c>
    </row>
    <row r="222" spans="1:18" ht="13.5" customHeight="1" x14ac:dyDescent="0.25">
      <c r="A222" s="1">
        <v>35594</v>
      </c>
      <c r="C222" s="7">
        <v>435</v>
      </c>
      <c r="D222" s="7">
        <v>699</v>
      </c>
      <c r="E222" s="7">
        <v>252</v>
      </c>
      <c r="F222" s="7">
        <v>1386</v>
      </c>
      <c r="I222" s="8">
        <v>0.48603351955307261</v>
      </c>
      <c r="J222" s="8">
        <v>0.38322368421052633</v>
      </c>
      <c r="K222" s="8">
        <v>0.52719665271966532</v>
      </c>
      <c r="L222" s="8">
        <v>0.43231441048034935</v>
      </c>
      <c r="N222">
        <v>19</v>
      </c>
      <c r="O222">
        <v>63</v>
      </c>
      <c r="P222">
        <v>12</v>
      </c>
      <c r="Q222">
        <v>94</v>
      </c>
      <c r="R222">
        <v>77.900000000000006</v>
      </c>
    </row>
    <row r="223" spans="1:18" ht="13.5" customHeight="1" x14ac:dyDescent="0.25">
      <c r="A223" s="1">
        <v>35230</v>
      </c>
      <c r="C223" s="7">
        <v>281</v>
      </c>
      <c r="D223" s="7">
        <v>598</v>
      </c>
      <c r="E223" s="7">
        <v>280</v>
      </c>
      <c r="F223" s="7">
        <v>1159</v>
      </c>
      <c r="I223" s="8">
        <v>0.31396648044692738</v>
      </c>
      <c r="J223" s="8">
        <v>0.32785087719298245</v>
      </c>
      <c r="K223" s="8">
        <v>0.58577405857740583</v>
      </c>
      <c r="L223" s="8">
        <v>0.3615096693699314</v>
      </c>
      <c r="N223" s="7">
        <v>19</v>
      </c>
      <c r="O223" s="7">
        <v>66</v>
      </c>
      <c r="P223" s="7">
        <v>2</v>
      </c>
      <c r="Q223" s="7">
        <v>87</v>
      </c>
      <c r="R223" s="16">
        <v>72</v>
      </c>
    </row>
    <row r="224" spans="1:18" ht="13.5" customHeight="1" x14ac:dyDescent="0.25">
      <c r="A224" s="1">
        <v>34866</v>
      </c>
      <c r="C224">
        <v>572</v>
      </c>
      <c r="D224">
        <v>862</v>
      </c>
      <c r="E224">
        <v>324</v>
      </c>
      <c r="F224">
        <v>1758</v>
      </c>
      <c r="I224" s="8">
        <v>0.62995594713656389</v>
      </c>
      <c r="J224" s="8">
        <v>0.48156424581005586</v>
      </c>
      <c r="K224" s="8">
        <v>0.67219917012448138</v>
      </c>
      <c r="L224" s="8">
        <v>0.55283018867924527</v>
      </c>
      <c r="N224">
        <v>28</v>
      </c>
      <c r="O224">
        <v>57</v>
      </c>
      <c r="P224">
        <v>10</v>
      </c>
      <c r="Q224">
        <v>95</v>
      </c>
      <c r="R224" s="16">
        <v>79</v>
      </c>
    </row>
    <row r="225" spans="1:18" ht="13.5" customHeight="1" x14ac:dyDescent="0.25">
      <c r="A225" s="1">
        <v>34502</v>
      </c>
      <c r="C225">
        <v>551</v>
      </c>
      <c r="D225">
        <v>862</v>
      </c>
      <c r="E225">
        <v>312</v>
      </c>
      <c r="F225">
        <v>1725</v>
      </c>
      <c r="I225" s="8">
        <v>0.60682819383259912</v>
      </c>
      <c r="J225" s="8">
        <v>0.48156424581005586</v>
      </c>
      <c r="K225" s="8">
        <v>0.64730290456431538</v>
      </c>
      <c r="L225" s="8">
        <v>0.54245283018867929</v>
      </c>
      <c r="N225">
        <v>29</v>
      </c>
      <c r="O225">
        <v>58</v>
      </c>
      <c r="P225">
        <v>0</v>
      </c>
      <c r="Q225">
        <v>87</v>
      </c>
      <c r="R225" s="16">
        <v>90</v>
      </c>
    </row>
    <row r="226" spans="1:18" ht="13.5" customHeight="1" x14ac:dyDescent="0.25">
      <c r="R226" s="16"/>
    </row>
    <row r="227" spans="1:18" ht="13.5" customHeight="1" x14ac:dyDescent="0.25">
      <c r="R227" s="16"/>
    </row>
    <row r="228" spans="1:18" ht="13.5" customHeight="1" x14ac:dyDescent="0.25">
      <c r="A228" s="1">
        <v>36329</v>
      </c>
      <c r="C228" s="7">
        <f>[25]STOR951!$D$13</f>
        <v>675</v>
      </c>
      <c r="D228" s="7">
        <f>[25]STOR951!$D$17</f>
        <v>956</v>
      </c>
      <c r="E228" s="7">
        <f>[25]STOR951!$D$21</f>
        <v>311</v>
      </c>
      <c r="F228" s="7">
        <f>[25]STOR951!$D$25</f>
        <v>1942</v>
      </c>
      <c r="I228" s="8">
        <f>[25]STOR951!$G$13</f>
        <v>0.71127502634351947</v>
      </c>
      <c r="J228" s="8">
        <f>[25]STOR951!$G$17</f>
        <v>0.52846876727473746</v>
      </c>
      <c r="K228" s="8">
        <f>[25]STOR951!$G$21</f>
        <v>0.63469387755102036</v>
      </c>
      <c r="L228" s="8">
        <f>[25]STOR951!$G$25</f>
        <v>0.60573923892701187</v>
      </c>
      <c r="N228" s="7">
        <f>[25]STOR951!$E$13</f>
        <v>24</v>
      </c>
      <c r="O228" s="7">
        <f>[25]STOR951!$E$17</f>
        <v>50</v>
      </c>
      <c r="P228" s="7">
        <f>[25]STOR951!$E$21</f>
        <v>11</v>
      </c>
      <c r="Q228" s="7">
        <f>[25]STOR951!$E$25</f>
        <v>85</v>
      </c>
      <c r="R228" s="16">
        <v>86.5</v>
      </c>
    </row>
    <row r="229" spans="1:18" ht="13.5" customHeight="1" x14ac:dyDescent="0.25">
      <c r="A229" s="1">
        <v>35965</v>
      </c>
      <c r="C229" s="7">
        <v>623</v>
      </c>
      <c r="D229" s="7">
        <v>1028</v>
      </c>
      <c r="E229" s="7">
        <v>288</v>
      </c>
      <c r="F229" s="7">
        <v>1939</v>
      </c>
      <c r="I229" s="8">
        <v>0.68612334801762109</v>
      </c>
      <c r="J229" s="8">
        <v>0.57430167597765358</v>
      </c>
      <c r="K229" s="8">
        <v>0.59751037344398339</v>
      </c>
      <c r="L229" s="8">
        <v>0.60480349344978168</v>
      </c>
      <c r="N229" s="7">
        <v>16</v>
      </c>
      <c r="O229" s="7">
        <v>55</v>
      </c>
      <c r="P229" s="7">
        <v>11</v>
      </c>
      <c r="Q229" s="7">
        <v>82</v>
      </c>
      <c r="R229" s="16">
        <v>69.400000000000006</v>
      </c>
    </row>
    <row r="230" spans="1:18" ht="13.5" customHeight="1" x14ac:dyDescent="0.25">
      <c r="A230" s="1">
        <v>35601</v>
      </c>
      <c r="C230" s="7">
        <v>457</v>
      </c>
      <c r="D230" s="7">
        <v>764</v>
      </c>
      <c r="E230" s="7">
        <v>262</v>
      </c>
      <c r="F230" s="7">
        <v>1483</v>
      </c>
      <c r="I230" s="8">
        <v>0.51061452513966477</v>
      </c>
      <c r="J230" s="8">
        <v>0.41885964912280704</v>
      </c>
      <c r="K230" s="8">
        <v>0.54811715481171552</v>
      </c>
      <c r="L230" s="8">
        <v>0.46257018091079227</v>
      </c>
      <c r="N230" s="7">
        <v>22</v>
      </c>
      <c r="O230" s="7">
        <v>65</v>
      </c>
      <c r="P230" s="7">
        <v>10</v>
      </c>
      <c r="Q230" s="7">
        <v>97</v>
      </c>
      <c r="R230" s="16">
        <v>70</v>
      </c>
    </row>
    <row r="231" spans="1:18" ht="13.5" customHeight="1" x14ac:dyDescent="0.25">
      <c r="A231" s="1">
        <v>35237</v>
      </c>
      <c r="C231" s="7">
        <v>296</v>
      </c>
      <c r="D231" s="7">
        <v>664</v>
      </c>
      <c r="E231" s="7">
        <v>290</v>
      </c>
      <c r="F231" s="7">
        <v>1250</v>
      </c>
      <c r="I231" s="8">
        <v>0.33072625698324021</v>
      </c>
      <c r="J231" s="8">
        <v>0.36403508771929827</v>
      </c>
      <c r="K231" s="8">
        <v>0.60669456066945604</v>
      </c>
      <c r="L231" s="8">
        <v>0.38989394884591388</v>
      </c>
      <c r="N231" s="7">
        <v>15</v>
      </c>
      <c r="O231" s="7">
        <v>66</v>
      </c>
      <c r="P231" s="7">
        <v>10</v>
      </c>
      <c r="Q231" s="7">
        <v>91</v>
      </c>
      <c r="R231" s="16">
        <v>89</v>
      </c>
    </row>
    <row r="232" spans="1:18" ht="13.5" customHeight="1" x14ac:dyDescent="0.25">
      <c r="A232" s="1">
        <v>34873</v>
      </c>
      <c r="C232">
        <v>602</v>
      </c>
      <c r="D232">
        <v>917</v>
      </c>
      <c r="E232">
        <v>334</v>
      </c>
      <c r="F232">
        <v>1853</v>
      </c>
      <c r="I232" s="8">
        <v>0.66299559471365643</v>
      </c>
      <c r="J232" s="8">
        <v>0.51229050279329613</v>
      </c>
      <c r="K232" s="8">
        <v>0.69294605809128629</v>
      </c>
      <c r="L232" s="8">
        <v>0.58270440251572331</v>
      </c>
      <c r="N232">
        <v>30</v>
      </c>
      <c r="O232">
        <v>55</v>
      </c>
      <c r="P232">
        <v>10</v>
      </c>
      <c r="Q232">
        <v>95</v>
      </c>
      <c r="R232" s="16">
        <v>86</v>
      </c>
    </row>
    <row r="233" spans="1:18" ht="13.5" customHeight="1" x14ac:dyDescent="0.25">
      <c r="A233" s="1">
        <v>34509</v>
      </c>
      <c r="C233">
        <v>562</v>
      </c>
      <c r="D233">
        <v>925</v>
      </c>
      <c r="E233">
        <v>321</v>
      </c>
      <c r="F233">
        <v>1808</v>
      </c>
      <c r="I233" s="8">
        <v>0.61894273127753308</v>
      </c>
      <c r="J233" s="8">
        <v>0.51675977653631289</v>
      </c>
      <c r="K233" s="8">
        <v>0.6659751037344398</v>
      </c>
      <c r="L233" s="8">
        <v>0.56855345911949684</v>
      </c>
      <c r="N233">
        <v>11</v>
      </c>
      <c r="O233">
        <v>63</v>
      </c>
      <c r="P233">
        <v>9</v>
      </c>
      <c r="Q233">
        <v>83</v>
      </c>
      <c r="R233" s="16">
        <v>90</v>
      </c>
    </row>
    <row r="234" spans="1:18" ht="13.5" customHeight="1" x14ac:dyDescent="0.25">
      <c r="R234" s="16"/>
    </row>
    <row r="235" spans="1:18" ht="13.5" customHeight="1" x14ac:dyDescent="0.25">
      <c r="R235" s="16"/>
    </row>
    <row r="236" spans="1:18" ht="13.5" customHeight="1" x14ac:dyDescent="0.25">
      <c r="A236" s="1">
        <v>36336</v>
      </c>
      <c r="C236" s="7">
        <f>[26]STOR951!$D$13</f>
        <v>700</v>
      </c>
      <c r="D236" s="7">
        <f>[26]STOR951!$D$17</f>
        <v>1011</v>
      </c>
      <c r="E236" s="7">
        <f>[26]STOR951!$D$21</f>
        <v>322</v>
      </c>
      <c r="F236" s="7">
        <f>[26]STOR951!$D$25</f>
        <v>2033</v>
      </c>
      <c r="I236" s="8">
        <f>[26]STOR951!$G$13</f>
        <v>0.7376185458377239</v>
      </c>
      <c r="J236" s="8">
        <f>[26]STOR951!$G$17</f>
        <v>0.55887230514096187</v>
      </c>
      <c r="K236" s="8">
        <f>[26]STOR951!$G$21</f>
        <v>0.65714285714285714</v>
      </c>
      <c r="L236" s="8">
        <f>[26]STOR951!$G$25</f>
        <v>0.63412351840299441</v>
      </c>
      <c r="N236" s="7">
        <f>[26]STOR951!$E$13</f>
        <v>25</v>
      </c>
      <c r="O236" s="7">
        <f>[26]STOR951!$E$17</f>
        <v>55</v>
      </c>
      <c r="P236" s="7">
        <f>[26]STOR951!$E$21</f>
        <v>11</v>
      </c>
      <c r="Q236" s="7">
        <f>[26]STOR951!$E$25</f>
        <v>91</v>
      </c>
      <c r="R236" s="16">
        <v>81.900000000000006</v>
      </c>
    </row>
    <row r="237" spans="1:18" ht="13.5" customHeight="1" x14ac:dyDescent="0.25">
      <c r="A237" s="1">
        <v>35972</v>
      </c>
      <c r="C237" s="7">
        <v>637</v>
      </c>
      <c r="D237" s="7">
        <v>1074</v>
      </c>
      <c r="E237" s="7">
        <v>300</v>
      </c>
      <c r="F237" s="7">
        <v>2011</v>
      </c>
      <c r="I237" s="8">
        <v>0.70154185022026427</v>
      </c>
      <c r="J237" s="8">
        <v>0.6</v>
      </c>
      <c r="K237" s="8">
        <v>0.62240663900414939</v>
      </c>
      <c r="L237" s="8">
        <v>0.6272613849033063</v>
      </c>
      <c r="N237" s="7">
        <v>14</v>
      </c>
      <c r="O237" s="7">
        <v>46</v>
      </c>
      <c r="P237" s="7">
        <v>12</v>
      </c>
      <c r="Q237" s="7">
        <v>72</v>
      </c>
      <c r="R237" s="16">
        <v>59</v>
      </c>
    </row>
    <row r="238" spans="1:18" ht="13.5" customHeight="1" x14ac:dyDescent="0.25">
      <c r="A238" s="1">
        <v>35608</v>
      </c>
      <c r="C238" s="7">
        <v>466</v>
      </c>
      <c r="D238" s="7">
        <v>820</v>
      </c>
      <c r="E238" s="7">
        <v>273</v>
      </c>
      <c r="F238" s="7">
        <v>1559</v>
      </c>
      <c r="G238">
        <v>1730</v>
      </c>
      <c r="H238" s="6">
        <f>G238-F238</f>
        <v>171</v>
      </c>
      <c r="I238" s="8">
        <v>0.52067039106145252</v>
      </c>
      <c r="J238" s="8">
        <v>0.44956140350877194</v>
      </c>
      <c r="K238" s="8">
        <v>0.57112970711297073</v>
      </c>
      <c r="L238" s="8">
        <v>0.48627573300062382</v>
      </c>
      <c r="N238" s="7">
        <v>9</v>
      </c>
      <c r="O238" s="7">
        <v>56</v>
      </c>
      <c r="P238" s="7">
        <v>11</v>
      </c>
      <c r="Q238" s="7">
        <v>76</v>
      </c>
      <c r="R238" s="16">
        <v>89.2</v>
      </c>
    </row>
    <row r="239" spans="1:18" ht="13.5" customHeight="1" x14ac:dyDescent="0.25">
      <c r="A239" s="1">
        <v>35244</v>
      </c>
      <c r="C239" s="7">
        <v>307</v>
      </c>
      <c r="D239" s="7">
        <v>736</v>
      </c>
      <c r="E239" s="7">
        <v>300</v>
      </c>
      <c r="F239" s="7">
        <v>1343</v>
      </c>
      <c r="G239">
        <v>1525</v>
      </c>
      <c r="H239" s="6">
        <f>G239-F239</f>
        <v>182</v>
      </c>
      <c r="I239" s="8">
        <v>0.34301675977653634</v>
      </c>
      <c r="J239" s="8">
        <v>0.40350877192982454</v>
      </c>
      <c r="K239" s="8">
        <v>0.62761506276150625</v>
      </c>
      <c r="L239" s="8">
        <v>0.41890205864004992</v>
      </c>
      <c r="N239" s="7">
        <v>11</v>
      </c>
      <c r="O239" s="7">
        <v>72</v>
      </c>
      <c r="P239" s="7">
        <v>10</v>
      </c>
      <c r="Q239" s="7">
        <v>93</v>
      </c>
      <c r="R239" s="16">
        <v>79</v>
      </c>
    </row>
    <row r="240" spans="1:18" ht="13.5" customHeight="1" x14ac:dyDescent="0.25">
      <c r="A240" s="1">
        <v>34880</v>
      </c>
      <c r="C240">
        <v>613</v>
      </c>
      <c r="D240">
        <v>976</v>
      </c>
      <c r="E240">
        <v>337</v>
      </c>
      <c r="F240">
        <v>1926</v>
      </c>
      <c r="G240">
        <v>2014</v>
      </c>
      <c r="H240" s="6">
        <f>G240-F240</f>
        <v>88</v>
      </c>
      <c r="I240" s="8">
        <v>0.67511013215859028</v>
      </c>
      <c r="J240" s="8">
        <v>0.54525139664804467</v>
      </c>
      <c r="K240" s="8">
        <v>0.69917012448132776</v>
      </c>
      <c r="L240" s="8">
        <v>0.60566037735849054</v>
      </c>
      <c r="N240">
        <v>11</v>
      </c>
      <c r="O240">
        <v>59</v>
      </c>
      <c r="P240">
        <v>3</v>
      </c>
      <c r="Q240">
        <v>73</v>
      </c>
      <c r="R240" s="16">
        <v>67</v>
      </c>
    </row>
    <row r="241" spans="1:18" ht="13.5" customHeight="1" x14ac:dyDescent="0.25">
      <c r="A241" s="1">
        <v>34516</v>
      </c>
      <c r="C241">
        <v>577</v>
      </c>
      <c r="D241">
        <v>1009</v>
      </c>
      <c r="E241">
        <v>326</v>
      </c>
      <c r="F241">
        <v>1912</v>
      </c>
      <c r="G241">
        <v>1896</v>
      </c>
      <c r="H241" s="6">
        <f>G241-F241</f>
        <v>-16</v>
      </c>
      <c r="I241" s="8">
        <v>0.63546255506607929</v>
      </c>
      <c r="J241" s="8">
        <v>0.56368715083798882</v>
      </c>
      <c r="K241" s="8">
        <v>0.67634854771784236</v>
      </c>
      <c r="L241" s="8">
        <v>0.6012578616352201</v>
      </c>
      <c r="N241">
        <v>15</v>
      </c>
      <c r="O241">
        <v>84</v>
      </c>
      <c r="P241">
        <v>5</v>
      </c>
      <c r="Q241">
        <v>104</v>
      </c>
      <c r="R241" s="16">
        <v>82</v>
      </c>
    </row>
    <row r="242" spans="1:18" ht="13.5" customHeight="1" x14ac:dyDescent="0.25">
      <c r="H242" s="6"/>
      <c r="R242" s="16"/>
    </row>
    <row r="243" spans="1:18" ht="13.5" customHeight="1" x14ac:dyDescent="0.25">
      <c r="H243" s="6"/>
      <c r="R243" s="16"/>
    </row>
    <row r="244" spans="1:18" ht="13.5" customHeight="1" x14ac:dyDescent="0.25">
      <c r="A244" s="1">
        <v>36343</v>
      </c>
      <c r="C244" s="7">
        <f>[27]STOR951!$D$13</f>
        <v>712</v>
      </c>
      <c r="D244" s="7">
        <f>[27]STOR951!$D$17</f>
        <v>1057</v>
      </c>
      <c r="E244" s="7">
        <f>[27]STOR951!$D$21</f>
        <v>333</v>
      </c>
      <c r="F244" s="7">
        <f>[27]STOR951!$D$25</f>
        <v>2102</v>
      </c>
      <c r="G244">
        <v>2157</v>
      </c>
      <c r="H244" s="6">
        <f>G244-F244</f>
        <v>55</v>
      </c>
      <c r="I244" s="8">
        <f>[27]STOR951!$G$13</f>
        <v>0.7502634351949421</v>
      </c>
      <c r="J244" s="8">
        <f>[27]STOR951!$G$17</f>
        <v>0.58430071862907684</v>
      </c>
      <c r="K244" s="8">
        <f>[27]STOR951!$G$21</f>
        <v>0.67959183673469392</v>
      </c>
      <c r="L244" s="8">
        <f>[27]STOR951!$G$25</f>
        <v>0.65564566437928884</v>
      </c>
      <c r="N244" s="7">
        <f>[27]STOR951!$E$13</f>
        <v>12</v>
      </c>
      <c r="O244" s="7">
        <f>[27]STOR951!$E$17</f>
        <v>46</v>
      </c>
      <c r="P244" s="7">
        <f>[27]STOR951!$E$21</f>
        <v>11</v>
      </c>
      <c r="Q244" s="7">
        <f>[27]STOR951!$E$25</f>
        <v>69</v>
      </c>
      <c r="R244" s="16">
        <v>88.4</v>
      </c>
    </row>
    <row r="245" spans="1:18" ht="13.5" customHeight="1" x14ac:dyDescent="0.25">
      <c r="A245" s="1">
        <v>35979</v>
      </c>
      <c r="C245" s="7">
        <v>651</v>
      </c>
      <c r="D245" s="7">
        <v>1124</v>
      </c>
      <c r="E245" s="7">
        <v>310</v>
      </c>
      <c r="F245" s="7">
        <v>2085</v>
      </c>
      <c r="G245">
        <v>2114</v>
      </c>
      <c r="H245" s="6">
        <f>G245-F245</f>
        <v>29</v>
      </c>
      <c r="I245" s="8">
        <v>0.71696035242290745</v>
      </c>
      <c r="J245" s="8">
        <v>0.62793296089385475</v>
      </c>
      <c r="K245" s="8">
        <v>0.6431535269709544</v>
      </c>
      <c r="L245" s="8">
        <v>0.65034310667498441</v>
      </c>
      <c r="N245" s="7">
        <v>14</v>
      </c>
      <c r="O245" s="7">
        <v>50</v>
      </c>
      <c r="P245" s="7">
        <v>10</v>
      </c>
      <c r="Q245" s="7">
        <v>74</v>
      </c>
      <c r="R245" s="16">
        <v>49.6</v>
      </c>
    </row>
    <row r="246" spans="1:18" ht="13.5" customHeight="1" x14ac:dyDescent="0.25">
      <c r="A246" s="1">
        <v>35615</v>
      </c>
      <c r="C246" s="7">
        <v>487</v>
      </c>
      <c r="D246" s="7">
        <v>884</v>
      </c>
      <c r="E246" s="7">
        <v>284</v>
      </c>
      <c r="F246" s="7">
        <v>1655</v>
      </c>
      <c r="I246" s="8">
        <v>0.54413407821229054</v>
      </c>
      <c r="J246" s="8">
        <v>0.48464912280701755</v>
      </c>
      <c r="K246" s="8">
        <v>0.59414225941422594</v>
      </c>
      <c r="L246" s="8">
        <v>0.51621958827198999</v>
      </c>
      <c r="N246" s="7">
        <v>21</v>
      </c>
      <c r="O246" s="7">
        <v>64</v>
      </c>
      <c r="P246" s="7">
        <v>11</v>
      </c>
      <c r="Q246" s="7">
        <v>96</v>
      </c>
      <c r="R246" s="16">
        <v>73.900000000000006</v>
      </c>
    </row>
    <row r="247" spans="1:18" ht="13.5" customHeight="1" x14ac:dyDescent="0.25">
      <c r="A247" s="1">
        <v>35251</v>
      </c>
      <c r="C247" s="7">
        <v>322</v>
      </c>
      <c r="D247" s="7">
        <v>806</v>
      </c>
      <c r="E247" s="7">
        <v>305</v>
      </c>
      <c r="F247" s="7">
        <v>1433</v>
      </c>
      <c r="I247" s="8">
        <v>0.35977653631284917</v>
      </c>
      <c r="J247" s="8">
        <v>0.44188596491228072</v>
      </c>
      <c r="K247" s="8">
        <v>0.63807531380753135</v>
      </c>
      <c r="L247" s="8">
        <v>0.44697442295695572</v>
      </c>
      <c r="N247" s="7">
        <v>15</v>
      </c>
      <c r="O247" s="7">
        <v>70</v>
      </c>
      <c r="P247" s="7">
        <v>5</v>
      </c>
      <c r="Q247" s="7">
        <v>90</v>
      </c>
      <c r="R247" s="16">
        <v>67</v>
      </c>
    </row>
    <row r="248" spans="1:18" ht="13.5" customHeight="1" x14ac:dyDescent="0.25">
      <c r="A248" s="1">
        <v>34887</v>
      </c>
      <c r="C248">
        <v>644</v>
      </c>
      <c r="D248">
        <v>1041</v>
      </c>
      <c r="E248">
        <v>356</v>
      </c>
      <c r="F248">
        <v>2041</v>
      </c>
      <c r="I248" s="8">
        <v>0.70925110132158586</v>
      </c>
      <c r="J248" s="8">
        <v>0.58156424581005584</v>
      </c>
      <c r="K248" s="8">
        <v>0.7385892116182573</v>
      </c>
      <c r="L248" s="8">
        <v>0.64182389937106921</v>
      </c>
      <c r="N248">
        <v>31</v>
      </c>
      <c r="O248">
        <v>65</v>
      </c>
      <c r="P248">
        <v>19</v>
      </c>
      <c r="Q248">
        <v>115</v>
      </c>
      <c r="R248" s="16">
        <v>97</v>
      </c>
    </row>
    <row r="249" spans="1:18" ht="13.5" customHeight="1" x14ac:dyDescent="0.25">
      <c r="A249" s="1">
        <v>34523</v>
      </c>
      <c r="C249">
        <v>615</v>
      </c>
      <c r="D249">
        <v>1055</v>
      </c>
      <c r="E249">
        <v>337</v>
      </c>
      <c r="F249">
        <v>2007</v>
      </c>
      <c r="I249" s="8">
        <v>0.67731277533039647</v>
      </c>
      <c r="J249" s="8">
        <v>0.58938547486033521</v>
      </c>
      <c r="K249" s="8">
        <v>0.69917012448132776</v>
      </c>
      <c r="L249" s="8">
        <v>0.63113207547169814</v>
      </c>
      <c r="N249">
        <v>38</v>
      </c>
      <c r="O249">
        <v>46</v>
      </c>
      <c r="P249">
        <v>11</v>
      </c>
      <c r="Q249">
        <v>95</v>
      </c>
      <c r="R249" s="16">
        <v>80</v>
      </c>
    </row>
    <row r="250" spans="1:18" ht="13.5" customHeight="1" x14ac:dyDescent="0.25">
      <c r="R250" s="16"/>
    </row>
    <row r="251" spans="1:18" ht="13.5" customHeight="1" x14ac:dyDescent="0.25">
      <c r="R251" s="16"/>
    </row>
    <row r="252" spans="1:18" ht="13.5" customHeight="1" x14ac:dyDescent="0.25">
      <c r="A252" s="1">
        <v>36350</v>
      </c>
      <c r="C252" s="7">
        <f>[29]STOR951!$D$13</f>
        <v>721</v>
      </c>
      <c r="D252" s="7">
        <f>[29]STOR951!$D$17</f>
        <v>1093</v>
      </c>
      <c r="E252" s="7">
        <f>[29]STOR951!$D$21</f>
        <v>347</v>
      </c>
      <c r="F252" s="7">
        <f>[29]STOR951!$D$25</f>
        <v>2161</v>
      </c>
      <c r="I252" s="8">
        <f>[29]STOR951!$G$13</f>
        <v>0.75974710221285569</v>
      </c>
      <c r="J252" s="8">
        <f>[29]STOR951!$G$17</f>
        <v>0.60420121614151467</v>
      </c>
      <c r="K252" s="8">
        <f>[29]STOR951!$G$21</f>
        <v>0.7081632653061225</v>
      </c>
      <c r="L252" s="8">
        <f>[29]STOR951!$G$25</f>
        <v>0.67404865876481601</v>
      </c>
      <c r="N252" s="7">
        <f>[29]STOR951!$E$13</f>
        <v>9</v>
      </c>
      <c r="O252" s="7">
        <f>[29]STOR951!$E$17</f>
        <v>36</v>
      </c>
      <c r="P252" s="7">
        <f>[29]STOR951!$E$21</f>
        <v>14</v>
      </c>
      <c r="Q252" s="7">
        <f>[29]STOR951!$E$25</f>
        <v>59</v>
      </c>
      <c r="R252" s="16">
        <v>82</v>
      </c>
    </row>
    <row r="253" spans="1:18" ht="13.5" customHeight="1" x14ac:dyDescent="0.25">
      <c r="A253" s="1">
        <v>35986</v>
      </c>
      <c r="C253" s="7">
        <v>678</v>
      </c>
      <c r="D253" s="7">
        <v>1179</v>
      </c>
      <c r="E253" s="7">
        <v>321</v>
      </c>
      <c r="F253" s="7">
        <v>2178</v>
      </c>
      <c r="I253" s="8">
        <v>0.74669603524229078</v>
      </c>
      <c r="J253" s="8">
        <v>0.65865921787709503</v>
      </c>
      <c r="K253" s="8">
        <v>0.6659751037344398</v>
      </c>
      <c r="L253" s="8">
        <v>0.67935121646912044</v>
      </c>
      <c r="N253" s="7">
        <v>27</v>
      </c>
      <c r="O253" s="7">
        <v>55</v>
      </c>
      <c r="P253" s="7">
        <v>11</v>
      </c>
      <c r="Q253" s="7">
        <v>93</v>
      </c>
      <c r="R253" s="16">
        <v>82.9</v>
      </c>
    </row>
    <row r="254" spans="1:18" ht="13.5" customHeight="1" x14ac:dyDescent="0.25">
      <c r="A254" s="1">
        <v>35622</v>
      </c>
      <c r="C254" s="7">
        <v>503</v>
      </c>
      <c r="D254" s="7">
        <v>949</v>
      </c>
      <c r="E254" s="7">
        <v>290</v>
      </c>
      <c r="F254" s="7">
        <v>1742</v>
      </c>
      <c r="I254" s="8">
        <v>0.56201117318435756</v>
      </c>
      <c r="J254" s="8">
        <v>0.52028508771929827</v>
      </c>
      <c r="K254" s="8">
        <v>0.60669456066945604</v>
      </c>
      <c r="L254" s="8">
        <v>0.54335620711166566</v>
      </c>
      <c r="N254" s="7">
        <v>16</v>
      </c>
      <c r="O254" s="7">
        <v>65</v>
      </c>
      <c r="P254" s="7">
        <v>6</v>
      </c>
      <c r="Q254" s="7">
        <v>87</v>
      </c>
      <c r="R254" s="16">
        <v>78.099999999999994</v>
      </c>
    </row>
    <row r="255" spans="1:18" ht="13.5" customHeight="1" x14ac:dyDescent="0.25">
      <c r="A255" s="1">
        <v>35258</v>
      </c>
      <c r="C255" s="7">
        <v>342</v>
      </c>
      <c r="D255" s="7">
        <v>873</v>
      </c>
      <c r="E255" s="7">
        <v>312</v>
      </c>
      <c r="F255" s="7">
        <v>1527</v>
      </c>
      <c r="I255" s="8">
        <v>0.38212290502793295</v>
      </c>
      <c r="J255" s="8">
        <v>0.47861842105263158</v>
      </c>
      <c r="K255" s="8">
        <v>0.65271966527196656</v>
      </c>
      <c r="L255" s="8">
        <v>0.47629444791016845</v>
      </c>
      <c r="N255" s="7">
        <v>20</v>
      </c>
      <c r="O255" s="7">
        <v>67</v>
      </c>
      <c r="P255" s="7">
        <v>7</v>
      </c>
      <c r="Q255" s="7">
        <v>94</v>
      </c>
      <c r="R255" s="16">
        <v>90</v>
      </c>
    </row>
    <row r="256" spans="1:18" ht="13.5" customHeight="1" x14ac:dyDescent="0.25">
      <c r="A256" s="1">
        <v>34894</v>
      </c>
      <c r="C256">
        <v>658</v>
      </c>
      <c r="D256">
        <v>1089</v>
      </c>
      <c r="E256">
        <v>365</v>
      </c>
      <c r="F256">
        <v>2112</v>
      </c>
      <c r="I256" s="8">
        <v>0.72466960352422904</v>
      </c>
      <c r="J256" s="8">
        <v>0.60837988826815648</v>
      </c>
      <c r="K256" s="8">
        <v>0.75726141078838172</v>
      </c>
      <c r="L256" s="8">
        <v>0.66415094339622638</v>
      </c>
      <c r="N256">
        <v>14</v>
      </c>
      <c r="O256">
        <v>48</v>
      </c>
      <c r="P256">
        <v>9</v>
      </c>
      <c r="Q256">
        <v>71</v>
      </c>
      <c r="R256" s="16">
        <v>82</v>
      </c>
    </row>
    <row r="257" spans="1:18" ht="13.5" customHeight="1" x14ac:dyDescent="0.25">
      <c r="A257" s="1">
        <v>34530</v>
      </c>
      <c r="C257">
        <v>642</v>
      </c>
      <c r="D257">
        <v>1121</v>
      </c>
      <c r="E257">
        <v>345</v>
      </c>
      <c r="F257">
        <v>2108</v>
      </c>
      <c r="I257" s="8">
        <v>0.70704845814977979</v>
      </c>
      <c r="J257" s="8">
        <v>0.6262569832402235</v>
      </c>
      <c r="K257" s="8">
        <v>0.71576763485477179</v>
      </c>
      <c r="L257" s="8">
        <v>0.66289308176100625</v>
      </c>
      <c r="N257">
        <v>27</v>
      </c>
      <c r="O257">
        <v>66</v>
      </c>
      <c r="P257">
        <v>8</v>
      </c>
      <c r="Q257">
        <v>101</v>
      </c>
      <c r="R257" s="16">
        <v>111</v>
      </c>
    </row>
    <row r="258" spans="1:18" ht="13.5" customHeight="1" x14ac:dyDescent="0.25">
      <c r="R258" s="16"/>
    </row>
    <row r="259" spans="1:18" ht="13.5" customHeight="1" x14ac:dyDescent="0.25">
      <c r="R259" s="16"/>
    </row>
    <row r="260" spans="1:18" ht="13.5" customHeight="1" x14ac:dyDescent="0.25">
      <c r="A260" s="1">
        <v>36357</v>
      </c>
      <c r="C260" s="7">
        <f>[30]STOR951!$D$13</f>
        <v>735</v>
      </c>
      <c r="D260" s="7">
        <f>[30]STOR951!$D$17</f>
        <v>1149</v>
      </c>
      <c r="E260" s="7">
        <f>[30]STOR951!$D$21</f>
        <v>355</v>
      </c>
      <c r="F260" s="7">
        <f>[30]STOR951!$D$25</f>
        <v>2239</v>
      </c>
      <c r="I260" s="8">
        <f>[30]STOR951!$G$13</f>
        <v>0.77449947312961009</v>
      </c>
      <c r="J260" s="8">
        <f>[30]STOR951!$G$17</f>
        <v>0.63515754560530679</v>
      </c>
      <c r="K260" s="8">
        <f>[30]STOR951!$G$21</f>
        <v>0.72448979591836737</v>
      </c>
      <c r="L260" s="8">
        <f>[30]STOR951!$G$25</f>
        <v>0.698378041172801</v>
      </c>
      <c r="N260" s="7">
        <f>[30]STOR951!$E$13</f>
        <v>14</v>
      </c>
      <c r="O260" s="7">
        <f>[30]STOR951!$E$17</f>
        <v>56</v>
      </c>
      <c r="P260" s="7">
        <f>[30]STOR951!$E$21</f>
        <v>8</v>
      </c>
      <c r="Q260" s="7">
        <f>[30]STOR951!$E$25</f>
        <v>78</v>
      </c>
      <c r="R260" s="16">
        <v>66.2</v>
      </c>
    </row>
    <row r="261" spans="1:18" ht="13.5" customHeight="1" x14ac:dyDescent="0.25">
      <c r="A261" s="1">
        <v>35993</v>
      </c>
      <c r="C261" s="7">
        <v>700</v>
      </c>
      <c r="D261" s="7">
        <v>1233</v>
      </c>
      <c r="E261" s="7">
        <v>324</v>
      </c>
      <c r="F261" s="7">
        <v>2257</v>
      </c>
      <c r="I261" s="8">
        <v>0.77092511013215859</v>
      </c>
      <c r="J261" s="8">
        <v>0.68882681564245807</v>
      </c>
      <c r="K261" s="8">
        <v>0.67219917012448138</v>
      </c>
      <c r="L261" s="8">
        <v>0.70399251403618213</v>
      </c>
      <c r="N261" s="7">
        <v>22</v>
      </c>
      <c r="O261" s="7">
        <v>54</v>
      </c>
      <c r="P261" s="7">
        <v>3</v>
      </c>
      <c r="Q261" s="7">
        <v>79</v>
      </c>
      <c r="R261" s="16">
        <v>85</v>
      </c>
    </row>
    <row r="262" spans="1:18" ht="13.5" customHeight="1" x14ac:dyDescent="0.25">
      <c r="A262" s="1">
        <v>35629</v>
      </c>
      <c r="C262" s="7">
        <v>503</v>
      </c>
      <c r="D262" s="7">
        <v>997</v>
      </c>
      <c r="E262" s="7">
        <v>300</v>
      </c>
      <c r="F262" s="7">
        <v>1800</v>
      </c>
      <c r="I262" s="8">
        <v>0.56201117318435756</v>
      </c>
      <c r="J262" s="8">
        <v>0.54660087719298245</v>
      </c>
      <c r="K262" s="8">
        <v>0.62761506276150625</v>
      </c>
      <c r="L262" s="8">
        <v>0.56144728633811603</v>
      </c>
      <c r="N262" s="7">
        <v>0</v>
      </c>
      <c r="O262" s="7">
        <v>48</v>
      </c>
      <c r="P262" s="7">
        <v>10</v>
      </c>
      <c r="Q262" s="7">
        <v>58</v>
      </c>
      <c r="R262" s="16">
        <v>67.400000000000006</v>
      </c>
    </row>
    <row r="263" spans="1:18" ht="13.5" customHeight="1" x14ac:dyDescent="0.25">
      <c r="A263" s="1">
        <v>35265</v>
      </c>
      <c r="C263" s="7">
        <v>358</v>
      </c>
      <c r="D263" s="7">
        <v>941</v>
      </c>
      <c r="E263" s="7">
        <v>318</v>
      </c>
      <c r="F263" s="7">
        <v>1617</v>
      </c>
      <c r="I263" s="8">
        <v>0.4</v>
      </c>
      <c r="J263" s="8">
        <v>0.51589912280701755</v>
      </c>
      <c r="K263" s="8">
        <v>0.66527196652719667</v>
      </c>
      <c r="L263" s="8">
        <v>0.50436681222707425</v>
      </c>
      <c r="N263" s="7">
        <v>16</v>
      </c>
      <c r="O263" s="7">
        <v>68</v>
      </c>
      <c r="P263" s="7">
        <v>6</v>
      </c>
      <c r="Q263" s="7">
        <v>90</v>
      </c>
      <c r="R263" s="16">
        <v>85</v>
      </c>
    </row>
    <row r="264" spans="1:18" ht="13.5" customHeight="1" x14ac:dyDescent="0.25">
      <c r="A264" s="1">
        <v>34901</v>
      </c>
      <c r="C264">
        <v>666</v>
      </c>
      <c r="D264">
        <v>1132</v>
      </c>
      <c r="E264">
        <v>371</v>
      </c>
      <c r="F264">
        <v>2169</v>
      </c>
      <c r="I264" s="8">
        <v>0.73348017621145378</v>
      </c>
      <c r="J264" s="8">
        <v>0.63240223463687151</v>
      </c>
      <c r="K264" s="8">
        <v>0.76970954356846477</v>
      </c>
      <c r="L264" s="8">
        <v>0.68207547169811322</v>
      </c>
      <c r="N264">
        <v>8</v>
      </c>
      <c r="O264">
        <v>43</v>
      </c>
      <c r="P264">
        <v>6</v>
      </c>
      <c r="Q264">
        <v>57</v>
      </c>
      <c r="R264" s="16">
        <v>63</v>
      </c>
    </row>
    <row r="265" spans="1:18" ht="13.5" customHeight="1" x14ac:dyDescent="0.25">
      <c r="A265" s="1">
        <v>34537</v>
      </c>
      <c r="C265">
        <v>655</v>
      </c>
      <c r="D265">
        <v>1177</v>
      </c>
      <c r="E265">
        <v>354</v>
      </c>
      <c r="F265">
        <v>2186</v>
      </c>
      <c r="I265" s="8">
        <v>0.72136563876651982</v>
      </c>
      <c r="J265" s="8">
        <v>0.65754189944134078</v>
      </c>
      <c r="K265" s="8">
        <v>0.73443983402489632</v>
      </c>
      <c r="L265" s="8">
        <v>0.6874213836477987</v>
      </c>
      <c r="N265">
        <v>13</v>
      </c>
      <c r="O265">
        <v>56</v>
      </c>
      <c r="P265">
        <v>9</v>
      </c>
      <c r="Q265">
        <v>78</v>
      </c>
      <c r="R265" s="16">
        <v>80</v>
      </c>
    </row>
    <row r="266" spans="1:18" ht="13.5" customHeight="1" x14ac:dyDescent="0.25">
      <c r="R266" s="16"/>
    </row>
    <row r="267" spans="1:18" ht="13.5" customHeight="1" x14ac:dyDescent="0.25">
      <c r="R267" s="16"/>
    </row>
    <row r="268" spans="1:18" ht="13.5" customHeight="1" x14ac:dyDescent="0.25">
      <c r="A268" s="1">
        <v>36364</v>
      </c>
      <c r="C268" s="7">
        <f>[31]STOR951!$D$13</f>
        <v>736</v>
      </c>
      <c r="D268" s="7">
        <f>[31]STOR951!$D$17</f>
        <v>1179</v>
      </c>
      <c r="E268" s="7">
        <f>[31]STOR951!$D$21</f>
        <v>365</v>
      </c>
      <c r="F268" s="7">
        <f>[31]STOR951!$D$25</f>
        <v>2280</v>
      </c>
      <c r="I268" s="8">
        <f>[31]STOR951!$G$13</f>
        <v>0.77555321390937826</v>
      </c>
      <c r="J268" s="8">
        <f>[31]STOR951!$G$17</f>
        <v>0.65174129353233834</v>
      </c>
      <c r="K268" s="8">
        <f>[31]STOR951!$G$21</f>
        <v>0.74489795918367352</v>
      </c>
      <c r="L268" s="8">
        <f>[31]STOR951!$G$25</f>
        <v>0.71116656269494694</v>
      </c>
      <c r="N268" s="7">
        <f>[31]STOR951!$E$13</f>
        <v>1</v>
      </c>
      <c r="O268" s="7">
        <f>[31]STOR951!$E$17</f>
        <v>30</v>
      </c>
      <c r="P268" s="7">
        <f>[31]STOR951!$E$21</f>
        <v>10</v>
      </c>
      <c r="Q268" s="7">
        <f>[31]STOR951!$E$25</f>
        <v>41</v>
      </c>
      <c r="R268" s="16">
        <v>59.7</v>
      </c>
    </row>
    <row r="269" spans="1:18" ht="13.5" customHeight="1" x14ac:dyDescent="0.25">
      <c r="A269" s="1">
        <v>36000</v>
      </c>
      <c r="C269" s="7">
        <v>711</v>
      </c>
      <c r="D269" s="7">
        <v>1281</v>
      </c>
      <c r="E269" s="7">
        <v>331</v>
      </c>
      <c r="F269" s="7">
        <v>2323</v>
      </c>
      <c r="I269" s="8">
        <v>0.78303964757709255</v>
      </c>
      <c r="J269" s="8">
        <v>0.71564245810055871</v>
      </c>
      <c r="K269" s="8">
        <v>0.68672199170124482</v>
      </c>
      <c r="L269" s="8">
        <v>0.72457891453524637</v>
      </c>
      <c r="N269" s="7">
        <v>11</v>
      </c>
      <c r="O269" s="7">
        <v>48</v>
      </c>
      <c r="P269" s="7">
        <v>7</v>
      </c>
      <c r="Q269" s="7">
        <v>66</v>
      </c>
      <c r="R269" s="16">
        <v>71.3</v>
      </c>
    </row>
    <row r="270" spans="1:18" ht="13.5" customHeight="1" x14ac:dyDescent="0.25">
      <c r="A270" s="1">
        <v>35636</v>
      </c>
      <c r="C270" s="7">
        <v>503</v>
      </c>
      <c r="D270" s="7">
        <v>1053</v>
      </c>
      <c r="E270" s="7">
        <v>304</v>
      </c>
      <c r="F270" s="7">
        <v>1860</v>
      </c>
      <c r="I270" s="8">
        <v>0.56201117318435756</v>
      </c>
      <c r="J270" s="8">
        <v>0.57730263157894735</v>
      </c>
      <c r="K270" s="8">
        <v>0.63598326359832635</v>
      </c>
      <c r="L270" s="8">
        <v>0.58016219588271989</v>
      </c>
      <c r="N270" s="7">
        <v>0</v>
      </c>
      <c r="O270" s="7">
        <v>56</v>
      </c>
      <c r="P270" s="7">
        <v>4</v>
      </c>
      <c r="Q270" s="7">
        <v>60</v>
      </c>
      <c r="R270" s="16">
        <v>76.2</v>
      </c>
    </row>
    <row r="271" spans="1:18" ht="13.5" customHeight="1" x14ac:dyDescent="0.25">
      <c r="A271" s="1">
        <v>35272</v>
      </c>
      <c r="C271" s="7">
        <v>373</v>
      </c>
      <c r="D271" s="7">
        <v>1008</v>
      </c>
      <c r="E271" s="7">
        <v>317</v>
      </c>
      <c r="F271" s="7">
        <v>1698</v>
      </c>
      <c r="I271" s="8">
        <v>0.41675977653631285</v>
      </c>
      <c r="J271" s="8">
        <v>0.55263157894736847</v>
      </c>
      <c r="K271" s="8">
        <v>0.66317991631799167</v>
      </c>
      <c r="L271" s="8">
        <v>0.52963194011228942</v>
      </c>
      <c r="N271" s="7">
        <v>15</v>
      </c>
      <c r="O271" s="7">
        <v>67</v>
      </c>
      <c r="P271" s="7">
        <v>-1</v>
      </c>
      <c r="Q271" s="7">
        <v>81</v>
      </c>
      <c r="R271" s="16">
        <v>66</v>
      </c>
    </row>
    <row r="272" spans="1:18" ht="13.5" customHeight="1" x14ac:dyDescent="0.25">
      <c r="A272" s="1">
        <v>34908</v>
      </c>
      <c r="C272">
        <v>671</v>
      </c>
      <c r="D272">
        <v>1180</v>
      </c>
      <c r="E272">
        <v>375</v>
      </c>
      <c r="F272">
        <v>2226</v>
      </c>
      <c r="G272">
        <v>2301</v>
      </c>
      <c r="H272" s="6">
        <f>G272-F272</f>
        <v>75</v>
      </c>
      <c r="I272" s="8">
        <v>0.73898678414096919</v>
      </c>
      <c r="J272" s="8">
        <v>0.65921787709497204</v>
      </c>
      <c r="K272" s="8">
        <v>0.77800829875518673</v>
      </c>
      <c r="L272" s="8">
        <v>0.7</v>
      </c>
      <c r="N272">
        <v>5</v>
      </c>
      <c r="O272">
        <v>48</v>
      </c>
      <c r="P272">
        <v>4</v>
      </c>
      <c r="Q272">
        <v>57</v>
      </c>
      <c r="R272" s="16">
        <v>64</v>
      </c>
    </row>
    <row r="273" spans="1:18" ht="13.5" customHeight="1" x14ac:dyDescent="0.25">
      <c r="A273" s="1">
        <v>34544</v>
      </c>
      <c r="C273">
        <v>682</v>
      </c>
      <c r="D273">
        <v>1229</v>
      </c>
      <c r="E273">
        <v>359</v>
      </c>
      <c r="F273">
        <v>2270</v>
      </c>
      <c r="G273">
        <v>2273</v>
      </c>
      <c r="H273" s="6">
        <f>G273-F273</f>
        <v>3</v>
      </c>
      <c r="I273" s="8">
        <v>0.75110132158590304</v>
      </c>
      <c r="J273" s="8">
        <v>0.68659217877094969</v>
      </c>
      <c r="K273" s="8">
        <v>0.74481327800829877</v>
      </c>
      <c r="L273" s="8">
        <v>0.71383647798742134</v>
      </c>
      <c r="N273">
        <v>27</v>
      </c>
      <c r="O273">
        <v>52</v>
      </c>
      <c r="P273">
        <v>5</v>
      </c>
      <c r="Q273">
        <v>84</v>
      </c>
      <c r="R273" s="16">
        <v>72</v>
      </c>
    </row>
    <row r="274" spans="1:18" ht="13.5" customHeight="1" x14ac:dyDescent="0.25">
      <c r="H274" s="6"/>
      <c r="R274" s="16"/>
    </row>
    <row r="275" spans="1:18" ht="13.5" customHeight="1" x14ac:dyDescent="0.25">
      <c r="H275" s="6"/>
      <c r="R275" s="16"/>
    </row>
    <row r="276" spans="1:18" ht="13.5" customHeight="1" x14ac:dyDescent="0.25">
      <c r="A276" s="1">
        <v>36371</v>
      </c>
      <c r="C276" s="7">
        <f>[32]STOR951!$D$13</f>
        <v>725</v>
      </c>
      <c r="D276" s="7">
        <f>[32]STOR951!$D$17</f>
        <v>1209</v>
      </c>
      <c r="E276" s="7">
        <f>[32]STOR951!$D$21</f>
        <v>372</v>
      </c>
      <c r="F276" s="7">
        <f>[32]STOR951!$D$25</f>
        <v>2306</v>
      </c>
      <c r="G276">
        <v>2390</v>
      </c>
      <c r="H276" s="6">
        <f>G276-F276</f>
        <v>84</v>
      </c>
      <c r="I276" s="8">
        <f>[32]STOR951!$G$13</f>
        <v>0.76396206533192834</v>
      </c>
      <c r="J276" s="8">
        <f>[32]STOR951!$G$17</f>
        <v>0.66832504145936977</v>
      </c>
      <c r="K276" s="8">
        <f>[32]STOR951!$G$21</f>
        <v>0.75918367346938775</v>
      </c>
      <c r="L276" s="8">
        <f>[32]STOR951!$G$25</f>
        <v>0.71927635683094193</v>
      </c>
      <c r="N276" s="7">
        <f>[32]STOR951!$E$13</f>
        <v>-11</v>
      </c>
      <c r="O276" s="7">
        <f>[32]STOR951!$E$17</f>
        <v>30</v>
      </c>
      <c r="P276" s="7">
        <f>[32]STOR951!$E$21</f>
        <v>7</v>
      </c>
      <c r="Q276" s="7">
        <f>[32]STOR951!$E$25</f>
        <v>26</v>
      </c>
      <c r="R276" s="16">
        <v>68.400000000000006</v>
      </c>
    </row>
    <row r="277" spans="1:18" ht="13.5" customHeight="1" x14ac:dyDescent="0.25">
      <c r="A277" s="1">
        <v>36007</v>
      </c>
      <c r="C277" s="7">
        <v>732</v>
      </c>
      <c r="D277" s="7">
        <v>1324</v>
      </c>
      <c r="E277" s="7">
        <v>337</v>
      </c>
      <c r="F277" s="7">
        <v>2393</v>
      </c>
      <c r="G277">
        <v>2428</v>
      </c>
      <c r="H277" s="6">
        <f>G277-F277</f>
        <v>35</v>
      </c>
      <c r="I277" s="8">
        <v>0.80616740088105732</v>
      </c>
      <c r="J277" s="8">
        <v>0.73966480446927374</v>
      </c>
      <c r="K277" s="8">
        <v>0.69917012448132776</v>
      </c>
      <c r="L277" s="8">
        <v>0.7464129756706176</v>
      </c>
      <c r="N277" s="7">
        <v>21</v>
      </c>
      <c r="O277" s="7">
        <v>43</v>
      </c>
      <c r="P277" s="7">
        <v>6</v>
      </c>
      <c r="Q277" s="7">
        <v>70</v>
      </c>
      <c r="R277" s="16">
        <v>75.5</v>
      </c>
    </row>
    <row r="278" spans="1:18" ht="13.5" customHeight="1" x14ac:dyDescent="0.25">
      <c r="A278" s="1">
        <v>35643</v>
      </c>
      <c r="C278" s="7">
        <v>501</v>
      </c>
      <c r="D278" s="7">
        <v>1103</v>
      </c>
      <c r="E278" s="7">
        <v>311</v>
      </c>
      <c r="F278" s="7">
        <v>1915</v>
      </c>
      <c r="G278">
        <v>2014</v>
      </c>
      <c r="H278" s="6">
        <f>G278-F278</f>
        <v>99</v>
      </c>
      <c r="I278" s="8">
        <v>0.55977653631284918</v>
      </c>
      <c r="J278" s="8">
        <v>0.60471491228070173</v>
      </c>
      <c r="K278" s="8">
        <v>0.65062761506276146</v>
      </c>
      <c r="L278" s="8">
        <v>0.59731752963194007</v>
      </c>
      <c r="N278" s="7">
        <v>-2</v>
      </c>
      <c r="O278" s="7">
        <v>50</v>
      </c>
      <c r="P278" s="7">
        <v>7</v>
      </c>
      <c r="Q278" s="7">
        <v>55</v>
      </c>
      <c r="R278" s="16">
        <v>67.900000000000006</v>
      </c>
    </row>
    <row r="279" spans="1:18" ht="13.5" customHeight="1" x14ac:dyDescent="0.25">
      <c r="A279" s="1">
        <v>35279</v>
      </c>
      <c r="C279" s="14">
        <v>392</v>
      </c>
      <c r="D279" s="7">
        <v>1075</v>
      </c>
      <c r="E279" s="7">
        <v>315</v>
      </c>
      <c r="F279" s="7">
        <v>1782</v>
      </c>
      <c r="G279">
        <v>1893</v>
      </c>
      <c r="H279" s="6">
        <f>G279-F279</f>
        <v>111</v>
      </c>
      <c r="I279" s="8">
        <v>0.43798882681564244</v>
      </c>
      <c r="J279" s="8">
        <v>0.58936403508771928</v>
      </c>
      <c r="K279" s="8">
        <v>0.65899581589958156</v>
      </c>
      <c r="L279" s="8">
        <v>0.5558328134747349</v>
      </c>
      <c r="N279" s="7">
        <v>19</v>
      </c>
      <c r="O279" s="7">
        <v>67</v>
      </c>
      <c r="P279" s="7">
        <v>-2</v>
      </c>
      <c r="Q279" s="7">
        <v>84</v>
      </c>
      <c r="R279" s="16">
        <v>85</v>
      </c>
    </row>
    <row r="280" spans="1:18" ht="13.5" customHeight="1" x14ac:dyDescent="0.25">
      <c r="A280" s="1">
        <v>34915</v>
      </c>
      <c r="C280">
        <v>672</v>
      </c>
      <c r="D280">
        <v>1216</v>
      </c>
      <c r="E280">
        <v>376</v>
      </c>
      <c r="F280">
        <v>2264</v>
      </c>
      <c r="I280" s="8">
        <v>0.74008810572687223</v>
      </c>
      <c r="J280" s="8">
        <v>0.67932960893854744</v>
      </c>
      <c r="K280" s="8">
        <v>0.78008298755186722</v>
      </c>
      <c r="L280" s="8">
        <v>0.71194968553459115</v>
      </c>
      <c r="N280">
        <v>1</v>
      </c>
      <c r="O280">
        <v>36</v>
      </c>
      <c r="P280">
        <v>1</v>
      </c>
      <c r="Q280">
        <v>38</v>
      </c>
      <c r="R280" s="16">
        <v>82</v>
      </c>
    </row>
    <row r="281" spans="1:18" ht="13.5" customHeight="1" x14ac:dyDescent="0.25">
      <c r="A281" s="1">
        <v>34551</v>
      </c>
      <c r="C281">
        <v>714</v>
      </c>
      <c r="D281">
        <v>1289</v>
      </c>
      <c r="E281">
        <v>364</v>
      </c>
      <c r="F281">
        <v>2367</v>
      </c>
      <c r="I281" s="8">
        <v>0.78634361233480177</v>
      </c>
      <c r="J281" s="8">
        <v>0.72011173184357546</v>
      </c>
      <c r="K281" s="8">
        <v>0.75518672199170123</v>
      </c>
      <c r="L281" s="8">
        <v>0.74433962264150944</v>
      </c>
      <c r="N281">
        <v>32</v>
      </c>
      <c r="O281">
        <v>60</v>
      </c>
      <c r="P281">
        <v>5</v>
      </c>
      <c r="Q281">
        <v>97</v>
      </c>
      <c r="R281" s="16">
        <v>78</v>
      </c>
    </row>
    <row r="282" spans="1:18" ht="13.5" customHeight="1" x14ac:dyDescent="0.25">
      <c r="R282" s="16"/>
    </row>
    <row r="283" spans="1:18" ht="13.5" customHeight="1" x14ac:dyDescent="0.25">
      <c r="R283" s="16"/>
    </row>
    <row r="284" spans="1:18" ht="13.5" customHeight="1" x14ac:dyDescent="0.25">
      <c r="A284" s="1">
        <v>36378</v>
      </c>
      <c r="C284" s="7">
        <f>[33]STOR951!$D$13</f>
        <v>724</v>
      </c>
      <c r="D284" s="7">
        <f>[33]STOR951!$D$17</f>
        <v>1247</v>
      </c>
      <c r="E284" s="7">
        <f>[33]STOR951!$D$21</f>
        <v>380</v>
      </c>
      <c r="F284" s="7">
        <f>[33]STOR951!$D$25</f>
        <v>2351</v>
      </c>
      <c r="I284" s="8">
        <f>[33]STOR951!$G$13</f>
        <v>0.76290832455216018</v>
      </c>
      <c r="J284" s="8">
        <f>[33]STOR951!$G$17</f>
        <v>0.68933112216694303</v>
      </c>
      <c r="K284" s="8">
        <f>[33]STOR951!$G$21</f>
        <v>0.77551020408163263</v>
      </c>
      <c r="L284" s="8">
        <f>[33]STOR951!$G$25</f>
        <v>0.73331253898939486</v>
      </c>
      <c r="N284" s="7">
        <f>[33]STOR951!$E$13</f>
        <v>-1</v>
      </c>
      <c r="O284" s="7">
        <f>[33]STOR951!$E$17</f>
        <v>38</v>
      </c>
      <c r="P284" s="7">
        <f>[33]STOR951!$E$21</f>
        <v>8</v>
      </c>
      <c r="Q284" s="7">
        <f>[33]STOR951!$E$25</f>
        <v>45</v>
      </c>
      <c r="R284" s="16">
        <v>58.9</v>
      </c>
    </row>
    <row r="285" spans="1:18" ht="13.5" customHeight="1" x14ac:dyDescent="0.25">
      <c r="A285" s="1">
        <v>36014</v>
      </c>
      <c r="C285" s="7">
        <v>751</v>
      </c>
      <c r="D285" s="7">
        <v>1373</v>
      </c>
      <c r="E285" s="7">
        <v>344</v>
      </c>
      <c r="F285" s="7">
        <v>2468</v>
      </c>
      <c r="I285" s="8">
        <v>0.8270925110132159</v>
      </c>
      <c r="J285" s="8">
        <v>0.76703910614525139</v>
      </c>
      <c r="K285" s="8">
        <v>0.7136929460580913</v>
      </c>
      <c r="L285" s="8">
        <v>0.7698066126013724</v>
      </c>
      <c r="N285" s="7">
        <v>19</v>
      </c>
      <c r="O285" s="7">
        <v>49</v>
      </c>
      <c r="P285" s="7">
        <v>7</v>
      </c>
      <c r="Q285" s="7">
        <v>75</v>
      </c>
      <c r="R285" s="16">
        <v>76.8</v>
      </c>
    </row>
    <row r="286" spans="1:18" ht="13.5" customHeight="1" x14ac:dyDescent="0.25">
      <c r="A286" s="1">
        <v>35650</v>
      </c>
      <c r="C286" s="7">
        <v>515</v>
      </c>
      <c r="D286" s="7">
        <v>1165</v>
      </c>
      <c r="E286" s="7">
        <v>313</v>
      </c>
      <c r="F286" s="7">
        <v>1993</v>
      </c>
      <c r="I286" s="8">
        <v>0.57541899441340782</v>
      </c>
      <c r="J286" s="8">
        <v>0.63870614035087714</v>
      </c>
      <c r="K286" s="8">
        <v>0.65481171548117156</v>
      </c>
      <c r="L286" s="8">
        <v>0.62164691203992517</v>
      </c>
      <c r="N286" s="7">
        <v>14</v>
      </c>
      <c r="O286" s="7">
        <v>62</v>
      </c>
      <c r="P286" s="7">
        <v>2</v>
      </c>
      <c r="Q286" s="7">
        <v>78</v>
      </c>
      <c r="R286" s="16">
        <v>75.2</v>
      </c>
    </row>
    <row r="287" spans="1:18" ht="13.5" customHeight="1" x14ac:dyDescent="0.25">
      <c r="A287" s="1">
        <v>35286</v>
      </c>
      <c r="C287" s="7">
        <v>412</v>
      </c>
      <c r="D287" s="7">
        <v>1130</v>
      </c>
      <c r="E287" s="7">
        <v>320</v>
      </c>
      <c r="F287" s="7">
        <v>1862</v>
      </c>
      <c r="I287" s="8">
        <v>0.46033519553072627</v>
      </c>
      <c r="J287" s="8">
        <v>0.61951754385964908</v>
      </c>
      <c r="K287" s="8">
        <v>0.66945606694560666</v>
      </c>
      <c r="L287" s="8">
        <v>0.58078602620087338</v>
      </c>
      <c r="N287" s="7">
        <v>20</v>
      </c>
      <c r="O287" s="7">
        <v>55</v>
      </c>
      <c r="P287" s="7">
        <v>5</v>
      </c>
      <c r="Q287" s="7">
        <v>80</v>
      </c>
      <c r="R287" s="16">
        <v>85</v>
      </c>
    </row>
    <row r="288" spans="1:18" ht="13.5" customHeight="1" x14ac:dyDescent="0.25">
      <c r="A288" s="1">
        <v>34922</v>
      </c>
      <c r="C288">
        <v>677</v>
      </c>
      <c r="D288">
        <v>1264</v>
      </c>
      <c r="E288">
        <v>379</v>
      </c>
      <c r="F288">
        <v>2320</v>
      </c>
      <c r="I288" s="8">
        <v>0.74559471365638763</v>
      </c>
      <c r="J288" s="8">
        <v>0.70614525139664808</v>
      </c>
      <c r="K288" s="8">
        <v>0.7863070539419087</v>
      </c>
      <c r="L288" s="8">
        <v>0.72955974842767291</v>
      </c>
      <c r="N288">
        <v>5</v>
      </c>
      <c r="O288">
        <v>48</v>
      </c>
      <c r="P288">
        <v>3</v>
      </c>
      <c r="Q288">
        <v>56</v>
      </c>
      <c r="R288" s="16">
        <v>46</v>
      </c>
    </row>
    <row r="289" spans="1:18" ht="13.5" customHeight="1" x14ac:dyDescent="0.25">
      <c r="A289" s="1">
        <v>34558</v>
      </c>
      <c r="C289">
        <v>737</v>
      </c>
      <c r="D289">
        <v>1333</v>
      </c>
      <c r="E289">
        <v>370</v>
      </c>
      <c r="F289">
        <v>2440</v>
      </c>
      <c r="I289" s="8">
        <v>0.81167400881057272</v>
      </c>
      <c r="J289" s="8">
        <v>0.74469273743016762</v>
      </c>
      <c r="K289" s="8">
        <v>0.76763485477178428</v>
      </c>
      <c r="L289" s="8">
        <v>0.76729559748427678</v>
      </c>
      <c r="N289">
        <v>23</v>
      </c>
      <c r="O289">
        <v>44</v>
      </c>
      <c r="P289">
        <v>6</v>
      </c>
      <c r="Q289">
        <v>73</v>
      </c>
      <c r="R289" s="16">
        <v>68</v>
      </c>
    </row>
    <row r="290" spans="1:18" ht="13.5" customHeight="1" x14ac:dyDescent="0.25">
      <c r="R290" s="16"/>
    </row>
    <row r="291" spans="1:18" ht="13.5" customHeight="1" x14ac:dyDescent="0.25">
      <c r="R291" s="16"/>
    </row>
    <row r="292" spans="1:18" ht="13.5" customHeight="1" x14ac:dyDescent="0.25">
      <c r="A292" s="1">
        <v>36385</v>
      </c>
      <c r="C292" s="7">
        <f>[34]STOR951!$D$13</f>
        <v>725</v>
      </c>
      <c r="D292" s="7">
        <f>[34]STOR951!$D$17</f>
        <v>1290</v>
      </c>
      <c r="E292" s="7">
        <f>[34]STOR951!$D$21</f>
        <v>387</v>
      </c>
      <c r="F292" s="7">
        <f>[34]STOR951!$D$25</f>
        <v>2402</v>
      </c>
      <c r="I292" s="8">
        <f>[34]STOR951!$G$13</f>
        <v>0.76396206533192834</v>
      </c>
      <c r="J292" s="8">
        <f>[34]STOR951!$G$17</f>
        <v>0.71310116086235487</v>
      </c>
      <c r="K292" s="8">
        <f>[34]STOR951!$G$21</f>
        <v>0.78979591836734697</v>
      </c>
      <c r="L292" s="8">
        <f>[34]STOR951!$G$25</f>
        <v>0.74922021210230816</v>
      </c>
      <c r="N292" s="7">
        <f>[34]STOR951!$E$13</f>
        <v>1</v>
      </c>
      <c r="O292" s="7">
        <f>[34]STOR951!$E$17</f>
        <v>43</v>
      </c>
      <c r="P292" s="7">
        <f>[34]STOR951!$E$21</f>
        <v>7</v>
      </c>
      <c r="Q292" s="7">
        <f>[34]STOR951!$E$25</f>
        <v>51</v>
      </c>
      <c r="R292" s="16">
        <v>52.1</v>
      </c>
    </row>
    <row r="293" spans="1:18" ht="13.5" customHeight="1" x14ac:dyDescent="0.25">
      <c r="A293" s="1">
        <v>36021</v>
      </c>
      <c r="C293" s="7">
        <v>780</v>
      </c>
      <c r="D293" s="7">
        <v>1413</v>
      </c>
      <c r="E293" s="7">
        <v>351</v>
      </c>
      <c r="F293" s="7">
        <v>2544</v>
      </c>
      <c r="I293" s="8">
        <v>0.8590308370044053</v>
      </c>
      <c r="J293" s="8">
        <v>0.78938547486033517</v>
      </c>
      <c r="K293" s="8">
        <v>0.72821576763485474</v>
      </c>
      <c r="L293" s="8">
        <v>0.793512164691204</v>
      </c>
      <c r="N293" s="7">
        <v>29</v>
      </c>
      <c r="O293" s="7">
        <v>40</v>
      </c>
      <c r="P293" s="7">
        <v>7</v>
      </c>
      <c r="Q293" s="7">
        <v>76</v>
      </c>
      <c r="R293" s="16">
        <v>71.3</v>
      </c>
    </row>
    <row r="294" spans="1:18" ht="13.5" customHeight="1" x14ac:dyDescent="0.25">
      <c r="A294" s="1">
        <v>35657</v>
      </c>
      <c r="C294" s="7">
        <v>526</v>
      </c>
      <c r="D294" s="7">
        <v>1217</v>
      </c>
      <c r="E294" s="7">
        <v>320</v>
      </c>
      <c r="F294" s="7">
        <v>2063</v>
      </c>
      <c r="I294" s="8">
        <v>0.58770949720670396</v>
      </c>
      <c r="J294" s="8">
        <v>0.66721491228070173</v>
      </c>
      <c r="K294" s="8">
        <v>0.66945606694560666</v>
      </c>
      <c r="L294" s="8">
        <v>0.64348097317529629</v>
      </c>
      <c r="N294" s="7">
        <v>11</v>
      </c>
      <c r="O294" s="7">
        <v>52</v>
      </c>
      <c r="P294" s="7">
        <v>7</v>
      </c>
      <c r="Q294" s="7">
        <v>70</v>
      </c>
      <c r="R294" s="16">
        <v>61.6</v>
      </c>
    </row>
    <row r="295" spans="1:18" ht="13.5" customHeight="1" x14ac:dyDescent="0.25">
      <c r="A295" s="1">
        <v>35293</v>
      </c>
      <c r="C295" s="7">
        <v>442</v>
      </c>
      <c r="D295" s="7">
        <v>1197</v>
      </c>
      <c r="E295" s="7">
        <v>316</v>
      </c>
      <c r="F295" s="7">
        <v>1955</v>
      </c>
      <c r="I295" s="8">
        <v>0.49385474860335193</v>
      </c>
      <c r="J295" s="8">
        <v>0.65625</v>
      </c>
      <c r="K295" s="8">
        <v>0.66108786610878656</v>
      </c>
      <c r="L295" s="8">
        <v>0.60979413599500931</v>
      </c>
      <c r="N295" s="7">
        <v>30</v>
      </c>
      <c r="O295" s="7">
        <v>67</v>
      </c>
      <c r="P295" s="7">
        <v>-4</v>
      </c>
      <c r="Q295" s="7">
        <v>93</v>
      </c>
      <c r="R295" s="16">
        <v>74</v>
      </c>
    </row>
    <row r="296" spans="1:18" ht="13.5" customHeight="1" x14ac:dyDescent="0.25">
      <c r="A296" s="1">
        <v>34929</v>
      </c>
      <c r="C296">
        <v>673</v>
      </c>
      <c r="D296">
        <v>1302</v>
      </c>
      <c r="E296">
        <v>382</v>
      </c>
      <c r="F296">
        <v>2357</v>
      </c>
      <c r="I296" s="8">
        <v>0.74118942731277537</v>
      </c>
      <c r="J296" s="8">
        <v>0.72737430167597761</v>
      </c>
      <c r="K296" s="8">
        <v>0.79253112033195017</v>
      </c>
      <c r="L296" s="8">
        <v>0.74119496855345912</v>
      </c>
      <c r="N296">
        <v>-4</v>
      </c>
      <c r="O296">
        <v>38</v>
      </c>
      <c r="P296">
        <v>3</v>
      </c>
      <c r="Q296">
        <v>37</v>
      </c>
      <c r="R296" s="16">
        <v>53</v>
      </c>
    </row>
    <row r="297" spans="1:18" ht="13.5" customHeight="1" x14ac:dyDescent="0.25">
      <c r="A297" s="1">
        <v>34565</v>
      </c>
      <c r="C297">
        <v>760</v>
      </c>
      <c r="D297">
        <v>1403</v>
      </c>
      <c r="E297">
        <v>376</v>
      </c>
      <c r="F297">
        <v>2539</v>
      </c>
      <c r="I297" s="8">
        <v>0.83700440528634357</v>
      </c>
      <c r="J297" s="8">
        <v>0.78379888268156428</v>
      </c>
      <c r="K297" s="8">
        <v>0.78008298755186722</v>
      </c>
      <c r="L297" s="8">
        <v>0.79842767295597483</v>
      </c>
      <c r="N297">
        <v>23</v>
      </c>
      <c r="O297">
        <v>70</v>
      </c>
      <c r="P297">
        <v>6</v>
      </c>
      <c r="Q297">
        <v>99</v>
      </c>
      <c r="R297" s="16">
        <v>56</v>
      </c>
    </row>
    <row r="298" spans="1:18" ht="13.5" customHeight="1" x14ac:dyDescent="0.25">
      <c r="R298" s="16"/>
    </row>
    <row r="299" spans="1:18" ht="13.5" customHeight="1" x14ac:dyDescent="0.25">
      <c r="R299" s="16"/>
    </row>
    <row r="300" spans="1:18" ht="13.5" customHeight="1" x14ac:dyDescent="0.25">
      <c r="A300" s="1">
        <v>36392</v>
      </c>
      <c r="C300" s="7">
        <f>[35]STOR951!$D$13</f>
        <v>729</v>
      </c>
      <c r="D300" s="7">
        <f>[35]STOR951!$D$17</f>
        <v>1331</v>
      </c>
      <c r="E300" s="7">
        <f>[35]STOR951!$D$21</f>
        <v>392</v>
      </c>
      <c r="F300" s="7">
        <f>[35]STOR951!$D$25</f>
        <v>2452</v>
      </c>
      <c r="I300" s="8">
        <f>[35]STOR951!$G$13</f>
        <v>0.768177028451001</v>
      </c>
      <c r="J300" s="8">
        <f>[35]STOR951!$G$17</f>
        <v>0.73576561636263127</v>
      </c>
      <c r="K300" s="8">
        <f>[35]STOR951!$G$21</f>
        <v>0.8</v>
      </c>
      <c r="L300" s="8">
        <f>[35]STOR951!$G$25</f>
        <v>0.76481597005614477</v>
      </c>
      <c r="N300" s="7">
        <f>[35]STOR951!$E$13</f>
        <v>4</v>
      </c>
      <c r="O300" s="7">
        <f>[35]STOR951!$E$17</f>
        <v>41</v>
      </c>
      <c r="P300" s="7">
        <f>[35]STOR951!$E$21</f>
        <v>5</v>
      </c>
      <c r="Q300" s="7">
        <f>[35]STOR951!$E$25</f>
        <v>50</v>
      </c>
      <c r="R300" s="16"/>
    </row>
    <row r="301" spans="1:18" ht="13.5" customHeight="1" x14ac:dyDescent="0.25">
      <c r="A301" s="1">
        <v>36028</v>
      </c>
      <c r="C301" s="7">
        <v>794</v>
      </c>
      <c r="D301" s="7">
        <v>1460</v>
      </c>
      <c r="E301" s="7">
        <v>361</v>
      </c>
      <c r="F301" s="7">
        <v>2615</v>
      </c>
      <c r="I301" s="8">
        <v>0.87444933920704848</v>
      </c>
      <c r="J301" s="8">
        <v>0.81564245810055869</v>
      </c>
      <c r="K301" s="8">
        <v>0.74896265560165975</v>
      </c>
      <c r="L301" s="8">
        <v>0.81565814098565192</v>
      </c>
      <c r="N301" s="7">
        <v>14</v>
      </c>
      <c r="O301" s="7">
        <v>47</v>
      </c>
      <c r="P301" s="7">
        <v>10</v>
      </c>
      <c r="Q301" s="7">
        <v>71</v>
      </c>
      <c r="R301" s="16">
        <v>75.599999999999994</v>
      </c>
    </row>
    <row r="302" spans="1:18" ht="13.5" customHeight="1" x14ac:dyDescent="0.25">
      <c r="A302" s="1">
        <v>35664</v>
      </c>
      <c r="C302" s="7">
        <v>531</v>
      </c>
      <c r="D302" s="7">
        <v>1272</v>
      </c>
      <c r="E302" s="7">
        <v>325</v>
      </c>
      <c r="F302" s="7">
        <v>2128</v>
      </c>
      <c r="I302" s="8">
        <v>0.59329608938547485</v>
      </c>
      <c r="J302" s="8">
        <v>0.69736842105263153</v>
      </c>
      <c r="K302" s="8">
        <v>0.67991631799163177</v>
      </c>
      <c r="L302" s="8">
        <v>0.66375545851528384</v>
      </c>
      <c r="N302" s="7">
        <v>5</v>
      </c>
      <c r="O302" s="7">
        <v>55</v>
      </c>
      <c r="P302" s="7">
        <v>5</v>
      </c>
      <c r="Q302" s="7">
        <v>65</v>
      </c>
      <c r="R302" s="16">
        <v>54.7</v>
      </c>
    </row>
    <row r="303" spans="1:18" ht="13.5" customHeight="1" x14ac:dyDescent="0.25">
      <c r="A303" s="1">
        <v>35300</v>
      </c>
      <c r="C303" s="7">
        <v>461</v>
      </c>
      <c r="D303" s="7">
        <v>1250</v>
      </c>
      <c r="E303" s="7">
        <v>315</v>
      </c>
      <c r="F303" s="7">
        <v>2026</v>
      </c>
      <c r="I303" s="8">
        <v>0.51508379888268152</v>
      </c>
      <c r="J303" s="8">
        <v>0.6853070175438597</v>
      </c>
      <c r="K303" s="8">
        <v>0.65899581589958156</v>
      </c>
      <c r="L303" s="8">
        <v>0.63194011228945723</v>
      </c>
      <c r="N303" s="7">
        <v>19</v>
      </c>
      <c r="O303" s="7">
        <v>53</v>
      </c>
      <c r="P303" s="7">
        <v>-1</v>
      </c>
      <c r="Q303" s="7">
        <v>71</v>
      </c>
      <c r="R303" s="16">
        <v>88</v>
      </c>
    </row>
    <row r="304" spans="1:18" ht="13.5" customHeight="1" x14ac:dyDescent="0.25">
      <c r="A304" s="1">
        <v>34936</v>
      </c>
      <c r="C304">
        <v>679</v>
      </c>
      <c r="D304">
        <v>1351</v>
      </c>
      <c r="E304">
        <v>386</v>
      </c>
      <c r="F304">
        <v>2416</v>
      </c>
      <c r="I304" s="8">
        <v>0.74779735682819382</v>
      </c>
      <c r="J304" s="8">
        <v>0.75474860335195526</v>
      </c>
      <c r="K304" s="8">
        <v>0.80082987551867224</v>
      </c>
      <c r="L304" s="8">
        <v>0.75974842767295603</v>
      </c>
      <c r="N304">
        <v>6</v>
      </c>
      <c r="O304">
        <v>49</v>
      </c>
      <c r="P304">
        <v>4</v>
      </c>
      <c r="Q304">
        <v>59</v>
      </c>
      <c r="R304" s="16">
        <v>72</v>
      </c>
    </row>
    <row r="305" spans="1:18" ht="13.5" customHeight="1" x14ac:dyDescent="0.25">
      <c r="A305" s="1">
        <v>34572</v>
      </c>
      <c r="C305">
        <v>782</v>
      </c>
      <c r="D305">
        <v>1458</v>
      </c>
      <c r="E305">
        <v>384</v>
      </c>
      <c r="F305">
        <v>2624</v>
      </c>
      <c r="I305" s="8">
        <v>0.86123348017621149</v>
      </c>
      <c r="J305" s="8">
        <v>0.81452513966480444</v>
      </c>
      <c r="K305" s="8">
        <v>0.79668049792531115</v>
      </c>
      <c r="L305" s="8">
        <v>0.82515723270440255</v>
      </c>
      <c r="N305">
        <v>22</v>
      </c>
      <c r="O305">
        <v>55</v>
      </c>
      <c r="P305">
        <v>8</v>
      </c>
      <c r="Q305">
        <v>85</v>
      </c>
      <c r="R305" s="16">
        <v>60</v>
      </c>
    </row>
    <row r="306" spans="1:18" ht="13.5" customHeight="1" x14ac:dyDescent="0.25">
      <c r="R306" s="16"/>
    </row>
    <row r="307" spans="1:18" ht="13.5" customHeight="1" x14ac:dyDescent="0.25">
      <c r="R307" s="16"/>
    </row>
    <row r="308" spans="1:18" ht="13.5" customHeight="1" x14ac:dyDescent="0.25">
      <c r="A308" s="1">
        <v>36399</v>
      </c>
      <c r="C308" s="7">
        <f>[36]STOR951!$D$13</f>
        <v>749</v>
      </c>
      <c r="D308" s="7">
        <f>[36]STOR951!$D$17</f>
        <v>1382</v>
      </c>
      <c r="E308" s="7">
        <f>[36]STOR951!$D$21</f>
        <v>390</v>
      </c>
      <c r="F308" s="7">
        <f>[36]STOR951!$D$25</f>
        <v>2521</v>
      </c>
      <c r="I308" s="8">
        <f>[36]STOR951!$G$13</f>
        <v>0.78925184404636461</v>
      </c>
      <c r="J308" s="8">
        <f>[36]STOR951!$G$17</f>
        <v>0.76395798783858482</v>
      </c>
      <c r="K308" s="8">
        <f>[36]STOR951!$G$21</f>
        <v>0.79591836734693877</v>
      </c>
      <c r="L308" s="8">
        <f>[36]STOR951!$G$25</f>
        <v>0.78633811603243919</v>
      </c>
      <c r="N308" s="7">
        <f>[36]STOR951!$E$13</f>
        <v>20</v>
      </c>
      <c r="O308" s="7">
        <f>[36]STOR951!$E$17</f>
        <v>51</v>
      </c>
      <c r="P308" s="7">
        <f>[36]STOR951!$E$21</f>
        <v>-2</v>
      </c>
      <c r="Q308" s="7">
        <f>[36]STOR951!$E$25</f>
        <v>69</v>
      </c>
      <c r="R308" s="16">
        <v>41.7</v>
      </c>
    </row>
    <row r="309" spans="1:18" ht="13.5" customHeight="1" x14ac:dyDescent="0.25">
      <c r="A309" s="1">
        <v>36035</v>
      </c>
      <c r="C309" s="7">
        <v>804</v>
      </c>
      <c r="D309" s="7">
        <v>1500</v>
      </c>
      <c r="E309" s="7">
        <v>368</v>
      </c>
      <c r="F309" s="7">
        <v>2672</v>
      </c>
      <c r="G309">
        <v>2698</v>
      </c>
      <c r="H309" s="6">
        <f>G309-F309</f>
        <v>26</v>
      </c>
      <c r="I309" s="8">
        <v>0.88546255506607929</v>
      </c>
      <c r="J309" s="8">
        <v>0.83798882681564246</v>
      </c>
      <c r="K309" s="8">
        <v>0.76348547717842319</v>
      </c>
      <c r="L309" s="8">
        <v>0.8334373050530256</v>
      </c>
      <c r="N309" s="7">
        <v>10</v>
      </c>
      <c r="O309" s="7">
        <v>40</v>
      </c>
      <c r="P309" s="7">
        <v>7</v>
      </c>
      <c r="Q309" s="7">
        <v>57</v>
      </c>
      <c r="R309" s="16">
        <v>75.7</v>
      </c>
    </row>
    <row r="310" spans="1:18" ht="13.5" customHeight="1" x14ac:dyDescent="0.25">
      <c r="A310" s="1">
        <v>35671</v>
      </c>
      <c r="C310" s="7">
        <v>554</v>
      </c>
      <c r="D310" s="7">
        <v>1327</v>
      </c>
      <c r="E310" s="7">
        <v>331</v>
      </c>
      <c r="F310" s="7">
        <v>2212</v>
      </c>
      <c r="G310">
        <v>2336</v>
      </c>
      <c r="H310" s="6">
        <f>G310-F310</f>
        <v>124</v>
      </c>
      <c r="I310" s="8">
        <v>0.61899441340782124</v>
      </c>
      <c r="J310" s="8">
        <v>0.72752192982456143</v>
      </c>
      <c r="K310" s="8">
        <v>0.69246861924686187</v>
      </c>
      <c r="L310" s="8">
        <v>0.68995633187772931</v>
      </c>
      <c r="N310" s="7">
        <v>23</v>
      </c>
      <c r="O310" s="7">
        <v>55</v>
      </c>
      <c r="P310" s="7">
        <v>6</v>
      </c>
      <c r="Q310" s="7">
        <v>84</v>
      </c>
      <c r="R310" s="16">
        <v>47.1</v>
      </c>
    </row>
    <row r="311" spans="1:18" ht="13.5" customHeight="1" x14ac:dyDescent="0.25">
      <c r="A311" s="1">
        <v>35307</v>
      </c>
      <c r="C311" s="7">
        <v>491</v>
      </c>
      <c r="D311" s="7">
        <v>1315</v>
      </c>
      <c r="E311" s="7">
        <v>314</v>
      </c>
      <c r="F311" s="7">
        <v>2120</v>
      </c>
      <c r="G311">
        <v>2240</v>
      </c>
      <c r="H311" s="6">
        <f>G311-F311</f>
        <v>120</v>
      </c>
      <c r="I311" s="8">
        <v>0.54860335195530729</v>
      </c>
      <c r="J311" s="8">
        <v>0.7209429824561403</v>
      </c>
      <c r="K311" s="8">
        <v>0.65690376569037656</v>
      </c>
      <c r="L311" s="8">
        <v>0.66126013724266997</v>
      </c>
      <c r="N311" s="7">
        <v>30</v>
      </c>
      <c r="O311" s="7">
        <v>65</v>
      </c>
      <c r="P311" s="7">
        <v>-1</v>
      </c>
      <c r="Q311" s="7">
        <v>94</v>
      </c>
      <c r="R311" s="16">
        <v>71</v>
      </c>
    </row>
    <row r="312" spans="1:18" ht="13.5" customHeight="1" x14ac:dyDescent="0.25">
      <c r="A312" s="1">
        <v>34943</v>
      </c>
      <c r="C312">
        <v>680</v>
      </c>
      <c r="D312">
        <v>1400</v>
      </c>
      <c r="E312">
        <v>387</v>
      </c>
      <c r="F312">
        <v>2467</v>
      </c>
      <c r="G312">
        <v>2495</v>
      </c>
      <c r="H312" s="6">
        <f>G312-F312</f>
        <v>28</v>
      </c>
      <c r="I312" s="8">
        <v>0.74889867841409696</v>
      </c>
      <c r="J312" s="8">
        <v>0.78212290502793291</v>
      </c>
      <c r="K312" s="8">
        <v>0.80290456431535273</v>
      </c>
      <c r="L312" s="8">
        <v>0.77578616352201257</v>
      </c>
      <c r="N312">
        <v>1</v>
      </c>
      <c r="O312">
        <v>49</v>
      </c>
      <c r="P312">
        <v>1</v>
      </c>
      <c r="Q312">
        <v>51</v>
      </c>
      <c r="R312" s="16">
        <v>68</v>
      </c>
    </row>
    <row r="313" spans="1:18" ht="13.5" customHeight="1" x14ac:dyDescent="0.25">
      <c r="A313" s="1">
        <v>34579</v>
      </c>
      <c r="C313">
        <v>807</v>
      </c>
      <c r="D313">
        <v>1508</v>
      </c>
      <c r="E313">
        <v>392</v>
      </c>
      <c r="F313">
        <v>2707</v>
      </c>
      <c r="G313">
        <v>2607</v>
      </c>
      <c r="H313" s="6">
        <f>G313-F313</f>
        <v>-100</v>
      </c>
      <c r="I313" s="8">
        <v>0.88876651982378851</v>
      </c>
      <c r="J313" s="8">
        <v>0.84245810055865922</v>
      </c>
      <c r="K313" s="8">
        <v>0.81327800829875518</v>
      </c>
      <c r="L313" s="8">
        <v>0.8512578616352201</v>
      </c>
      <c r="N313">
        <v>25</v>
      </c>
      <c r="O313">
        <v>50</v>
      </c>
      <c r="P313">
        <v>8</v>
      </c>
      <c r="Q313">
        <v>83</v>
      </c>
      <c r="R313" s="16">
        <v>62</v>
      </c>
    </row>
    <row r="314" spans="1:18" ht="13.5" customHeight="1" x14ac:dyDescent="0.25">
      <c r="R314" s="16"/>
    </row>
    <row r="315" spans="1:18" ht="13.5" customHeight="1" x14ac:dyDescent="0.25">
      <c r="R315" s="16"/>
    </row>
    <row r="316" spans="1:18" ht="13.5" customHeight="1" x14ac:dyDescent="0.25">
      <c r="A316" s="1">
        <v>36406</v>
      </c>
      <c r="C316" s="7">
        <f>[37]STOR951!$D$13</f>
        <v>764</v>
      </c>
      <c r="D316" s="7">
        <f>[37]STOR951!$D$17</f>
        <v>1427</v>
      </c>
      <c r="E316" s="7">
        <f>[37]STOR951!$D$21</f>
        <v>396</v>
      </c>
      <c r="F316" s="7">
        <f>[37]STOR951!$D$25</f>
        <v>2587</v>
      </c>
      <c r="G316">
        <v>2632</v>
      </c>
      <c r="H316" s="6">
        <f>G316-F316</f>
        <v>45</v>
      </c>
      <c r="I316" s="8">
        <f>[37]STOR951!$G$13</f>
        <v>0.8050579557428873</v>
      </c>
      <c r="J316" s="8">
        <f>[37]STOR951!$G$17</f>
        <v>0.78883360972913208</v>
      </c>
      <c r="K316" s="8">
        <f>[37]STOR951!$G$21</f>
        <v>0.80816326530612248</v>
      </c>
      <c r="L316" s="8">
        <f>[37]STOR951!$G$25</f>
        <v>0.80692451653150343</v>
      </c>
      <c r="N316" s="7">
        <f>[37]STOR951!$E$13</f>
        <v>15</v>
      </c>
      <c r="O316" s="7">
        <f>[37]STOR951!$E$17</f>
        <v>45</v>
      </c>
      <c r="P316" s="7">
        <f>[37]STOR951!$E$21</f>
        <v>6</v>
      </c>
      <c r="Q316" s="7">
        <f>[37]STOR951!$E$25</f>
        <v>66</v>
      </c>
      <c r="R316" s="16">
        <v>36.700000000000003</v>
      </c>
    </row>
    <row r="317" spans="1:18" ht="13.5" customHeight="1" x14ac:dyDescent="0.25">
      <c r="A317" s="1">
        <v>36042</v>
      </c>
      <c r="C317" s="7">
        <v>802</v>
      </c>
      <c r="D317" s="7">
        <v>1536</v>
      </c>
      <c r="E317" s="7">
        <v>369</v>
      </c>
      <c r="F317" s="7">
        <v>2707</v>
      </c>
      <c r="I317" s="8">
        <v>0.88325991189427311</v>
      </c>
      <c r="J317" s="8">
        <v>0.85810055865921786</v>
      </c>
      <c r="K317" s="8">
        <v>0.76556016597510368</v>
      </c>
      <c r="L317" s="8">
        <v>0.84435433562071116</v>
      </c>
      <c r="N317" s="7">
        <v>-2</v>
      </c>
      <c r="O317" s="7">
        <v>36</v>
      </c>
      <c r="P317" s="7">
        <v>1</v>
      </c>
      <c r="Q317" s="7">
        <v>35</v>
      </c>
      <c r="R317" s="16">
        <v>76.7</v>
      </c>
    </row>
    <row r="318" spans="1:18" ht="13.5" customHeight="1" x14ac:dyDescent="0.25">
      <c r="A318" s="1">
        <v>35678</v>
      </c>
      <c r="C318" s="7">
        <v>585</v>
      </c>
      <c r="D318" s="7">
        <v>1386</v>
      </c>
      <c r="E318" s="7">
        <v>337</v>
      </c>
      <c r="F318" s="7">
        <v>2308</v>
      </c>
      <c r="I318" s="8">
        <v>0.65363128491620115</v>
      </c>
      <c r="J318" s="8">
        <v>0.75986842105263153</v>
      </c>
      <c r="K318" s="8">
        <v>0.70502092050209209</v>
      </c>
      <c r="L318" s="8">
        <v>0.71990018714909543</v>
      </c>
      <c r="N318" s="7">
        <v>31</v>
      </c>
      <c r="O318" s="7">
        <v>59</v>
      </c>
      <c r="P318" s="7">
        <v>6</v>
      </c>
      <c r="Q318" s="7">
        <v>96</v>
      </c>
      <c r="R318" s="16">
        <v>60.2</v>
      </c>
    </row>
    <row r="319" spans="1:18" ht="13.5" customHeight="1" x14ac:dyDescent="0.25">
      <c r="A319" s="1">
        <v>35314</v>
      </c>
      <c r="C319" s="7">
        <v>515</v>
      </c>
      <c r="D319" s="7">
        <v>1382</v>
      </c>
      <c r="E319" s="7">
        <v>321</v>
      </c>
      <c r="F319" s="7">
        <v>2218</v>
      </c>
      <c r="I319" s="8">
        <v>0.57541899441340782</v>
      </c>
      <c r="J319" s="8">
        <v>0.75767543859649122</v>
      </c>
      <c r="K319" s="8">
        <v>0.67154811715481166</v>
      </c>
      <c r="L319" s="8">
        <v>0.69182782283218969</v>
      </c>
      <c r="N319" s="7">
        <v>24</v>
      </c>
      <c r="O319" s="7">
        <v>67</v>
      </c>
      <c r="P319" s="7">
        <v>7</v>
      </c>
      <c r="Q319" s="7">
        <v>98</v>
      </c>
      <c r="R319" s="16">
        <v>83</v>
      </c>
    </row>
    <row r="320" spans="1:18" ht="13.5" customHeight="1" x14ac:dyDescent="0.25">
      <c r="A320" s="1">
        <v>34950</v>
      </c>
      <c r="C320">
        <v>700</v>
      </c>
      <c r="D320">
        <v>1453</v>
      </c>
      <c r="E320">
        <v>390</v>
      </c>
      <c r="F320">
        <v>2543</v>
      </c>
      <c r="I320" s="8">
        <v>0.77092511013215859</v>
      </c>
      <c r="J320" s="8">
        <v>0.81173184357541894</v>
      </c>
      <c r="K320" s="8">
        <v>0.8091286307053942</v>
      </c>
      <c r="L320" s="8">
        <v>0.79968553459119496</v>
      </c>
      <c r="N320">
        <v>20</v>
      </c>
      <c r="O320">
        <v>53</v>
      </c>
      <c r="P320">
        <v>3</v>
      </c>
      <c r="Q320">
        <v>76</v>
      </c>
      <c r="R320" s="16">
        <v>78</v>
      </c>
    </row>
    <row r="321" spans="1:22" ht="13.5" customHeight="1" x14ac:dyDescent="0.25">
      <c r="A321" s="1">
        <v>34586</v>
      </c>
      <c r="C321">
        <v>819</v>
      </c>
      <c r="D321">
        <v>1557</v>
      </c>
      <c r="E321">
        <v>407</v>
      </c>
      <c r="F321">
        <v>2783</v>
      </c>
      <c r="I321" s="8">
        <v>0.90198237885462551</v>
      </c>
      <c r="J321" s="8">
        <v>0.86983240223463687</v>
      </c>
      <c r="K321" s="8">
        <v>0.84439834024896265</v>
      </c>
      <c r="L321" s="8">
        <v>0.87515723270440249</v>
      </c>
      <c r="N321">
        <v>12</v>
      </c>
      <c r="O321">
        <v>49</v>
      </c>
      <c r="P321">
        <v>15</v>
      </c>
      <c r="Q321">
        <v>76</v>
      </c>
      <c r="R321" s="16">
        <v>71</v>
      </c>
    </row>
    <row r="322" spans="1:22" ht="13.5" customHeight="1" x14ac:dyDescent="0.25">
      <c r="R322" s="16"/>
    </row>
    <row r="323" spans="1:22" ht="13.5" customHeight="1" x14ac:dyDescent="0.25">
      <c r="R323" s="16"/>
    </row>
    <row r="324" spans="1:22" ht="13.5" customHeight="1" x14ac:dyDescent="0.25">
      <c r="A324" s="1">
        <v>36413</v>
      </c>
      <c r="C324" s="7">
        <f>[38]STOR951!$D$13</f>
        <v>782</v>
      </c>
      <c r="D324" s="7">
        <f>[38]STOR951!$D$17</f>
        <v>1482</v>
      </c>
      <c r="E324" s="7">
        <f>[38]STOR951!$D$21</f>
        <v>404</v>
      </c>
      <c r="F324" s="7">
        <f>[38]STOR951!$D$25</f>
        <v>2668</v>
      </c>
      <c r="I324" s="8">
        <f>[38]STOR951!$G$13</f>
        <v>0.82402528977871448</v>
      </c>
      <c r="J324" s="8">
        <f>[38]STOR951!$G$17</f>
        <v>0.8192371475953566</v>
      </c>
      <c r="K324" s="8">
        <f>[38]STOR951!$G$21</f>
        <v>0.82448979591836735</v>
      </c>
      <c r="L324" s="8">
        <f>[38]STOR951!$G$25</f>
        <v>0.83218964441671861</v>
      </c>
      <c r="N324" s="7">
        <f>[38]STOR951!$E$13</f>
        <v>18</v>
      </c>
      <c r="O324" s="7">
        <f>[38]STOR951!$E$17</f>
        <v>55</v>
      </c>
      <c r="P324" s="7">
        <f>[38]STOR951!$E$21</f>
        <v>8</v>
      </c>
      <c r="Q324" s="7">
        <f>[38]STOR951!$E$25</f>
        <v>81</v>
      </c>
      <c r="R324" s="16">
        <v>56.4</v>
      </c>
    </row>
    <row r="325" spans="1:22" ht="13.5" customHeight="1" x14ac:dyDescent="0.25">
      <c r="A325" s="1">
        <v>36049</v>
      </c>
      <c r="C325" s="7">
        <v>820</v>
      </c>
      <c r="D325" s="7">
        <v>1578</v>
      </c>
      <c r="E325" s="7">
        <v>379</v>
      </c>
      <c r="F325" s="7">
        <v>2777</v>
      </c>
      <c r="I325" s="8">
        <v>0.90308370044052866</v>
      </c>
      <c r="J325" s="8">
        <v>0.88156424581005588</v>
      </c>
      <c r="K325" s="8">
        <v>0.7863070539419087</v>
      </c>
      <c r="L325" s="8">
        <v>0.86618839675608239</v>
      </c>
      <c r="N325" s="7">
        <v>18</v>
      </c>
      <c r="O325" s="7">
        <v>42</v>
      </c>
      <c r="P325" s="7">
        <v>10</v>
      </c>
      <c r="Q325" s="7">
        <v>70</v>
      </c>
      <c r="R325" s="16">
        <v>57.7</v>
      </c>
    </row>
    <row r="326" spans="1:22" ht="13.5" customHeight="1" x14ac:dyDescent="0.25">
      <c r="A326" s="1">
        <v>35685</v>
      </c>
      <c r="C326" s="7">
        <v>614</v>
      </c>
      <c r="D326" s="7">
        <v>1443</v>
      </c>
      <c r="E326" s="7">
        <v>339</v>
      </c>
      <c r="F326" s="7">
        <v>2396</v>
      </c>
      <c r="I326" s="8">
        <v>0.68603351955307268</v>
      </c>
      <c r="J326" s="8">
        <v>0.79111842105263153</v>
      </c>
      <c r="K326" s="8">
        <v>0.70920502092050208</v>
      </c>
      <c r="L326" s="8">
        <v>0.74734872114784778</v>
      </c>
      <c r="N326" s="7">
        <v>29</v>
      </c>
      <c r="O326" s="7">
        <v>57</v>
      </c>
      <c r="P326" s="7">
        <v>2</v>
      </c>
      <c r="Q326" s="7">
        <v>88</v>
      </c>
      <c r="R326" s="16">
        <v>57.7</v>
      </c>
    </row>
    <row r="327" spans="1:22" ht="13.5" customHeight="1" x14ac:dyDescent="0.25">
      <c r="A327" s="1">
        <v>35321</v>
      </c>
      <c r="C327" s="7">
        <v>544</v>
      </c>
      <c r="D327" s="7">
        <v>1434</v>
      </c>
      <c r="E327" s="7">
        <v>324</v>
      </c>
      <c r="F327" s="7">
        <v>2302</v>
      </c>
      <c r="I327" s="8">
        <v>0.60782122905027935</v>
      </c>
      <c r="J327" s="8">
        <v>0.78618421052631582</v>
      </c>
      <c r="K327" s="8">
        <v>0.67782426778242677</v>
      </c>
      <c r="L327" s="8">
        <v>0.71802869619463505</v>
      </c>
      <c r="N327" s="7">
        <v>29</v>
      </c>
      <c r="O327" s="7">
        <v>52</v>
      </c>
      <c r="P327" s="7">
        <v>3</v>
      </c>
      <c r="Q327" s="7">
        <v>84</v>
      </c>
      <c r="R327" s="16">
        <v>70.099999999999994</v>
      </c>
    </row>
    <row r="328" spans="1:22" ht="13.5" customHeight="1" x14ac:dyDescent="0.25">
      <c r="A328" s="1">
        <v>34957</v>
      </c>
      <c r="C328">
        <v>718</v>
      </c>
      <c r="D328">
        <v>1499</v>
      </c>
      <c r="E328">
        <v>397</v>
      </c>
      <c r="F328">
        <v>2614</v>
      </c>
      <c r="I328" s="8">
        <v>0.79074889867841414</v>
      </c>
      <c r="J328" s="8">
        <v>0.83743016759776534</v>
      </c>
      <c r="K328" s="8">
        <v>0.82365145228215764</v>
      </c>
      <c r="L328" s="8">
        <v>0.82201257861635224</v>
      </c>
      <c r="N328">
        <v>18</v>
      </c>
      <c r="O328">
        <v>46</v>
      </c>
      <c r="P328">
        <v>7</v>
      </c>
      <c r="Q328">
        <v>71</v>
      </c>
      <c r="R328" s="16">
        <v>74</v>
      </c>
      <c r="S328">
        <v>69</v>
      </c>
      <c r="T328">
        <v>49</v>
      </c>
      <c r="U328">
        <v>37</v>
      </c>
      <c r="V328">
        <v>33</v>
      </c>
    </row>
    <row r="329" spans="1:22" ht="13.5" customHeight="1" x14ac:dyDescent="0.25">
      <c r="A329" s="1">
        <v>34593</v>
      </c>
      <c r="C329">
        <v>834</v>
      </c>
      <c r="D329">
        <v>1598</v>
      </c>
      <c r="E329">
        <v>418</v>
      </c>
      <c r="F329">
        <v>2850</v>
      </c>
      <c r="I329" s="8">
        <v>0.91850220264317184</v>
      </c>
      <c r="J329" s="8">
        <v>0.89273743016759777</v>
      </c>
      <c r="K329" s="8">
        <v>0.86721991701244816</v>
      </c>
      <c r="L329" s="8">
        <v>0.89622641509433965</v>
      </c>
      <c r="N329">
        <v>15</v>
      </c>
      <c r="O329">
        <v>41</v>
      </c>
      <c r="P329">
        <v>11</v>
      </c>
      <c r="Q329">
        <v>67</v>
      </c>
      <c r="R329" s="16">
        <v>69</v>
      </c>
    </row>
    <row r="330" spans="1:22" ht="13.5" customHeight="1" x14ac:dyDescent="0.25">
      <c r="R330" s="16"/>
    </row>
    <row r="331" spans="1:22" ht="13.5" customHeight="1" x14ac:dyDescent="0.25">
      <c r="R331" s="16"/>
    </row>
    <row r="332" spans="1:22" ht="13.5" customHeight="1" x14ac:dyDescent="0.25">
      <c r="A332" s="1">
        <v>36420</v>
      </c>
      <c r="C332" s="7">
        <f>[39]STOR951!$D$13</f>
        <v>806</v>
      </c>
      <c r="D332" s="7">
        <f>[39]STOR951!$D$17</f>
        <v>1528</v>
      </c>
      <c r="E332" s="7">
        <f>[39]STOR951!$D$21</f>
        <v>412</v>
      </c>
      <c r="F332" s="7">
        <f>[39]STOR951!$D$25</f>
        <v>2746</v>
      </c>
      <c r="I332" s="8">
        <f>[39]STOR951!$G$13</f>
        <v>0.84931506849315064</v>
      </c>
      <c r="J332" s="8">
        <f>[39]STOR951!$G$17</f>
        <v>0.84466556108347157</v>
      </c>
      <c r="K332" s="8">
        <f>[39]STOR951!$G$21</f>
        <v>0.84081632653061222</v>
      </c>
      <c r="L332" s="8">
        <f>[39]STOR951!$G$25</f>
        <v>0.85651902682470371</v>
      </c>
      <c r="N332" s="7">
        <f>[39]STOR951!$E$13</f>
        <v>24</v>
      </c>
      <c r="O332" s="7">
        <f>[39]STOR951!$E$17</f>
        <v>46</v>
      </c>
      <c r="P332" s="7">
        <f>[39]STOR951!$E$21</f>
        <v>8</v>
      </c>
      <c r="Q332" s="7">
        <f>[39]STOR951!$E$25</f>
        <v>78</v>
      </c>
      <c r="R332" s="16">
        <v>72.599999999999994</v>
      </c>
    </row>
    <row r="333" spans="1:22" ht="13.5" customHeight="1" x14ac:dyDescent="0.25">
      <c r="A333" s="1">
        <v>36056</v>
      </c>
      <c r="C333" s="7">
        <v>830</v>
      </c>
      <c r="D333" s="7">
        <v>1609</v>
      </c>
      <c r="E333" s="7">
        <v>390</v>
      </c>
      <c r="F333" s="7">
        <v>2829</v>
      </c>
      <c r="I333" s="8">
        <v>0.91409691629955947</v>
      </c>
      <c r="J333" s="8">
        <v>0.89888268156424578</v>
      </c>
      <c r="K333" s="8">
        <v>0.8091286307053942</v>
      </c>
      <c r="L333" s="8">
        <v>0.88240798502807238</v>
      </c>
      <c r="N333" s="7">
        <v>10</v>
      </c>
      <c r="O333" s="7">
        <v>31</v>
      </c>
      <c r="P333" s="7">
        <v>11</v>
      </c>
      <c r="Q333" s="7">
        <v>52</v>
      </c>
      <c r="R333" s="16">
        <v>62</v>
      </c>
    </row>
    <row r="334" spans="1:22" ht="13.5" customHeight="1" x14ac:dyDescent="0.25">
      <c r="A334" s="1">
        <v>35692</v>
      </c>
      <c r="C334" s="7">
        <v>629</v>
      </c>
      <c r="D334" s="7">
        <v>1494</v>
      </c>
      <c r="E334" s="7">
        <v>346</v>
      </c>
      <c r="F334" s="7">
        <v>2469</v>
      </c>
      <c r="I334" s="8">
        <v>0.70279329608938546</v>
      </c>
      <c r="J334" s="8">
        <v>0.81907894736842102</v>
      </c>
      <c r="K334" s="8">
        <v>0.72384937238493718</v>
      </c>
      <c r="L334" s="8">
        <v>0.7701185277604492</v>
      </c>
      <c r="N334" s="7">
        <v>15</v>
      </c>
      <c r="O334" s="7">
        <v>51</v>
      </c>
      <c r="P334" s="7">
        <v>7</v>
      </c>
      <c r="Q334" s="7">
        <v>73</v>
      </c>
      <c r="R334" s="16">
        <v>49.7</v>
      </c>
    </row>
    <row r="335" spans="1:22" ht="13.5" customHeight="1" x14ac:dyDescent="0.25">
      <c r="A335" s="1">
        <v>35328</v>
      </c>
      <c r="C335" s="7">
        <v>570</v>
      </c>
      <c r="D335" s="7">
        <v>1491</v>
      </c>
      <c r="E335" s="7">
        <v>330</v>
      </c>
      <c r="F335" s="7">
        <v>2391</v>
      </c>
      <c r="I335" s="8">
        <v>0.63687150837988826</v>
      </c>
      <c r="J335" s="8">
        <v>0.81743421052631582</v>
      </c>
      <c r="K335" s="8">
        <v>0.69037656903765687</v>
      </c>
      <c r="L335" s="8">
        <v>0.7457891453524641</v>
      </c>
      <c r="N335" s="7">
        <v>26</v>
      </c>
      <c r="O335" s="7">
        <v>57</v>
      </c>
      <c r="P335" s="7">
        <v>6</v>
      </c>
      <c r="Q335" s="7">
        <v>89</v>
      </c>
      <c r="R335" s="16">
        <v>66.900000000000006</v>
      </c>
    </row>
    <row r="336" spans="1:22" ht="13.5" customHeight="1" x14ac:dyDescent="0.25">
      <c r="A336" s="1">
        <v>34964</v>
      </c>
      <c r="C336">
        <v>737</v>
      </c>
      <c r="D336">
        <v>1545</v>
      </c>
      <c r="E336">
        <v>401</v>
      </c>
      <c r="F336">
        <v>2683</v>
      </c>
      <c r="I336" s="8">
        <v>0.81167400881057272</v>
      </c>
      <c r="J336" s="8">
        <v>0.86312849162011174</v>
      </c>
      <c r="K336" s="8">
        <v>0.83195020746887971</v>
      </c>
      <c r="L336" s="8">
        <v>0.84371069182389935</v>
      </c>
      <c r="N336">
        <v>19</v>
      </c>
      <c r="O336">
        <v>46</v>
      </c>
      <c r="P336">
        <v>4</v>
      </c>
      <c r="Q336">
        <v>69</v>
      </c>
      <c r="R336" s="16">
        <v>71</v>
      </c>
      <c r="S336">
        <v>62</v>
      </c>
      <c r="T336">
        <v>45</v>
      </c>
      <c r="U336">
        <v>40</v>
      </c>
      <c r="V336">
        <v>35</v>
      </c>
    </row>
    <row r="337" spans="1:22" ht="13.5" customHeight="1" x14ac:dyDescent="0.25">
      <c r="A337" s="1">
        <v>34600</v>
      </c>
      <c r="C337">
        <v>847</v>
      </c>
      <c r="D337">
        <v>1641</v>
      </c>
      <c r="E337">
        <v>416</v>
      </c>
      <c r="F337">
        <v>2904</v>
      </c>
      <c r="I337" s="8">
        <v>0.93281938325991187</v>
      </c>
      <c r="J337" s="8">
        <v>0.9167597765363128</v>
      </c>
      <c r="K337" s="8">
        <v>0.86307053941908718</v>
      </c>
      <c r="L337" s="8">
        <v>0.91320754716981134</v>
      </c>
      <c r="N337">
        <v>13</v>
      </c>
      <c r="O337">
        <v>43</v>
      </c>
      <c r="P337">
        <v>-2</v>
      </c>
      <c r="Q337">
        <v>54</v>
      </c>
      <c r="R337" s="16">
        <v>64</v>
      </c>
    </row>
    <row r="338" spans="1:22" ht="13.5" customHeight="1" x14ac:dyDescent="0.25">
      <c r="R338" s="16"/>
    </row>
    <row r="339" spans="1:22" ht="13.5" customHeight="1" x14ac:dyDescent="0.25">
      <c r="R339" s="16"/>
    </row>
    <row r="340" spans="1:22" ht="13.5" customHeight="1" x14ac:dyDescent="0.25">
      <c r="A340" s="1">
        <v>36427</v>
      </c>
      <c r="C340" s="7">
        <f>[40]STOR951!$D$13</f>
        <v>825</v>
      </c>
      <c r="D340" s="7">
        <f>[40]STOR951!$D$17</f>
        <v>1581</v>
      </c>
      <c r="E340" s="7">
        <f>[40]STOR951!$D$21</f>
        <v>419</v>
      </c>
      <c r="F340" s="7">
        <f>[40]STOR951!$D$25</f>
        <v>2825</v>
      </c>
      <c r="I340" s="8">
        <f>[40]STOR951!$G$13</f>
        <v>0.86933614330874609</v>
      </c>
      <c r="J340" s="8">
        <f>[40]STOR951!$G$17</f>
        <v>0.87396351575456055</v>
      </c>
      <c r="K340" s="8">
        <f>[40]STOR951!$G$21</f>
        <v>0.85510204081632657</v>
      </c>
      <c r="L340" s="8">
        <f>[40]STOR951!$G$25</f>
        <v>0.88116032439176539</v>
      </c>
      <c r="N340" s="7">
        <f>[40]STOR951!$E$13</f>
        <v>19</v>
      </c>
      <c r="O340" s="7">
        <f>[40]STOR951!$E$17</f>
        <v>53</v>
      </c>
      <c r="P340" s="7">
        <f>[40]STOR951!$E$21</f>
        <v>7</v>
      </c>
      <c r="Q340" s="7">
        <f>[40]STOR951!$E$25</f>
        <v>79</v>
      </c>
      <c r="R340" s="16">
        <v>76.7</v>
      </c>
    </row>
    <row r="341" spans="1:22" ht="13.5" customHeight="1" x14ac:dyDescent="0.25">
      <c r="A341" s="1">
        <v>36063</v>
      </c>
      <c r="C341" s="7">
        <v>837</v>
      </c>
      <c r="D341" s="7">
        <v>1639</v>
      </c>
      <c r="E341" s="7">
        <v>394</v>
      </c>
      <c r="F341" s="7">
        <v>2870</v>
      </c>
      <c r="I341" s="8">
        <v>0.92180616740088106</v>
      </c>
      <c r="J341" s="8">
        <v>0.91564245810055866</v>
      </c>
      <c r="K341" s="8">
        <v>0.81742738589211617</v>
      </c>
      <c r="L341" s="8">
        <v>0.89519650655021832</v>
      </c>
      <c r="N341" s="7">
        <v>7</v>
      </c>
      <c r="O341" s="7">
        <v>30</v>
      </c>
      <c r="P341" s="7">
        <v>4</v>
      </c>
      <c r="Q341" s="7">
        <v>41</v>
      </c>
      <c r="R341" s="16">
        <v>58.4</v>
      </c>
    </row>
    <row r="342" spans="1:22" ht="13.5" customHeight="1" x14ac:dyDescent="0.25">
      <c r="A342" s="1">
        <v>35699</v>
      </c>
      <c r="C342" s="7">
        <v>658</v>
      </c>
      <c r="D342" s="7">
        <v>1546</v>
      </c>
      <c r="E342" s="7">
        <v>352</v>
      </c>
      <c r="F342" s="7">
        <v>2556</v>
      </c>
      <c r="G342">
        <v>2672</v>
      </c>
      <c r="H342" s="6">
        <f>G342-F342</f>
        <v>116</v>
      </c>
      <c r="I342" s="8">
        <v>0.73519553072625698</v>
      </c>
      <c r="J342" s="8">
        <v>0.84758771929824561</v>
      </c>
      <c r="K342" s="8">
        <v>0.7364016736401674</v>
      </c>
      <c r="L342" s="8">
        <v>0.79725514660012475</v>
      </c>
      <c r="N342" s="7">
        <v>29</v>
      </c>
      <c r="O342" s="7">
        <v>52</v>
      </c>
      <c r="P342" s="7">
        <v>6</v>
      </c>
      <c r="Q342" s="7">
        <v>87</v>
      </c>
      <c r="R342" s="16">
        <v>59.4</v>
      </c>
    </row>
    <row r="343" spans="1:22" ht="13.5" customHeight="1" x14ac:dyDescent="0.25">
      <c r="A343" s="1">
        <v>35335</v>
      </c>
      <c r="C343" s="7">
        <v>600</v>
      </c>
      <c r="D343" s="7">
        <v>1545</v>
      </c>
      <c r="E343" s="7">
        <v>330</v>
      </c>
      <c r="F343" s="7">
        <v>2475</v>
      </c>
      <c r="G343">
        <v>2597</v>
      </c>
      <c r="H343" s="6">
        <f>G343-F343</f>
        <v>122</v>
      </c>
      <c r="I343" s="8">
        <v>0.67039106145251393</v>
      </c>
      <c r="J343" s="8">
        <v>0.84703947368421051</v>
      </c>
      <c r="K343" s="8">
        <v>0.69037656903765687</v>
      </c>
      <c r="L343" s="8">
        <v>0.77199001871490958</v>
      </c>
      <c r="N343" s="7">
        <v>30</v>
      </c>
      <c r="O343" s="7">
        <v>54</v>
      </c>
      <c r="P343" s="7">
        <v>0</v>
      </c>
      <c r="Q343" s="7">
        <v>84</v>
      </c>
      <c r="R343" s="16">
        <v>63</v>
      </c>
    </row>
    <row r="344" spans="1:22" ht="13.5" customHeight="1" x14ac:dyDescent="0.25">
      <c r="A344" s="1">
        <v>34971</v>
      </c>
      <c r="C344">
        <v>763</v>
      </c>
      <c r="D344">
        <v>1581</v>
      </c>
      <c r="E344">
        <v>406</v>
      </c>
      <c r="F344">
        <v>2750</v>
      </c>
      <c r="G344">
        <v>2802</v>
      </c>
      <c r="H344" s="6">
        <f>G344-F344</f>
        <v>52</v>
      </c>
      <c r="I344" s="8">
        <v>0.8403083700440529</v>
      </c>
      <c r="J344" s="8">
        <v>0.88324022346368714</v>
      </c>
      <c r="K344" s="8">
        <v>0.84232365145228216</v>
      </c>
      <c r="L344" s="8">
        <v>0.86477987421383651</v>
      </c>
      <c r="N344">
        <v>26</v>
      </c>
      <c r="O344">
        <v>36</v>
      </c>
      <c r="P344">
        <v>5</v>
      </c>
      <c r="Q344">
        <v>67</v>
      </c>
      <c r="R344" s="16">
        <v>67</v>
      </c>
      <c r="S344">
        <v>63</v>
      </c>
      <c r="T344">
        <v>48</v>
      </c>
      <c r="U344">
        <v>38</v>
      </c>
      <c r="V344">
        <v>33</v>
      </c>
    </row>
    <row r="345" spans="1:22" ht="13.5" customHeight="1" x14ac:dyDescent="0.25">
      <c r="A345" s="1">
        <v>34607</v>
      </c>
      <c r="C345">
        <v>856</v>
      </c>
      <c r="D345">
        <v>1683</v>
      </c>
      <c r="E345">
        <v>413</v>
      </c>
      <c r="F345">
        <v>2952</v>
      </c>
      <c r="G345">
        <v>2912</v>
      </c>
      <c r="H345" s="6">
        <f>G345-F345</f>
        <v>-40</v>
      </c>
      <c r="I345" s="8">
        <v>0.94273127753303965</v>
      </c>
      <c r="J345" s="8">
        <v>0.94022346368715082</v>
      </c>
      <c r="K345" s="8">
        <v>0.8568464730290456</v>
      </c>
      <c r="L345" s="8">
        <v>0.92830188679245285</v>
      </c>
      <c r="N345">
        <v>9</v>
      </c>
      <c r="O345">
        <v>42</v>
      </c>
      <c r="P345">
        <v>-3</v>
      </c>
      <c r="Q345">
        <v>48</v>
      </c>
      <c r="R345" s="16">
        <v>39</v>
      </c>
    </row>
    <row r="346" spans="1:22" ht="13.5" customHeight="1" x14ac:dyDescent="0.25">
      <c r="R346" s="16"/>
    </row>
    <row r="347" spans="1:22" ht="13.5" customHeight="1" x14ac:dyDescent="0.25">
      <c r="R347" s="16"/>
    </row>
    <row r="348" spans="1:22" ht="13.5" customHeight="1" x14ac:dyDescent="0.25">
      <c r="A348" s="1">
        <v>36434</v>
      </c>
      <c r="C348" s="7">
        <f>[41]STOR951!$D$13</f>
        <v>841</v>
      </c>
      <c r="D348" s="7">
        <f>[41]STOR951!$D$17</f>
        <v>1625</v>
      </c>
      <c r="E348" s="7">
        <f>[41]STOR951!$D$21</f>
        <v>421</v>
      </c>
      <c r="F348" s="7">
        <f>[41]STOR951!$D$25</f>
        <v>2887</v>
      </c>
      <c r="G348">
        <v>2884</v>
      </c>
      <c r="H348" s="6">
        <f>G348-F348</f>
        <v>-3</v>
      </c>
      <c r="I348" s="8">
        <f>[41]STOR951!$G$13</f>
        <v>0.88619599578503683</v>
      </c>
      <c r="J348" s="8">
        <f>[41]STOR951!$G$17</f>
        <v>0.8982863460475401</v>
      </c>
      <c r="K348" s="8">
        <f>[41]STOR951!$G$21</f>
        <v>0.85918367346938773</v>
      </c>
      <c r="L348" s="8">
        <f>[41]STOR951!$G$25</f>
        <v>0.90049906425452275</v>
      </c>
      <c r="N348" s="7">
        <f>[41]STOR951!$E$13</f>
        <v>16</v>
      </c>
      <c r="O348" s="7">
        <f>[41]STOR951!$E$17</f>
        <v>44</v>
      </c>
      <c r="P348" s="7">
        <f>[41]STOR951!$E$21</f>
        <v>2</v>
      </c>
      <c r="Q348" s="7">
        <f>[41]STOR951!$E$25</f>
        <v>62</v>
      </c>
      <c r="R348" s="16">
        <v>77.7</v>
      </c>
    </row>
    <row r="349" spans="1:22" ht="13.5" customHeight="1" x14ac:dyDescent="0.25">
      <c r="A349" s="1">
        <v>36070</v>
      </c>
      <c r="C349" s="7">
        <v>839</v>
      </c>
      <c r="D349" s="7">
        <v>1666</v>
      </c>
      <c r="E349" s="7">
        <v>406</v>
      </c>
      <c r="F349" s="7">
        <v>2911</v>
      </c>
      <c r="G349">
        <v>2928</v>
      </c>
      <c r="H349" s="6">
        <f>G349-F349</f>
        <v>17</v>
      </c>
      <c r="I349" s="8">
        <v>0.92400881057268724</v>
      </c>
      <c r="J349" s="8">
        <v>0.93072625698324019</v>
      </c>
      <c r="K349" s="8">
        <v>0.84232365145228216</v>
      </c>
      <c r="L349" s="8">
        <v>0.90798502807236436</v>
      </c>
      <c r="N349" s="7">
        <v>2</v>
      </c>
      <c r="O349" s="7">
        <v>27</v>
      </c>
      <c r="P349" s="7">
        <v>12</v>
      </c>
      <c r="Q349" s="7">
        <v>41</v>
      </c>
      <c r="R349" s="16">
        <v>72.900000000000006</v>
      </c>
    </row>
    <row r="350" spans="1:22" ht="13.5" customHeight="1" x14ac:dyDescent="0.25">
      <c r="A350" s="1">
        <v>35706</v>
      </c>
      <c r="C350" s="7">
        <v>685</v>
      </c>
      <c r="D350" s="7">
        <v>1601</v>
      </c>
      <c r="E350" s="7">
        <v>357</v>
      </c>
      <c r="F350" s="7">
        <v>2643</v>
      </c>
      <c r="I350" s="8">
        <v>0.76536312849162014</v>
      </c>
      <c r="J350" s="8">
        <v>0.87774122807017541</v>
      </c>
      <c r="K350" s="8">
        <v>0.7468619246861925</v>
      </c>
      <c r="L350" s="8">
        <v>0.82439176543980042</v>
      </c>
      <c r="N350" s="7">
        <v>27</v>
      </c>
      <c r="O350" s="7">
        <v>55</v>
      </c>
      <c r="P350" s="7">
        <v>5</v>
      </c>
      <c r="Q350" s="7">
        <v>87</v>
      </c>
      <c r="R350" s="16">
        <v>87.7</v>
      </c>
    </row>
    <row r="351" spans="1:22" ht="13.5" customHeight="1" x14ac:dyDescent="0.25">
      <c r="A351" s="1">
        <v>35342</v>
      </c>
      <c r="C351" s="7">
        <v>635</v>
      </c>
      <c r="D351" s="7">
        <v>1601</v>
      </c>
      <c r="E351" s="7">
        <v>333</v>
      </c>
      <c r="F351" s="7">
        <v>2569</v>
      </c>
      <c r="I351" s="8">
        <v>0.70949720670391059</v>
      </c>
      <c r="J351" s="8">
        <v>0.87774122807017541</v>
      </c>
      <c r="K351" s="8">
        <v>0.69665271966527198</v>
      </c>
      <c r="L351" s="8">
        <v>0.80131004366812231</v>
      </c>
      <c r="N351" s="7">
        <v>35</v>
      </c>
      <c r="O351" s="7">
        <v>56</v>
      </c>
      <c r="P351" s="7">
        <v>3</v>
      </c>
      <c r="Q351" s="7">
        <v>94</v>
      </c>
      <c r="R351" s="16">
        <v>57</v>
      </c>
    </row>
    <row r="352" spans="1:22" ht="13.5" customHeight="1" x14ac:dyDescent="0.25">
      <c r="A352" s="1">
        <v>34978</v>
      </c>
      <c r="C352">
        <v>765</v>
      </c>
      <c r="D352">
        <v>1622</v>
      </c>
      <c r="E352">
        <v>411</v>
      </c>
      <c r="F352">
        <v>2798</v>
      </c>
      <c r="I352" s="8">
        <v>0.84251101321585908</v>
      </c>
      <c r="J352" s="8">
        <v>0.90614525139664803</v>
      </c>
      <c r="K352" s="8">
        <v>0.85269709543568462</v>
      </c>
      <c r="L352" s="8">
        <v>0.87987421383647801</v>
      </c>
      <c r="N352">
        <v>2</v>
      </c>
      <c r="O352">
        <v>41</v>
      </c>
      <c r="P352">
        <v>5</v>
      </c>
      <c r="Q352">
        <v>48</v>
      </c>
      <c r="R352" s="16">
        <v>50</v>
      </c>
      <c r="S352">
        <v>67</v>
      </c>
      <c r="T352">
        <v>53</v>
      </c>
      <c r="U352">
        <v>48</v>
      </c>
      <c r="V352">
        <v>34</v>
      </c>
    </row>
    <row r="353" spans="1:18" ht="13.5" customHeight="1" x14ac:dyDescent="0.25">
      <c r="A353" s="1">
        <v>34614</v>
      </c>
      <c r="C353">
        <v>870</v>
      </c>
      <c r="D353">
        <v>1707</v>
      </c>
      <c r="E353">
        <v>420</v>
      </c>
      <c r="F353">
        <v>2997</v>
      </c>
      <c r="I353" s="8">
        <v>0.95814977973568283</v>
      </c>
      <c r="J353" s="8">
        <v>0.95363128491620108</v>
      </c>
      <c r="K353" s="8">
        <v>0.87136929460580914</v>
      </c>
      <c r="L353" s="8">
        <v>0.9424528301886792</v>
      </c>
      <c r="N353">
        <v>14</v>
      </c>
      <c r="O353">
        <v>24</v>
      </c>
      <c r="P353">
        <v>7</v>
      </c>
      <c r="Q353">
        <v>45</v>
      </c>
      <c r="R353" s="16">
        <v>52</v>
      </c>
    </row>
    <row r="354" spans="1:18" ht="13.5" customHeight="1" x14ac:dyDescent="0.25">
      <c r="R354" s="16"/>
    </row>
    <row r="355" spans="1:18" ht="13.5" customHeight="1" x14ac:dyDescent="0.25">
      <c r="R355" s="16"/>
    </row>
    <row r="356" spans="1:18" ht="13.5" customHeight="1" x14ac:dyDescent="0.25">
      <c r="A356" s="1">
        <v>36441</v>
      </c>
      <c r="C356" s="7">
        <f>[42]STOR951!$D$13</f>
        <v>852</v>
      </c>
      <c r="D356" s="7">
        <f>[42]STOR951!$D$17</f>
        <v>1656</v>
      </c>
      <c r="E356" s="7">
        <f>[42]STOR951!$D$21</f>
        <v>428</v>
      </c>
      <c r="F356" s="7">
        <f>[42]STOR951!$D$25</f>
        <v>2936</v>
      </c>
      <c r="I356" s="8">
        <f>[42]STOR951!$G$13</f>
        <v>0.89778714436248686</v>
      </c>
      <c r="J356" s="8">
        <f>[42]STOR951!$G$17</f>
        <v>0.91542288557213936</v>
      </c>
      <c r="K356" s="8">
        <f>[42]STOR951!$G$21</f>
        <v>0.87346938775510208</v>
      </c>
      <c r="L356" s="8">
        <f>[42]STOR951!$G$25</f>
        <v>0.91578290704928256</v>
      </c>
      <c r="N356" s="7">
        <f>[42]STOR951!$E$13</f>
        <v>11</v>
      </c>
      <c r="O356" s="7">
        <f>[42]STOR951!$E$17</f>
        <v>31</v>
      </c>
      <c r="P356" s="7">
        <f>[42]STOR951!$E$21</f>
        <v>7</v>
      </c>
      <c r="Q356" s="7">
        <f>[42]STOR951!$E$25</f>
        <v>49</v>
      </c>
      <c r="R356" s="16">
        <v>81.7</v>
      </c>
    </row>
    <row r="357" spans="1:18" ht="13.5" customHeight="1" x14ac:dyDescent="0.25">
      <c r="A357" s="1">
        <v>36077</v>
      </c>
      <c r="C357" s="7">
        <v>845</v>
      </c>
      <c r="D357" s="7">
        <v>1695</v>
      </c>
      <c r="E357" s="7">
        <v>412</v>
      </c>
      <c r="F357" s="7">
        <v>2952</v>
      </c>
      <c r="I357" s="8">
        <v>0.93061674008810569</v>
      </c>
      <c r="J357" s="8">
        <v>0.94692737430167595</v>
      </c>
      <c r="K357" s="8">
        <v>0.85477178423236511</v>
      </c>
      <c r="L357" s="8">
        <v>0.9207735495945103</v>
      </c>
      <c r="N357" s="7">
        <v>6</v>
      </c>
      <c r="O357" s="7">
        <v>29</v>
      </c>
      <c r="P357" s="7">
        <v>6</v>
      </c>
      <c r="Q357" s="7">
        <v>41</v>
      </c>
      <c r="R357" s="16">
        <v>61.7</v>
      </c>
    </row>
    <row r="358" spans="1:18" ht="13.5" customHeight="1" x14ac:dyDescent="0.25">
      <c r="A358" s="1">
        <v>35713</v>
      </c>
      <c r="C358" s="7">
        <v>706</v>
      </c>
      <c r="D358" s="7">
        <v>1651</v>
      </c>
      <c r="E358" s="7">
        <v>363</v>
      </c>
      <c r="F358" s="7">
        <v>2720</v>
      </c>
      <c r="I358" s="8">
        <v>0.78882681564245805</v>
      </c>
      <c r="J358" s="8">
        <v>0.90515350877192979</v>
      </c>
      <c r="K358" s="8">
        <v>0.7594142259414226</v>
      </c>
      <c r="L358" s="8">
        <v>0.84840923268870871</v>
      </c>
      <c r="N358" s="7">
        <v>21</v>
      </c>
      <c r="O358" s="7">
        <v>50</v>
      </c>
      <c r="P358" s="7">
        <v>6</v>
      </c>
      <c r="Q358" s="7">
        <v>77</v>
      </c>
      <c r="R358" s="16">
        <v>48.7</v>
      </c>
    </row>
    <row r="359" spans="1:18" ht="13.5" customHeight="1" x14ac:dyDescent="0.25">
      <c r="A359" s="1">
        <v>35349</v>
      </c>
      <c r="C359" s="7">
        <v>642</v>
      </c>
      <c r="D359" s="7">
        <v>1629</v>
      </c>
      <c r="E359" s="7">
        <v>336</v>
      </c>
      <c r="F359" s="7">
        <v>2607</v>
      </c>
      <c r="I359" s="8">
        <v>0.71731843575418996</v>
      </c>
      <c r="J359" s="8">
        <v>0.89309210526315785</v>
      </c>
      <c r="K359" s="8">
        <v>0.70292887029288698</v>
      </c>
      <c r="L359" s="8">
        <v>0.81316281971303805</v>
      </c>
      <c r="N359" s="7">
        <v>7</v>
      </c>
      <c r="O359" s="7">
        <v>28</v>
      </c>
      <c r="P359" s="7">
        <v>3</v>
      </c>
      <c r="Q359" s="7">
        <v>38</v>
      </c>
      <c r="R359" s="16">
        <v>43.7</v>
      </c>
    </row>
    <row r="360" spans="1:18" ht="13.5" customHeight="1" x14ac:dyDescent="0.25">
      <c r="A360" s="1">
        <v>34985</v>
      </c>
      <c r="C360">
        <v>783</v>
      </c>
      <c r="D360">
        <v>1667</v>
      </c>
      <c r="E360">
        <v>418</v>
      </c>
      <c r="F360">
        <v>2868</v>
      </c>
      <c r="I360" s="8">
        <v>0.86233480176211452</v>
      </c>
      <c r="J360" s="8">
        <v>0.93128491620111731</v>
      </c>
      <c r="K360" s="8">
        <v>0.86721991701244816</v>
      </c>
      <c r="L360" s="8">
        <v>0.90188679245283021</v>
      </c>
      <c r="N360">
        <v>18</v>
      </c>
      <c r="O360">
        <v>45</v>
      </c>
      <c r="P360">
        <v>7</v>
      </c>
      <c r="Q360">
        <v>70</v>
      </c>
      <c r="R360" s="16">
        <v>56</v>
      </c>
    </row>
    <row r="361" spans="1:18" ht="13.5" customHeight="1" x14ac:dyDescent="0.25">
      <c r="A361" s="1">
        <v>34621</v>
      </c>
      <c r="C361">
        <v>873</v>
      </c>
      <c r="D361">
        <v>1726</v>
      </c>
      <c r="E361">
        <v>422</v>
      </c>
      <c r="F361">
        <v>3021</v>
      </c>
      <c r="I361" s="8">
        <v>0.96145374449339205</v>
      </c>
      <c r="J361" s="8">
        <v>0.96424581005586596</v>
      </c>
      <c r="K361" s="8">
        <v>0.87551867219917012</v>
      </c>
      <c r="L361" s="8">
        <v>0.95</v>
      </c>
      <c r="N361">
        <v>3</v>
      </c>
      <c r="O361">
        <v>19</v>
      </c>
      <c r="P361">
        <v>2</v>
      </c>
      <c r="Q361">
        <v>24</v>
      </c>
      <c r="R361" s="16">
        <v>45</v>
      </c>
    </row>
    <row r="362" spans="1:18" ht="13.5" customHeight="1" x14ac:dyDescent="0.25">
      <c r="R362" s="16"/>
    </row>
    <row r="363" spans="1:18" ht="13.5" customHeight="1" x14ac:dyDescent="0.25">
      <c r="R363" s="16"/>
    </row>
    <row r="364" spans="1:18" ht="13.5" customHeight="1" x14ac:dyDescent="0.25">
      <c r="A364" s="1">
        <v>36448</v>
      </c>
      <c r="C364" s="7">
        <f>[43]STOR951!$D$13</f>
        <v>860</v>
      </c>
      <c r="D364" s="7">
        <f>[43]STOR951!$D$17</f>
        <v>1688</v>
      </c>
      <c r="E364" s="7">
        <f>[43]STOR951!$D$21</f>
        <v>430</v>
      </c>
      <c r="F364" s="7">
        <f>[43]STOR951!$D$25</f>
        <v>2978</v>
      </c>
      <c r="I364" s="8">
        <f>[43]STOR951!$G$13</f>
        <v>0.90621707060063228</v>
      </c>
      <c r="J364" s="8">
        <f>[43]STOR951!$G$17</f>
        <v>0.93311221669430622</v>
      </c>
      <c r="K364" s="8">
        <f>[43]STOR951!$G$21</f>
        <v>0.87755102040816324</v>
      </c>
      <c r="L364" s="8">
        <f>[43]STOR951!$G$25</f>
        <v>0.9288833437305053</v>
      </c>
      <c r="N364" s="7">
        <f>[43]STOR951!$E$13</f>
        <v>8</v>
      </c>
      <c r="O364" s="7">
        <f>[43]STOR951!$E$17</f>
        <v>32</v>
      </c>
      <c r="P364" s="7">
        <f>[43]STOR951!$E$21</f>
        <v>2</v>
      </c>
      <c r="Q364" s="7">
        <f>[43]STOR951!$E$25</f>
        <v>42</v>
      </c>
      <c r="R364" s="16">
        <v>71.2</v>
      </c>
    </row>
    <row r="365" spans="1:18" ht="13.5" customHeight="1" x14ac:dyDescent="0.25">
      <c r="A365" s="1">
        <v>36084</v>
      </c>
      <c r="C365" s="7">
        <v>869</v>
      </c>
      <c r="D365" s="7">
        <v>1723</v>
      </c>
      <c r="E365" s="7">
        <v>418</v>
      </c>
      <c r="F365" s="7">
        <v>3010</v>
      </c>
      <c r="I365" s="8">
        <v>0.95704845814977979</v>
      </c>
      <c r="J365" s="8">
        <v>0.96256983240223459</v>
      </c>
      <c r="K365" s="8">
        <v>0.86721991701244816</v>
      </c>
      <c r="L365" s="8">
        <v>0.93886462882096067</v>
      </c>
      <c r="N365" s="7">
        <v>24</v>
      </c>
      <c r="O365" s="7">
        <v>28</v>
      </c>
      <c r="P365" s="7">
        <v>6</v>
      </c>
      <c r="Q365" s="7">
        <v>58</v>
      </c>
      <c r="R365" s="16">
        <v>43.2</v>
      </c>
    </row>
    <row r="366" spans="1:18" ht="13.5" customHeight="1" x14ac:dyDescent="0.25">
      <c r="A366" s="1">
        <v>35720</v>
      </c>
      <c r="C366" s="7">
        <v>734</v>
      </c>
      <c r="D366" s="7">
        <v>1686</v>
      </c>
      <c r="E366" s="7">
        <v>363</v>
      </c>
      <c r="F366" s="7">
        <v>2783</v>
      </c>
      <c r="I366" s="8">
        <v>0.80837004405286339</v>
      </c>
      <c r="J366" s="8">
        <v>0.94189944134078207</v>
      </c>
      <c r="K366" s="8">
        <v>0.75311203319502074</v>
      </c>
      <c r="L366" s="8">
        <v>0.86805988771054277</v>
      </c>
      <c r="N366" s="7">
        <v>28</v>
      </c>
      <c r="O366" s="7">
        <v>35</v>
      </c>
      <c r="P366" s="7">
        <v>0</v>
      </c>
      <c r="Q366" s="7">
        <v>63</v>
      </c>
      <c r="R366" s="16">
        <v>50.3</v>
      </c>
    </row>
    <row r="367" spans="1:18" ht="13.5" customHeight="1" x14ac:dyDescent="0.25">
      <c r="A367" s="1">
        <v>35356</v>
      </c>
      <c r="C367" s="7">
        <v>651</v>
      </c>
      <c r="D367" s="7">
        <v>1672</v>
      </c>
      <c r="E367" s="7">
        <v>341</v>
      </c>
      <c r="F367" s="7">
        <v>2664</v>
      </c>
      <c r="I367" s="8">
        <v>0.72737430167597761</v>
      </c>
      <c r="J367" s="8">
        <v>0.91666666666666663</v>
      </c>
      <c r="K367" s="8">
        <v>0.71338912133891208</v>
      </c>
      <c r="L367" s="8">
        <v>0.83094198378041173</v>
      </c>
      <c r="N367" s="7">
        <v>9</v>
      </c>
      <c r="O367" s="7">
        <v>43</v>
      </c>
      <c r="P367" s="7">
        <v>5</v>
      </c>
      <c r="Q367" s="7">
        <v>57</v>
      </c>
      <c r="R367" s="16">
        <v>46.3</v>
      </c>
    </row>
    <row r="368" spans="1:18" ht="13.5" customHeight="1" x14ac:dyDescent="0.25">
      <c r="A368" s="1">
        <v>34992</v>
      </c>
      <c r="C368">
        <v>801</v>
      </c>
      <c r="D368">
        <v>1696</v>
      </c>
      <c r="E368">
        <v>423</v>
      </c>
      <c r="F368">
        <v>2920</v>
      </c>
      <c r="I368" s="8">
        <v>0.88215859030837007</v>
      </c>
      <c r="J368" s="8">
        <v>0.94748603351955307</v>
      </c>
      <c r="K368" s="8">
        <v>0.87759336099585061</v>
      </c>
      <c r="L368" s="8">
        <v>0.91823899371069184</v>
      </c>
      <c r="N368">
        <v>18</v>
      </c>
      <c r="O368">
        <v>29</v>
      </c>
      <c r="P368">
        <v>5</v>
      </c>
      <c r="Q368">
        <v>52</v>
      </c>
      <c r="R368" s="16">
        <v>68</v>
      </c>
    </row>
    <row r="369" spans="1:18" ht="13.5" customHeight="1" x14ac:dyDescent="0.25">
      <c r="A369" s="1">
        <v>34628</v>
      </c>
      <c r="C369">
        <v>874</v>
      </c>
      <c r="D369">
        <v>1779</v>
      </c>
      <c r="E369">
        <v>428</v>
      </c>
      <c r="F369">
        <v>3081</v>
      </c>
      <c r="I369" s="8">
        <v>0.9625550660792952</v>
      </c>
      <c r="J369" s="8">
        <v>0.99385474860335199</v>
      </c>
      <c r="K369" s="8">
        <v>0.88796680497925307</v>
      </c>
      <c r="L369" s="8">
        <v>0.96886792452830184</v>
      </c>
      <c r="N369">
        <v>1</v>
      </c>
      <c r="O369">
        <v>53</v>
      </c>
      <c r="P369">
        <v>6</v>
      </c>
      <c r="Q369">
        <v>60</v>
      </c>
      <c r="R369" s="16">
        <v>44</v>
      </c>
    </row>
    <row r="370" spans="1:18" ht="13.5" customHeight="1" x14ac:dyDescent="0.25">
      <c r="R370" s="16"/>
    </row>
    <row r="371" spans="1:18" ht="13.5" customHeight="1" x14ac:dyDescent="0.25">
      <c r="R371" s="16"/>
    </row>
    <row r="372" spans="1:18" ht="13.5" customHeight="1" x14ac:dyDescent="0.25">
      <c r="A372" s="1">
        <v>36455</v>
      </c>
      <c r="C372" s="7">
        <f>[44]STOR951!$D$13</f>
        <v>860</v>
      </c>
      <c r="D372" s="7">
        <f>[44]STOR951!$D$17</f>
        <v>1701</v>
      </c>
      <c r="E372" s="7">
        <f>[44]STOR951!$D$21</f>
        <v>430</v>
      </c>
      <c r="F372" s="7">
        <f>[44]STOR951!$D$25</f>
        <v>2991</v>
      </c>
      <c r="I372" s="8">
        <f>[44]STOR951!$G$13</f>
        <v>0.90621707060063228</v>
      </c>
      <c r="J372" s="8">
        <f>[44]STOR951!$G$17</f>
        <v>0.94029850746268662</v>
      </c>
      <c r="K372" s="8">
        <f>[44]STOR951!$G$21</f>
        <v>0.87755102040816324</v>
      </c>
      <c r="L372" s="8">
        <f>[44]STOR951!$G$25</f>
        <v>0.93293824079850285</v>
      </c>
      <c r="N372" s="7">
        <f>[44]STOR951!$E$13</f>
        <v>0</v>
      </c>
      <c r="O372" s="7">
        <f>[44]STOR951!$E$17</f>
        <v>13</v>
      </c>
      <c r="P372" s="7">
        <f>[44]STOR951!$E$21</f>
        <v>0</v>
      </c>
      <c r="Q372" s="7">
        <f>[44]STOR951!$E$25</f>
        <v>13</v>
      </c>
      <c r="R372" s="16">
        <v>36.200000000000003</v>
      </c>
    </row>
    <row r="373" spans="1:18" ht="13.5" customHeight="1" x14ac:dyDescent="0.25">
      <c r="A373" s="1">
        <v>36091</v>
      </c>
      <c r="C373" s="7">
        <v>885</v>
      </c>
      <c r="D373" s="7">
        <v>1734</v>
      </c>
      <c r="E373" s="7">
        <v>427</v>
      </c>
      <c r="F373" s="7">
        <v>3046</v>
      </c>
      <c r="I373" s="8">
        <v>0.97466960352422904</v>
      </c>
      <c r="J373" s="8">
        <v>0.96871508379888271</v>
      </c>
      <c r="K373" s="8">
        <v>0.88589211618257258</v>
      </c>
      <c r="L373" s="8">
        <v>0.95009357454772303</v>
      </c>
      <c r="N373" s="7">
        <v>16</v>
      </c>
      <c r="O373" s="7">
        <v>11</v>
      </c>
      <c r="P373" s="7">
        <v>9</v>
      </c>
      <c r="Q373" s="7">
        <v>36</v>
      </c>
      <c r="R373" s="16">
        <v>34.6</v>
      </c>
    </row>
    <row r="374" spans="1:18" ht="13.5" customHeight="1" x14ac:dyDescent="0.25">
      <c r="A374" s="1">
        <v>35727</v>
      </c>
      <c r="C374" s="7">
        <v>750</v>
      </c>
      <c r="D374" s="7">
        <v>1693</v>
      </c>
      <c r="E374" s="7">
        <v>369</v>
      </c>
      <c r="F374" s="7">
        <v>2812</v>
      </c>
      <c r="I374" s="8">
        <v>0.82599118942731276</v>
      </c>
      <c r="J374" s="8">
        <v>0.94581005586592182</v>
      </c>
      <c r="K374" s="8">
        <v>0.76556016597510368</v>
      </c>
      <c r="L374" s="8">
        <v>0.87710542732376795</v>
      </c>
      <c r="N374" s="7">
        <v>16</v>
      </c>
      <c r="O374" s="7">
        <v>7</v>
      </c>
      <c r="P374" s="7">
        <v>6</v>
      </c>
      <c r="Q374" s="7">
        <v>29</v>
      </c>
      <c r="R374" s="16">
        <v>29.2</v>
      </c>
    </row>
    <row r="375" spans="1:18" ht="13.5" customHeight="1" x14ac:dyDescent="0.25">
      <c r="A375" s="1">
        <v>35363</v>
      </c>
      <c r="C375" s="7">
        <v>660</v>
      </c>
      <c r="D375" s="7">
        <v>1699</v>
      </c>
      <c r="E375" s="7">
        <v>339</v>
      </c>
      <c r="F375" s="7">
        <v>2698</v>
      </c>
      <c r="I375" s="8">
        <v>0.73743016759776536</v>
      </c>
      <c r="J375" s="8">
        <v>0.93146929824561409</v>
      </c>
      <c r="K375" s="8">
        <v>0.70920502092050208</v>
      </c>
      <c r="L375" s="8">
        <v>0.8415470991890206</v>
      </c>
      <c r="N375" s="7">
        <v>9</v>
      </c>
      <c r="O375" s="7">
        <v>27</v>
      </c>
      <c r="P375" s="7">
        <v>-2</v>
      </c>
      <c r="Q375" s="7">
        <v>34</v>
      </c>
      <c r="R375" s="16">
        <v>36.4</v>
      </c>
    </row>
    <row r="376" spans="1:18" ht="13.5" customHeight="1" x14ac:dyDescent="0.25">
      <c r="A376" s="1">
        <v>34999</v>
      </c>
      <c r="C376">
        <v>813</v>
      </c>
      <c r="D376">
        <v>1717</v>
      </c>
      <c r="E376">
        <v>424</v>
      </c>
      <c r="F376">
        <v>2954</v>
      </c>
      <c r="G376">
        <v>2996</v>
      </c>
      <c r="H376" s="6">
        <f>G376-F376</f>
        <v>42</v>
      </c>
      <c r="I376" s="8">
        <v>0.89537444933920707</v>
      </c>
      <c r="J376" s="8">
        <v>0.95921787709497208</v>
      </c>
      <c r="K376" s="8">
        <v>0.8796680497925311</v>
      </c>
      <c r="L376" s="8">
        <v>0.92893081761006291</v>
      </c>
      <c r="N376">
        <v>12</v>
      </c>
      <c r="O376">
        <v>21</v>
      </c>
      <c r="P376">
        <v>1</v>
      </c>
      <c r="Q376">
        <v>34</v>
      </c>
      <c r="R376" s="16">
        <v>53</v>
      </c>
    </row>
    <row r="377" spans="1:18" ht="13.5" customHeight="1" x14ac:dyDescent="0.25">
      <c r="A377" s="1">
        <v>34635</v>
      </c>
      <c r="C377">
        <v>873</v>
      </c>
      <c r="D377">
        <v>1782</v>
      </c>
      <c r="E377">
        <v>430</v>
      </c>
      <c r="F377">
        <v>3085</v>
      </c>
      <c r="G377">
        <v>3075</v>
      </c>
      <c r="H377" s="6">
        <f>G377-F377</f>
        <v>-10</v>
      </c>
      <c r="I377" s="8">
        <v>0.96145374449339205</v>
      </c>
      <c r="J377" s="8">
        <v>0.99553072625698324</v>
      </c>
      <c r="K377" s="8">
        <v>0.89211618257261416</v>
      </c>
      <c r="L377" s="8">
        <v>0.97012578616352196</v>
      </c>
      <c r="N377">
        <v>-1</v>
      </c>
      <c r="O377">
        <v>3</v>
      </c>
      <c r="P377">
        <v>2</v>
      </c>
      <c r="Q377">
        <v>4</v>
      </c>
      <c r="R377" s="16">
        <v>42</v>
      </c>
    </row>
    <row r="378" spans="1:18" ht="13.5" customHeight="1" x14ac:dyDescent="0.25">
      <c r="R378" s="16"/>
    </row>
    <row r="379" spans="1:18" ht="13.5" customHeight="1" x14ac:dyDescent="0.25">
      <c r="R379" s="16"/>
    </row>
    <row r="380" spans="1:18" ht="13.5" customHeight="1" x14ac:dyDescent="0.25">
      <c r="A380" s="1">
        <v>36462</v>
      </c>
      <c r="C380" s="7">
        <f>[45]STOR951!$D$13</f>
        <v>851</v>
      </c>
      <c r="D380" s="7">
        <f>[45]STOR951!$D$17</f>
        <v>1711</v>
      </c>
      <c r="E380" s="7">
        <f>[45]STOR951!$D$21</f>
        <v>433</v>
      </c>
      <c r="F380" s="7">
        <f>[45]STOR951!$D$25</f>
        <v>2995</v>
      </c>
      <c r="G380">
        <v>3026</v>
      </c>
      <c r="H380" s="6">
        <f>G380-F380</f>
        <v>31</v>
      </c>
      <c r="I380" s="8">
        <f>[45]STOR951!$G$13</f>
        <v>0.89673340358271869</v>
      </c>
      <c r="J380" s="8">
        <f>[45]STOR951!$G$17</f>
        <v>0.94582642343836376</v>
      </c>
      <c r="K380" s="8">
        <f>[45]STOR951!$G$21</f>
        <v>0.88367346938775515</v>
      </c>
      <c r="L380" s="8">
        <f>[45]STOR951!$G$25</f>
        <v>0.93418590143480973</v>
      </c>
      <c r="N380" s="7">
        <f>[45]STOR951!$E$13</f>
        <v>-9</v>
      </c>
      <c r="O380" s="7">
        <f>[45]STOR951!$E$17</f>
        <v>10</v>
      </c>
      <c r="P380" s="7">
        <f>[45]STOR951!$E$21</f>
        <v>3</v>
      </c>
      <c r="Q380" s="7">
        <f>[45]STOR951!$E$25</f>
        <v>4</v>
      </c>
      <c r="R380" s="16">
        <v>21.5</v>
      </c>
    </row>
    <row r="381" spans="1:18" ht="13.5" customHeight="1" x14ac:dyDescent="0.25">
      <c r="A381" s="1">
        <v>36098</v>
      </c>
      <c r="C381" s="7">
        <v>896</v>
      </c>
      <c r="D381" s="7">
        <v>1763</v>
      </c>
      <c r="E381" s="7">
        <v>435</v>
      </c>
      <c r="F381" s="7">
        <v>3094</v>
      </c>
      <c r="G381">
        <v>3191</v>
      </c>
      <c r="H381" s="6">
        <f>G381-F381</f>
        <v>97</v>
      </c>
      <c r="I381" s="8">
        <v>0.986784140969163</v>
      </c>
      <c r="J381" s="8">
        <v>0.98491620111731848</v>
      </c>
      <c r="K381" s="8">
        <v>0.90248962655601661</v>
      </c>
      <c r="L381" s="8">
        <v>0.96506550218340614</v>
      </c>
      <c r="N381" s="7">
        <v>11</v>
      </c>
      <c r="O381" s="7">
        <v>29</v>
      </c>
      <c r="P381" s="7">
        <v>8</v>
      </c>
      <c r="Q381" s="7">
        <v>48</v>
      </c>
      <c r="R381" s="16">
        <v>46</v>
      </c>
    </row>
    <row r="382" spans="1:18" ht="13.5" customHeight="1" x14ac:dyDescent="0.25">
      <c r="A382" s="1">
        <v>35734</v>
      </c>
      <c r="C382" s="7">
        <v>749</v>
      </c>
      <c r="D382" s="7">
        <v>1691</v>
      </c>
      <c r="E382" s="7">
        <v>367</v>
      </c>
      <c r="F382" s="7">
        <v>2807</v>
      </c>
      <c r="G382">
        <v>2886</v>
      </c>
      <c r="H382" s="6">
        <f>G382-F382</f>
        <v>79</v>
      </c>
      <c r="I382" s="8">
        <v>0.82488986784140972</v>
      </c>
      <c r="J382" s="8">
        <v>0.94469273743016757</v>
      </c>
      <c r="K382" s="8">
        <v>0.7614107883817427</v>
      </c>
      <c r="L382" s="8">
        <v>0.87554585152838427</v>
      </c>
      <c r="N382" s="7">
        <v>-1</v>
      </c>
      <c r="O382" s="7">
        <v>-2</v>
      </c>
      <c r="P382" s="7">
        <v>-2</v>
      </c>
      <c r="Q382" s="7">
        <v>-5</v>
      </c>
      <c r="R382" s="16">
        <v>3.7</v>
      </c>
    </row>
    <row r="383" spans="1:18" ht="13.5" customHeight="1" x14ac:dyDescent="0.25">
      <c r="A383" s="1">
        <v>35370</v>
      </c>
      <c r="C383" s="7">
        <v>670</v>
      </c>
      <c r="D383" s="7">
        <v>1721</v>
      </c>
      <c r="E383" s="7">
        <v>334</v>
      </c>
      <c r="F383" s="7">
        <v>2725</v>
      </c>
      <c r="G383">
        <v>2800</v>
      </c>
      <c r="H383" s="6">
        <f>G383-F383</f>
        <v>75</v>
      </c>
      <c r="I383" s="8">
        <v>0.74860335195530725</v>
      </c>
      <c r="J383" s="8">
        <v>0.94353070175438591</v>
      </c>
      <c r="K383" s="8">
        <v>0.69874476987447698</v>
      </c>
      <c r="L383" s="8">
        <v>0.84996880848409229</v>
      </c>
      <c r="N383" s="7">
        <v>10</v>
      </c>
      <c r="O383" s="7">
        <v>22</v>
      </c>
      <c r="P383" s="7">
        <v>-5</v>
      </c>
      <c r="Q383" s="7">
        <v>27</v>
      </c>
      <c r="R383" s="16">
        <v>25.2</v>
      </c>
    </row>
    <row r="384" spans="1:18" ht="13.5" customHeight="1" x14ac:dyDescent="0.25">
      <c r="A384" s="1">
        <v>35006</v>
      </c>
      <c r="C384">
        <v>812</v>
      </c>
      <c r="D384">
        <v>1723</v>
      </c>
      <c r="E384">
        <v>423</v>
      </c>
      <c r="F384">
        <v>2958</v>
      </c>
      <c r="I384" s="8">
        <v>0.89427312775330392</v>
      </c>
      <c r="J384" s="8">
        <v>0.96256983240223459</v>
      </c>
      <c r="K384" s="8">
        <v>0.87759336099585061</v>
      </c>
      <c r="L384" s="8">
        <v>0.93018867924528303</v>
      </c>
      <c r="N384">
        <v>-1</v>
      </c>
      <c r="O384">
        <v>6</v>
      </c>
      <c r="P384">
        <v>-1</v>
      </c>
      <c r="Q384">
        <v>4</v>
      </c>
      <c r="R384" s="16">
        <v>19</v>
      </c>
    </row>
    <row r="385" spans="1:18" ht="13.5" customHeight="1" x14ac:dyDescent="0.25">
      <c r="A385" s="1">
        <v>34642</v>
      </c>
      <c r="C385">
        <v>870</v>
      </c>
      <c r="D385">
        <v>1791</v>
      </c>
      <c r="E385">
        <v>427</v>
      </c>
      <c r="F385">
        <v>3088</v>
      </c>
      <c r="I385" s="8">
        <v>0.95814977973568283</v>
      </c>
      <c r="J385" s="8">
        <v>1.000558659217877</v>
      </c>
      <c r="K385" s="8">
        <v>0.88589211618257258</v>
      </c>
      <c r="L385" s="8">
        <v>0.97106918238993711</v>
      </c>
      <c r="N385">
        <v>-3</v>
      </c>
      <c r="O385">
        <v>9</v>
      </c>
      <c r="P385">
        <v>-3</v>
      </c>
      <c r="Q385">
        <v>3</v>
      </c>
      <c r="R385" s="16">
        <v>-1</v>
      </c>
    </row>
    <row r="386" spans="1:18" ht="13.5" customHeight="1" x14ac:dyDescent="0.25">
      <c r="R386" s="16"/>
    </row>
    <row r="387" spans="1:18" ht="13.5" customHeight="1" x14ac:dyDescent="0.25">
      <c r="R387" s="16"/>
    </row>
    <row r="388" spans="1:18" ht="13.5" customHeight="1" x14ac:dyDescent="0.25">
      <c r="A388" s="1">
        <v>36469</v>
      </c>
      <c r="C388" s="7">
        <f>[46]STOR951!$D$13</f>
        <v>852</v>
      </c>
      <c r="D388" s="7">
        <f>[46]STOR951!$D$17</f>
        <v>1721</v>
      </c>
      <c r="E388" s="7">
        <f>[46]STOR951!$D$21</f>
        <v>434</v>
      </c>
      <c r="F388" s="7">
        <f>[46]STOR951!$D$25</f>
        <v>3007</v>
      </c>
      <c r="I388" s="8">
        <f>[46]STOR951!$G$13</f>
        <v>0.89778714436248686</v>
      </c>
      <c r="J388" s="8">
        <f>[46]STOR951!$G$17</f>
        <v>0.95135433941404091</v>
      </c>
      <c r="K388" s="8">
        <f>[46]STOR951!$G$21</f>
        <v>0.88571428571428568</v>
      </c>
      <c r="L388" s="8">
        <f>[46]STOR951!$G$25</f>
        <v>0.93792888334373048</v>
      </c>
      <c r="N388" s="7">
        <f>[46]STOR951!$E$13</f>
        <v>1</v>
      </c>
      <c r="O388" s="7">
        <f>[46]STOR951!$E$17</f>
        <v>10</v>
      </c>
      <c r="P388" s="7">
        <f>[46]STOR951!$E$21</f>
        <v>1</v>
      </c>
      <c r="Q388" s="7">
        <f>[46]STOR951!$E$25</f>
        <v>12</v>
      </c>
      <c r="R388" s="16">
        <v>2.8</v>
      </c>
    </row>
    <row r="389" spans="1:18" ht="13.5" customHeight="1" x14ac:dyDescent="0.25">
      <c r="A389" s="1">
        <v>36105</v>
      </c>
      <c r="C389" s="7">
        <v>923</v>
      </c>
      <c r="D389" s="7">
        <v>1755</v>
      </c>
      <c r="E389" s="7">
        <v>449</v>
      </c>
      <c r="F389" s="7">
        <v>3127</v>
      </c>
      <c r="I389" s="8">
        <v>0.98458149779735682</v>
      </c>
      <c r="J389" s="8">
        <v>0.96927374301675973</v>
      </c>
      <c r="K389" s="8">
        <v>0.91493775933609955</v>
      </c>
      <c r="L389" s="8">
        <v>0.95757953836556453</v>
      </c>
      <c r="N389" s="7">
        <v>-2</v>
      </c>
      <c r="O389" s="7">
        <v>-28</v>
      </c>
      <c r="P389" s="7">
        <v>6</v>
      </c>
      <c r="Q389" s="7">
        <v>-24</v>
      </c>
      <c r="R389" s="16">
        <v>0.3</v>
      </c>
    </row>
    <row r="390" spans="1:18" ht="13.5" customHeight="1" x14ac:dyDescent="0.25">
      <c r="A390" s="1">
        <v>35741</v>
      </c>
      <c r="C390" s="7">
        <v>748</v>
      </c>
      <c r="D390" s="7">
        <v>1695</v>
      </c>
      <c r="E390" s="7">
        <v>371</v>
      </c>
      <c r="F390" s="7">
        <v>2814</v>
      </c>
      <c r="I390" s="8">
        <v>0.82378854625550657</v>
      </c>
      <c r="J390" s="8">
        <v>0.94692737430167595</v>
      </c>
      <c r="K390" s="8">
        <v>0.76970954356846477</v>
      </c>
      <c r="L390" s="8">
        <v>0.87772925764192145</v>
      </c>
      <c r="N390" s="7">
        <v>-1</v>
      </c>
      <c r="O390" s="7">
        <v>4</v>
      </c>
      <c r="P390" s="7">
        <v>4</v>
      </c>
      <c r="Q390" s="7">
        <v>7</v>
      </c>
      <c r="R390" s="16">
        <v>-44.2</v>
      </c>
    </row>
    <row r="391" spans="1:18" ht="13.5" customHeight="1" x14ac:dyDescent="0.25">
      <c r="A391" s="1">
        <v>35377</v>
      </c>
      <c r="C391" s="7">
        <v>658</v>
      </c>
      <c r="D391" s="7">
        <v>1714</v>
      </c>
      <c r="E391" s="7">
        <v>331</v>
      </c>
      <c r="F391" s="7">
        <v>2703</v>
      </c>
      <c r="I391" s="8">
        <v>0.73519553072625698</v>
      </c>
      <c r="J391" s="8">
        <v>0.9396929824561403</v>
      </c>
      <c r="K391" s="8">
        <v>0.69246861924686187</v>
      </c>
      <c r="L391" s="8">
        <v>0.84310667498440428</v>
      </c>
      <c r="N391" s="7">
        <v>-12</v>
      </c>
      <c r="O391" s="7">
        <v>-7</v>
      </c>
      <c r="P391" s="7">
        <v>-3</v>
      </c>
      <c r="Q391" s="7">
        <v>-22</v>
      </c>
      <c r="R391" s="16">
        <v>-12.7</v>
      </c>
    </row>
    <row r="392" spans="1:18" ht="13.5" customHeight="1" x14ac:dyDescent="0.25">
      <c r="A392" s="1">
        <v>35013</v>
      </c>
      <c r="C392">
        <v>794</v>
      </c>
      <c r="D392">
        <v>1669</v>
      </c>
      <c r="E392">
        <v>410</v>
      </c>
      <c r="F392">
        <v>2873</v>
      </c>
      <c r="I392" s="8">
        <v>0.87444933920704848</v>
      </c>
      <c r="J392" s="8">
        <v>0.93240223463687155</v>
      </c>
      <c r="K392" s="8">
        <v>0.85062240663900412</v>
      </c>
      <c r="L392" s="8">
        <v>0.90345911949685531</v>
      </c>
      <c r="N392">
        <v>-18</v>
      </c>
      <c r="O392">
        <v>-54</v>
      </c>
      <c r="P392">
        <v>-13</v>
      </c>
      <c r="Q392">
        <v>-85</v>
      </c>
      <c r="R392" s="16">
        <v>-34</v>
      </c>
    </row>
    <row r="393" spans="1:18" ht="13.5" customHeight="1" x14ac:dyDescent="0.25">
      <c r="A393" s="1">
        <v>34649</v>
      </c>
      <c r="C393">
        <v>877</v>
      </c>
      <c r="D393">
        <v>1795</v>
      </c>
      <c r="E393">
        <v>427</v>
      </c>
      <c r="F393">
        <v>3099</v>
      </c>
      <c r="I393" s="8">
        <v>0.96585903083700442</v>
      </c>
      <c r="J393" s="8">
        <v>1.0027932960893855</v>
      </c>
      <c r="K393" s="8">
        <v>0.88589211618257258</v>
      </c>
      <c r="L393" s="8">
        <v>0.9745283018867924</v>
      </c>
      <c r="N393">
        <v>7</v>
      </c>
      <c r="O393">
        <v>4</v>
      </c>
      <c r="P393">
        <v>0</v>
      </c>
      <c r="Q393">
        <v>11</v>
      </c>
      <c r="R393" s="16">
        <v>-2</v>
      </c>
    </row>
    <row r="394" spans="1:18" ht="13.5" customHeight="1" x14ac:dyDescent="0.25">
      <c r="R394" s="16"/>
    </row>
    <row r="395" spans="1:18" ht="13.5" customHeight="1" x14ac:dyDescent="0.25">
      <c r="R395" s="16"/>
    </row>
    <row r="396" spans="1:18" ht="13.5" customHeight="1" x14ac:dyDescent="0.25">
      <c r="A396" s="1">
        <v>36476</v>
      </c>
      <c r="C396" s="7">
        <f>[47]STOR951!$D$13</f>
        <v>847</v>
      </c>
      <c r="D396" s="7">
        <f>[47]STOR951!$D$17</f>
        <v>1730</v>
      </c>
      <c r="E396" s="7">
        <f>[47]STOR951!$D$21</f>
        <v>439</v>
      </c>
      <c r="F396" s="7">
        <f>[47]STOR951!$D$25</f>
        <v>3016</v>
      </c>
      <c r="I396" s="8">
        <f>[47]STOR951!$G$13</f>
        <v>0.89251844046364592</v>
      </c>
      <c r="J396" s="8">
        <f>[47]STOR951!$G$17</f>
        <v>0.95632946379215034</v>
      </c>
      <c r="K396" s="8">
        <f>[47]STOR951!$G$21</f>
        <v>0.89591836734693875</v>
      </c>
      <c r="L396" s="8">
        <f>[47]STOR951!$G$25</f>
        <v>0.94073611977542104</v>
      </c>
      <c r="N396" s="7">
        <f>[47]STOR951!$E$13</f>
        <v>-5</v>
      </c>
      <c r="O396" s="7">
        <f>[47]STOR951!$E$17</f>
        <v>9</v>
      </c>
      <c r="P396" s="7">
        <f>[47]STOR951!$E$21</f>
        <v>5</v>
      </c>
      <c r="Q396" s="7">
        <f>[47]STOR951!$E$25</f>
        <v>9</v>
      </c>
      <c r="R396" s="16">
        <v>23.4</v>
      </c>
    </row>
    <row r="397" spans="1:18" ht="13.5" customHeight="1" x14ac:dyDescent="0.25">
      <c r="A397" s="1">
        <v>36112</v>
      </c>
      <c r="C397" s="7">
        <v>903</v>
      </c>
      <c r="D397" s="7">
        <v>1738</v>
      </c>
      <c r="E397" s="7">
        <v>441</v>
      </c>
      <c r="F397" s="7">
        <v>3082</v>
      </c>
      <c r="I397" s="8">
        <v>0.99449339207048459</v>
      </c>
      <c r="J397" s="8">
        <v>0.97094972067039109</v>
      </c>
      <c r="K397" s="8">
        <v>0.91493775933609955</v>
      </c>
      <c r="L397" s="8">
        <v>0.96132252027448539</v>
      </c>
      <c r="N397" s="7">
        <v>-20</v>
      </c>
      <c r="O397" s="7">
        <v>-17</v>
      </c>
      <c r="P397" s="7">
        <v>-8</v>
      </c>
      <c r="Q397" s="7">
        <v>-45</v>
      </c>
      <c r="R397" s="16">
        <v>-44.6</v>
      </c>
    </row>
    <row r="398" spans="1:18" ht="13.5" customHeight="1" x14ac:dyDescent="0.25">
      <c r="A398" s="1">
        <v>35748</v>
      </c>
      <c r="C398" s="7">
        <v>717</v>
      </c>
      <c r="D398" s="7">
        <v>1666</v>
      </c>
      <c r="E398" s="7">
        <v>367</v>
      </c>
      <c r="F398" s="7">
        <v>2750</v>
      </c>
      <c r="I398" s="8">
        <v>0.78964757709251099</v>
      </c>
      <c r="J398" s="8">
        <v>0.93072625698324019</v>
      </c>
      <c r="K398" s="8">
        <v>0.7614107883817427</v>
      </c>
      <c r="L398" s="8">
        <v>0.85776668746101059</v>
      </c>
      <c r="N398" s="7">
        <v>-31</v>
      </c>
      <c r="O398" s="7">
        <v>-29</v>
      </c>
      <c r="P398" s="7">
        <v>-4</v>
      </c>
      <c r="Q398" s="7">
        <v>-64</v>
      </c>
      <c r="R398" s="16">
        <v>-66.8</v>
      </c>
    </row>
    <row r="399" spans="1:18" ht="13.5" customHeight="1" x14ac:dyDescent="0.25">
      <c r="A399" s="1">
        <v>35384</v>
      </c>
      <c r="C399" s="7">
        <v>629</v>
      </c>
      <c r="D399" s="7">
        <v>1656</v>
      </c>
      <c r="E399" s="7">
        <v>332</v>
      </c>
      <c r="F399" s="7">
        <v>2617</v>
      </c>
      <c r="I399" s="8">
        <v>0.70279329608938546</v>
      </c>
      <c r="J399" s="8">
        <v>0.90789473684210531</v>
      </c>
      <c r="K399" s="8">
        <v>0.69456066945606698</v>
      </c>
      <c r="L399" s="8">
        <v>0.81628197130380542</v>
      </c>
      <c r="N399" s="7">
        <v>-29</v>
      </c>
      <c r="O399" s="7">
        <v>-58</v>
      </c>
      <c r="P399" s="7">
        <v>1</v>
      </c>
      <c r="Q399" s="7">
        <v>-86</v>
      </c>
      <c r="R399" s="16">
        <v>-77.2</v>
      </c>
    </row>
    <row r="400" spans="1:18" ht="13.5" customHeight="1" x14ac:dyDescent="0.25">
      <c r="A400" s="1">
        <v>35020</v>
      </c>
      <c r="C400">
        <v>769</v>
      </c>
      <c r="D400">
        <v>1607</v>
      </c>
      <c r="E400">
        <v>422</v>
      </c>
      <c r="F400">
        <v>2798</v>
      </c>
      <c r="I400" s="8">
        <v>0.84691629955947134</v>
      </c>
      <c r="J400" s="8">
        <v>0.89776536312849164</v>
      </c>
      <c r="K400" s="8">
        <v>0.87551867219917012</v>
      </c>
      <c r="L400" s="8">
        <v>0.87987421383647801</v>
      </c>
      <c r="N400">
        <v>-25</v>
      </c>
      <c r="O400">
        <v>-62</v>
      </c>
      <c r="P400">
        <v>12</v>
      </c>
      <c r="Q400">
        <v>-75</v>
      </c>
      <c r="R400" s="16">
        <v>-54</v>
      </c>
    </row>
    <row r="401" spans="1:18" ht="13.5" customHeight="1" x14ac:dyDescent="0.25">
      <c r="A401" s="1">
        <v>34656</v>
      </c>
      <c r="C401">
        <v>878</v>
      </c>
      <c r="D401">
        <v>1786</v>
      </c>
      <c r="E401">
        <v>420</v>
      </c>
      <c r="F401">
        <v>3084</v>
      </c>
      <c r="I401" s="8">
        <v>0.96696035242290745</v>
      </c>
      <c r="J401" s="8">
        <v>0.99776536312849162</v>
      </c>
      <c r="K401" s="8">
        <v>0.87136929460580914</v>
      </c>
      <c r="L401" s="8">
        <v>0.96981132075471699</v>
      </c>
      <c r="N401">
        <v>1</v>
      </c>
      <c r="O401">
        <v>-9</v>
      </c>
      <c r="P401">
        <v>-7</v>
      </c>
      <c r="Q401">
        <v>-15</v>
      </c>
      <c r="R401" s="16">
        <v>-10</v>
      </c>
    </row>
    <row r="402" spans="1:18" ht="13.5" customHeight="1" x14ac:dyDescent="0.25">
      <c r="R402" s="16"/>
    </row>
    <row r="403" spans="1:18" ht="13.5" customHeight="1" x14ac:dyDescent="0.25">
      <c r="R403" s="16"/>
    </row>
    <row r="404" spans="1:18" ht="13.5" customHeight="1" x14ac:dyDescent="0.25">
      <c r="A404" s="1">
        <v>36483</v>
      </c>
      <c r="C404" s="7">
        <f>[48]STOR951!$D$13</f>
        <v>843</v>
      </c>
      <c r="D404" s="7">
        <f>[48]STOR951!$D$17</f>
        <v>1711</v>
      </c>
      <c r="E404" s="7">
        <f>[48]STOR951!$D$21</f>
        <v>442</v>
      </c>
      <c r="F404" s="7">
        <f>[48]STOR951!$D$25</f>
        <v>2996</v>
      </c>
      <c r="I404" s="8">
        <f>[48]STOR951!$G$13</f>
        <v>0.88830347734457327</v>
      </c>
      <c r="J404" s="8">
        <f>[48]STOR951!$G$17</f>
        <v>0.94582642343836376</v>
      </c>
      <c r="K404" s="8">
        <f>[48]STOR951!$G$21</f>
        <v>0.90204081632653066</v>
      </c>
      <c r="L404" s="8">
        <f>[48]STOR951!$G$25</f>
        <v>0.93449781659388642</v>
      </c>
      <c r="N404" s="7">
        <f>[48]STOR951!$E$13</f>
        <v>-4</v>
      </c>
      <c r="O404" s="7">
        <f>[48]STOR951!$E$17</f>
        <v>-19</v>
      </c>
      <c r="P404" s="7">
        <f>[48]STOR951!$E$21</f>
        <v>3</v>
      </c>
      <c r="Q404" s="7">
        <f>[48]STOR951!$E$25</f>
        <v>-20</v>
      </c>
      <c r="R404" s="16">
        <v>-4.8</v>
      </c>
    </row>
    <row r="405" spans="1:18" ht="13.5" customHeight="1" x14ac:dyDescent="0.25">
      <c r="A405" s="1">
        <v>36119</v>
      </c>
      <c r="C405" s="7">
        <v>899</v>
      </c>
      <c r="D405" s="7">
        <v>1726</v>
      </c>
      <c r="E405" s="7">
        <v>444</v>
      </c>
      <c r="F405" s="7">
        <v>3069</v>
      </c>
      <c r="I405" s="8">
        <v>0.99008810572687223</v>
      </c>
      <c r="J405" s="8">
        <v>0.96424581005586596</v>
      </c>
      <c r="K405" s="8">
        <v>0.92116182572614103</v>
      </c>
      <c r="L405" s="8">
        <v>0.95726762320648784</v>
      </c>
      <c r="N405" s="7">
        <v>-4</v>
      </c>
      <c r="O405" s="7">
        <v>-12</v>
      </c>
      <c r="P405" s="7">
        <v>3</v>
      </c>
      <c r="Q405" s="7">
        <v>-13</v>
      </c>
      <c r="R405" s="16">
        <v>-67.5</v>
      </c>
    </row>
    <row r="406" spans="1:18" ht="13.5" customHeight="1" x14ac:dyDescent="0.25">
      <c r="A406" s="1">
        <v>35755</v>
      </c>
      <c r="C406" s="7">
        <v>677</v>
      </c>
      <c r="D406" s="7">
        <v>1606</v>
      </c>
      <c r="E406" s="7">
        <v>359</v>
      </c>
      <c r="F406" s="7">
        <v>2642</v>
      </c>
      <c r="I406" s="8">
        <v>0.74559471365638763</v>
      </c>
      <c r="J406" s="8">
        <v>0.89720670391061452</v>
      </c>
      <c r="K406" s="8">
        <v>0.74481327800829877</v>
      </c>
      <c r="L406" s="8">
        <v>0.82407985028072361</v>
      </c>
      <c r="N406" s="7">
        <v>-40</v>
      </c>
      <c r="O406" s="7">
        <v>-60</v>
      </c>
      <c r="P406" s="7">
        <v>-8</v>
      </c>
      <c r="Q406" s="7">
        <v>-108</v>
      </c>
      <c r="R406" s="16">
        <v>-84.6</v>
      </c>
    </row>
    <row r="407" spans="1:18" ht="13.5" customHeight="1" x14ac:dyDescent="0.25">
      <c r="A407" s="1">
        <v>35391</v>
      </c>
      <c r="C407" s="7">
        <v>615</v>
      </c>
      <c r="D407" s="7">
        <v>1610</v>
      </c>
      <c r="E407" s="7">
        <v>326</v>
      </c>
      <c r="F407" s="7">
        <v>2551</v>
      </c>
      <c r="I407" s="8">
        <v>0.68715083798882681</v>
      </c>
      <c r="J407" s="8">
        <v>0.88267543859649122</v>
      </c>
      <c r="K407" s="8">
        <v>0.68200836820083677</v>
      </c>
      <c r="L407" s="8">
        <v>0.79569557080474107</v>
      </c>
      <c r="N407" s="7">
        <v>-14</v>
      </c>
      <c r="O407" s="7">
        <v>-46</v>
      </c>
      <c r="P407" s="7">
        <v>-6</v>
      </c>
      <c r="Q407" s="7">
        <v>-66</v>
      </c>
      <c r="R407" s="16">
        <v>-86.7</v>
      </c>
    </row>
    <row r="408" spans="1:18" ht="13.5" customHeight="1" x14ac:dyDescent="0.25">
      <c r="A408" s="1">
        <v>35027</v>
      </c>
      <c r="C408">
        <v>754</v>
      </c>
      <c r="D408">
        <v>1563</v>
      </c>
      <c r="E408">
        <v>420</v>
      </c>
      <c r="F408">
        <v>2737</v>
      </c>
      <c r="I408" s="8">
        <v>0.83039647577092512</v>
      </c>
      <c r="J408" s="8">
        <v>0.87318435754189949</v>
      </c>
      <c r="K408" s="8">
        <v>0.87136929460580914</v>
      </c>
      <c r="L408" s="8">
        <v>0.86069182389937104</v>
      </c>
      <c r="N408">
        <v>-15</v>
      </c>
      <c r="O408">
        <v>-44</v>
      </c>
      <c r="P408">
        <v>-2</v>
      </c>
      <c r="Q408">
        <v>-61</v>
      </c>
      <c r="R408" s="16">
        <v>-60</v>
      </c>
    </row>
    <row r="409" spans="1:18" x14ac:dyDescent="0.25">
      <c r="A409" s="1">
        <v>34663</v>
      </c>
      <c r="C409">
        <v>864</v>
      </c>
      <c r="D409">
        <v>1751</v>
      </c>
      <c r="E409">
        <v>412</v>
      </c>
      <c r="F409">
        <v>3027</v>
      </c>
      <c r="I409" s="8">
        <v>0.95154185022026427</v>
      </c>
      <c r="J409" s="8">
        <v>0.97821229050279335</v>
      </c>
      <c r="K409" s="8">
        <v>0.85477178423236511</v>
      </c>
      <c r="L409" s="8">
        <v>0.95188679245283014</v>
      </c>
      <c r="N409">
        <v>-14</v>
      </c>
      <c r="O409">
        <v>-35</v>
      </c>
      <c r="P409">
        <v>-8</v>
      </c>
      <c r="Q409">
        <v>-57</v>
      </c>
      <c r="R409" s="16">
        <v>-22</v>
      </c>
    </row>
    <row r="410" spans="1:18" x14ac:dyDescent="0.25">
      <c r="R410" s="16"/>
    </row>
    <row r="411" spans="1:18" x14ac:dyDescent="0.25">
      <c r="A411"/>
      <c r="I411"/>
      <c r="J411"/>
      <c r="K411"/>
      <c r="L411"/>
      <c r="R411" s="16"/>
    </row>
    <row r="412" spans="1:18" x14ac:dyDescent="0.25">
      <c r="A412" s="1">
        <v>36490</v>
      </c>
      <c r="C412" s="7">
        <f>[49]STOR951!$D$13</f>
        <v>848</v>
      </c>
      <c r="D412" s="7">
        <f>[49]STOR951!$D$17</f>
        <v>1714</v>
      </c>
      <c r="E412" s="7">
        <f>[49]STOR951!$D$21</f>
        <v>439</v>
      </c>
      <c r="F412" s="7">
        <f>[49]STOR951!$D$25</f>
        <v>3001</v>
      </c>
      <c r="I412" s="8">
        <f>[49]STOR951!$G$13</f>
        <v>0.89357218124341409</v>
      </c>
      <c r="J412" s="8">
        <f>[49]STOR951!$G$17</f>
        <v>0.9474847982310669</v>
      </c>
      <c r="K412" s="8">
        <f>[49]STOR951!$G$21</f>
        <v>0.89591836734693875</v>
      </c>
      <c r="L412" s="8">
        <f>[49]STOR951!$G$25</f>
        <v>0.9360573923892701</v>
      </c>
      <c r="N412" s="7">
        <f>[49]STOR951!$E$13</f>
        <v>5</v>
      </c>
      <c r="O412" s="7">
        <f>[49]STOR951!$E$17</f>
        <v>3</v>
      </c>
      <c r="P412" s="7">
        <f>[49]STOR951!$E$21</f>
        <v>-3</v>
      </c>
      <c r="Q412" s="7">
        <f>[49]STOR951!$E$25</f>
        <v>5</v>
      </c>
      <c r="R412" s="16">
        <v>-3.5</v>
      </c>
    </row>
    <row r="413" spans="1:18" x14ac:dyDescent="0.25">
      <c r="A413" s="1">
        <v>36126</v>
      </c>
      <c r="C413" s="7">
        <v>906</v>
      </c>
      <c r="D413" s="7">
        <v>1719</v>
      </c>
      <c r="E413" s="7">
        <v>452</v>
      </c>
      <c r="F413" s="7">
        <v>3077</v>
      </c>
      <c r="G413">
        <v>3155</v>
      </c>
      <c r="H413" s="6">
        <f>G413-F413</f>
        <v>78</v>
      </c>
      <c r="I413" s="8">
        <v>0.99779735682819382</v>
      </c>
      <c r="J413" s="8">
        <v>0.96033519553072622</v>
      </c>
      <c r="K413" s="8">
        <v>0.93775933609958506</v>
      </c>
      <c r="L413" s="8">
        <v>0.95976294447910171</v>
      </c>
      <c r="N413" s="7">
        <v>7</v>
      </c>
      <c r="O413" s="7">
        <v>-7</v>
      </c>
      <c r="P413" s="7">
        <v>8</v>
      </c>
      <c r="Q413" s="7">
        <v>8</v>
      </c>
      <c r="R413" s="16">
        <v>-50.4</v>
      </c>
    </row>
    <row r="414" spans="1:18" x14ac:dyDescent="0.25">
      <c r="A414" s="1">
        <v>35762</v>
      </c>
      <c r="C414" s="7">
        <v>669</v>
      </c>
      <c r="D414" s="7">
        <v>1581</v>
      </c>
      <c r="E414" s="7">
        <v>356</v>
      </c>
      <c r="F414" s="7">
        <v>2606</v>
      </c>
      <c r="G414">
        <v>2699</v>
      </c>
      <c r="H414" s="6">
        <f>G414-F414</f>
        <v>93</v>
      </c>
      <c r="I414" s="8">
        <v>0.736784140969163</v>
      </c>
      <c r="J414" s="8">
        <v>0.88324022346368714</v>
      </c>
      <c r="K414" s="8">
        <v>0.7385892116182573</v>
      </c>
      <c r="L414" s="8">
        <v>0.81285090455396136</v>
      </c>
      <c r="N414" s="7">
        <v>-8</v>
      </c>
      <c r="O414" s="7">
        <v>-25</v>
      </c>
      <c r="P414" s="7">
        <v>-3</v>
      </c>
      <c r="Q414" s="7">
        <v>-36</v>
      </c>
      <c r="R414" s="16">
        <v>-50.5</v>
      </c>
    </row>
    <row r="415" spans="1:18" x14ac:dyDescent="0.25">
      <c r="A415" s="1">
        <v>35398</v>
      </c>
      <c r="C415" s="7">
        <v>579</v>
      </c>
      <c r="D415" s="7">
        <v>1548</v>
      </c>
      <c r="E415" s="7">
        <v>320</v>
      </c>
      <c r="F415" s="7">
        <v>2447</v>
      </c>
      <c r="G415">
        <v>2544</v>
      </c>
      <c r="H415" s="6">
        <f>G415-F415</f>
        <v>97</v>
      </c>
      <c r="I415" s="8">
        <v>0.64692737430167602</v>
      </c>
      <c r="J415" s="8">
        <v>0.84868421052631582</v>
      </c>
      <c r="K415" s="8">
        <v>0.66945606694560666</v>
      </c>
      <c r="L415" s="8">
        <v>0.76325639426076108</v>
      </c>
      <c r="N415" s="7">
        <v>-36</v>
      </c>
      <c r="O415" s="7">
        <v>-62</v>
      </c>
      <c r="P415" s="7">
        <v>-6</v>
      </c>
      <c r="Q415" s="7">
        <v>-104</v>
      </c>
      <c r="R415" s="16">
        <v>-54.8</v>
      </c>
    </row>
    <row r="416" spans="1:18" x14ac:dyDescent="0.25">
      <c r="A416" s="1">
        <v>35034</v>
      </c>
      <c r="C416">
        <v>730</v>
      </c>
      <c r="D416">
        <v>1514</v>
      </c>
      <c r="E416">
        <v>420</v>
      </c>
      <c r="F416">
        <v>2664</v>
      </c>
      <c r="G416">
        <v>2728</v>
      </c>
      <c r="H416" s="6">
        <f>G416-F416</f>
        <v>64</v>
      </c>
      <c r="I416" s="13">
        <v>0.80396475770925113</v>
      </c>
      <c r="J416" s="13">
        <v>0.84581005586592184</v>
      </c>
      <c r="K416" s="13">
        <v>0.87136929460580914</v>
      </c>
      <c r="L416" s="13">
        <v>0.83773584905660381</v>
      </c>
      <c r="N416">
        <v>-24</v>
      </c>
      <c r="O416">
        <v>-49</v>
      </c>
      <c r="P416">
        <v>0</v>
      </c>
      <c r="Q416">
        <v>-73</v>
      </c>
      <c r="R416" s="16">
        <v>-60</v>
      </c>
    </row>
    <row r="417" spans="1:18" x14ac:dyDescent="0.25">
      <c r="A417" s="1">
        <v>34670</v>
      </c>
      <c r="C417">
        <v>833</v>
      </c>
      <c r="D417">
        <v>1709</v>
      </c>
      <c r="E417">
        <v>400</v>
      </c>
      <c r="F417">
        <v>2942</v>
      </c>
      <c r="G417">
        <v>2978</v>
      </c>
      <c r="H417" s="6">
        <f>G417-F417</f>
        <v>36</v>
      </c>
      <c r="I417" s="13">
        <v>0.91740088105726869</v>
      </c>
      <c r="J417" s="13">
        <v>0.95474860335195533</v>
      </c>
      <c r="K417" s="13">
        <v>0.82987551867219922</v>
      </c>
      <c r="L417" s="13">
        <v>0.92515723270440253</v>
      </c>
      <c r="N417">
        <v>-31</v>
      </c>
      <c r="O417">
        <v>-42</v>
      </c>
      <c r="P417">
        <v>-12</v>
      </c>
      <c r="Q417">
        <v>-85</v>
      </c>
      <c r="R417" s="16">
        <v>-77</v>
      </c>
    </row>
    <row r="418" spans="1:18" x14ac:dyDescent="0.25">
      <c r="H418" s="6"/>
      <c r="I418" s="13"/>
      <c r="J418" s="13"/>
      <c r="K418" s="13"/>
      <c r="L418" s="13"/>
      <c r="R418" s="16"/>
    </row>
    <row r="419" spans="1:18" x14ac:dyDescent="0.25">
      <c r="H419" s="6"/>
      <c r="I419" s="13"/>
      <c r="J419" s="13"/>
      <c r="K419" s="13"/>
      <c r="L419" s="13"/>
      <c r="R419" s="16"/>
    </row>
    <row r="420" spans="1:18" x14ac:dyDescent="0.25">
      <c r="A420" s="1">
        <v>36497</v>
      </c>
      <c r="C420" s="7">
        <f>[50]STOR951!$D$13</f>
        <v>837</v>
      </c>
      <c r="D420" s="7">
        <f>[50]STOR951!$D$17</f>
        <v>1658</v>
      </c>
      <c r="E420" s="7">
        <f>[50]STOR951!$D$21</f>
        <v>437</v>
      </c>
      <c r="F420" s="7">
        <f>[50]STOR951!$D$25</f>
        <v>2932</v>
      </c>
      <c r="G420">
        <v>2991</v>
      </c>
      <c r="H420" s="6">
        <f>G420-F420</f>
        <v>59</v>
      </c>
      <c r="I420" s="8">
        <f>[50]STOR951!$G$13</f>
        <v>0.88198103266596417</v>
      </c>
      <c r="J420" s="8">
        <f>[50]STOR951!$G$17</f>
        <v>0.91652846876727478</v>
      </c>
      <c r="K420" s="8">
        <f>[50]STOR951!$G$21</f>
        <v>0.89183673469387759</v>
      </c>
      <c r="L420" s="8">
        <f>[50]STOR951!$G$25</f>
        <v>0.91453524641297568</v>
      </c>
      <c r="N420" s="7">
        <f>[50]STOR951!$E$13</f>
        <v>-11</v>
      </c>
      <c r="O420" s="7">
        <f>[50]STOR951!$E$17</f>
        <v>-56</v>
      </c>
      <c r="P420" s="7">
        <f>[50]STOR951!$E$21</f>
        <v>-2</v>
      </c>
      <c r="Q420" s="7">
        <f>[50]STOR951!$E$25</f>
        <v>-69</v>
      </c>
      <c r="R420" s="16">
        <v>-45.7</v>
      </c>
    </row>
    <row r="421" spans="1:18" x14ac:dyDescent="0.25">
      <c r="A421" s="1">
        <v>36133</v>
      </c>
      <c r="C421" s="7">
        <v>920</v>
      </c>
      <c r="D421" s="7">
        <v>1733</v>
      </c>
      <c r="E421" s="7">
        <v>451</v>
      </c>
      <c r="F421" s="7">
        <v>3104</v>
      </c>
      <c r="I421" s="8">
        <v>1.0132158590308371</v>
      </c>
      <c r="J421" s="8">
        <v>0.96815642458100559</v>
      </c>
      <c r="K421" s="8">
        <v>0.93568464730290457</v>
      </c>
      <c r="L421" s="8">
        <v>0.9681846537741734</v>
      </c>
      <c r="N421" s="7">
        <v>14</v>
      </c>
      <c r="O421" s="7">
        <v>14</v>
      </c>
      <c r="P421" s="7">
        <v>-1</v>
      </c>
      <c r="Q421" s="7">
        <v>27</v>
      </c>
      <c r="R421" s="16">
        <v>-16.600000000000001</v>
      </c>
    </row>
    <row r="422" spans="1:18" x14ac:dyDescent="0.25">
      <c r="A422" s="1">
        <v>35769</v>
      </c>
      <c r="C422" s="7">
        <v>644</v>
      </c>
      <c r="D422" s="7">
        <v>1549</v>
      </c>
      <c r="E422" s="7">
        <v>344</v>
      </c>
      <c r="F422" s="7">
        <v>2537</v>
      </c>
      <c r="I422" s="8">
        <v>0.70925110132158586</v>
      </c>
      <c r="J422" s="8">
        <v>0.86536312849162011</v>
      </c>
      <c r="K422" s="8">
        <v>0.7136929460580913</v>
      </c>
      <c r="L422" s="8">
        <v>0.79132875857766682</v>
      </c>
      <c r="N422" s="7">
        <v>-25</v>
      </c>
      <c r="O422" s="7">
        <v>-32</v>
      </c>
      <c r="P422" s="7">
        <v>-12</v>
      </c>
      <c r="Q422" s="7">
        <v>-69</v>
      </c>
      <c r="R422" s="16">
        <v>-95.7</v>
      </c>
    </row>
    <row r="423" spans="1:18" x14ac:dyDescent="0.25">
      <c r="A423" s="1">
        <v>35405</v>
      </c>
      <c r="C423" s="7">
        <v>555</v>
      </c>
      <c r="D423" s="7">
        <v>1508</v>
      </c>
      <c r="E423" s="7">
        <v>312</v>
      </c>
      <c r="F423" s="7">
        <v>2375</v>
      </c>
      <c r="I423" s="8">
        <v>0.62011173184357538</v>
      </c>
      <c r="J423" s="8">
        <v>0.82675438596491224</v>
      </c>
      <c r="K423" s="8">
        <v>0.65271966527196656</v>
      </c>
      <c r="L423" s="8">
        <v>0.74079850280723647</v>
      </c>
      <c r="N423" s="7">
        <v>-24</v>
      </c>
      <c r="O423" s="7">
        <v>-40</v>
      </c>
      <c r="P423" s="7">
        <v>-8</v>
      </c>
      <c r="Q423" s="7">
        <v>-72</v>
      </c>
      <c r="R423" s="16">
        <v>-106.2</v>
      </c>
    </row>
    <row r="424" spans="1:18" x14ac:dyDescent="0.25">
      <c r="A424" s="1">
        <v>35041</v>
      </c>
      <c r="C424">
        <v>714</v>
      </c>
      <c r="D424">
        <v>1464</v>
      </c>
      <c r="E424">
        <v>411</v>
      </c>
      <c r="F424">
        <v>2589</v>
      </c>
      <c r="I424" s="13">
        <v>0.78634361233480177</v>
      </c>
      <c r="J424" s="13">
        <v>0.81787709497206706</v>
      </c>
      <c r="K424" s="13">
        <v>0.85269709543568462</v>
      </c>
      <c r="L424" s="13">
        <v>0.8141509433962264</v>
      </c>
      <c r="N424">
        <v>-16</v>
      </c>
      <c r="O424">
        <v>-50</v>
      </c>
      <c r="P424">
        <v>-9</v>
      </c>
      <c r="Q424">
        <v>-75</v>
      </c>
      <c r="R424" s="16">
        <v>-70</v>
      </c>
    </row>
    <row r="425" spans="1:18" x14ac:dyDescent="0.25">
      <c r="A425" s="1">
        <v>34677</v>
      </c>
      <c r="C425">
        <v>822</v>
      </c>
      <c r="D425">
        <v>1679</v>
      </c>
      <c r="E425">
        <v>385</v>
      </c>
      <c r="F425">
        <v>2886</v>
      </c>
      <c r="I425" s="13">
        <v>0.90528634361233484</v>
      </c>
      <c r="J425" s="13">
        <v>0.93798882681564244</v>
      </c>
      <c r="K425" s="13">
        <v>0.79875518672199175</v>
      </c>
      <c r="L425" s="13">
        <v>0.90754716981132078</v>
      </c>
      <c r="N425">
        <v>-11</v>
      </c>
      <c r="O425">
        <v>-30</v>
      </c>
      <c r="P425">
        <v>-15</v>
      </c>
      <c r="Q425">
        <v>-56</v>
      </c>
      <c r="R425" s="16">
        <v>-52</v>
      </c>
    </row>
    <row r="426" spans="1:18" x14ac:dyDescent="0.25">
      <c r="I426" s="13"/>
      <c r="J426" s="13"/>
      <c r="K426" s="13"/>
      <c r="L426" s="13"/>
      <c r="R426" s="16"/>
    </row>
    <row r="427" spans="1:18" x14ac:dyDescent="0.25">
      <c r="I427" s="13"/>
      <c r="J427" s="13"/>
      <c r="K427" s="13"/>
      <c r="L427" s="13"/>
      <c r="R427" s="16"/>
    </row>
    <row r="428" spans="1:18" x14ac:dyDescent="0.25">
      <c r="A428" s="1">
        <v>36504</v>
      </c>
      <c r="C428" s="7">
        <f>[51]STOR951!$D$13</f>
        <v>815</v>
      </c>
      <c r="D428" s="7">
        <f>[51]STOR951!$D$17</f>
        <v>1621</v>
      </c>
      <c r="E428" s="7">
        <f>[51]STOR951!$D$21</f>
        <v>423</v>
      </c>
      <c r="F428" s="7">
        <f>[51]STOR951!$D$25</f>
        <v>2859</v>
      </c>
      <c r="I428" s="8">
        <f>[51]STOR951!$G$13</f>
        <v>0.85879873551106423</v>
      </c>
      <c r="J428" s="8">
        <f>[51]STOR951!$G$17</f>
        <v>0.89607517965726924</v>
      </c>
      <c r="K428" s="8">
        <f>[51]STOR951!$G$21</f>
        <v>0.86326530612244901</v>
      </c>
      <c r="L428" s="8">
        <f>[51]STOR951!$G$25</f>
        <v>0.89176543980037426</v>
      </c>
      <c r="N428" s="7">
        <f>[51]STOR951!$E$13</f>
        <v>-22</v>
      </c>
      <c r="O428" s="7">
        <f>[51]STOR951!$E$17</f>
        <v>-37</v>
      </c>
      <c r="P428" s="7">
        <f>[51]STOR951!$E$21</f>
        <v>-14</v>
      </c>
      <c r="Q428" s="7">
        <f>[51]STOR951!$E$25</f>
        <v>-73</v>
      </c>
      <c r="R428" s="16">
        <v>-54.5</v>
      </c>
    </row>
    <row r="429" spans="1:18" x14ac:dyDescent="0.25">
      <c r="A429" s="1">
        <v>36140</v>
      </c>
      <c r="C429" s="7">
        <v>904</v>
      </c>
      <c r="D429" s="7">
        <v>1714</v>
      </c>
      <c r="E429" s="7">
        <v>437</v>
      </c>
      <c r="F429" s="7">
        <v>3055</v>
      </c>
      <c r="I429" s="8">
        <v>0.99559471365638763</v>
      </c>
      <c r="J429" s="8">
        <v>0.95754189944134083</v>
      </c>
      <c r="K429" s="8">
        <v>0.90663900414937759</v>
      </c>
      <c r="L429" s="8">
        <v>0.95290081097941359</v>
      </c>
      <c r="N429" s="7">
        <v>-16</v>
      </c>
      <c r="O429" s="7">
        <v>-19</v>
      </c>
      <c r="P429" s="7">
        <v>-14</v>
      </c>
      <c r="Q429" s="7">
        <v>-49</v>
      </c>
      <c r="R429" s="16">
        <v>-17</v>
      </c>
    </row>
    <row r="430" spans="1:18" x14ac:dyDescent="0.25">
      <c r="A430" s="1">
        <v>35776</v>
      </c>
      <c r="C430" s="7">
        <v>603</v>
      </c>
      <c r="D430" s="7">
        <v>1473</v>
      </c>
      <c r="E430" s="7">
        <v>325</v>
      </c>
      <c r="F430" s="7">
        <v>2401</v>
      </c>
      <c r="I430" s="8">
        <v>0.66409691629955947</v>
      </c>
      <c r="J430" s="8">
        <v>0.82290502793296094</v>
      </c>
      <c r="K430" s="8">
        <v>0.67427385892116187</v>
      </c>
      <c r="L430" s="8">
        <v>0.74890829694323147</v>
      </c>
      <c r="N430" s="7">
        <v>-41</v>
      </c>
      <c r="O430" s="7">
        <v>-76</v>
      </c>
      <c r="P430" s="7">
        <v>-19</v>
      </c>
      <c r="Q430" s="7">
        <v>-136</v>
      </c>
      <c r="R430" s="16">
        <v>-103.5</v>
      </c>
    </row>
    <row r="431" spans="1:18" x14ac:dyDescent="0.25">
      <c r="A431" s="1">
        <v>35412</v>
      </c>
      <c r="C431" s="7">
        <v>550</v>
      </c>
      <c r="D431" s="7">
        <v>1464</v>
      </c>
      <c r="E431" s="7">
        <v>308</v>
      </c>
      <c r="F431" s="7">
        <v>2322</v>
      </c>
      <c r="I431" s="8">
        <v>0.61452513966480449</v>
      </c>
      <c r="J431" s="8">
        <v>0.80263157894736847</v>
      </c>
      <c r="K431" s="8">
        <v>0.64435146443514646</v>
      </c>
      <c r="L431" s="8">
        <v>0.72426699937616967</v>
      </c>
      <c r="N431" s="7">
        <v>-5</v>
      </c>
      <c r="O431" s="7">
        <v>-44</v>
      </c>
      <c r="P431" s="7">
        <v>-4</v>
      </c>
      <c r="Q431" s="7">
        <v>-53</v>
      </c>
      <c r="R431" s="16">
        <v>-86.3</v>
      </c>
    </row>
    <row r="432" spans="1:18" x14ac:dyDescent="0.25">
      <c r="A432" s="1">
        <v>35048</v>
      </c>
      <c r="C432">
        <v>673</v>
      </c>
      <c r="D432">
        <v>1336</v>
      </c>
      <c r="E432">
        <v>402</v>
      </c>
      <c r="F432">
        <v>2411</v>
      </c>
      <c r="I432" s="13">
        <v>0.74118942731277537</v>
      </c>
      <c r="J432" s="13">
        <v>0.74636871508379887</v>
      </c>
      <c r="K432" s="13">
        <v>0.8340248962655602</v>
      </c>
      <c r="L432" s="13">
        <v>0.75817610062893082</v>
      </c>
      <c r="N432">
        <v>-41</v>
      </c>
      <c r="O432">
        <v>-128</v>
      </c>
      <c r="P432">
        <v>-9</v>
      </c>
      <c r="Q432">
        <v>-178</v>
      </c>
      <c r="R432" s="16">
        <v>-101</v>
      </c>
    </row>
    <row r="433" spans="1:18" x14ac:dyDescent="0.25">
      <c r="A433" s="1">
        <v>34684</v>
      </c>
      <c r="C433">
        <v>774</v>
      </c>
      <c r="D433">
        <v>1590</v>
      </c>
      <c r="E433">
        <v>361</v>
      </c>
      <c r="F433">
        <v>2725</v>
      </c>
      <c r="I433" s="13">
        <v>0.85242290748898675</v>
      </c>
      <c r="J433" s="13">
        <v>0.88826815642458101</v>
      </c>
      <c r="K433" s="13">
        <v>0.74896265560165975</v>
      </c>
      <c r="L433" s="13">
        <v>0.85691823899371067</v>
      </c>
      <c r="N433">
        <v>-48</v>
      </c>
      <c r="O433">
        <v>-89</v>
      </c>
      <c r="P433">
        <v>-24</v>
      </c>
      <c r="Q433">
        <v>-161</v>
      </c>
      <c r="R433" s="16">
        <v>-108</v>
      </c>
    </row>
    <row r="434" spans="1:18" x14ac:dyDescent="0.25">
      <c r="I434" s="13"/>
      <c r="J434" s="13"/>
      <c r="K434" s="13"/>
      <c r="L434" s="13"/>
      <c r="R434" s="16"/>
    </row>
    <row r="435" spans="1:18" x14ac:dyDescent="0.25">
      <c r="I435" s="13"/>
      <c r="J435" s="13"/>
      <c r="K435" s="13"/>
      <c r="L435" s="13"/>
      <c r="R435" s="16"/>
    </row>
    <row r="436" spans="1:18" x14ac:dyDescent="0.25">
      <c r="A436" s="1">
        <v>36511</v>
      </c>
      <c r="C436" s="7">
        <f>[52]STOR951!$D$13</f>
        <v>789</v>
      </c>
      <c r="D436" s="7">
        <f>[52]STOR951!$D$17</f>
        <v>1546</v>
      </c>
      <c r="E436" s="7">
        <f>[52]STOR951!$D$21</f>
        <v>408</v>
      </c>
      <c r="F436" s="7">
        <f>[52]STOR951!$D$25</f>
        <v>2743</v>
      </c>
      <c r="I436" s="8">
        <f>[52]STOR951!$G$13</f>
        <v>0.83140147523709163</v>
      </c>
      <c r="J436" s="8">
        <f>[52]STOR951!$G$17</f>
        <v>0.85461580983969043</v>
      </c>
      <c r="K436" s="8">
        <f>[52]STOR951!$G$21</f>
        <v>0.83265306122448979</v>
      </c>
      <c r="L436" s="8">
        <f>[52]STOR951!$G$25</f>
        <v>0.85558328134747352</v>
      </c>
      <c r="N436" s="7">
        <f>[52]STOR951!$E$13</f>
        <v>-26</v>
      </c>
      <c r="O436" s="7">
        <f>[52]STOR951!$E$17</f>
        <v>-75</v>
      </c>
      <c r="P436" s="7">
        <f>[52]STOR951!$E$21</f>
        <v>-15</v>
      </c>
      <c r="Q436" s="7">
        <f>[52]STOR951!$E$25</f>
        <v>-116</v>
      </c>
      <c r="R436" s="16">
        <v>-42.8</v>
      </c>
    </row>
    <row r="437" spans="1:18" x14ac:dyDescent="0.25">
      <c r="A437" s="1">
        <v>36147</v>
      </c>
      <c r="C437" s="7">
        <v>883</v>
      </c>
      <c r="D437" s="7">
        <v>1657</v>
      </c>
      <c r="E437" s="7">
        <v>430</v>
      </c>
      <c r="F437" s="7">
        <v>2970</v>
      </c>
      <c r="I437" s="8">
        <v>0.97246696035242286</v>
      </c>
      <c r="J437" s="8">
        <v>0.92569832402234642</v>
      </c>
      <c r="K437" s="8">
        <v>0.89211618257261416</v>
      </c>
      <c r="L437" s="8">
        <v>0.92638802245789142</v>
      </c>
      <c r="N437" s="7">
        <v>-21</v>
      </c>
      <c r="O437" s="7">
        <v>-57</v>
      </c>
      <c r="P437" s="7">
        <v>-7</v>
      </c>
      <c r="Q437" s="7">
        <v>-85</v>
      </c>
      <c r="R437" s="16">
        <v>-81.099999999999994</v>
      </c>
    </row>
    <row r="438" spans="1:18" x14ac:dyDescent="0.25">
      <c r="A438" s="1">
        <v>35783</v>
      </c>
      <c r="C438" s="7">
        <v>563</v>
      </c>
      <c r="D438" s="7">
        <v>1407</v>
      </c>
      <c r="E438" s="7">
        <v>296</v>
      </c>
      <c r="F438" s="7">
        <v>2266</v>
      </c>
      <c r="I438" s="8">
        <v>0.62004405286343611</v>
      </c>
      <c r="J438" s="8">
        <v>0.78603351955307266</v>
      </c>
      <c r="K438" s="8">
        <v>0.61410788381742742</v>
      </c>
      <c r="L438" s="8">
        <v>0.70679975046787269</v>
      </c>
      <c r="N438" s="7">
        <v>-40</v>
      </c>
      <c r="O438" s="7">
        <v>-66</v>
      </c>
      <c r="P438" s="7">
        <v>-29</v>
      </c>
      <c r="Q438" s="7">
        <v>-135</v>
      </c>
      <c r="R438" s="16">
        <v>-101.1</v>
      </c>
    </row>
    <row r="439" spans="1:18" x14ac:dyDescent="0.25">
      <c r="A439" s="1">
        <v>35419</v>
      </c>
      <c r="C439" s="7">
        <v>498</v>
      </c>
      <c r="D439" s="7">
        <v>1402</v>
      </c>
      <c r="E439" s="7">
        <v>292</v>
      </c>
      <c r="F439" s="7">
        <v>2192</v>
      </c>
      <c r="I439" s="8">
        <v>0.55642458100558656</v>
      </c>
      <c r="J439" s="8">
        <v>0.76864035087719296</v>
      </c>
      <c r="K439" s="8">
        <v>0.61087866108786615</v>
      </c>
      <c r="L439" s="8">
        <v>0.68371802869619458</v>
      </c>
      <c r="N439" s="7">
        <v>-52</v>
      </c>
      <c r="O439" s="7">
        <v>-62</v>
      </c>
      <c r="P439" s="7">
        <v>-16</v>
      </c>
      <c r="Q439" s="7">
        <v>-130</v>
      </c>
      <c r="R439" s="16">
        <v>-91</v>
      </c>
    </row>
    <row r="440" spans="1:18" x14ac:dyDescent="0.25">
      <c r="A440" s="1">
        <v>35056</v>
      </c>
      <c r="C440">
        <v>616</v>
      </c>
      <c r="D440">
        <v>1251</v>
      </c>
      <c r="E440">
        <v>390</v>
      </c>
      <c r="F440">
        <v>2257</v>
      </c>
      <c r="I440" s="13">
        <v>0.68799999999999994</v>
      </c>
      <c r="J440" s="13">
        <v>0.68600000000000005</v>
      </c>
      <c r="K440" s="13">
        <v>0.81599999999999995</v>
      </c>
      <c r="L440" s="13">
        <v>0.70399999999999996</v>
      </c>
      <c r="N440">
        <v>-57</v>
      </c>
      <c r="O440">
        <v>-85</v>
      </c>
      <c r="P440">
        <v>-12</v>
      </c>
      <c r="Q440">
        <v>-154</v>
      </c>
      <c r="R440" s="16">
        <v>-110</v>
      </c>
    </row>
    <row r="441" spans="1:18" x14ac:dyDescent="0.25">
      <c r="A441" s="1">
        <v>34691</v>
      </c>
      <c r="C441">
        <v>749</v>
      </c>
      <c r="D441">
        <v>1534</v>
      </c>
      <c r="E441">
        <v>363</v>
      </c>
      <c r="F441">
        <v>2646</v>
      </c>
      <c r="I441" s="13">
        <v>0.82488986784140972</v>
      </c>
      <c r="J441" s="13">
        <v>0.85698324022346373</v>
      </c>
      <c r="K441" s="13">
        <v>0.75311203319502074</v>
      </c>
      <c r="L441" s="13">
        <v>0.83207547169811324</v>
      </c>
      <c r="N441">
        <v>-25</v>
      </c>
      <c r="O441">
        <v>-56</v>
      </c>
      <c r="P441">
        <v>2</v>
      </c>
      <c r="Q441">
        <v>-79</v>
      </c>
      <c r="R441" s="16">
        <v>-102</v>
      </c>
    </row>
    <row r="442" spans="1:18" x14ac:dyDescent="0.25">
      <c r="I442" s="13"/>
      <c r="J442" s="13"/>
      <c r="K442" s="13"/>
      <c r="L442" s="13"/>
      <c r="R442" s="16"/>
    </row>
    <row r="443" spans="1:18" x14ac:dyDescent="0.25">
      <c r="I443" s="13"/>
      <c r="J443" s="13"/>
      <c r="K443" s="13"/>
      <c r="L443" s="13"/>
      <c r="R443" s="16"/>
    </row>
    <row r="444" spans="1:18" x14ac:dyDescent="0.25">
      <c r="A444" s="1">
        <v>36518</v>
      </c>
      <c r="C444" s="7">
        <f>[53]STOR951!$D$13</f>
        <v>740</v>
      </c>
      <c r="D444" s="7">
        <f>[53]STOR951!$D$17</f>
        <v>1437</v>
      </c>
      <c r="E444" s="7">
        <f>[53]STOR951!$D$21</f>
        <v>393</v>
      </c>
      <c r="F444" s="7">
        <f>[53]STOR951!$D$25</f>
        <v>2570</v>
      </c>
      <c r="I444" s="8">
        <f>[53]STOR951!$G$13</f>
        <v>0.77976817702845103</v>
      </c>
      <c r="J444" s="8">
        <f>[53]STOR951!$G$17</f>
        <v>0.79436152570480933</v>
      </c>
      <c r="K444" s="8">
        <f>[53]STOR951!$G$21</f>
        <v>0.80204081632653057</v>
      </c>
      <c r="L444" s="8">
        <f>[53]STOR951!$G$25</f>
        <v>0.801621958827199</v>
      </c>
      <c r="N444" s="7">
        <f>[53]STOR951!$E$13</f>
        <v>-49</v>
      </c>
      <c r="O444" s="7">
        <f>[53]STOR951!$E$17</f>
        <v>-109</v>
      </c>
      <c r="P444" s="7">
        <f>[53]STOR951!$E$21</f>
        <v>-15</v>
      </c>
      <c r="Q444" s="7">
        <f>[53]STOR951!$E$25</f>
        <v>-173</v>
      </c>
      <c r="R444" s="16">
        <v>-85.6</v>
      </c>
    </row>
    <row r="445" spans="1:18" x14ac:dyDescent="0.25">
      <c r="A445" s="1">
        <v>36154</v>
      </c>
      <c r="C445" s="7">
        <v>847</v>
      </c>
      <c r="D445" s="7">
        <v>1564</v>
      </c>
      <c r="E445" s="7">
        <v>392</v>
      </c>
      <c r="F445" s="7">
        <v>2803</v>
      </c>
      <c r="I445" s="8">
        <v>0.93281938325991187</v>
      </c>
      <c r="J445" s="8">
        <v>0.8737430167597765</v>
      </c>
      <c r="K445" s="8">
        <v>0.81327800829875518</v>
      </c>
      <c r="L445" s="8">
        <v>0.87429819089207739</v>
      </c>
      <c r="N445" s="7">
        <v>-36</v>
      </c>
      <c r="O445" s="7">
        <v>-93</v>
      </c>
      <c r="P445" s="7">
        <v>-38</v>
      </c>
      <c r="Q445" s="7">
        <v>-167</v>
      </c>
      <c r="R445" s="16">
        <v>-104.5</v>
      </c>
    </row>
    <row r="446" spans="1:18" x14ac:dyDescent="0.25">
      <c r="A446" s="1">
        <v>35790</v>
      </c>
      <c r="C446" s="7">
        <v>544</v>
      </c>
      <c r="D446" s="7">
        <v>1352</v>
      </c>
      <c r="E446" s="7">
        <v>274</v>
      </c>
      <c r="F446" s="7">
        <v>2170</v>
      </c>
      <c r="G446">
        <v>2175</v>
      </c>
      <c r="H446" s="6">
        <f>G446-F446</f>
        <v>5</v>
      </c>
      <c r="I446" s="8">
        <v>0.59911894273127753</v>
      </c>
      <c r="J446" s="8">
        <v>0.75530726256983238</v>
      </c>
      <c r="K446" s="8">
        <v>0.56846473029045641</v>
      </c>
      <c r="L446" s="8">
        <v>0.67685589519650657</v>
      </c>
      <c r="N446" s="7">
        <v>-19</v>
      </c>
      <c r="O446" s="7">
        <v>-55</v>
      </c>
      <c r="P446" s="7">
        <v>-22</v>
      </c>
      <c r="Q446" s="7">
        <v>-96</v>
      </c>
      <c r="R446" s="16">
        <v>-86.4</v>
      </c>
    </row>
    <row r="447" spans="1:18" x14ac:dyDescent="0.25">
      <c r="A447" s="1">
        <v>35426</v>
      </c>
      <c r="C447" s="7">
        <v>468</v>
      </c>
      <c r="D447" s="7">
        <v>1318</v>
      </c>
      <c r="E447" s="7">
        <v>278</v>
      </c>
      <c r="F447" s="7">
        <v>2064</v>
      </c>
      <c r="G447">
        <v>2173</v>
      </c>
      <c r="H447" s="6">
        <f>G447-F447</f>
        <v>109</v>
      </c>
      <c r="I447" s="8">
        <v>0.5229050279329609</v>
      </c>
      <c r="J447" s="8">
        <v>0.72258771929824561</v>
      </c>
      <c r="K447" s="8">
        <v>0.58158995815899583</v>
      </c>
      <c r="L447" s="8">
        <v>0.64379288833437309</v>
      </c>
      <c r="N447" s="7">
        <v>-30</v>
      </c>
      <c r="O447" s="7">
        <v>-84</v>
      </c>
      <c r="P447" s="7">
        <v>-14</v>
      </c>
      <c r="Q447" s="7">
        <v>-128</v>
      </c>
      <c r="R447" s="16">
        <v>-100.6</v>
      </c>
    </row>
    <row r="448" spans="1:18" x14ac:dyDescent="0.25">
      <c r="A448" s="1">
        <v>35063</v>
      </c>
      <c r="C448">
        <v>585</v>
      </c>
      <c r="D448">
        <v>1167</v>
      </c>
      <c r="E448">
        <v>366</v>
      </c>
      <c r="F448">
        <v>2118</v>
      </c>
      <c r="G448">
        <v>2153</v>
      </c>
      <c r="H448" s="6">
        <f>G448-F448</f>
        <v>35</v>
      </c>
      <c r="I448" s="13">
        <v>0.64427312775330392</v>
      </c>
      <c r="J448" s="13">
        <v>0.65195530726256978</v>
      </c>
      <c r="K448" s="13">
        <v>0.75933609958506221</v>
      </c>
      <c r="L448" s="13">
        <v>0.66603773584905657</v>
      </c>
      <c r="N448">
        <v>-44</v>
      </c>
      <c r="O448">
        <v>-92</v>
      </c>
      <c r="P448">
        <v>-24</v>
      </c>
      <c r="Q448">
        <v>-160</v>
      </c>
      <c r="R448" s="16">
        <v>-136</v>
      </c>
    </row>
    <row r="449" spans="1:22" x14ac:dyDescent="0.25">
      <c r="A449" s="1">
        <v>34698</v>
      </c>
      <c r="C449">
        <v>725</v>
      </c>
      <c r="D449">
        <v>1488</v>
      </c>
      <c r="E449">
        <v>360</v>
      </c>
      <c r="F449">
        <v>2573</v>
      </c>
      <c r="G449">
        <v>2606</v>
      </c>
      <c r="H449" s="6">
        <f>G449-F449</f>
        <v>33</v>
      </c>
      <c r="I449" s="13">
        <v>0.79845814977973573</v>
      </c>
      <c r="J449" s="13">
        <v>0.83128491620111733</v>
      </c>
      <c r="K449" s="13">
        <v>0.74688796680497926</v>
      </c>
      <c r="L449" s="13">
        <v>0.8091194968553459</v>
      </c>
      <c r="N449">
        <v>-24</v>
      </c>
      <c r="O449">
        <v>-46</v>
      </c>
      <c r="P449">
        <v>-3</v>
      </c>
      <c r="Q449">
        <v>-73</v>
      </c>
      <c r="R449" s="16">
        <v>-71</v>
      </c>
    </row>
    <row r="450" spans="1:22" x14ac:dyDescent="0.25">
      <c r="H450" s="6"/>
      <c r="I450" s="13"/>
      <c r="J450" s="13"/>
      <c r="K450" s="13"/>
      <c r="L450" s="13"/>
      <c r="R450" s="6"/>
    </row>
    <row r="451" spans="1:22" x14ac:dyDescent="0.25">
      <c r="H451" s="6"/>
      <c r="I451" s="13"/>
      <c r="J451" s="13"/>
      <c r="K451" s="13"/>
      <c r="L451" s="13"/>
      <c r="R451" s="6"/>
    </row>
    <row r="452" spans="1:22" x14ac:dyDescent="0.25">
      <c r="H452" s="6"/>
      <c r="I452" s="13"/>
      <c r="J452" s="13"/>
      <c r="K452" s="13"/>
      <c r="L452" s="13"/>
      <c r="R452" s="6"/>
    </row>
    <row r="453" spans="1:22" x14ac:dyDescent="0.25">
      <c r="A453"/>
      <c r="I453"/>
      <c r="J453"/>
      <c r="K453"/>
      <c r="L453"/>
    </row>
    <row r="454" spans="1:22" x14ac:dyDescent="0.25">
      <c r="A454"/>
      <c r="I454"/>
      <c r="J454"/>
      <c r="K454"/>
      <c r="L454"/>
    </row>
    <row r="455" spans="1:22" x14ac:dyDescent="0.25">
      <c r="A455"/>
      <c r="I455"/>
      <c r="J455"/>
      <c r="K455"/>
      <c r="L455"/>
    </row>
    <row r="456" spans="1:22" x14ac:dyDescent="0.25">
      <c r="A456"/>
      <c r="I456"/>
      <c r="J456"/>
      <c r="K456"/>
      <c r="L456"/>
    </row>
    <row r="457" spans="1:22" x14ac:dyDescent="0.25">
      <c r="A457"/>
      <c r="I457"/>
      <c r="J457"/>
      <c r="K457"/>
      <c r="L457"/>
      <c r="S457">
        <v>69</v>
      </c>
      <c r="T457">
        <v>49</v>
      </c>
      <c r="U457">
        <v>37</v>
      </c>
      <c r="V457">
        <v>33</v>
      </c>
    </row>
    <row r="458" spans="1:22" x14ac:dyDescent="0.25">
      <c r="A458"/>
      <c r="I458"/>
      <c r="J458"/>
      <c r="K458"/>
      <c r="L458"/>
      <c r="S458">
        <v>62</v>
      </c>
      <c r="T458">
        <v>45</v>
      </c>
      <c r="U458">
        <v>40</v>
      </c>
      <c r="V458">
        <v>35</v>
      </c>
    </row>
    <row r="459" spans="1:22" x14ac:dyDescent="0.25">
      <c r="I459" s="13"/>
      <c r="J459" s="13"/>
      <c r="K459" s="13"/>
      <c r="L459" s="13"/>
    </row>
    <row r="460" spans="1:22" x14ac:dyDescent="0.25">
      <c r="A460"/>
      <c r="I460"/>
      <c r="J460"/>
      <c r="K460"/>
      <c r="L460"/>
    </row>
    <row r="461" spans="1:22" x14ac:dyDescent="0.25">
      <c r="A461"/>
      <c r="I461"/>
      <c r="J461"/>
      <c r="K461"/>
      <c r="L461"/>
    </row>
    <row r="462" spans="1:22" x14ac:dyDescent="0.25">
      <c r="I462" s="13"/>
      <c r="J462" s="13"/>
      <c r="K462" s="13"/>
      <c r="L462" s="13"/>
    </row>
    <row r="463" spans="1:22" x14ac:dyDescent="0.25">
      <c r="I463" s="13"/>
      <c r="J463" s="13"/>
      <c r="K463" s="13"/>
      <c r="L463" s="13"/>
    </row>
    <row r="464" spans="1:22" x14ac:dyDescent="0.25">
      <c r="A464"/>
      <c r="I464"/>
      <c r="J464"/>
      <c r="K464"/>
      <c r="L464"/>
    </row>
    <row r="465" spans="1:12" x14ac:dyDescent="0.25">
      <c r="A465"/>
      <c r="I465"/>
      <c r="J465"/>
      <c r="K465"/>
      <c r="L465"/>
    </row>
    <row r="466" spans="1:12" x14ac:dyDescent="0.25">
      <c r="I466" s="13"/>
      <c r="J466" s="13"/>
      <c r="K466" s="13"/>
      <c r="L466" s="13"/>
    </row>
    <row r="467" spans="1:12" x14ac:dyDescent="0.25">
      <c r="A467"/>
      <c r="I467"/>
      <c r="J467"/>
      <c r="K467"/>
      <c r="L467"/>
    </row>
    <row r="468" spans="1:12" x14ac:dyDescent="0.25">
      <c r="A468"/>
      <c r="I468"/>
      <c r="J468"/>
      <c r="K468"/>
      <c r="L468"/>
    </row>
    <row r="469" spans="1:12" x14ac:dyDescent="0.25">
      <c r="A469"/>
      <c r="I469"/>
      <c r="J469"/>
      <c r="K469"/>
      <c r="L469"/>
    </row>
    <row r="470" spans="1:12" x14ac:dyDescent="0.25">
      <c r="A470"/>
      <c r="I470"/>
      <c r="J470"/>
      <c r="K470"/>
      <c r="L470"/>
    </row>
    <row r="471" spans="1:12" x14ac:dyDescent="0.25">
      <c r="A471"/>
      <c r="I471"/>
      <c r="J471"/>
      <c r="K471"/>
      <c r="L471"/>
    </row>
    <row r="472" spans="1:12" x14ac:dyDescent="0.25">
      <c r="A472"/>
      <c r="I472"/>
      <c r="J472"/>
      <c r="K472"/>
      <c r="L472"/>
    </row>
    <row r="473" spans="1:12" x14ac:dyDescent="0.25">
      <c r="A473"/>
      <c r="I473"/>
      <c r="J473"/>
      <c r="K473"/>
      <c r="L473"/>
    </row>
    <row r="474" spans="1:12" x14ac:dyDescent="0.25">
      <c r="A474"/>
      <c r="I474"/>
      <c r="J474"/>
      <c r="K474"/>
      <c r="L474"/>
    </row>
    <row r="475" spans="1:12" x14ac:dyDescent="0.25">
      <c r="A475"/>
      <c r="I475"/>
      <c r="J475"/>
      <c r="K475"/>
      <c r="L475"/>
    </row>
    <row r="476" spans="1:12" x14ac:dyDescent="0.25">
      <c r="A476"/>
      <c r="I476"/>
      <c r="J476"/>
      <c r="K476"/>
      <c r="L476"/>
    </row>
    <row r="477" spans="1:12" x14ac:dyDescent="0.25">
      <c r="A477"/>
      <c r="I477"/>
      <c r="J477"/>
      <c r="K477"/>
      <c r="L477"/>
    </row>
    <row r="478" spans="1:12" x14ac:dyDescent="0.25">
      <c r="A478"/>
      <c r="I478"/>
      <c r="J478"/>
      <c r="K478"/>
      <c r="L478"/>
    </row>
    <row r="479" spans="1:12" x14ac:dyDescent="0.25">
      <c r="A479"/>
      <c r="I479"/>
      <c r="J479"/>
      <c r="K479"/>
      <c r="L479"/>
    </row>
    <row r="480" spans="1:12" x14ac:dyDescent="0.25">
      <c r="A480"/>
      <c r="I480"/>
      <c r="J480"/>
      <c r="K480"/>
      <c r="L480"/>
    </row>
    <row r="481" spans="1:18" x14ac:dyDescent="0.25">
      <c r="A481"/>
      <c r="I481"/>
      <c r="J481"/>
      <c r="K481"/>
      <c r="L481"/>
    </row>
    <row r="482" spans="1:18" x14ac:dyDescent="0.25">
      <c r="A482"/>
      <c r="I482"/>
      <c r="J482"/>
      <c r="K482"/>
      <c r="L482"/>
    </row>
    <row r="483" spans="1:18" x14ac:dyDescent="0.25">
      <c r="A483"/>
      <c r="I483"/>
      <c r="J483"/>
      <c r="K483"/>
      <c r="L483"/>
    </row>
    <row r="484" spans="1:18" x14ac:dyDescent="0.25">
      <c r="A484"/>
      <c r="I484"/>
      <c r="J484"/>
      <c r="K484"/>
      <c r="L484"/>
    </row>
    <row r="485" spans="1:18" x14ac:dyDescent="0.25">
      <c r="I485" s="13"/>
      <c r="J485" s="13"/>
      <c r="K485" s="13"/>
      <c r="L485" s="13"/>
    </row>
    <row r="486" spans="1:18" x14ac:dyDescent="0.25">
      <c r="I486" s="13"/>
      <c r="J486" s="13"/>
      <c r="K486" s="13"/>
      <c r="L486" s="13"/>
    </row>
    <row r="487" spans="1:18" x14ac:dyDescent="0.25">
      <c r="H487" s="6"/>
      <c r="I487" s="13"/>
      <c r="J487" s="13"/>
      <c r="K487" s="13"/>
      <c r="L487" s="13"/>
      <c r="R487" s="6"/>
    </row>
    <row r="488" spans="1:18" x14ac:dyDescent="0.25">
      <c r="I488" s="13"/>
      <c r="J488" s="13"/>
      <c r="K488" s="13"/>
      <c r="L488" s="13"/>
    </row>
    <row r="489" spans="1:18" x14ac:dyDescent="0.25">
      <c r="A489"/>
      <c r="I489"/>
      <c r="J489"/>
      <c r="K489"/>
      <c r="L489"/>
    </row>
    <row r="490" spans="1:18" x14ac:dyDescent="0.25">
      <c r="A490"/>
      <c r="I490"/>
      <c r="J490"/>
      <c r="K490"/>
      <c r="L490"/>
    </row>
    <row r="491" spans="1:18" x14ac:dyDescent="0.25">
      <c r="A491"/>
      <c r="I491"/>
      <c r="J491"/>
      <c r="K491"/>
      <c r="L491"/>
    </row>
    <row r="492" spans="1:18" x14ac:dyDescent="0.25">
      <c r="A492"/>
      <c r="I492"/>
      <c r="J492"/>
      <c r="K492"/>
      <c r="L492"/>
    </row>
    <row r="493" spans="1:18" x14ac:dyDescent="0.25">
      <c r="A493"/>
      <c r="I493"/>
      <c r="J493"/>
      <c r="K493"/>
      <c r="L493"/>
    </row>
    <row r="494" spans="1:18" x14ac:dyDescent="0.25">
      <c r="A494"/>
      <c r="I494"/>
      <c r="J494"/>
      <c r="K494"/>
      <c r="L494"/>
    </row>
    <row r="495" spans="1:18" x14ac:dyDescent="0.25">
      <c r="A495"/>
      <c r="I495"/>
      <c r="J495"/>
      <c r="K495"/>
      <c r="L495"/>
    </row>
    <row r="496" spans="1:18" x14ac:dyDescent="0.25">
      <c r="A496"/>
      <c r="I496"/>
      <c r="J496"/>
      <c r="K496"/>
      <c r="L496"/>
    </row>
    <row r="497" spans="1:18" x14ac:dyDescent="0.25">
      <c r="A497"/>
      <c r="I497"/>
      <c r="J497"/>
      <c r="K497"/>
      <c r="L497"/>
    </row>
    <row r="498" spans="1:18" x14ac:dyDescent="0.25">
      <c r="A498"/>
      <c r="I498"/>
      <c r="J498"/>
      <c r="K498"/>
      <c r="L498"/>
    </row>
    <row r="499" spans="1:18" x14ac:dyDescent="0.25">
      <c r="I499" s="13"/>
      <c r="J499" s="13"/>
      <c r="K499" s="13"/>
      <c r="L499" s="13"/>
    </row>
    <row r="500" spans="1:18" x14ac:dyDescent="0.25">
      <c r="A500"/>
      <c r="I500"/>
      <c r="J500"/>
      <c r="K500"/>
      <c r="L500"/>
    </row>
    <row r="501" spans="1:18" x14ac:dyDescent="0.25">
      <c r="A501"/>
      <c r="I501"/>
      <c r="J501"/>
      <c r="K501"/>
      <c r="L501"/>
    </row>
    <row r="502" spans="1:18" x14ac:dyDescent="0.25">
      <c r="A502"/>
      <c r="I502"/>
      <c r="J502"/>
      <c r="K502"/>
      <c r="L502"/>
    </row>
    <row r="503" spans="1:18" x14ac:dyDescent="0.25">
      <c r="A503"/>
      <c r="I503"/>
      <c r="J503"/>
      <c r="K503"/>
      <c r="L503"/>
    </row>
    <row r="504" spans="1:18" x14ac:dyDescent="0.25">
      <c r="A504"/>
      <c r="I504"/>
      <c r="J504"/>
      <c r="K504"/>
      <c r="L504"/>
    </row>
    <row r="505" spans="1:18" x14ac:dyDescent="0.25">
      <c r="A505"/>
      <c r="I505"/>
      <c r="J505"/>
      <c r="K505"/>
      <c r="L505"/>
    </row>
    <row r="506" spans="1:18" x14ac:dyDescent="0.25">
      <c r="H506" s="6"/>
      <c r="I506" s="13"/>
      <c r="J506" s="13"/>
      <c r="K506" s="13"/>
      <c r="L506" s="13"/>
      <c r="R506" s="6"/>
    </row>
    <row r="507" spans="1:18" x14ac:dyDescent="0.25">
      <c r="A507"/>
      <c r="I507"/>
      <c r="J507"/>
      <c r="K507"/>
      <c r="L507"/>
    </row>
    <row r="508" spans="1:18" x14ac:dyDescent="0.25">
      <c r="A508"/>
      <c r="I508"/>
      <c r="J508"/>
      <c r="K508"/>
      <c r="L508"/>
    </row>
    <row r="509" spans="1:18" x14ac:dyDescent="0.25">
      <c r="A509"/>
      <c r="I509"/>
      <c r="J509"/>
      <c r="K509"/>
      <c r="L509"/>
    </row>
    <row r="510" spans="1:18" x14ac:dyDescent="0.25">
      <c r="A510"/>
      <c r="I510"/>
      <c r="J510"/>
      <c r="K510"/>
      <c r="L510"/>
    </row>
    <row r="511" spans="1:18" x14ac:dyDescent="0.25">
      <c r="A511"/>
      <c r="I511"/>
      <c r="J511"/>
      <c r="K511"/>
      <c r="L511"/>
    </row>
    <row r="512" spans="1:18" x14ac:dyDescent="0.25">
      <c r="A512"/>
      <c r="I512"/>
      <c r="J512"/>
      <c r="K512"/>
      <c r="L512"/>
    </row>
    <row r="513" spans="1:12" x14ac:dyDescent="0.25">
      <c r="A513"/>
      <c r="I513"/>
      <c r="J513"/>
      <c r="K513"/>
      <c r="L513"/>
    </row>
    <row r="514" spans="1:12" x14ac:dyDescent="0.25">
      <c r="A514"/>
      <c r="I514"/>
      <c r="J514"/>
      <c r="K514"/>
      <c r="L514"/>
    </row>
    <row r="515" spans="1:12" x14ac:dyDescent="0.25">
      <c r="A515"/>
      <c r="I515"/>
      <c r="J515"/>
      <c r="K515"/>
      <c r="L515"/>
    </row>
    <row r="516" spans="1:12" x14ac:dyDescent="0.25">
      <c r="A516"/>
      <c r="I516"/>
      <c r="J516"/>
      <c r="K516"/>
      <c r="L516"/>
    </row>
    <row r="517" spans="1:12" x14ac:dyDescent="0.25">
      <c r="A517"/>
      <c r="I517"/>
      <c r="J517"/>
      <c r="K517"/>
      <c r="L517"/>
    </row>
    <row r="518" spans="1:12" x14ac:dyDescent="0.25">
      <c r="A518"/>
      <c r="I518"/>
      <c r="J518"/>
      <c r="K518"/>
      <c r="L518"/>
    </row>
    <row r="519" spans="1:12" x14ac:dyDescent="0.25">
      <c r="A519"/>
      <c r="I519"/>
      <c r="J519"/>
      <c r="K519"/>
      <c r="L519"/>
    </row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2000-06-07T18:04:08Z</cp:lastPrinted>
  <dcterms:created xsi:type="dcterms:W3CDTF">1998-08-18T19:12:21Z</dcterms:created>
  <dcterms:modified xsi:type="dcterms:W3CDTF">2023-09-10T11:30:32Z</dcterms:modified>
</cp:coreProperties>
</file>