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88" windowWidth="8772" windowHeight="4428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<sst xmlns="http://schemas.openxmlformats.org/spreadsheetml/2006/main" count="54" uniqueCount="43">
  <si>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</si>
  <si>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</si>
  <si>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</si>
  <si>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</si>
  <si>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</si>
  <si>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</si>
  <si>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</si>
  <si>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</si>
  <si>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</si>
  <si>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</si>
  <si>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</si>
  <si>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</si>
  <si>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</si>
  <si>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</si>
  <si>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</si>
  <si>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</si>
  <si>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</si>
  <si>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</si>
  <si>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</si>
  <si>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</si>
  <si>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</si>
  <si>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</si>
  <si>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</si>
  <si>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</si>
  <si>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</si>
  <si>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</si>
  <si>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</si>
  <si>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</si>
  <si>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</si>
  <si>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</si>
  <si>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</si>
  <si>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</si>
  <si>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</si>
  <si>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</si>
  <si>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</si>
  <si>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</si>
  <si>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</si>
  <si>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</si>
  <si>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</si>
  <si>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</si>
  <si>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</si>
  <si>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</si>
  <si>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STOR9797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</si>
</sst>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32">
          <cell r="H32">
            <v>718</v>
          </cell>
          <cell r="J32">
            <v>544</v>
          </cell>
          <cell r="L32">
            <v>614</v>
          </cell>
          <cell r="N32">
            <v>820</v>
          </cell>
          <cell r="P32">
            <v>782</v>
          </cell>
          <cell r="AD32">
            <v>1499</v>
          </cell>
          <cell r="AF32">
            <v>1434</v>
          </cell>
          <cell r="AH32">
            <v>1443</v>
          </cell>
          <cell r="AJ32">
            <v>1578</v>
          </cell>
          <cell r="AL32">
            <v>1482</v>
          </cell>
          <cell r="AZ32">
            <v>397</v>
          </cell>
          <cell r="BB32">
            <v>324</v>
          </cell>
          <cell r="BD32">
            <v>339</v>
          </cell>
          <cell r="BF32">
            <v>379</v>
          </cell>
          <cell r="BH32">
            <v>404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</row>
        <row r="17">
          <cell r="D17">
            <v>1528</v>
          </cell>
        </row>
        <row r="21">
          <cell r="D21">
            <v>412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topLeftCell="B1" workbookViewId="0">
      <selection activeCell="D18" sqref="D18"/>
    </sheetView>
  </sheetViews>
  <sheetFormatPr defaultRowHeight="15" x14ac:dyDescent="0.25"/>
  <cols>
    <col min="1" max="1" width="30.1796875" customWidth="1"/>
    <col min="2" max="2" width="1.81640625" customWidth="1"/>
    <col min="3" max="3" width="10" customWidth="1"/>
    <col min="4" max="4" width="7.81640625" customWidth="1"/>
    <col min="5" max="5" width="14.08984375" customWidth="1"/>
    <col min="6" max="6" width="13.453125" customWidth="1"/>
    <col min="7" max="7" width="9.08984375" customWidth="1"/>
    <col min="8" max="8" width="1.54296875" customWidth="1"/>
    <col min="9" max="10" width="8.36328125" hidden="1" customWidth="1"/>
    <col min="11" max="11" width="0.6328125" hidden="1" customWidth="1"/>
    <col min="12" max="12" width="8.90625" hidden="1" customWidth="1"/>
    <col min="13" max="13" width="7.6328125" hidden="1" customWidth="1"/>
    <col min="14" max="14" width="12.6328125" hidden="1" customWidth="1"/>
    <col min="15" max="17" width="13.1796875" customWidth="1"/>
    <col min="20" max="20" width="12.1796875" customWidth="1"/>
  </cols>
  <sheetData>
    <row r="1" spans="1:17" ht="17.399999999999999" x14ac:dyDescent="0.3">
      <c r="A1" s="2" t="s">
        <v>0</v>
      </c>
      <c r="O1" s="6" t="s">
        <v>1</v>
      </c>
    </row>
    <row r="2" spans="1:17" ht="7.5" customHeight="1" x14ac:dyDescent="0.25"/>
    <row r="3" spans="1:17" ht="17.399999999999999" x14ac:dyDescent="0.3">
      <c r="A3" s="2" t="s">
        <v>2</v>
      </c>
      <c r="M3" s="19"/>
      <c r="N3" s="19"/>
      <c r="P3" s="19" t="s">
        <v>42</v>
      </c>
    </row>
    <row r="4" spans="1:17" ht="3.75" customHeight="1" x14ac:dyDescent="0.25"/>
    <row r="6" spans="1:17" x14ac:dyDescent="0.25">
      <c r="A6" t="s">
        <v>3</v>
      </c>
    </row>
    <row r="7" spans="1:17" ht="15.6" x14ac:dyDescent="0.3">
      <c r="A7" t="s">
        <v>4</v>
      </c>
      <c r="D7" s="44">
        <v>36784</v>
      </c>
      <c r="E7" s="45"/>
    </row>
    <row r="8" spans="1:17" ht="15.6" thickBot="1" x14ac:dyDescent="0.3"/>
    <row r="9" spans="1:17" ht="15.6" x14ac:dyDescent="0.3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6" x14ac:dyDescent="0.3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6" x14ac:dyDescent="0.3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5">
      <c r="E12" s="25"/>
      <c r="I12" s="14"/>
      <c r="J12" s="15"/>
    </row>
    <row r="13" spans="1:17" x14ac:dyDescent="0.25">
      <c r="A13" t="s">
        <v>21</v>
      </c>
      <c r="C13" s="25">
        <v>549</v>
      </c>
      <c r="D13" s="25">
        <v>566</v>
      </c>
      <c r="E13" s="25">
        <f>+D13-C13</f>
        <v>17</v>
      </c>
      <c r="F13" s="4">
        <f>E13/C13</f>
        <v>3.0965391621129327E-2</v>
      </c>
      <c r="G13" s="4">
        <f>D13/953</f>
        <v>0.59391395592864638</v>
      </c>
      <c r="H13" s="4"/>
      <c r="I13" s="16"/>
      <c r="J13" s="17"/>
      <c r="L13" s="25">
        <f>[2]STOR951!$D$13</f>
        <v>806</v>
      </c>
      <c r="M13" s="25">
        <f>AVERAGE('[1]AGA Storage'!$L$32,'[1]AGA Storage'!$N$32,'[1]AGA Storage'!$P$32)</f>
        <v>738.66666666666663</v>
      </c>
      <c r="N13" s="25">
        <f>AVERAGE('[1]AGA Storage'!$H$32,'[1]AGA Storage'!$J$32,'[1]AGA Storage'!$L$32,'[1]AGA Storage'!$N$32,'[1]AGA Storage'!$P$32)</f>
        <v>695.6</v>
      </c>
      <c r="O13" s="25">
        <f>D13-L13</f>
        <v>-240</v>
      </c>
      <c r="P13" s="25">
        <f>D13-M13</f>
        <v>-172.66666666666663</v>
      </c>
      <c r="Q13" s="25">
        <f>D13-N13</f>
        <v>-129.60000000000002</v>
      </c>
    </row>
    <row r="14" spans="1:17" x14ac:dyDescent="0.25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5">
      <c r="C15" s="25"/>
      <c r="D15" s="25"/>
      <c r="E15" s="25"/>
      <c r="F15" s="4"/>
      <c r="G15" s="4"/>
      <c r="H15" s="4"/>
      <c r="I15" s="16"/>
      <c r="J15" s="17"/>
    </row>
    <row r="16" spans="1:17" x14ac:dyDescent="0.25">
      <c r="C16" s="25"/>
      <c r="D16" s="25"/>
      <c r="E16" s="25"/>
      <c r="F16" s="4"/>
      <c r="G16" s="4"/>
      <c r="H16" s="4"/>
      <c r="I16" s="16"/>
      <c r="J16" s="17"/>
    </row>
    <row r="17" spans="1:17" x14ac:dyDescent="0.25">
      <c r="A17" t="s">
        <v>23</v>
      </c>
      <c r="C17" s="25">
        <v>1344</v>
      </c>
      <c r="D17" s="25">
        <v>1392</v>
      </c>
      <c r="E17" s="25">
        <f>+D17-C17</f>
        <v>48</v>
      </c>
      <c r="F17" s="4">
        <f>E17/C17</f>
        <v>3.5714285714285712E-2</v>
      </c>
      <c r="G17" s="4">
        <f>D17/1835</f>
        <v>0.75858310626702996</v>
      </c>
      <c r="H17" s="4"/>
      <c r="I17" s="16"/>
      <c r="J17" s="18"/>
      <c r="L17" s="25">
        <f>[2]STOR951!$D$17</f>
        <v>1528</v>
      </c>
      <c r="M17" s="25">
        <f>AVERAGE('[1]AGA Storage'!$AH$32,'[1]AGA Storage'!$AJ$32,'[1]AGA Storage'!$AL$32)</f>
        <v>1501</v>
      </c>
      <c r="N17" s="25">
        <f>AVERAGE('[1]AGA Storage'!$AD$32,'[1]AGA Storage'!$AF$32,'[1]AGA Storage'!$AH$32,'[1]AGA Storage'!$AJ$32,'[1]AGA Storage'!$AL$32)</f>
        <v>1487.2</v>
      </c>
      <c r="O17" s="25">
        <f>D17-L17</f>
        <v>-136</v>
      </c>
      <c r="P17" s="25">
        <f>D17-M17</f>
        <v>-109</v>
      </c>
      <c r="Q17" s="25">
        <f>D17-N17</f>
        <v>-95.200000000000045</v>
      </c>
    </row>
    <row r="18" spans="1:17" x14ac:dyDescent="0.25">
      <c r="C18" s="25"/>
      <c r="D18" s="25"/>
      <c r="E18" s="25"/>
      <c r="F18" s="4"/>
      <c r="G18" s="4"/>
      <c r="H18" s="4"/>
      <c r="I18" s="16"/>
      <c r="J18" s="18"/>
    </row>
    <row r="19" spans="1:17" x14ac:dyDescent="0.25">
      <c r="C19" s="25"/>
      <c r="D19" s="25"/>
      <c r="E19" s="25"/>
      <c r="F19" s="4"/>
      <c r="G19" s="4"/>
      <c r="H19" s="4"/>
      <c r="I19" s="16"/>
      <c r="J19" s="18"/>
    </row>
    <row r="20" spans="1:17" x14ac:dyDescent="0.25">
      <c r="C20" s="25"/>
      <c r="D20" s="25"/>
      <c r="E20" s="25"/>
      <c r="F20" s="4"/>
      <c r="G20" s="4"/>
      <c r="H20" s="4"/>
      <c r="I20" s="16"/>
      <c r="J20" s="18"/>
    </row>
    <row r="21" spans="1:17" x14ac:dyDescent="0.25">
      <c r="A21" t="s">
        <v>24</v>
      </c>
      <c r="C21" s="25">
        <v>365</v>
      </c>
      <c r="D21" s="25">
        <v>367</v>
      </c>
      <c r="E21" s="25">
        <f>+D21-C21</f>
        <v>2</v>
      </c>
      <c r="F21" s="4">
        <f>E21/C21</f>
        <v>5.4794520547945206E-3</v>
      </c>
      <c r="G21" s="4">
        <f>D21/506</f>
        <v>0.72529644268774707</v>
      </c>
      <c r="H21" s="4"/>
      <c r="I21" s="16"/>
      <c r="J21" s="18"/>
      <c r="L21" s="25">
        <f>[2]STOR951!$D$21</f>
        <v>412</v>
      </c>
      <c r="M21" s="25">
        <f>AVERAGE('[1]AGA Storage'!$BD$32,'[1]AGA Storage'!$BF$32,'[1]AGA Storage'!$BH$32)</f>
        <v>374</v>
      </c>
      <c r="N21" s="25">
        <f>AVERAGE('[1]AGA Storage'!$AZ$32,'[1]AGA Storage'!$BB$32,'[1]AGA Storage'!$BD$32,'[1]AGA Storage'!$BF$32,'[1]AGA Storage'!$H$32)</f>
        <v>431.4</v>
      </c>
      <c r="O21" s="25">
        <f>D21-L21</f>
        <v>-45</v>
      </c>
      <c r="P21" s="25">
        <f>D21-M21</f>
        <v>-7</v>
      </c>
      <c r="Q21" s="25">
        <f>D21-N21</f>
        <v>-64.399999999999977</v>
      </c>
    </row>
    <row r="22" spans="1:17" x14ac:dyDescent="0.25">
      <c r="C22" s="25"/>
      <c r="D22" s="25"/>
      <c r="E22" s="25"/>
      <c r="F22" s="4"/>
      <c r="G22" s="4"/>
      <c r="H22" s="4"/>
      <c r="I22" s="16"/>
      <c r="J22" s="17"/>
    </row>
    <row r="23" spans="1:17" x14ac:dyDescent="0.25">
      <c r="C23" s="25"/>
      <c r="D23" s="25"/>
      <c r="E23" s="25"/>
      <c r="F23" s="4"/>
      <c r="G23" s="4"/>
      <c r="H23" s="4"/>
      <c r="I23" s="16"/>
      <c r="J23" s="17"/>
    </row>
    <row r="24" spans="1:17" x14ac:dyDescent="0.25">
      <c r="C24" s="25"/>
      <c r="D24" s="25"/>
      <c r="E24" s="25"/>
      <c r="F24" s="4"/>
      <c r="G24" s="4"/>
      <c r="H24" s="4"/>
      <c r="I24" s="16"/>
      <c r="J24" s="17"/>
    </row>
    <row r="25" spans="1:17" s="25" customFormat="1" ht="16.2" thickBot="1" x14ac:dyDescent="0.35">
      <c r="A25" s="20" t="s">
        <v>25</v>
      </c>
      <c r="B25" s="20"/>
      <c r="C25" s="21">
        <f>SUM(C12:C24)</f>
        <v>2258</v>
      </c>
      <c r="D25" s="21">
        <f>SUM(D12:D24)</f>
        <v>2325</v>
      </c>
      <c r="E25" s="21">
        <f>SUM(E12:E24)</f>
        <v>67</v>
      </c>
      <c r="F25" s="4">
        <f>E25/C25</f>
        <v>2.9672276350752879E-2</v>
      </c>
      <c r="G25" s="27">
        <f>D25/3294</f>
        <v>0.70582877959927137</v>
      </c>
      <c r="H25" s="22"/>
      <c r="I25" s="23"/>
      <c r="J25" s="24"/>
      <c r="L25" s="21">
        <f t="shared" ref="L25:Q25" si="0">SUM(L12:L24)</f>
        <v>2746</v>
      </c>
      <c r="M25" s="21">
        <f t="shared" si="0"/>
        <v>2613.6666666666665</v>
      </c>
      <c r="N25" s="21">
        <f t="shared" si="0"/>
        <v>2614.2000000000003</v>
      </c>
      <c r="O25" s="21">
        <f t="shared" si="0"/>
        <v>-421</v>
      </c>
      <c r="P25" s="21">
        <f t="shared" si="0"/>
        <v>-288.66666666666663</v>
      </c>
      <c r="Q25" s="21">
        <f t="shared" si="0"/>
        <v>-289.20000000000005</v>
      </c>
    </row>
    <row r="26" spans="1:17" ht="15.6" thickTop="1" x14ac:dyDescent="0.25"/>
    <row r="27" spans="1:17" ht="16.5" hidden="1" customHeight="1" x14ac:dyDescent="0.3">
      <c r="D27" s="7"/>
      <c r="E27" s="7"/>
      <c r="F27" s="7"/>
      <c r="G27" s="7"/>
      <c r="H27" s="7"/>
      <c r="I27" s="7"/>
      <c r="J27" s="7"/>
    </row>
    <row r="28" spans="1:17" ht="16.2" hidden="1" thickBot="1" x14ac:dyDescent="0.35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5">
      <c r="A29" s="28"/>
    </row>
    <row r="30" spans="1:17" hidden="1" x14ac:dyDescent="0.25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5">
      <c r="A31" t="s">
        <v>29</v>
      </c>
      <c r="O31" t="s">
        <v>30</v>
      </c>
    </row>
    <row r="32" spans="1:17" hidden="1" x14ac:dyDescent="0.25">
      <c r="O32" t="s">
        <v>31</v>
      </c>
    </row>
    <row r="33" spans="1:17" s="26" customFormat="1" ht="15.6" x14ac:dyDescent="0.3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6" x14ac:dyDescent="0.3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6" x14ac:dyDescent="0.3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2000-08-30T18:01:03Z</cp:lastPrinted>
  <dcterms:created xsi:type="dcterms:W3CDTF">1997-01-20T19:39:22Z</dcterms:created>
  <dcterms:modified xsi:type="dcterms:W3CDTF">2023-09-10T11:30:42Z</dcterms:modified>
</cp:coreProperties>
</file>