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9420" windowHeight="4500"/>
  </bookViews>
  <sheets>
    <sheet name="closed positions" sheetId="1" r:id="rId1"/>
    <sheet name="open positions" sheetId="2" r:id="rId2"/>
    <sheet name="funds" sheetId="3" r:id="rId3"/>
  </sheets>
  <calcPr calcId="92512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17" i="1"/>
  <c r="G17" i="1"/>
  <c r="F18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F36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E101" i="1"/>
  <c r="G101" i="1"/>
  <c r="G102" i="1"/>
  <c r="F103" i="1"/>
  <c r="G103" i="1"/>
  <c r="F104" i="1"/>
  <c r="G104" i="1"/>
  <c r="F105" i="1"/>
  <c r="G105" i="1"/>
  <c r="F106" i="1"/>
  <c r="G106" i="1"/>
  <c r="F107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F150" i="1"/>
  <c r="G150" i="1"/>
  <c r="G151" i="1"/>
  <c r="G152" i="1"/>
  <c r="G153" i="1"/>
  <c r="E154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5" i="1"/>
  <c r="G185" i="1"/>
  <c r="G186" i="1"/>
  <c r="G187" i="1"/>
  <c r="G188" i="1"/>
  <c r="G189" i="1"/>
  <c r="G190" i="1"/>
  <c r="G191" i="1"/>
  <c r="G192" i="1"/>
  <c r="G193" i="1"/>
  <c r="G194" i="1"/>
  <c r="G195" i="1"/>
  <c r="F196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F21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E288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7" i="1"/>
  <c r="B2" i="3"/>
  <c r="B3" i="3"/>
  <c r="B4" i="3"/>
  <c r="B5" i="3"/>
  <c r="B6" i="3"/>
  <c r="B7" i="3"/>
  <c r="B8" i="3"/>
  <c r="B9" i="3"/>
  <c r="C11" i="3"/>
  <c r="B12" i="3"/>
  <c r="B17" i="3"/>
  <c r="B18" i="3"/>
  <c r="B20" i="3"/>
  <c r="B25" i="3"/>
  <c r="B27" i="3"/>
  <c r="C29" i="3"/>
  <c r="B30" i="3"/>
  <c r="B36" i="3"/>
  <c r="B37" i="3"/>
  <c r="B39" i="3"/>
  <c r="B40" i="3"/>
  <c r="B41" i="3"/>
  <c r="B42" i="3"/>
  <c r="B44" i="3"/>
  <c r="B46" i="3"/>
  <c r="B53" i="3"/>
  <c r="B54" i="3"/>
  <c r="B55" i="3"/>
  <c r="B56" i="3"/>
  <c r="B57" i="3"/>
  <c r="B58" i="3"/>
  <c r="B59" i="3"/>
  <c r="B61" i="3"/>
  <c r="B63" i="3"/>
  <c r="B68" i="3"/>
  <c r="B69" i="3"/>
  <c r="B70" i="3"/>
  <c r="B71" i="3"/>
  <c r="B72" i="3"/>
  <c r="B73" i="3"/>
  <c r="B74" i="3"/>
  <c r="B75" i="3"/>
  <c r="B76" i="3"/>
  <c r="B78" i="3"/>
  <c r="B80" i="3"/>
  <c r="B85" i="3"/>
  <c r="B86" i="3"/>
  <c r="B87" i="3"/>
  <c r="B88" i="3"/>
  <c r="B89" i="3"/>
  <c r="B93" i="3"/>
  <c r="B94" i="3"/>
  <c r="B98" i="3"/>
  <c r="B100" i="3"/>
  <c r="H5" i="2"/>
  <c r="H6" i="2"/>
  <c r="H9" i="2"/>
  <c r="H10" i="2"/>
  <c r="H11" i="2"/>
  <c r="H12" i="2"/>
  <c r="H13" i="2"/>
  <c r="H16" i="2"/>
  <c r="H17" i="2"/>
  <c r="H18" i="2"/>
  <c r="H19" i="2"/>
  <c r="H20" i="2"/>
  <c r="H21" i="2"/>
  <c r="H22" i="2"/>
  <c r="H23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J83" i="2"/>
  <c r="K83" i="2"/>
  <c r="I87" i="2"/>
  <c r="J92" i="2"/>
  <c r="K92" i="2"/>
</calcChain>
</file>

<file path=xl/sharedStrings.xml><?xml version="1.0" encoding="utf-8"?>
<sst xmlns="http://schemas.openxmlformats.org/spreadsheetml/2006/main" count="604" uniqueCount="159">
  <si>
    <t>stock</t>
  </si>
  <si>
    <t xml:space="preserve"> </t>
  </si>
  <si>
    <t>date acquired</t>
  </si>
  <si>
    <t>date sold</t>
  </si>
  <si>
    <t>cost</t>
  </si>
  <si>
    <t>proceeds</t>
  </si>
  <si>
    <t>gain/loss</t>
  </si>
  <si>
    <t>EOG</t>
  </si>
  <si>
    <t># shares</t>
  </si>
  <si>
    <t>CLOSED POSITIONS</t>
  </si>
  <si>
    <t>OPEN POSITIONS</t>
  </si>
  <si>
    <t>*lt cap</t>
  </si>
  <si>
    <t>short sale</t>
  </si>
  <si>
    <t>Total gain/loss</t>
  </si>
  <si>
    <t>EOG jul01 55 call</t>
  </si>
  <si>
    <t>ADBE</t>
  </si>
  <si>
    <t>NTAP</t>
  </si>
  <si>
    <t>EMC</t>
  </si>
  <si>
    <t>GLW</t>
  </si>
  <si>
    <t>NTAP mar01 135 call</t>
  </si>
  <si>
    <t>EOG apr01 55 call</t>
  </si>
  <si>
    <t>SUNW</t>
  </si>
  <si>
    <t>ORCL</t>
  </si>
  <si>
    <t>NAT</t>
  </si>
  <si>
    <t>QQQ</t>
  </si>
  <si>
    <t>OKE</t>
  </si>
  <si>
    <t>MOT</t>
  </si>
  <si>
    <t>AXP</t>
  </si>
  <si>
    <t>INTC</t>
  </si>
  <si>
    <t>CPN</t>
  </si>
  <si>
    <t>XOM</t>
  </si>
  <si>
    <t>VRTS</t>
  </si>
  <si>
    <t>C</t>
  </si>
  <si>
    <t>CHKP</t>
  </si>
  <si>
    <t>ENE (short)</t>
  </si>
  <si>
    <t>VSEA</t>
  </si>
  <si>
    <t>CSCO</t>
  </si>
  <si>
    <t>XOM jul01 90 call</t>
  </si>
  <si>
    <t>XOM apr01 85 call</t>
  </si>
  <si>
    <t>VSEA may01 40 call</t>
  </si>
  <si>
    <t>CPN apr01 45 call</t>
  </si>
  <si>
    <t>SGP</t>
  </si>
  <si>
    <t>JDSU</t>
  </si>
  <si>
    <t>expired</t>
  </si>
  <si>
    <t>SDLI (JDSU)</t>
  </si>
  <si>
    <t>SGP may01 42.50 call</t>
  </si>
  <si>
    <t xml:space="preserve">CPN  </t>
  </si>
  <si>
    <t>BEAS</t>
  </si>
  <si>
    <t>AMCC</t>
  </si>
  <si>
    <t>NOK</t>
  </si>
  <si>
    <t>ENE apr 01 65 put</t>
  </si>
  <si>
    <t>ENE apr 01 70 put</t>
  </si>
  <si>
    <t>AIG</t>
  </si>
  <si>
    <t>MCDTA (EMC)</t>
  </si>
  <si>
    <t>MER</t>
  </si>
  <si>
    <t>CIEN</t>
  </si>
  <si>
    <t>TLAB</t>
  </si>
  <si>
    <t>SEBL</t>
  </si>
  <si>
    <t>PMCS</t>
  </si>
  <si>
    <t>BRCD</t>
  </si>
  <si>
    <t>ENE jul 01 75 call</t>
  </si>
  <si>
    <t>ENE oct 01 75 call</t>
  </si>
  <si>
    <t>ENE oct 01 80 call</t>
  </si>
  <si>
    <t>CPN oct01 55 call</t>
  </si>
  <si>
    <t>DIA (short)</t>
  </si>
  <si>
    <t>ENE jul 01 60 call</t>
  </si>
  <si>
    <t>QQQ (short)</t>
  </si>
  <si>
    <t>MRK (short)</t>
  </si>
  <si>
    <t>SPY (short)</t>
  </si>
  <si>
    <t>DVN (short)</t>
  </si>
  <si>
    <t>EOG (short)</t>
  </si>
  <si>
    <t>1/16,1/17,1/19</t>
  </si>
  <si>
    <t>VSEA (short)</t>
  </si>
  <si>
    <t>6/8,6/21</t>
  </si>
  <si>
    <t>EOG oct 35 put</t>
  </si>
  <si>
    <t>EOG oct 40 put</t>
  </si>
  <si>
    <t>EOG oct 45 put</t>
  </si>
  <si>
    <t>BR nov 37.50 put</t>
  </si>
  <si>
    <t>BR nov 45 call</t>
  </si>
  <si>
    <t>BRR sep 55 put</t>
  </si>
  <si>
    <t>BRR sep 60 put</t>
  </si>
  <si>
    <t>BRR jun 55 put</t>
  </si>
  <si>
    <t>ATT (short)</t>
  </si>
  <si>
    <t xml:space="preserve">EOG </t>
  </si>
  <si>
    <t xml:space="preserve">QQQ  </t>
  </si>
  <si>
    <t>BR feb 35 put</t>
  </si>
  <si>
    <t>BR nov 40 call</t>
  </si>
  <si>
    <t>7/23,8/3,8/9</t>
  </si>
  <si>
    <t>5/2,5/4</t>
  </si>
  <si>
    <t>5/8,5/25</t>
  </si>
  <si>
    <t>wash sale</t>
  </si>
  <si>
    <t>4/16,4/20,5/24</t>
  </si>
  <si>
    <t>avg price</t>
  </si>
  <si>
    <t>4/9,4/9?,5/29*</t>
  </si>
  <si>
    <t>td/pw</t>
  </si>
  <si>
    <t xml:space="preserve">ENE    jan 02 50 calls                 </t>
  </si>
  <si>
    <t xml:space="preserve">ENE    jan 03 50 calls                 </t>
  </si>
  <si>
    <t xml:space="preserve">ENE    jan 03 55 calls                 </t>
  </si>
  <si>
    <t xml:space="preserve">ENE    jan 03 60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</si>
  <si>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</si>
  <si>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</si>
  <si>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</si>
  <si>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</si>
  <si>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</si>
  <si>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 xml:space="preserve">ENE    jan 02 60 calls              </t>
  </si>
  <si>
    <t>BR (short)</t>
  </si>
  <si>
    <t xml:space="preserve">ENE    jan 02 40 calls                 </t>
  </si>
  <si>
    <t xml:space="preserve">ENE    jan 02 35 calls                 </t>
  </si>
  <si>
    <t>`</t>
  </si>
  <si>
    <t>8/22,8/31</t>
  </si>
  <si>
    <t>4/6,4/9</t>
  </si>
  <si>
    <t>6/18,6/19</t>
  </si>
  <si>
    <t>6/14,6/15</t>
  </si>
  <si>
    <t>est. taxes</t>
  </si>
  <si>
    <t>on unrealized gains</t>
  </si>
  <si>
    <t>total unrealized gains</t>
  </si>
  <si>
    <t>6/13,8/3</t>
  </si>
  <si>
    <t>HDI (short)</t>
  </si>
  <si>
    <t>PG (short)</t>
  </si>
  <si>
    <t>FNM (short)</t>
  </si>
  <si>
    <t>10/2,10/3</t>
  </si>
  <si>
    <t>10/3,10/5</t>
  </si>
  <si>
    <t xml:space="preserve">ENE    apr 02 35 calls              </t>
  </si>
  <si>
    <t>ENE    jan 02 37.50 put</t>
  </si>
  <si>
    <t>ENE    jan 02 50 put</t>
  </si>
  <si>
    <t>EOG jul 01 35 put</t>
  </si>
  <si>
    <t xml:space="preserve">ENE    jan 02 25 calls                 </t>
  </si>
  <si>
    <t>DYN (short)</t>
  </si>
  <si>
    <t xml:space="preserve">HDI    jan 02 55 calls                 </t>
  </si>
  <si>
    <t xml:space="preserve">HDi   may 02 40 puts                 </t>
  </si>
  <si>
    <t>9/21-9/27</t>
  </si>
  <si>
    <t>BBY (short)</t>
  </si>
  <si>
    <t>11/14-12/7</t>
  </si>
  <si>
    <t>LE (short)</t>
  </si>
  <si>
    <t>AEP (short)</t>
  </si>
  <si>
    <t>MU (short)</t>
  </si>
  <si>
    <t>ENE</t>
  </si>
  <si>
    <t>TRW (short)</t>
  </si>
  <si>
    <t>CREE (short)</t>
  </si>
  <si>
    <t>Janus Mercury</t>
  </si>
  <si>
    <t>total cost</t>
  </si>
  <si>
    <t>11/26 sale</t>
  </si>
  <si>
    <t>12/5 sale</t>
  </si>
  <si>
    <t>gain/(loss)</t>
  </si>
  <si>
    <t>various</t>
  </si>
  <si>
    <t>Monetta Fund</t>
  </si>
  <si>
    <t>12/12 sale</t>
  </si>
  <si>
    <t>Legg Mason Value Trust</t>
  </si>
  <si>
    <t>American Century Ultra</t>
  </si>
  <si>
    <t>American Century Select</t>
  </si>
  <si>
    <t>LM Value Trust</t>
  </si>
  <si>
    <t>AC Ultra</t>
  </si>
  <si>
    <t>AC Select</t>
  </si>
  <si>
    <t>AC Int'l. Growth</t>
  </si>
  <si>
    <t>American Century Int'l. Growth</t>
  </si>
  <si>
    <t>10/11-11/6</t>
  </si>
  <si>
    <t>10/11-12/27</t>
  </si>
  <si>
    <t>12/11-12/20</t>
  </si>
  <si>
    <t>?? X 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</si>
</sst>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.00"/>
    <numFmt numFmtId="169" formatCode="m/d/yy"/>
    <numFmt numFmtId="170" formatCode="0_);[Red]\(0\)"/>
    <numFmt numFmtId="172" formatCode="mm/dd/yy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b/>
      <sz val="10"/>
      <color indexed="48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1" fillId="0" borderId="0" xfId="0" applyNumberFormat="1" applyFont="1" applyAlignment="1">
      <alignment horizontal="center"/>
    </xf>
    <xf numFmtId="8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8" fontId="0" fillId="0" borderId="0" xfId="0" applyNumberFormat="1" applyBorder="1" applyAlignment="1">
      <alignment horizontal="right"/>
    </xf>
    <xf numFmtId="37" fontId="2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8" fontId="1" fillId="0" borderId="1" xfId="0" applyNumberFormat="1" applyFont="1" applyBorder="1" applyAlignment="1">
      <alignment horizontal="right"/>
    </xf>
    <xf numFmtId="8" fontId="1" fillId="0" borderId="1" xfId="0" applyNumberFormat="1" applyFont="1" applyBorder="1" applyAlignment="1">
      <alignment horizontal="center"/>
    </xf>
    <xf numFmtId="0" fontId="0" fillId="0" borderId="0" xfId="0" applyBorder="1"/>
    <xf numFmtId="169" fontId="1" fillId="0" borderId="1" xfId="0" applyNumberFormat="1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9" fontId="0" fillId="0" borderId="1" xfId="0" applyNumberForma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7" fontId="1" fillId="0" borderId="0" xfId="0" applyNumberFormat="1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1" xfId="0" applyBorder="1"/>
    <xf numFmtId="6" fontId="3" fillId="0" borderId="1" xfId="0" applyNumberFormat="1" applyFont="1" applyBorder="1" applyAlignment="1">
      <alignment horizontal="center"/>
    </xf>
    <xf numFmtId="6" fontId="1" fillId="0" borderId="1" xfId="0" applyNumberFormat="1" applyFont="1" applyBorder="1" applyAlignment="1">
      <alignment horizontal="center"/>
    </xf>
    <xf numFmtId="7" fontId="1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6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7" fontId="1" fillId="0" borderId="0" xfId="0" applyNumberFormat="1" applyFont="1" applyBorder="1"/>
    <xf numFmtId="7" fontId="0" fillId="0" borderId="0" xfId="0" applyNumberFormat="1"/>
    <xf numFmtId="8" fontId="0" fillId="0" borderId="0" xfId="0" applyNumberFormat="1"/>
    <xf numFmtId="8" fontId="0" fillId="0" borderId="1" xfId="0" applyNumberFormat="1" applyBorder="1" applyAlignment="1">
      <alignment horizontal="center"/>
    </xf>
    <xf numFmtId="8" fontId="2" fillId="0" borderId="1" xfId="0" applyNumberFormat="1" applyFont="1" applyBorder="1" applyAlignment="1">
      <alignment horizontal="center"/>
    </xf>
    <xf numFmtId="7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8" fontId="5" fillId="0" borderId="1" xfId="0" applyNumberFormat="1" applyFont="1" applyBorder="1" applyAlignment="1">
      <alignment horizontal="center"/>
    </xf>
    <xf numFmtId="7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9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0"/>
  <sheetViews>
    <sheetView tabSelected="1" workbookViewId="0">
      <pane xSplit="1" ySplit="2" topLeftCell="B275" activePane="bottomRight" state="frozen"/>
      <selection pane="topRight" activeCell="B1" sqref="B1"/>
      <selection pane="bottomLeft" activeCell="A3" sqref="A3"/>
      <selection pane="bottomRight" activeCell="I302" sqref="I302"/>
    </sheetView>
  </sheetViews>
  <sheetFormatPr defaultRowHeight="13.2" x14ac:dyDescent="0.25"/>
  <cols>
    <col min="1" max="1" width="25.6640625" style="3" bestFit="1" customWidth="1"/>
    <col min="2" max="2" width="8.44140625" style="3" bestFit="1" customWidth="1"/>
    <col min="3" max="3" width="13.5546875" style="20" bestFit="1" customWidth="1"/>
    <col min="4" max="4" width="12.77734375" style="20" bestFit="1" customWidth="1"/>
    <col min="5" max="5" width="13.44140625" style="11" bestFit="1" customWidth="1"/>
    <col min="6" max="6" width="13.44140625" style="5" bestFit="1" customWidth="1"/>
    <col min="7" max="7" width="12.44140625" style="5" bestFit="1" customWidth="1"/>
    <col min="8" max="8" width="12.6640625" style="1" bestFit="1" customWidth="1"/>
    <col min="9" max="9" width="11.77734375" style="3" bestFit="1" customWidth="1"/>
    <col min="10" max="10" width="11.6640625" style="1" bestFit="1" customWidth="1"/>
  </cols>
  <sheetData>
    <row r="1" spans="1:10" x14ac:dyDescent="0.25">
      <c r="A1" s="1" t="s">
        <v>9</v>
      </c>
      <c r="B1" s="2"/>
    </row>
    <row r="2" spans="1:10" s="26" customFormat="1" ht="13.8" thickBot="1" x14ac:dyDescent="0.3">
      <c r="A2" s="22" t="s">
        <v>0</v>
      </c>
      <c r="B2" s="22" t="s">
        <v>8</v>
      </c>
      <c r="C2" s="27" t="s">
        <v>2</v>
      </c>
      <c r="D2" s="27" t="s">
        <v>3</v>
      </c>
      <c r="E2" s="23" t="s">
        <v>4</v>
      </c>
      <c r="F2" s="24" t="s">
        <v>5</v>
      </c>
      <c r="G2" s="24" t="s">
        <v>6</v>
      </c>
      <c r="H2" s="22" t="s">
        <v>11</v>
      </c>
      <c r="I2" s="25" t="s">
        <v>12</v>
      </c>
      <c r="J2" s="22" t="s">
        <v>90</v>
      </c>
    </row>
    <row r="3" spans="1:10" x14ac:dyDescent="0.25">
      <c r="A3" s="3" t="s">
        <v>15</v>
      </c>
      <c r="B3" s="3">
        <v>1000</v>
      </c>
      <c r="C3" s="20">
        <v>36965</v>
      </c>
      <c r="D3" s="20">
        <v>36971</v>
      </c>
      <c r="E3" s="6">
        <v>26759.95</v>
      </c>
      <c r="F3" s="11">
        <v>32738.95</v>
      </c>
      <c r="G3" s="6">
        <f>F3-E3</f>
        <v>5979</v>
      </c>
      <c r="H3" s="11"/>
      <c r="I3"/>
    </row>
    <row r="4" spans="1:10" x14ac:dyDescent="0.25">
      <c r="A4" s="2" t="s">
        <v>15</v>
      </c>
      <c r="B4" s="2">
        <v>200</v>
      </c>
      <c r="C4" s="30">
        <v>36830</v>
      </c>
      <c r="D4" s="30">
        <v>36976</v>
      </c>
      <c r="E4" s="19">
        <v>14845</v>
      </c>
      <c r="F4" s="17">
        <v>6704.79</v>
      </c>
      <c r="G4" s="6">
        <f>F4-E4</f>
        <v>-8140.21</v>
      </c>
      <c r="H4" s="11"/>
      <c r="I4"/>
    </row>
    <row r="5" spans="1:10" x14ac:dyDescent="0.25">
      <c r="A5" s="2" t="s">
        <v>15</v>
      </c>
      <c r="B5" s="2">
        <v>300</v>
      </c>
      <c r="C5" s="30">
        <v>36889</v>
      </c>
      <c r="D5" s="30">
        <v>36976</v>
      </c>
      <c r="E5" s="19">
        <v>17993.25</v>
      </c>
      <c r="F5" s="17">
        <v>10057.18</v>
      </c>
      <c r="G5" s="6">
        <f>F5-E5</f>
        <v>-7936.07</v>
      </c>
      <c r="H5" s="11"/>
      <c r="I5"/>
    </row>
    <row r="6" spans="1:10" x14ac:dyDescent="0.25">
      <c r="A6" s="2" t="s">
        <v>15</v>
      </c>
      <c r="B6" s="2">
        <v>500</v>
      </c>
      <c r="C6" s="30">
        <v>36908</v>
      </c>
      <c r="D6" s="30">
        <v>36976</v>
      </c>
      <c r="E6" s="19">
        <v>27137</v>
      </c>
      <c r="F6" s="17">
        <v>16761.96</v>
      </c>
      <c r="G6" s="6">
        <f>F6-E6</f>
        <v>-10375.040000000001</v>
      </c>
      <c r="H6" s="11"/>
      <c r="I6"/>
    </row>
    <row r="7" spans="1:10" x14ac:dyDescent="0.25">
      <c r="A7" s="3" t="s">
        <v>52</v>
      </c>
      <c r="B7" s="3">
        <v>500</v>
      </c>
      <c r="C7" s="20">
        <v>36957</v>
      </c>
      <c r="D7" s="20">
        <v>36976</v>
      </c>
      <c r="E7" s="18">
        <v>40859.949999999997</v>
      </c>
      <c r="F7" s="11">
        <v>38528.74</v>
      </c>
      <c r="G7" s="6">
        <f>F7-E7</f>
        <v>-2331.2099999999991</v>
      </c>
      <c r="H7" s="11"/>
      <c r="I7"/>
    </row>
    <row r="8" spans="1:10" x14ac:dyDescent="0.25">
      <c r="A8" s="3" t="s">
        <v>52</v>
      </c>
      <c r="B8" s="3">
        <v>500</v>
      </c>
      <c r="C8" s="20">
        <v>36958</v>
      </c>
      <c r="D8" s="20">
        <v>36976</v>
      </c>
      <c r="E8" s="18">
        <v>41494.949999999997</v>
      </c>
      <c r="F8" s="11">
        <v>38528.74</v>
      </c>
      <c r="G8" s="6">
        <f t="shared" ref="G8:G21" si="0">F8-E8</f>
        <v>-2966.2099999999991</v>
      </c>
      <c r="H8" s="11"/>
      <c r="I8"/>
    </row>
    <row r="9" spans="1:10" x14ac:dyDescent="0.25">
      <c r="A9" s="3" t="s">
        <v>48</v>
      </c>
      <c r="B9" s="3">
        <v>500</v>
      </c>
      <c r="C9" s="20">
        <v>36955</v>
      </c>
      <c r="D9" s="20">
        <v>36971</v>
      </c>
      <c r="E9" s="6">
        <v>14411.2</v>
      </c>
      <c r="F9" s="11">
        <v>9807.2199999999993</v>
      </c>
      <c r="G9" s="6">
        <f t="shared" si="0"/>
        <v>-4603.9800000000014</v>
      </c>
      <c r="H9" s="11"/>
      <c r="I9"/>
    </row>
    <row r="10" spans="1:10" x14ac:dyDescent="0.25">
      <c r="A10" s="3" t="s">
        <v>48</v>
      </c>
      <c r="B10" s="3">
        <v>500</v>
      </c>
      <c r="C10" s="20">
        <v>36955</v>
      </c>
      <c r="D10" s="20">
        <v>36971</v>
      </c>
      <c r="E10" s="6">
        <v>14536.25</v>
      </c>
      <c r="F10" s="11">
        <v>9854.0499999999993</v>
      </c>
      <c r="G10" s="6">
        <f t="shared" si="0"/>
        <v>-4682.2000000000007</v>
      </c>
      <c r="H10" s="11"/>
      <c r="I10"/>
    </row>
    <row r="11" spans="1:10" x14ac:dyDescent="0.25">
      <c r="A11" s="2" t="s">
        <v>48</v>
      </c>
      <c r="B11" s="2">
        <v>500</v>
      </c>
      <c r="C11" s="30">
        <v>36964</v>
      </c>
      <c r="D11" s="30">
        <v>36976</v>
      </c>
      <c r="E11" s="19">
        <v>12879.95</v>
      </c>
      <c r="F11" s="17">
        <v>10661.57</v>
      </c>
      <c r="G11" s="6">
        <f t="shared" si="0"/>
        <v>-2218.380000000001</v>
      </c>
      <c r="H11" s="11"/>
      <c r="I11"/>
    </row>
    <row r="12" spans="1:10" x14ac:dyDescent="0.25">
      <c r="A12" s="2" t="s">
        <v>48</v>
      </c>
      <c r="B12" s="2">
        <v>100</v>
      </c>
      <c r="C12" s="30">
        <v>36964</v>
      </c>
      <c r="D12" s="30">
        <v>36976</v>
      </c>
      <c r="E12" s="19">
        <v>2588.4899999999998</v>
      </c>
      <c r="F12" s="17">
        <v>2132.31</v>
      </c>
      <c r="G12" s="6">
        <f t="shared" si="0"/>
        <v>-456.17999999999984</v>
      </c>
      <c r="H12" s="11"/>
      <c r="I12"/>
    </row>
    <row r="13" spans="1:10" x14ac:dyDescent="0.25">
      <c r="A13" s="2" t="s">
        <v>48</v>
      </c>
      <c r="B13" s="2">
        <v>400</v>
      </c>
      <c r="C13" s="30">
        <v>36964</v>
      </c>
      <c r="D13" s="30">
        <v>36976</v>
      </c>
      <c r="E13" s="19">
        <v>10454.01</v>
      </c>
      <c r="F13" s="17">
        <v>8529.25</v>
      </c>
      <c r="G13" s="6">
        <f t="shared" si="0"/>
        <v>-1924.7600000000002</v>
      </c>
      <c r="H13" s="11"/>
      <c r="I13"/>
    </row>
    <row r="14" spans="1:10" x14ac:dyDescent="0.25">
      <c r="A14" s="2" t="s">
        <v>27</v>
      </c>
      <c r="B14" s="2">
        <v>500</v>
      </c>
      <c r="C14" s="30">
        <v>36913</v>
      </c>
      <c r="D14" s="30">
        <v>36976</v>
      </c>
      <c r="E14" s="19">
        <v>24168.25</v>
      </c>
      <c r="F14" s="17">
        <v>19026.89</v>
      </c>
      <c r="G14" s="6">
        <f t="shared" si="0"/>
        <v>-5141.3600000000006</v>
      </c>
      <c r="H14" s="11"/>
      <c r="I14"/>
    </row>
    <row r="15" spans="1:10" x14ac:dyDescent="0.25">
      <c r="A15" s="2" t="s">
        <v>27</v>
      </c>
      <c r="B15" s="2">
        <v>1000</v>
      </c>
      <c r="C15" s="30">
        <v>36913</v>
      </c>
      <c r="D15" s="30">
        <v>36976</v>
      </c>
      <c r="E15" s="19">
        <v>44949.5</v>
      </c>
      <c r="F15" s="17">
        <v>38053.78</v>
      </c>
      <c r="G15" s="6">
        <f t="shared" si="0"/>
        <v>-6895.7200000000012</v>
      </c>
      <c r="H15" s="11"/>
      <c r="I15"/>
    </row>
    <row r="16" spans="1:10" x14ac:dyDescent="0.25">
      <c r="A16" s="2" t="s">
        <v>27</v>
      </c>
      <c r="B16" s="2">
        <v>500</v>
      </c>
      <c r="C16" s="30">
        <v>36964</v>
      </c>
      <c r="D16" s="30">
        <v>36976</v>
      </c>
      <c r="E16" s="19">
        <v>19499.95</v>
      </c>
      <c r="F16" s="17">
        <v>19026.89</v>
      </c>
      <c r="G16" s="6">
        <f t="shared" si="0"/>
        <v>-473.06000000000131</v>
      </c>
      <c r="H16" s="11"/>
      <c r="I16"/>
    </row>
    <row r="17" spans="1:9" x14ac:dyDescent="0.25">
      <c r="A17" s="3" t="s">
        <v>47</v>
      </c>
      <c r="B17" s="3">
        <v>500</v>
      </c>
      <c r="C17" s="20">
        <v>36955</v>
      </c>
      <c r="D17" s="20">
        <v>36976</v>
      </c>
      <c r="E17" s="18">
        <v>17228.7</v>
      </c>
      <c r="F17" s="11">
        <f>33051.44/2</f>
        <v>16525.72</v>
      </c>
      <c r="G17" s="6">
        <f t="shared" si="0"/>
        <v>-702.97999999999956</v>
      </c>
      <c r="H17" s="11"/>
      <c r="I17"/>
    </row>
    <row r="18" spans="1:9" x14ac:dyDescent="0.25">
      <c r="A18" s="3" t="s">
        <v>47</v>
      </c>
      <c r="B18" s="3">
        <v>500</v>
      </c>
      <c r="C18" s="20">
        <v>36964</v>
      </c>
      <c r="D18" s="20">
        <v>36976</v>
      </c>
      <c r="E18" s="18">
        <v>17353.7</v>
      </c>
      <c r="F18" s="11">
        <f>33051.44/2</f>
        <v>16525.72</v>
      </c>
      <c r="G18" s="6">
        <f t="shared" si="0"/>
        <v>-827.97999999999956</v>
      </c>
      <c r="H18" s="11"/>
      <c r="I18"/>
    </row>
    <row r="19" spans="1:9" x14ac:dyDescent="0.25">
      <c r="A19" s="3" t="s">
        <v>85</v>
      </c>
      <c r="B19" s="3">
        <v>50</v>
      </c>
      <c r="C19" s="20" t="s">
        <v>87</v>
      </c>
      <c r="D19" s="20">
        <v>37118</v>
      </c>
      <c r="E19" s="18">
        <v>12823.21</v>
      </c>
      <c r="F19" s="18">
        <v>7892.28</v>
      </c>
      <c r="G19" s="16">
        <f t="shared" si="0"/>
        <v>-4930.9299999999994</v>
      </c>
      <c r="H19" s="11"/>
      <c r="I19"/>
    </row>
    <row r="20" spans="1:9" x14ac:dyDescent="0.25">
      <c r="A20" s="3" t="s">
        <v>77</v>
      </c>
      <c r="B20" s="3">
        <v>25</v>
      </c>
      <c r="C20" s="20">
        <v>37050</v>
      </c>
      <c r="D20" s="20">
        <v>37118</v>
      </c>
      <c r="E20" s="18">
        <v>3317.62</v>
      </c>
      <c r="F20" s="18">
        <v>3186.19</v>
      </c>
      <c r="G20" s="16">
        <f t="shared" si="0"/>
        <v>-131.42999999999984</v>
      </c>
      <c r="H20" s="11"/>
      <c r="I20"/>
    </row>
    <row r="21" spans="1:9" x14ac:dyDescent="0.25">
      <c r="A21" s="3" t="s">
        <v>78</v>
      </c>
      <c r="B21" s="3">
        <v>20</v>
      </c>
      <c r="C21" s="20">
        <v>37083</v>
      </c>
      <c r="D21" s="20">
        <v>37095</v>
      </c>
      <c r="E21" s="18">
        <v>3468.67</v>
      </c>
      <c r="F21" s="18">
        <v>6119.78</v>
      </c>
      <c r="G21" s="16">
        <f t="shared" si="0"/>
        <v>2651.1099999999997</v>
      </c>
      <c r="H21" s="11"/>
      <c r="I21"/>
    </row>
    <row r="22" spans="1:9" x14ac:dyDescent="0.25">
      <c r="A22" s="3" t="s">
        <v>59</v>
      </c>
      <c r="B22" s="3">
        <v>200</v>
      </c>
      <c r="C22" s="20">
        <v>36964</v>
      </c>
      <c r="D22" s="20">
        <v>36976</v>
      </c>
      <c r="E22" s="18">
        <v>6007.98</v>
      </c>
      <c r="F22" s="11">
        <v>4721.8500000000004</v>
      </c>
      <c r="G22" s="6">
        <f t="shared" ref="G22:G32" si="1">F22-E22</f>
        <v>-1286.1299999999992</v>
      </c>
      <c r="H22" s="11"/>
      <c r="I22"/>
    </row>
    <row r="23" spans="1:9" x14ac:dyDescent="0.25">
      <c r="A23" s="3" t="s">
        <v>59</v>
      </c>
      <c r="B23" s="3">
        <v>800</v>
      </c>
      <c r="C23" s="20">
        <v>36964</v>
      </c>
      <c r="D23" s="20">
        <v>36976</v>
      </c>
      <c r="E23" s="18">
        <v>24039.97</v>
      </c>
      <c r="F23" s="11">
        <v>18887.41</v>
      </c>
      <c r="G23" s="6">
        <f t="shared" si="1"/>
        <v>-5152.5600000000013</v>
      </c>
      <c r="H23" s="11"/>
      <c r="I23"/>
    </row>
    <row r="24" spans="1:9" x14ac:dyDescent="0.25">
      <c r="A24" s="3" t="s">
        <v>81</v>
      </c>
      <c r="B24" s="3">
        <v>100</v>
      </c>
      <c r="C24" s="20">
        <v>36979</v>
      </c>
      <c r="D24" s="20">
        <v>36990</v>
      </c>
      <c r="E24" s="18">
        <v>7497.17</v>
      </c>
      <c r="F24" s="11">
        <v>5757.7</v>
      </c>
      <c r="G24" s="6">
        <f t="shared" si="1"/>
        <v>-1739.4700000000003</v>
      </c>
      <c r="H24" s="11"/>
      <c r="I24"/>
    </row>
    <row r="25" spans="1:9" x14ac:dyDescent="0.25">
      <c r="A25" s="3" t="s">
        <v>79</v>
      </c>
      <c r="B25" s="3">
        <v>20</v>
      </c>
      <c r="C25" s="20">
        <v>36979</v>
      </c>
      <c r="D25" s="20">
        <v>36990</v>
      </c>
      <c r="E25" s="18">
        <v>2363.86</v>
      </c>
      <c r="F25" s="11">
        <v>2236.06</v>
      </c>
      <c r="G25" s="6">
        <f t="shared" si="1"/>
        <v>-127.80000000000018</v>
      </c>
      <c r="H25" s="11"/>
      <c r="I25"/>
    </row>
    <row r="26" spans="1:9" x14ac:dyDescent="0.25">
      <c r="A26" s="3" t="s">
        <v>80</v>
      </c>
      <c r="B26" s="3">
        <v>40</v>
      </c>
      <c r="C26" s="20">
        <v>36979</v>
      </c>
      <c r="D26" s="20">
        <v>36990</v>
      </c>
      <c r="E26" s="18">
        <v>10451.52</v>
      </c>
      <c r="F26" s="11">
        <v>9669.08</v>
      </c>
      <c r="G26" s="6">
        <f t="shared" si="1"/>
        <v>-782.44000000000051</v>
      </c>
      <c r="H26" s="11"/>
      <c r="I26"/>
    </row>
    <row r="27" spans="1:9" x14ac:dyDescent="0.25">
      <c r="A27" s="3" t="s">
        <v>32</v>
      </c>
      <c r="B27" s="3">
        <v>500</v>
      </c>
      <c r="C27" s="20">
        <v>36921</v>
      </c>
      <c r="D27" s="20">
        <v>36976</v>
      </c>
      <c r="E27" s="18">
        <v>28157</v>
      </c>
      <c r="F27" s="11">
        <v>21629.3</v>
      </c>
      <c r="G27" s="6">
        <f t="shared" si="1"/>
        <v>-6527.7000000000007</v>
      </c>
      <c r="H27" s="11"/>
      <c r="I27"/>
    </row>
    <row r="28" spans="1:9" x14ac:dyDescent="0.25">
      <c r="A28" s="3" t="s">
        <v>32</v>
      </c>
      <c r="B28" s="3">
        <v>500</v>
      </c>
      <c r="C28" s="20">
        <v>36928</v>
      </c>
      <c r="D28" s="20">
        <v>36976</v>
      </c>
      <c r="E28" s="18">
        <v>27834.95</v>
      </c>
      <c r="F28" s="11">
        <v>21629.3</v>
      </c>
      <c r="G28" s="6">
        <f t="shared" si="1"/>
        <v>-6205.6500000000015</v>
      </c>
      <c r="H28" s="11"/>
      <c r="I28"/>
    </row>
    <row r="29" spans="1:9" x14ac:dyDescent="0.25">
      <c r="A29" s="3" t="s">
        <v>33</v>
      </c>
      <c r="B29" s="3">
        <v>100</v>
      </c>
      <c r="C29" s="20">
        <v>36921</v>
      </c>
      <c r="D29" s="20">
        <v>36971</v>
      </c>
      <c r="E29" s="18">
        <v>16655.75</v>
      </c>
      <c r="F29" s="11">
        <v>5274.01</v>
      </c>
      <c r="G29" s="6">
        <f t="shared" si="1"/>
        <v>-11381.74</v>
      </c>
      <c r="H29" s="11"/>
      <c r="I29"/>
    </row>
    <row r="30" spans="1:9" x14ac:dyDescent="0.25">
      <c r="A30" s="3" t="s">
        <v>33</v>
      </c>
      <c r="B30" s="3">
        <v>100</v>
      </c>
      <c r="C30" s="20">
        <v>36923</v>
      </c>
      <c r="D30" s="20">
        <v>36971</v>
      </c>
      <c r="E30" s="18">
        <v>15624.5</v>
      </c>
      <c r="F30" s="11">
        <v>10548.01</v>
      </c>
      <c r="G30" s="6">
        <f t="shared" si="1"/>
        <v>-5076.49</v>
      </c>
      <c r="H30" s="11"/>
      <c r="I30"/>
    </row>
    <row r="31" spans="1:9" x14ac:dyDescent="0.25">
      <c r="A31" s="3" t="s">
        <v>33</v>
      </c>
      <c r="B31" s="3">
        <v>700</v>
      </c>
      <c r="C31" s="20">
        <v>36955</v>
      </c>
      <c r="D31" s="20">
        <v>36971</v>
      </c>
      <c r="E31" s="18">
        <v>42513.65</v>
      </c>
      <c r="F31" s="11">
        <v>36918.04</v>
      </c>
      <c r="G31" s="6">
        <f t="shared" si="1"/>
        <v>-5595.6100000000006</v>
      </c>
      <c r="H31" s="11"/>
      <c r="I31"/>
    </row>
    <row r="32" spans="1:9" x14ac:dyDescent="0.25">
      <c r="A32" s="3" t="s">
        <v>33</v>
      </c>
      <c r="B32" s="3">
        <v>1000</v>
      </c>
      <c r="C32" s="20">
        <v>36964</v>
      </c>
      <c r="D32" s="20">
        <v>36973</v>
      </c>
      <c r="E32" s="18">
        <v>70322.45</v>
      </c>
      <c r="F32" s="17">
        <v>56490.05</v>
      </c>
      <c r="G32" s="6">
        <f t="shared" si="1"/>
        <v>-13832.399999999994</v>
      </c>
      <c r="H32" s="11"/>
      <c r="I32"/>
    </row>
    <row r="33" spans="1:9" x14ac:dyDescent="0.25">
      <c r="A33" s="3" t="s">
        <v>33</v>
      </c>
      <c r="B33" s="3">
        <v>1000</v>
      </c>
      <c r="C33" s="20">
        <v>36969</v>
      </c>
      <c r="D33" s="20">
        <v>36976</v>
      </c>
      <c r="E33" s="18">
        <v>55384.95</v>
      </c>
      <c r="F33" s="17">
        <v>56730.1</v>
      </c>
      <c r="G33" s="6">
        <f t="shared" ref="G33:G63" si="2">F33-E33</f>
        <v>1345.1500000000015</v>
      </c>
      <c r="H33" s="11"/>
      <c r="I33"/>
    </row>
    <row r="34" spans="1:9" x14ac:dyDescent="0.25">
      <c r="A34" s="3" t="s">
        <v>33</v>
      </c>
      <c r="B34" s="3">
        <v>1000</v>
      </c>
      <c r="C34" s="20">
        <v>36964</v>
      </c>
      <c r="D34" s="20">
        <v>36973</v>
      </c>
      <c r="E34" s="6">
        <v>70322.45</v>
      </c>
      <c r="F34" s="11">
        <v>56490.05</v>
      </c>
      <c r="G34" s="6">
        <f t="shared" si="2"/>
        <v>-13832.399999999994</v>
      </c>
      <c r="H34" s="11"/>
      <c r="I34"/>
    </row>
    <row r="35" spans="1:9" x14ac:dyDescent="0.25">
      <c r="A35" s="3" t="s">
        <v>33</v>
      </c>
      <c r="B35" s="3">
        <v>1000</v>
      </c>
      <c r="C35" s="20">
        <v>36969</v>
      </c>
      <c r="D35" s="20">
        <v>36976</v>
      </c>
      <c r="E35" s="18">
        <v>55384.95</v>
      </c>
      <c r="F35" s="11">
        <v>56730.1</v>
      </c>
      <c r="G35" s="6">
        <f t="shared" si="2"/>
        <v>1345.1500000000015</v>
      </c>
      <c r="H35" s="11"/>
      <c r="I35"/>
    </row>
    <row r="36" spans="1:9" x14ac:dyDescent="0.25">
      <c r="A36" s="3" t="s">
        <v>55</v>
      </c>
      <c r="B36" s="3">
        <v>500</v>
      </c>
      <c r="C36" s="20">
        <v>36964</v>
      </c>
      <c r="D36" s="20">
        <v>36971</v>
      </c>
      <c r="E36" s="6">
        <v>28009.95</v>
      </c>
      <c r="F36" s="11">
        <f>15256.02+10158.18</f>
        <v>25414.2</v>
      </c>
      <c r="G36" s="6">
        <f t="shared" si="2"/>
        <v>-2595.75</v>
      </c>
      <c r="H36" s="11"/>
      <c r="I36"/>
    </row>
    <row r="37" spans="1:9" x14ac:dyDescent="0.25">
      <c r="A37" s="3" t="s">
        <v>55</v>
      </c>
      <c r="B37" s="3">
        <v>1000</v>
      </c>
      <c r="C37" s="20">
        <v>36964</v>
      </c>
      <c r="D37" s="20">
        <v>36976</v>
      </c>
      <c r="E37" s="18">
        <v>53572.45</v>
      </c>
      <c r="F37" s="11">
        <v>58613.09</v>
      </c>
      <c r="G37" s="6">
        <f t="shared" si="2"/>
        <v>5040.6399999999994</v>
      </c>
      <c r="H37" s="11"/>
      <c r="I37"/>
    </row>
    <row r="38" spans="1:9" x14ac:dyDescent="0.25">
      <c r="A38" s="3" t="s">
        <v>29</v>
      </c>
      <c r="B38" s="3">
        <v>500</v>
      </c>
      <c r="C38" s="20">
        <v>36924</v>
      </c>
      <c r="D38" s="20">
        <v>36579</v>
      </c>
      <c r="E38" s="11">
        <v>20507</v>
      </c>
      <c r="F38" s="6">
        <v>21794.32</v>
      </c>
      <c r="G38" s="6">
        <f t="shared" si="2"/>
        <v>1287.3199999999997</v>
      </c>
      <c r="H38" s="11"/>
      <c r="I38"/>
    </row>
    <row r="39" spans="1:9" x14ac:dyDescent="0.25">
      <c r="A39" s="3" t="s">
        <v>46</v>
      </c>
      <c r="B39" s="3">
        <v>500</v>
      </c>
      <c r="C39" s="20">
        <v>36952</v>
      </c>
      <c r="D39" s="20">
        <v>36971</v>
      </c>
      <c r="E39" s="6">
        <v>22439.95</v>
      </c>
      <c r="F39" s="11">
        <v>25471.66</v>
      </c>
      <c r="G39" s="6">
        <f t="shared" si="2"/>
        <v>3031.7099999999991</v>
      </c>
      <c r="H39" s="11"/>
      <c r="I39"/>
    </row>
    <row r="40" spans="1:9" x14ac:dyDescent="0.25">
      <c r="A40" s="3" t="s">
        <v>46</v>
      </c>
      <c r="B40" s="3">
        <v>500</v>
      </c>
      <c r="C40" s="20">
        <v>36956</v>
      </c>
      <c r="D40" s="20">
        <v>36971</v>
      </c>
      <c r="E40" s="6">
        <v>23029.95</v>
      </c>
      <c r="F40" s="11">
        <v>25471.66</v>
      </c>
      <c r="G40" s="6">
        <f t="shared" si="2"/>
        <v>2441.7099999999991</v>
      </c>
      <c r="H40" s="11"/>
      <c r="I40"/>
    </row>
    <row r="41" spans="1:9" x14ac:dyDescent="0.25">
      <c r="A41" s="3" t="s">
        <v>46</v>
      </c>
      <c r="B41" s="3">
        <v>400</v>
      </c>
      <c r="C41" s="20">
        <v>36958</v>
      </c>
      <c r="D41" s="20">
        <v>36971</v>
      </c>
      <c r="E41" s="6">
        <v>19951.96</v>
      </c>
      <c r="F41" s="11">
        <v>20377.330000000002</v>
      </c>
      <c r="G41" s="6">
        <f t="shared" si="2"/>
        <v>425.37000000000262</v>
      </c>
      <c r="H41" s="11"/>
      <c r="I41"/>
    </row>
    <row r="42" spans="1:9" x14ac:dyDescent="0.25">
      <c r="A42" s="3" t="s">
        <v>46</v>
      </c>
      <c r="B42" s="3">
        <v>600</v>
      </c>
      <c r="C42" s="20">
        <v>36958</v>
      </c>
      <c r="D42" s="20">
        <v>36971</v>
      </c>
      <c r="E42" s="6">
        <v>29933.99</v>
      </c>
      <c r="F42" s="11">
        <v>30566</v>
      </c>
      <c r="G42" s="6">
        <f t="shared" si="2"/>
        <v>632.0099999999984</v>
      </c>
      <c r="H42" s="11"/>
      <c r="I42"/>
    </row>
    <row r="43" spans="1:9" x14ac:dyDescent="0.25">
      <c r="A43" s="2" t="s">
        <v>40</v>
      </c>
      <c r="B43" s="2">
        <v>5</v>
      </c>
      <c r="C43" s="20">
        <v>37001</v>
      </c>
      <c r="D43" s="20">
        <v>36937</v>
      </c>
      <c r="E43" s="18">
        <v>3738.39</v>
      </c>
      <c r="F43" s="11">
        <v>2466.38</v>
      </c>
      <c r="G43" s="6">
        <f t="shared" si="2"/>
        <v>-1272.0099999999998</v>
      </c>
      <c r="H43" s="11"/>
      <c r="I43"/>
    </row>
    <row r="44" spans="1:9" x14ac:dyDescent="0.25">
      <c r="A44" s="2" t="s">
        <v>63</v>
      </c>
      <c r="B44" s="2">
        <v>15</v>
      </c>
      <c r="C44" s="20" t="s">
        <v>43</v>
      </c>
      <c r="D44" s="20">
        <v>36966</v>
      </c>
      <c r="E44" s="18">
        <v>0</v>
      </c>
      <c r="F44" s="11">
        <v>8170.41</v>
      </c>
      <c r="G44" s="16">
        <f t="shared" si="2"/>
        <v>8170.41</v>
      </c>
      <c r="H44" s="11" t="s">
        <v>1</v>
      </c>
      <c r="I44"/>
    </row>
    <row r="45" spans="1:9" x14ac:dyDescent="0.25">
      <c r="A45" s="3" t="s">
        <v>36</v>
      </c>
      <c r="B45" s="3">
        <v>1000</v>
      </c>
      <c r="C45" s="20">
        <v>36934</v>
      </c>
      <c r="D45" s="20">
        <v>36971</v>
      </c>
      <c r="E45" s="6">
        <v>29072.45</v>
      </c>
      <c r="F45" s="11">
        <v>19426.900000000001</v>
      </c>
      <c r="G45" s="6">
        <f t="shared" si="2"/>
        <v>-9645.5499999999993</v>
      </c>
      <c r="H45" s="11"/>
      <c r="I45"/>
    </row>
    <row r="46" spans="1:9" x14ac:dyDescent="0.25">
      <c r="A46" s="3" t="s">
        <v>36</v>
      </c>
      <c r="B46" s="3">
        <v>2000</v>
      </c>
      <c r="C46" s="20">
        <v>36944</v>
      </c>
      <c r="D46" s="20">
        <v>36971</v>
      </c>
      <c r="E46" s="6">
        <v>52478.7</v>
      </c>
      <c r="F46" s="11">
        <v>38238.769999999997</v>
      </c>
      <c r="G46" s="6">
        <f t="shared" si="2"/>
        <v>-14239.93</v>
      </c>
      <c r="H46" s="11"/>
      <c r="I46"/>
    </row>
    <row r="47" spans="1:9" x14ac:dyDescent="0.25">
      <c r="A47" s="3" t="s">
        <v>36</v>
      </c>
      <c r="B47" s="3">
        <v>100</v>
      </c>
      <c r="C47" s="20">
        <v>36964</v>
      </c>
      <c r="D47" s="20">
        <v>36976</v>
      </c>
      <c r="E47" s="18">
        <v>2021.89</v>
      </c>
      <c r="F47" s="11">
        <v>1840.07</v>
      </c>
      <c r="G47" s="6">
        <f t="shared" si="2"/>
        <v>-181.82000000000016</v>
      </c>
      <c r="H47" s="11"/>
      <c r="I47"/>
    </row>
    <row r="48" spans="1:9" x14ac:dyDescent="0.25">
      <c r="A48" s="3" t="s">
        <v>36</v>
      </c>
      <c r="B48" s="3">
        <v>1900</v>
      </c>
      <c r="C48" s="20">
        <v>36964</v>
      </c>
      <c r="D48" s="20">
        <v>36976</v>
      </c>
      <c r="E48" s="18">
        <v>39434.31</v>
      </c>
      <c r="F48" s="11">
        <v>34961.24</v>
      </c>
      <c r="G48" s="6">
        <f t="shared" si="2"/>
        <v>-4473.07</v>
      </c>
      <c r="H48" s="11"/>
      <c r="I48"/>
    </row>
    <row r="49" spans="1:10" x14ac:dyDescent="0.25">
      <c r="A49" s="2" t="s">
        <v>64</v>
      </c>
      <c r="B49" s="2">
        <v>2000</v>
      </c>
      <c r="C49" s="30">
        <v>36983</v>
      </c>
      <c r="D49" s="30">
        <v>36977</v>
      </c>
      <c r="E49" s="19">
        <v>195209.95</v>
      </c>
      <c r="F49" s="19">
        <v>197263.6</v>
      </c>
      <c r="G49" s="16">
        <f t="shared" si="2"/>
        <v>2053.6499999999942</v>
      </c>
      <c r="H49" s="11"/>
      <c r="I49"/>
    </row>
    <row r="50" spans="1:10" x14ac:dyDescent="0.25">
      <c r="A50" s="2" t="s">
        <v>64</v>
      </c>
      <c r="B50" s="2">
        <v>500</v>
      </c>
      <c r="C50" s="30">
        <v>36984</v>
      </c>
      <c r="D50" s="30">
        <v>36977</v>
      </c>
      <c r="E50" s="19">
        <v>47469.95</v>
      </c>
      <c r="F50" s="19">
        <v>49308.4</v>
      </c>
      <c r="G50" s="16">
        <f t="shared" si="2"/>
        <v>1838.4500000000044</v>
      </c>
      <c r="H50" s="11"/>
      <c r="I50"/>
    </row>
    <row r="51" spans="1:10" x14ac:dyDescent="0.25">
      <c r="A51" s="2" t="s">
        <v>64</v>
      </c>
      <c r="B51" s="2">
        <v>500</v>
      </c>
      <c r="C51" s="30">
        <v>36984</v>
      </c>
      <c r="D51" s="30">
        <v>36977</v>
      </c>
      <c r="E51" s="19">
        <v>47509.95</v>
      </c>
      <c r="F51" s="19">
        <v>49343.4</v>
      </c>
      <c r="G51" s="16">
        <f t="shared" si="2"/>
        <v>1833.4500000000044</v>
      </c>
      <c r="H51" s="11"/>
      <c r="I51"/>
    </row>
    <row r="52" spans="1:10" x14ac:dyDescent="0.25">
      <c r="A52" s="3" t="s">
        <v>69</v>
      </c>
      <c r="B52" s="3">
        <v>1000</v>
      </c>
      <c r="C52" s="20">
        <v>37015</v>
      </c>
      <c r="D52" s="20">
        <v>37014</v>
      </c>
      <c r="E52" s="18">
        <v>54349.95</v>
      </c>
      <c r="F52" s="11">
        <v>52588.29</v>
      </c>
      <c r="G52" s="6">
        <f t="shared" si="2"/>
        <v>-1761.6599999999962</v>
      </c>
      <c r="H52" s="11"/>
      <c r="I52"/>
    </row>
    <row r="53" spans="1:10" x14ac:dyDescent="0.25">
      <c r="A53" s="3" t="s">
        <v>17</v>
      </c>
      <c r="B53" s="3">
        <v>1000</v>
      </c>
      <c r="C53" s="20">
        <v>36966</v>
      </c>
      <c r="D53" s="20">
        <v>36971</v>
      </c>
      <c r="E53" s="6">
        <v>33076.629999999997</v>
      </c>
      <c r="F53" s="11">
        <v>35578.86</v>
      </c>
      <c r="G53" s="6">
        <f t="shared" si="2"/>
        <v>2502.2300000000032</v>
      </c>
      <c r="H53" s="11"/>
      <c r="I53"/>
    </row>
    <row r="54" spans="1:10" x14ac:dyDescent="0.25">
      <c r="A54" s="2" t="s">
        <v>17</v>
      </c>
      <c r="B54" s="2">
        <v>400</v>
      </c>
      <c r="C54" s="20">
        <v>36630</v>
      </c>
      <c r="D54" s="20">
        <v>36976</v>
      </c>
      <c r="E54" s="18">
        <v>22387</v>
      </c>
      <c r="F54" s="11">
        <v>14445.54</v>
      </c>
      <c r="G54" s="6">
        <f t="shared" si="2"/>
        <v>-7941.4599999999991</v>
      </c>
      <c r="H54" s="11"/>
      <c r="I54"/>
    </row>
    <row r="55" spans="1:10" x14ac:dyDescent="0.25">
      <c r="A55" s="2" t="s">
        <v>17</v>
      </c>
      <c r="B55" s="2">
        <v>400</v>
      </c>
      <c r="C55" s="20">
        <v>36830</v>
      </c>
      <c r="D55" s="20">
        <v>36976</v>
      </c>
      <c r="E55" s="18">
        <v>34280</v>
      </c>
      <c r="F55" s="11">
        <v>14445.54</v>
      </c>
      <c r="G55" s="6">
        <f t="shared" si="2"/>
        <v>-19834.46</v>
      </c>
      <c r="H55" s="11"/>
      <c r="I55"/>
    </row>
    <row r="56" spans="1:10" x14ac:dyDescent="0.25">
      <c r="A56" s="3" t="s">
        <v>17</v>
      </c>
      <c r="B56" s="3">
        <v>700</v>
      </c>
      <c r="C56" s="20">
        <v>36889</v>
      </c>
      <c r="D56" s="20">
        <v>36976</v>
      </c>
      <c r="E56" s="18">
        <v>46824.5</v>
      </c>
      <c r="F56" s="11">
        <v>25279.69</v>
      </c>
      <c r="G56" s="6">
        <f t="shared" si="2"/>
        <v>-21544.81</v>
      </c>
      <c r="H56" s="11"/>
      <c r="I56"/>
    </row>
    <row r="57" spans="1:10" x14ac:dyDescent="0.25">
      <c r="A57" s="3" t="s">
        <v>17</v>
      </c>
      <c r="B57" s="3">
        <v>500</v>
      </c>
      <c r="C57" s="20">
        <v>36966</v>
      </c>
      <c r="D57" s="20">
        <v>36976</v>
      </c>
      <c r="E57" s="18">
        <v>16538.32</v>
      </c>
      <c r="F57" s="11">
        <v>18056.91</v>
      </c>
      <c r="G57" s="6">
        <f t="shared" si="2"/>
        <v>1518.5900000000001</v>
      </c>
      <c r="H57" s="11"/>
      <c r="I57"/>
    </row>
    <row r="58" spans="1:10" x14ac:dyDescent="0.25">
      <c r="A58" s="3" t="s">
        <v>34</v>
      </c>
      <c r="B58" s="3">
        <v>3000</v>
      </c>
      <c r="C58" s="30">
        <v>36952</v>
      </c>
      <c r="D58" s="20">
        <v>36914</v>
      </c>
      <c r="E58" s="11">
        <v>209130</v>
      </c>
      <c r="F58" s="6">
        <v>232331.24</v>
      </c>
      <c r="G58" s="16">
        <f t="shared" si="2"/>
        <v>23201.239999999991</v>
      </c>
      <c r="H58" s="11"/>
      <c r="I58"/>
    </row>
    <row r="59" spans="1:10" x14ac:dyDescent="0.25">
      <c r="A59" s="3" t="s">
        <v>34</v>
      </c>
      <c r="B59" s="3">
        <v>3000</v>
      </c>
      <c r="C59" s="30">
        <v>36952</v>
      </c>
      <c r="D59" s="20">
        <v>36915</v>
      </c>
      <c r="E59" s="11">
        <v>209130</v>
      </c>
      <c r="F59" s="6">
        <v>244087.1</v>
      </c>
      <c r="G59" s="16">
        <f t="shared" si="2"/>
        <v>34957.100000000006</v>
      </c>
      <c r="H59" s="11"/>
      <c r="I59"/>
    </row>
    <row r="60" spans="1:10" x14ac:dyDescent="0.25">
      <c r="A60" s="3" t="s">
        <v>34</v>
      </c>
      <c r="B60" s="3">
        <v>3000</v>
      </c>
      <c r="C60" s="30">
        <v>36952</v>
      </c>
      <c r="D60" s="20">
        <v>36937</v>
      </c>
      <c r="E60" s="11">
        <v>209130</v>
      </c>
      <c r="F60" s="6">
        <v>228802.5</v>
      </c>
      <c r="G60" s="16">
        <f t="shared" si="2"/>
        <v>19672.5</v>
      </c>
      <c r="H60" s="11"/>
      <c r="I60"/>
    </row>
    <row r="61" spans="1:10" x14ac:dyDescent="0.25">
      <c r="A61" s="3" t="s">
        <v>34</v>
      </c>
      <c r="B61" s="3">
        <v>1000</v>
      </c>
      <c r="C61" s="30">
        <v>36952</v>
      </c>
      <c r="D61" s="20">
        <v>36942</v>
      </c>
      <c r="E61" s="11">
        <v>69710</v>
      </c>
      <c r="F61" s="6">
        <v>75557.53</v>
      </c>
      <c r="G61" s="16">
        <f t="shared" si="2"/>
        <v>5847.5299999999988</v>
      </c>
      <c r="H61" s="11"/>
      <c r="I61"/>
    </row>
    <row r="62" spans="1:10" x14ac:dyDescent="0.25">
      <c r="A62" s="3" t="s">
        <v>34</v>
      </c>
      <c r="B62" s="3">
        <v>3000</v>
      </c>
      <c r="C62" s="30">
        <v>36952</v>
      </c>
      <c r="D62" s="20">
        <v>36943</v>
      </c>
      <c r="E62" s="11">
        <v>209130</v>
      </c>
      <c r="F62" s="6">
        <v>221632.95</v>
      </c>
      <c r="G62" s="16">
        <f t="shared" si="2"/>
        <v>12502.950000000012</v>
      </c>
      <c r="H62" s="11"/>
      <c r="I62"/>
    </row>
    <row r="63" spans="1:10" x14ac:dyDescent="0.25">
      <c r="A63" s="3" t="s">
        <v>34</v>
      </c>
      <c r="B63" s="3">
        <v>2000</v>
      </c>
      <c r="C63" s="30">
        <v>36952</v>
      </c>
      <c r="D63" s="20">
        <v>36944</v>
      </c>
      <c r="E63" s="11">
        <v>139420</v>
      </c>
      <c r="F63" s="6">
        <v>143745.25</v>
      </c>
      <c r="G63" s="16">
        <f t="shared" si="2"/>
        <v>4325.25</v>
      </c>
      <c r="H63" s="11"/>
      <c r="I63"/>
    </row>
    <row r="64" spans="1:10" s="60" customFormat="1" x14ac:dyDescent="0.25">
      <c r="A64" s="57" t="s">
        <v>34</v>
      </c>
      <c r="B64" s="57">
        <v>2000</v>
      </c>
      <c r="C64" s="58">
        <v>36952</v>
      </c>
      <c r="D64" s="58">
        <v>36951</v>
      </c>
      <c r="E64" s="59">
        <v>139420</v>
      </c>
      <c r="F64" s="53">
        <v>136205.5</v>
      </c>
      <c r="G64" s="54">
        <f>F64-E64</f>
        <v>-3214.5</v>
      </c>
      <c r="H64" s="59"/>
      <c r="J64" s="57" t="s">
        <v>158</v>
      </c>
    </row>
    <row r="65" spans="1:9" x14ac:dyDescent="0.25">
      <c r="A65" s="2" t="s">
        <v>34</v>
      </c>
      <c r="B65" s="2">
        <v>3000</v>
      </c>
      <c r="C65" s="30">
        <v>36964</v>
      </c>
      <c r="D65" s="30">
        <v>36956</v>
      </c>
      <c r="E65" s="17">
        <v>183309.95</v>
      </c>
      <c r="F65" s="19">
        <v>206823.24</v>
      </c>
      <c r="G65" s="16">
        <f t="shared" ref="G65:G70" si="3">F65-E65</f>
        <v>23513.289999999979</v>
      </c>
      <c r="H65" s="11"/>
      <c r="I65"/>
    </row>
    <row r="66" spans="1:9" x14ac:dyDescent="0.25">
      <c r="A66" s="2" t="s">
        <v>34</v>
      </c>
      <c r="B66" s="2">
        <v>1000</v>
      </c>
      <c r="C66" s="30">
        <v>36966</v>
      </c>
      <c r="D66" s="30">
        <v>36966</v>
      </c>
      <c r="E66" s="17">
        <v>64929.95</v>
      </c>
      <c r="F66" s="19">
        <v>65227.97</v>
      </c>
      <c r="G66" s="16">
        <f t="shared" si="3"/>
        <v>298.02000000000407</v>
      </c>
      <c r="H66" s="11"/>
      <c r="I66"/>
    </row>
    <row r="67" spans="1:9" x14ac:dyDescent="0.25">
      <c r="A67" s="2" t="s">
        <v>34</v>
      </c>
      <c r="B67" s="2">
        <v>1000</v>
      </c>
      <c r="C67" s="30">
        <v>36983</v>
      </c>
      <c r="D67" s="30">
        <v>36966</v>
      </c>
      <c r="E67" s="17">
        <v>56289.95</v>
      </c>
      <c r="F67" s="19">
        <v>65177.87</v>
      </c>
      <c r="G67" s="16">
        <f t="shared" si="3"/>
        <v>8887.9200000000055</v>
      </c>
      <c r="H67" s="11"/>
      <c r="I67"/>
    </row>
    <row r="68" spans="1:9" x14ac:dyDescent="0.25">
      <c r="A68" s="2" t="s">
        <v>34</v>
      </c>
      <c r="B68" s="2">
        <v>1000</v>
      </c>
      <c r="C68" s="30">
        <v>36987</v>
      </c>
      <c r="D68" s="30">
        <v>36966</v>
      </c>
      <c r="E68" s="17">
        <v>54189.9</v>
      </c>
      <c r="F68" s="19">
        <v>64637.89</v>
      </c>
      <c r="G68" s="16">
        <f t="shared" si="3"/>
        <v>10447.989999999998</v>
      </c>
      <c r="H68" s="11"/>
      <c r="I68"/>
    </row>
    <row r="69" spans="1:9" x14ac:dyDescent="0.25">
      <c r="A69" s="2" t="s">
        <v>34</v>
      </c>
      <c r="B69" s="2">
        <v>2000</v>
      </c>
      <c r="C69" s="30">
        <v>36987</v>
      </c>
      <c r="D69" s="30">
        <v>36966</v>
      </c>
      <c r="E69" s="17">
        <v>108119.85</v>
      </c>
      <c r="F69" s="19">
        <v>129825.72</v>
      </c>
      <c r="G69" s="16">
        <f t="shared" si="3"/>
        <v>21705.869999999995</v>
      </c>
      <c r="H69" s="11"/>
      <c r="I69"/>
    </row>
    <row r="70" spans="1:9" x14ac:dyDescent="0.25">
      <c r="A70" s="2" t="s">
        <v>34</v>
      </c>
      <c r="B70" s="2">
        <v>2000</v>
      </c>
      <c r="C70" s="30">
        <v>36987</v>
      </c>
      <c r="D70" s="30">
        <v>36969</v>
      </c>
      <c r="E70" s="17">
        <v>107879.9</v>
      </c>
      <c r="F70" s="19">
        <v>122696.99</v>
      </c>
      <c r="G70" s="16">
        <f t="shared" si="3"/>
        <v>14817.090000000011</v>
      </c>
      <c r="H70" s="11"/>
      <c r="I70"/>
    </row>
    <row r="71" spans="1:9" x14ac:dyDescent="0.25">
      <c r="A71" s="2" t="s">
        <v>34</v>
      </c>
      <c r="B71" s="2">
        <v>1000</v>
      </c>
      <c r="C71" s="30">
        <v>36987</v>
      </c>
      <c r="D71" s="30">
        <v>36973</v>
      </c>
      <c r="E71" s="17">
        <v>53919.95</v>
      </c>
      <c r="F71" s="19">
        <v>57888.12</v>
      </c>
      <c r="G71" s="16">
        <f t="shared" ref="G71:G112" si="4">F71-E71</f>
        <v>3968.1700000000055</v>
      </c>
      <c r="H71" s="11"/>
      <c r="I71"/>
    </row>
    <row r="72" spans="1:9" x14ac:dyDescent="0.25">
      <c r="A72" s="2" t="s">
        <v>34</v>
      </c>
      <c r="B72" s="2">
        <v>1000</v>
      </c>
      <c r="C72" s="30">
        <v>37019</v>
      </c>
      <c r="D72" s="30">
        <v>36973</v>
      </c>
      <c r="E72" s="17">
        <v>56139.9</v>
      </c>
      <c r="F72" s="19">
        <v>56688.160000000003</v>
      </c>
      <c r="G72" s="16">
        <f t="shared" si="4"/>
        <v>548.26000000000204</v>
      </c>
      <c r="H72" s="11"/>
      <c r="I72"/>
    </row>
    <row r="73" spans="1:9" x14ac:dyDescent="0.25">
      <c r="A73" s="2" t="s">
        <v>34</v>
      </c>
      <c r="B73" s="2">
        <v>1000</v>
      </c>
      <c r="C73" s="30">
        <v>37019</v>
      </c>
      <c r="D73" s="30">
        <v>36973</v>
      </c>
      <c r="E73" s="17">
        <v>56084.9</v>
      </c>
      <c r="F73" s="19">
        <v>56978.15</v>
      </c>
      <c r="G73" s="16">
        <f t="shared" si="4"/>
        <v>893.25</v>
      </c>
      <c r="H73" s="11"/>
      <c r="I73"/>
    </row>
    <row r="74" spans="1:9" x14ac:dyDescent="0.25">
      <c r="A74" s="2" t="s">
        <v>34</v>
      </c>
      <c r="B74" s="2">
        <v>1000</v>
      </c>
      <c r="C74" s="30">
        <v>37019</v>
      </c>
      <c r="D74" s="30">
        <v>36973</v>
      </c>
      <c r="E74" s="17">
        <v>56154.9</v>
      </c>
      <c r="F74" s="19">
        <v>58433.15</v>
      </c>
      <c r="G74" s="16">
        <f t="shared" si="4"/>
        <v>2278.25</v>
      </c>
      <c r="H74" s="11"/>
      <c r="I74"/>
    </row>
    <row r="75" spans="1:9" x14ac:dyDescent="0.25">
      <c r="A75" s="2" t="s">
        <v>34</v>
      </c>
      <c r="B75" s="2">
        <v>1000</v>
      </c>
      <c r="C75" s="30">
        <v>37019</v>
      </c>
      <c r="D75" s="30">
        <v>36973</v>
      </c>
      <c r="E75" s="17">
        <v>56194.9</v>
      </c>
      <c r="F75" s="19">
        <v>58493</v>
      </c>
      <c r="G75" s="16">
        <f t="shared" si="4"/>
        <v>2298.0999999999985</v>
      </c>
      <c r="H75" s="11"/>
      <c r="I75"/>
    </row>
    <row r="76" spans="1:9" x14ac:dyDescent="0.25">
      <c r="A76" s="2" t="s">
        <v>34</v>
      </c>
      <c r="B76" s="2">
        <v>1000</v>
      </c>
      <c r="C76" s="30">
        <v>37019</v>
      </c>
      <c r="D76" s="30">
        <v>36976</v>
      </c>
      <c r="E76" s="17">
        <v>56184.9</v>
      </c>
      <c r="F76" s="19">
        <v>61707.99</v>
      </c>
      <c r="G76" s="16">
        <f t="shared" si="4"/>
        <v>5523.0899999999965</v>
      </c>
      <c r="H76" s="11"/>
      <c r="I76"/>
    </row>
    <row r="77" spans="1:9" x14ac:dyDescent="0.25">
      <c r="A77" s="2" t="s">
        <v>34</v>
      </c>
      <c r="B77" s="2">
        <v>1000</v>
      </c>
      <c r="C77" s="30">
        <v>37019</v>
      </c>
      <c r="D77" s="30">
        <v>36976</v>
      </c>
      <c r="E77" s="17">
        <v>56414.9</v>
      </c>
      <c r="F77" s="19">
        <v>61667.99</v>
      </c>
      <c r="G77" s="16">
        <f t="shared" si="4"/>
        <v>5253.0899999999965</v>
      </c>
      <c r="H77" s="11"/>
      <c r="I77"/>
    </row>
    <row r="78" spans="1:9" x14ac:dyDescent="0.25">
      <c r="A78" s="2" t="s">
        <v>34</v>
      </c>
      <c r="B78" s="2">
        <v>1000</v>
      </c>
      <c r="C78" s="30">
        <v>37019</v>
      </c>
      <c r="D78" s="30">
        <v>36976</v>
      </c>
      <c r="E78" s="17">
        <v>56454.9</v>
      </c>
      <c r="F78" s="19">
        <v>61448</v>
      </c>
      <c r="G78" s="16">
        <f t="shared" si="4"/>
        <v>4993.0999999999985</v>
      </c>
      <c r="H78" s="11"/>
      <c r="I78"/>
    </row>
    <row r="79" spans="1:9" x14ac:dyDescent="0.25">
      <c r="A79" s="2" t="s">
        <v>34</v>
      </c>
      <c r="B79" s="2">
        <v>1000</v>
      </c>
      <c r="C79" s="30" t="s">
        <v>88</v>
      </c>
      <c r="D79" s="30">
        <v>36976</v>
      </c>
      <c r="E79" s="17">
        <v>59564</v>
      </c>
      <c r="F79" s="19">
        <v>61697.99</v>
      </c>
      <c r="G79" s="16">
        <f t="shared" si="4"/>
        <v>2133.989999999998</v>
      </c>
      <c r="H79" s="11"/>
      <c r="I79"/>
    </row>
    <row r="80" spans="1:9" x14ac:dyDescent="0.25">
      <c r="A80" s="2" t="s">
        <v>34</v>
      </c>
      <c r="B80" s="2">
        <v>1000</v>
      </c>
      <c r="C80" s="30" t="s">
        <v>89</v>
      </c>
      <c r="D80" s="30">
        <v>37020</v>
      </c>
      <c r="E80" s="17">
        <v>54704.9</v>
      </c>
      <c r="F80" s="19">
        <v>57358.18</v>
      </c>
      <c r="G80" s="16">
        <f t="shared" si="4"/>
        <v>2653.2799999999988</v>
      </c>
      <c r="H80" s="11"/>
      <c r="I80"/>
    </row>
    <row r="81" spans="1:9" x14ac:dyDescent="0.25">
      <c r="A81" s="2" t="s">
        <v>34</v>
      </c>
      <c r="B81" s="2">
        <v>1000</v>
      </c>
      <c r="C81" s="30">
        <v>37111</v>
      </c>
      <c r="D81" s="30">
        <v>37095</v>
      </c>
      <c r="E81" s="19">
        <v>42889.95</v>
      </c>
      <c r="F81" s="19">
        <v>46814.48</v>
      </c>
      <c r="G81" s="16">
        <f t="shared" si="4"/>
        <v>3924.5300000000061</v>
      </c>
      <c r="H81" s="11"/>
      <c r="I81"/>
    </row>
    <row r="82" spans="1:9" x14ac:dyDescent="0.25">
      <c r="A82" s="2" t="s">
        <v>34</v>
      </c>
      <c r="B82" s="2">
        <v>1000</v>
      </c>
      <c r="C82" s="30">
        <v>37113</v>
      </c>
      <c r="D82" s="30">
        <v>37095</v>
      </c>
      <c r="E82" s="19">
        <v>42709.95</v>
      </c>
      <c r="F82" s="19">
        <v>47898.45</v>
      </c>
      <c r="G82" s="16">
        <f t="shared" si="4"/>
        <v>5188.5</v>
      </c>
      <c r="H82" s="11"/>
      <c r="I82"/>
    </row>
    <row r="83" spans="1:9" x14ac:dyDescent="0.25">
      <c r="A83" s="2" t="s">
        <v>34</v>
      </c>
      <c r="B83" s="2">
        <v>1000</v>
      </c>
      <c r="C83" s="30">
        <v>37113</v>
      </c>
      <c r="D83" s="30">
        <v>37095</v>
      </c>
      <c r="E83" s="19">
        <v>42979.95</v>
      </c>
      <c r="F83" s="19">
        <v>47008.480000000003</v>
      </c>
      <c r="G83" s="16">
        <f t="shared" si="4"/>
        <v>4028.5300000000061</v>
      </c>
      <c r="H83" s="11"/>
      <c r="I83"/>
    </row>
    <row r="84" spans="1:9" x14ac:dyDescent="0.25">
      <c r="A84" s="2" t="s">
        <v>34</v>
      </c>
      <c r="B84" s="2">
        <v>1000</v>
      </c>
      <c r="C84" s="30">
        <v>37113</v>
      </c>
      <c r="D84" s="30">
        <v>37095</v>
      </c>
      <c r="E84" s="19">
        <v>42779.95</v>
      </c>
      <c r="F84" s="19">
        <v>46858.48</v>
      </c>
      <c r="G84" s="16">
        <f t="shared" si="4"/>
        <v>4078.5300000000061</v>
      </c>
      <c r="H84" s="11"/>
      <c r="I84"/>
    </row>
    <row r="85" spans="1:9" x14ac:dyDescent="0.25">
      <c r="A85" s="2" t="s">
        <v>34</v>
      </c>
      <c r="B85" s="2">
        <v>1000</v>
      </c>
      <c r="C85" s="30">
        <v>37113</v>
      </c>
      <c r="D85" s="30">
        <v>37095</v>
      </c>
      <c r="E85" s="19">
        <v>42899.95</v>
      </c>
      <c r="F85" s="19">
        <v>47498.46</v>
      </c>
      <c r="G85" s="16">
        <f t="shared" si="4"/>
        <v>4598.510000000002</v>
      </c>
      <c r="H85" s="11"/>
      <c r="I85"/>
    </row>
    <row r="86" spans="1:9" x14ac:dyDescent="0.25">
      <c r="A86" s="2" t="s">
        <v>34</v>
      </c>
      <c r="B86" s="2">
        <v>1000</v>
      </c>
      <c r="C86" s="30">
        <v>37113</v>
      </c>
      <c r="D86" s="30">
        <v>37098</v>
      </c>
      <c r="E86" s="19">
        <v>43009.95</v>
      </c>
      <c r="F86" s="19">
        <v>46958.48</v>
      </c>
      <c r="G86" s="16">
        <f t="shared" si="4"/>
        <v>3948.5300000000061</v>
      </c>
      <c r="H86" s="11" t="s">
        <v>1</v>
      </c>
      <c r="I86"/>
    </row>
    <row r="87" spans="1:9" x14ac:dyDescent="0.25">
      <c r="A87" s="2" t="s">
        <v>50</v>
      </c>
      <c r="B87" s="2">
        <v>10</v>
      </c>
      <c r="C87" s="20">
        <v>36971</v>
      </c>
      <c r="D87" s="20">
        <v>36952</v>
      </c>
      <c r="E87" s="6">
        <v>7449.46</v>
      </c>
      <c r="F87" s="11">
        <v>2303.77</v>
      </c>
      <c r="G87" s="6">
        <f t="shared" si="4"/>
        <v>-5145.6900000000005</v>
      </c>
      <c r="H87" s="11"/>
      <c r="I87"/>
    </row>
    <row r="88" spans="1:9" x14ac:dyDescent="0.25">
      <c r="A88" s="2" t="s">
        <v>50</v>
      </c>
      <c r="B88" s="2">
        <v>10</v>
      </c>
      <c r="C88" s="20">
        <v>36971</v>
      </c>
      <c r="D88" s="20">
        <v>36952</v>
      </c>
      <c r="E88" s="6">
        <v>7449.46</v>
      </c>
      <c r="F88" s="11">
        <v>2353.48</v>
      </c>
      <c r="G88" s="6">
        <f t="shared" si="4"/>
        <v>-5095.9799999999996</v>
      </c>
      <c r="H88" s="11"/>
      <c r="I88"/>
    </row>
    <row r="89" spans="1:9" x14ac:dyDescent="0.25">
      <c r="A89" s="2" t="s">
        <v>50</v>
      </c>
      <c r="B89" s="2">
        <v>10</v>
      </c>
      <c r="C89" s="20">
        <v>36971</v>
      </c>
      <c r="D89" s="20">
        <v>36952</v>
      </c>
      <c r="E89" s="6">
        <v>7449.45</v>
      </c>
      <c r="F89" s="11">
        <v>2452.88</v>
      </c>
      <c r="G89" s="6">
        <f t="shared" si="4"/>
        <v>-4996.57</v>
      </c>
      <c r="H89" s="11"/>
      <c r="I89"/>
    </row>
    <row r="90" spans="1:9" x14ac:dyDescent="0.25">
      <c r="A90" s="2" t="s">
        <v>50</v>
      </c>
      <c r="B90" s="2">
        <v>10</v>
      </c>
      <c r="C90" s="20">
        <v>36971</v>
      </c>
      <c r="D90" s="20">
        <v>36952</v>
      </c>
      <c r="E90" s="6">
        <v>7449.45</v>
      </c>
      <c r="F90" s="11">
        <v>2452.88</v>
      </c>
      <c r="G90" s="6">
        <f t="shared" si="4"/>
        <v>-4996.57</v>
      </c>
      <c r="H90" s="11" t="s">
        <v>1</v>
      </c>
      <c r="I90"/>
    </row>
    <row r="91" spans="1:9" x14ac:dyDescent="0.25">
      <c r="A91" s="2" t="s">
        <v>51</v>
      </c>
      <c r="B91" s="2">
        <v>10</v>
      </c>
      <c r="C91" s="20">
        <v>36966</v>
      </c>
      <c r="D91" s="20">
        <v>36955</v>
      </c>
      <c r="E91" s="6">
        <v>6663.63</v>
      </c>
      <c r="F91" s="11">
        <v>4046.35</v>
      </c>
      <c r="G91" s="6">
        <f t="shared" si="4"/>
        <v>-2617.2800000000002</v>
      </c>
      <c r="H91" s="11"/>
      <c r="I91"/>
    </row>
    <row r="92" spans="1:9" x14ac:dyDescent="0.25">
      <c r="A92" s="2" t="s">
        <v>65</v>
      </c>
      <c r="B92" s="13">
        <v>20</v>
      </c>
      <c r="C92" s="20" t="s">
        <v>43</v>
      </c>
      <c r="D92" s="20">
        <v>36973</v>
      </c>
      <c r="E92" s="18">
        <v>0</v>
      </c>
      <c r="F92" s="11">
        <v>9107.5300000000007</v>
      </c>
      <c r="G92" s="6">
        <f t="shared" si="4"/>
        <v>9107.5300000000007</v>
      </c>
      <c r="H92" s="11"/>
      <c r="I92"/>
    </row>
    <row r="93" spans="1:9" x14ac:dyDescent="0.25">
      <c r="A93" s="2" t="s">
        <v>60</v>
      </c>
      <c r="B93" s="13">
        <v>20</v>
      </c>
      <c r="C93" s="20" t="s">
        <v>43</v>
      </c>
      <c r="D93" s="20">
        <v>36965</v>
      </c>
      <c r="E93" s="18">
        <v>0</v>
      </c>
      <c r="F93" s="11">
        <v>6916.51</v>
      </c>
      <c r="G93" s="6">
        <f t="shared" si="4"/>
        <v>6916.51</v>
      </c>
      <c r="H93" s="11"/>
      <c r="I93"/>
    </row>
    <row r="94" spans="1:9" x14ac:dyDescent="0.25">
      <c r="A94" s="2" t="s">
        <v>61</v>
      </c>
      <c r="B94" s="13">
        <v>20</v>
      </c>
      <c r="C94" s="20" t="s">
        <v>43</v>
      </c>
      <c r="D94" s="20">
        <v>36965</v>
      </c>
      <c r="E94" s="18">
        <v>0</v>
      </c>
      <c r="F94" s="11">
        <v>10501.81</v>
      </c>
      <c r="G94" s="16">
        <f t="shared" si="4"/>
        <v>10501.81</v>
      </c>
      <c r="H94" s="11"/>
      <c r="I94"/>
    </row>
    <row r="95" spans="1:9" x14ac:dyDescent="0.25">
      <c r="A95" s="2" t="s">
        <v>62</v>
      </c>
      <c r="B95" s="13">
        <v>40</v>
      </c>
      <c r="C95" s="20">
        <v>37036</v>
      </c>
      <c r="D95" s="20">
        <v>36965</v>
      </c>
      <c r="E95" s="18">
        <v>1695.76</v>
      </c>
      <c r="F95" s="11">
        <v>16621.59</v>
      </c>
      <c r="G95" s="6">
        <f t="shared" si="4"/>
        <v>14925.83</v>
      </c>
      <c r="H95" s="11"/>
      <c r="I95"/>
    </row>
    <row r="96" spans="1:9" x14ac:dyDescent="0.25">
      <c r="A96" s="2" t="s">
        <v>7</v>
      </c>
      <c r="B96" s="2">
        <v>500</v>
      </c>
      <c r="C96" s="20">
        <v>36895</v>
      </c>
      <c r="D96" s="20">
        <v>36908</v>
      </c>
      <c r="E96" s="11">
        <v>22949.5</v>
      </c>
      <c r="F96" s="6">
        <v>23243.17</v>
      </c>
      <c r="G96" s="6">
        <f t="shared" si="4"/>
        <v>293.66999999999825</v>
      </c>
      <c r="H96" s="11"/>
      <c r="I96" s="7"/>
    </row>
    <row r="97" spans="1:9" x14ac:dyDescent="0.25">
      <c r="A97" s="2" t="s">
        <v>7</v>
      </c>
      <c r="B97" s="2">
        <v>500</v>
      </c>
      <c r="C97" s="20">
        <v>36895</v>
      </c>
      <c r="D97" s="20">
        <v>36908</v>
      </c>
      <c r="E97" s="11">
        <v>23012</v>
      </c>
      <c r="F97" s="6">
        <v>23243.18</v>
      </c>
      <c r="G97" s="6">
        <f t="shared" si="4"/>
        <v>231.18000000000029</v>
      </c>
      <c r="H97" s="11"/>
      <c r="I97" s="7"/>
    </row>
    <row r="98" spans="1:9" x14ac:dyDescent="0.25">
      <c r="A98" s="3" t="s">
        <v>7</v>
      </c>
      <c r="B98" s="3">
        <v>500</v>
      </c>
      <c r="C98" s="20">
        <v>36924</v>
      </c>
      <c r="D98" s="20">
        <v>36927</v>
      </c>
      <c r="E98" s="11">
        <v>22481</v>
      </c>
      <c r="F98" s="6">
        <v>22999.26</v>
      </c>
      <c r="G98" s="6">
        <f t="shared" si="4"/>
        <v>518.2599999999984</v>
      </c>
      <c r="H98" s="11"/>
      <c r="I98"/>
    </row>
    <row r="99" spans="1:9" x14ac:dyDescent="0.25">
      <c r="A99" s="3" t="s">
        <v>7</v>
      </c>
      <c r="B99" s="3">
        <v>500</v>
      </c>
      <c r="C99" s="20">
        <v>36924</v>
      </c>
      <c r="D99" s="20">
        <v>36927</v>
      </c>
      <c r="E99" s="11">
        <v>22486</v>
      </c>
      <c r="F99" s="6">
        <v>22999.25</v>
      </c>
      <c r="G99" s="6">
        <f t="shared" si="4"/>
        <v>513.25</v>
      </c>
      <c r="H99" s="11"/>
      <c r="I99"/>
    </row>
    <row r="100" spans="1:9" x14ac:dyDescent="0.25">
      <c r="A100" s="3" t="s">
        <v>7</v>
      </c>
      <c r="B100" s="3">
        <v>1000</v>
      </c>
      <c r="C100" s="20">
        <v>36930</v>
      </c>
      <c r="D100" s="20">
        <v>36936</v>
      </c>
      <c r="E100" s="11">
        <v>47349.95</v>
      </c>
      <c r="F100" s="6">
        <v>48068.44</v>
      </c>
      <c r="G100" s="6">
        <f t="shared" si="4"/>
        <v>718.49000000000524</v>
      </c>
      <c r="H100" s="11"/>
      <c r="I100"/>
    </row>
    <row r="101" spans="1:9" x14ac:dyDescent="0.25">
      <c r="A101" s="3" t="s">
        <v>83</v>
      </c>
      <c r="B101" s="3">
        <v>1500</v>
      </c>
      <c r="C101" s="20">
        <v>37111</v>
      </c>
      <c r="D101" s="20">
        <v>37112</v>
      </c>
      <c r="E101" s="18">
        <f>22539.98+16094.95+9656.97</f>
        <v>48291.9</v>
      </c>
      <c r="F101" s="11">
        <v>48168.44</v>
      </c>
      <c r="G101" s="16">
        <f t="shared" si="4"/>
        <v>-123.45999999999913</v>
      </c>
      <c r="H101" s="11"/>
      <c r="I101"/>
    </row>
    <row r="102" spans="1:9" x14ac:dyDescent="0.25">
      <c r="A102" s="3" t="s">
        <v>70</v>
      </c>
      <c r="B102" s="3">
        <v>1000</v>
      </c>
      <c r="C102" s="20">
        <v>37019</v>
      </c>
      <c r="D102" s="20">
        <v>37014</v>
      </c>
      <c r="E102" s="18">
        <v>43941.95</v>
      </c>
      <c r="F102" s="11">
        <v>42008.69</v>
      </c>
      <c r="G102" s="6">
        <f t="shared" si="4"/>
        <v>-1933.2599999999948</v>
      </c>
      <c r="H102" s="11"/>
      <c r="I102"/>
    </row>
    <row r="103" spans="1:9" x14ac:dyDescent="0.25">
      <c r="A103" s="2" t="s">
        <v>20</v>
      </c>
      <c r="B103" s="2">
        <v>10</v>
      </c>
      <c r="C103" s="20">
        <v>36879</v>
      </c>
      <c r="D103" s="20">
        <v>36903</v>
      </c>
      <c r="E103" s="11">
        <v>4429.62</v>
      </c>
      <c r="F103" s="6">
        <f>5671.61/2</f>
        <v>2835.8049999999998</v>
      </c>
      <c r="G103" s="6">
        <f t="shared" si="4"/>
        <v>-1593.8150000000001</v>
      </c>
      <c r="H103" s="11"/>
      <c r="I103" s="7"/>
    </row>
    <row r="104" spans="1:9" x14ac:dyDescent="0.25">
      <c r="A104" s="2" t="s">
        <v>20</v>
      </c>
      <c r="B104" s="2">
        <v>10</v>
      </c>
      <c r="C104" s="20">
        <v>36879</v>
      </c>
      <c r="D104" s="20">
        <v>36903</v>
      </c>
      <c r="E104" s="11">
        <v>4555.13</v>
      </c>
      <c r="F104" s="6">
        <f>5671.61/2</f>
        <v>2835.8049999999998</v>
      </c>
      <c r="G104" s="6">
        <f t="shared" si="4"/>
        <v>-1719.3250000000003</v>
      </c>
      <c r="H104" s="11"/>
      <c r="I104" s="7"/>
    </row>
    <row r="105" spans="1:9" x14ac:dyDescent="0.25">
      <c r="A105" s="2" t="s">
        <v>20</v>
      </c>
      <c r="B105" s="2">
        <v>10</v>
      </c>
      <c r="C105" s="20">
        <v>36879</v>
      </c>
      <c r="D105" s="20">
        <v>36903</v>
      </c>
      <c r="E105" s="11">
        <v>4555.13</v>
      </c>
      <c r="F105" s="6">
        <f>8516.88/3</f>
        <v>2838.9599999999996</v>
      </c>
      <c r="G105" s="6">
        <f t="shared" si="4"/>
        <v>-1716.1700000000005</v>
      </c>
      <c r="H105" s="11"/>
      <c r="I105" s="7"/>
    </row>
    <row r="106" spans="1:9" x14ac:dyDescent="0.25">
      <c r="A106" s="2" t="s">
        <v>20</v>
      </c>
      <c r="B106" s="2">
        <v>10</v>
      </c>
      <c r="C106" s="20">
        <v>36880</v>
      </c>
      <c r="D106" s="20">
        <v>36903</v>
      </c>
      <c r="E106" s="11">
        <v>4053.1</v>
      </c>
      <c r="F106" s="6">
        <f>8516.88/3</f>
        <v>2838.9599999999996</v>
      </c>
      <c r="G106" s="6">
        <f t="shared" si="4"/>
        <v>-1214.1400000000003</v>
      </c>
      <c r="H106" s="11"/>
      <c r="I106" s="7"/>
    </row>
    <row r="107" spans="1:9" x14ac:dyDescent="0.25">
      <c r="A107" s="2" t="s">
        <v>20</v>
      </c>
      <c r="B107" s="2">
        <v>10</v>
      </c>
      <c r="C107" s="20">
        <v>36880</v>
      </c>
      <c r="D107" s="20">
        <v>36903</v>
      </c>
      <c r="E107" s="11">
        <v>4429.62</v>
      </c>
      <c r="F107" s="6">
        <f>8516.88/3</f>
        <v>2838.9599999999996</v>
      </c>
      <c r="G107" s="6">
        <f t="shared" si="4"/>
        <v>-1590.6600000000003</v>
      </c>
      <c r="H107" s="11"/>
      <c r="I107" s="7"/>
    </row>
    <row r="108" spans="1:9" x14ac:dyDescent="0.25">
      <c r="A108" s="3" t="s">
        <v>125</v>
      </c>
      <c r="B108" s="3">
        <v>50</v>
      </c>
      <c r="C108" s="20">
        <v>37005</v>
      </c>
      <c r="D108" s="20">
        <v>37063</v>
      </c>
      <c r="E108" s="18">
        <v>3790.15</v>
      </c>
      <c r="F108" s="11">
        <v>4870.68</v>
      </c>
      <c r="G108" s="16">
        <f t="shared" si="4"/>
        <v>1080.5300000000002</v>
      </c>
      <c r="H108" s="11"/>
      <c r="I108"/>
    </row>
    <row r="109" spans="1:9" x14ac:dyDescent="0.25">
      <c r="A109" s="2" t="s">
        <v>14</v>
      </c>
      <c r="B109" s="2">
        <v>10</v>
      </c>
      <c r="C109" s="20">
        <v>36881</v>
      </c>
      <c r="D109" s="20">
        <v>36908</v>
      </c>
      <c r="E109" s="11">
        <v>6186.71</v>
      </c>
      <c r="F109" s="6">
        <v>3837.39</v>
      </c>
      <c r="G109" s="6">
        <f t="shared" si="4"/>
        <v>-2349.3200000000002</v>
      </c>
      <c r="H109" s="11"/>
      <c r="I109" s="7"/>
    </row>
    <row r="110" spans="1:9" x14ac:dyDescent="0.25">
      <c r="A110" s="2" t="s">
        <v>14</v>
      </c>
      <c r="B110" s="2">
        <v>10</v>
      </c>
      <c r="C110" s="20">
        <v>36881</v>
      </c>
      <c r="D110" s="20">
        <v>36908</v>
      </c>
      <c r="E110" s="11">
        <v>6688.73</v>
      </c>
      <c r="F110" s="6">
        <v>3837.39</v>
      </c>
      <c r="G110" s="6">
        <f t="shared" si="4"/>
        <v>-2851.3399999999997</v>
      </c>
      <c r="H110" s="11"/>
      <c r="I110" s="7"/>
    </row>
    <row r="111" spans="1:9" x14ac:dyDescent="0.25">
      <c r="A111" s="2" t="s">
        <v>14</v>
      </c>
      <c r="B111" s="2">
        <v>5</v>
      </c>
      <c r="C111" s="20">
        <v>36886</v>
      </c>
      <c r="D111" s="20">
        <v>36908</v>
      </c>
      <c r="E111" s="11">
        <v>3914.1</v>
      </c>
      <c r="F111" s="6">
        <v>1918.71</v>
      </c>
      <c r="G111" s="6">
        <f t="shared" si="4"/>
        <v>-1995.3899999999999</v>
      </c>
      <c r="H111" s="11"/>
      <c r="I111" s="7"/>
    </row>
    <row r="112" spans="1:9" x14ac:dyDescent="0.25">
      <c r="A112" s="2" t="s">
        <v>14</v>
      </c>
      <c r="B112" s="2">
        <v>5</v>
      </c>
      <c r="C112" s="20">
        <v>36886</v>
      </c>
      <c r="D112" s="20">
        <v>36908</v>
      </c>
      <c r="E112" s="11">
        <v>4227.8599999999997</v>
      </c>
      <c r="F112" s="6">
        <v>1918.71</v>
      </c>
      <c r="G112" s="6">
        <f t="shared" si="4"/>
        <v>-2309.1499999999996</v>
      </c>
      <c r="H112" s="11"/>
      <c r="I112" s="7"/>
    </row>
    <row r="113" spans="1:9" x14ac:dyDescent="0.25">
      <c r="A113" s="2" t="s">
        <v>14</v>
      </c>
      <c r="B113" s="2">
        <v>10</v>
      </c>
      <c r="C113" s="20">
        <v>36886</v>
      </c>
      <c r="D113" s="20">
        <v>36908</v>
      </c>
      <c r="E113" s="11">
        <v>8696.83</v>
      </c>
      <c r="F113" s="6">
        <v>3837.39</v>
      </c>
      <c r="G113" s="6">
        <f t="shared" ref="G113:G137" si="5">F113-E113</f>
        <v>-4859.4400000000005</v>
      </c>
      <c r="H113" s="11"/>
      <c r="I113" s="7"/>
    </row>
    <row r="114" spans="1:9" x14ac:dyDescent="0.25">
      <c r="A114" s="2" t="s">
        <v>14</v>
      </c>
      <c r="B114" s="2">
        <v>10</v>
      </c>
      <c r="C114" s="20">
        <v>36886</v>
      </c>
      <c r="D114" s="20">
        <v>36908</v>
      </c>
      <c r="E114" s="11">
        <v>8194.81</v>
      </c>
      <c r="F114" s="6">
        <v>3837.39</v>
      </c>
      <c r="G114" s="6">
        <f t="shared" si="5"/>
        <v>-4357.42</v>
      </c>
      <c r="H114" s="11"/>
      <c r="I114" s="7"/>
    </row>
    <row r="115" spans="1:9" x14ac:dyDescent="0.25">
      <c r="A115" s="2" t="s">
        <v>14</v>
      </c>
      <c r="B115" s="2">
        <v>20</v>
      </c>
      <c r="C115" s="20">
        <v>36895</v>
      </c>
      <c r="D115" s="20">
        <v>36908</v>
      </c>
      <c r="E115" s="11">
        <v>8087.3</v>
      </c>
      <c r="F115" s="6">
        <v>7912.43</v>
      </c>
      <c r="G115" s="6">
        <f t="shared" si="5"/>
        <v>-174.86999999999989</v>
      </c>
      <c r="H115" s="11"/>
      <c r="I115" s="7"/>
    </row>
    <row r="116" spans="1:9" x14ac:dyDescent="0.25">
      <c r="A116" s="3" t="s">
        <v>74</v>
      </c>
      <c r="B116" s="3">
        <v>25</v>
      </c>
      <c r="C116" s="20">
        <v>37006</v>
      </c>
      <c r="D116" s="20">
        <v>37118</v>
      </c>
      <c r="E116" s="18">
        <v>3076.05</v>
      </c>
      <c r="F116" s="11">
        <v>5561.11</v>
      </c>
      <c r="G116" s="16">
        <f t="shared" si="5"/>
        <v>2485.0599999999995</v>
      </c>
      <c r="H116" s="11"/>
      <c r="I116"/>
    </row>
    <row r="117" spans="1:9" x14ac:dyDescent="0.25">
      <c r="A117" s="3" t="s">
        <v>75</v>
      </c>
      <c r="B117" s="3">
        <v>50</v>
      </c>
      <c r="C117" s="20">
        <v>37005</v>
      </c>
      <c r="D117" s="20">
        <v>37118</v>
      </c>
      <c r="E117" s="18">
        <v>14184.5</v>
      </c>
      <c r="F117" s="11">
        <v>25391.7</v>
      </c>
      <c r="G117" s="16">
        <f t="shared" si="5"/>
        <v>11207.2</v>
      </c>
      <c r="H117" s="11"/>
      <c r="I117"/>
    </row>
    <row r="118" spans="1:9" x14ac:dyDescent="0.25">
      <c r="A118" s="3" t="s">
        <v>76</v>
      </c>
      <c r="B118" s="3">
        <v>50</v>
      </c>
      <c r="C118" s="20">
        <v>37005</v>
      </c>
      <c r="D118" s="20">
        <v>37118</v>
      </c>
      <c r="E118" s="18">
        <v>23741.88</v>
      </c>
      <c r="F118" s="11">
        <v>47390.96</v>
      </c>
      <c r="G118" s="16">
        <f t="shared" si="5"/>
        <v>23649.079999999998</v>
      </c>
      <c r="H118" s="11"/>
      <c r="I118"/>
    </row>
    <row r="119" spans="1:9" x14ac:dyDescent="0.25">
      <c r="A119" s="3" t="s">
        <v>18</v>
      </c>
      <c r="B119" s="3">
        <v>3000</v>
      </c>
      <c r="C119" s="20">
        <v>36964</v>
      </c>
      <c r="D119" s="20">
        <v>36971</v>
      </c>
      <c r="E119" s="6">
        <v>77109.95</v>
      </c>
      <c r="F119" s="11">
        <v>72367.12</v>
      </c>
      <c r="G119" s="6">
        <f t="shared" si="5"/>
        <v>-4742.8300000000017</v>
      </c>
      <c r="H119" s="11"/>
      <c r="I119"/>
    </row>
    <row r="120" spans="1:9" x14ac:dyDescent="0.25">
      <c r="A120" s="2" t="s">
        <v>18</v>
      </c>
      <c r="B120" s="2">
        <v>300</v>
      </c>
      <c r="C120" s="20">
        <v>36630</v>
      </c>
      <c r="D120" s="20">
        <v>36976</v>
      </c>
      <c r="E120" s="18">
        <v>13343.25</v>
      </c>
      <c r="F120" s="11">
        <v>7399.27</v>
      </c>
      <c r="G120" s="6">
        <f t="shared" si="5"/>
        <v>-5943.98</v>
      </c>
      <c r="H120" s="11"/>
      <c r="I120"/>
    </row>
    <row r="121" spans="1:9" x14ac:dyDescent="0.25">
      <c r="A121" s="2" t="s">
        <v>18</v>
      </c>
      <c r="B121" s="2">
        <v>300</v>
      </c>
      <c r="C121" s="20">
        <v>36830</v>
      </c>
      <c r="D121" s="20">
        <v>36976</v>
      </c>
      <c r="E121" s="18">
        <v>22563.75</v>
      </c>
      <c r="F121" s="11">
        <v>7399.27</v>
      </c>
      <c r="G121" s="6">
        <f t="shared" si="5"/>
        <v>-15164.48</v>
      </c>
      <c r="H121" s="11"/>
      <c r="I121"/>
    </row>
    <row r="122" spans="1:9" x14ac:dyDescent="0.25">
      <c r="A122" s="3" t="s">
        <v>18</v>
      </c>
      <c r="B122" s="3">
        <v>400</v>
      </c>
      <c r="C122" s="20">
        <v>36889</v>
      </c>
      <c r="D122" s="20">
        <v>36976</v>
      </c>
      <c r="E122" s="18">
        <v>21812</v>
      </c>
      <c r="F122" s="11">
        <v>9865.7000000000007</v>
      </c>
      <c r="G122" s="6">
        <f t="shared" si="5"/>
        <v>-11946.3</v>
      </c>
      <c r="H122" s="11"/>
      <c r="I122"/>
    </row>
    <row r="123" spans="1:9" x14ac:dyDescent="0.25">
      <c r="A123" s="3" t="s">
        <v>18</v>
      </c>
      <c r="B123" s="3">
        <v>1000</v>
      </c>
      <c r="C123" s="20">
        <v>36957</v>
      </c>
      <c r="D123" s="20">
        <v>36976</v>
      </c>
      <c r="E123" s="18">
        <v>30489.95</v>
      </c>
      <c r="F123" s="11">
        <v>24664.25</v>
      </c>
      <c r="G123" s="6">
        <f t="shared" si="5"/>
        <v>-5825.7000000000007</v>
      </c>
      <c r="H123" s="11"/>
      <c r="I123"/>
    </row>
    <row r="124" spans="1:9" x14ac:dyDescent="0.25">
      <c r="A124" s="3" t="s">
        <v>28</v>
      </c>
      <c r="B124" s="3">
        <v>1000</v>
      </c>
      <c r="C124" s="20">
        <v>36923</v>
      </c>
      <c r="D124" s="20">
        <v>36971</v>
      </c>
      <c r="E124" s="6">
        <v>36887</v>
      </c>
      <c r="F124" s="11">
        <v>25051.71</v>
      </c>
      <c r="G124" s="6">
        <f t="shared" si="5"/>
        <v>-11835.29</v>
      </c>
      <c r="H124" s="11"/>
      <c r="I124"/>
    </row>
    <row r="125" spans="1:9" x14ac:dyDescent="0.25">
      <c r="A125" s="3" t="s">
        <v>42</v>
      </c>
      <c r="B125" s="3">
        <v>120</v>
      </c>
      <c r="C125" s="20">
        <v>36942</v>
      </c>
      <c r="D125" s="20">
        <v>36976</v>
      </c>
      <c r="E125" s="18">
        <v>3947.45</v>
      </c>
      <c r="F125" s="11">
        <v>2766.96</v>
      </c>
      <c r="G125" s="6">
        <f t="shared" si="5"/>
        <v>-1180.4899999999998</v>
      </c>
      <c r="H125" s="11"/>
      <c r="I125"/>
    </row>
    <row r="126" spans="1:9" x14ac:dyDescent="0.25">
      <c r="A126" s="3" t="s">
        <v>42</v>
      </c>
      <c r="B126" s="3">
        <v>500</v>
      </c>
      <c r="C126" s="20">
        <v>36964</v>
      </c>
      <c r="D126" s="20">
        <v>36976</v>
      </c>
      <c r="E126" s="18">
        <v>11603.7</v>
      </c>
      <c r="F126" s="11">
        <v>11529.01</v>
      </c>
      <c r="G126" s="6">
        <f t="shared" si="5"/>
        <v>-74.690000000000509</v>
      </c>
      <c r="H126" s="11"/>
      <c r="I126"/>
    </row>
    <row r="127" spans="1:9" x14ac:dyDescent="0.25">
      <c r="A127" s="3" t="s">
        <v>53</v>
      </c>
      <c r="B127" s="3">
        <v>55</v>
      </c>
      <c r="C127" s="20">
        <v>36889</v>
      </c>
      <c r="D127" s="20">
        <v>36955</v>
      </c>
      <c r="E127" s="11">
        <v>0</v>
      </c>
      <c r="F127" s="6">
        <v>900.95</v>
      </c>
      <c r="G127" s="6">
        <f t="shared" si="5"/>
        <v>900.95</v>
      </c>
      <c r="H127" s="11"/>
      <c r="I127"/>
    </row>
    <row r="128" spans="1:9" x14ac:dyDescent="0.25">
      <c r="A128" s="3" t="s">
        <v>54</v>
      </c>
      <c r="B128" s="3">
        <v>500</v>
      </c>
      <c r="C128" s="20">
        <v>36963</v>
      </c>
      <c r="D128" s="20">
        <v>36976</v>
      </c>
      <c r="E128" s="18">
        <v>27429.95</v>
      </c>
      <c r="F128" s="11">
        <v>29064.080000000002</v>
      </c>
      <c r="G128" s="6">
        <f t="shared" si="5"/>
        <v>1634.130000000001</v>
      </c>
      <c r="H128" s="11"/>
      <c r="I128"/>
    </row>
    <row r="129" spans="1:9" x14ac:dyDescent="0.25">
      <c r="A129" s="3" t="s">
        <v>26</v>
      </c>
      <c r="B129" s="3">
        <v>1000</v>
      </c>
      <c r="C129" s="20">
        <v>36908</v>
      </c>
      <c r="D129" s="20">
        <v>36976</v>
      </c>
      <c r="E129" s="18">
        <v>22574.5</v>
      </c>
      <c r="F129" s="11">
        <v>16079.51</v>
      </c>
      <c r="G129" s="6">
        <f t="shared" si="5"/>
        <v>-6494.99</v>
      </c>
      <c r="H129" s="11"/>
      <c r="I129"/>
    </row>
    <row r="130" spans="1:9" x14ac:dyDescent="0.25">
      <c r="A130" s="3" t="s">
        <v>67</v>
      </c>
      <c r="B130" s="3">
        <v>500</v>
      </c>
      <c r="C130" s="20">
        <v>37013</v>
      </c>
      <c r="D130" s="20">
        <v>36985</v>
      </c>
      <c r="E130" s="11">
        <v>37364.949999999997</v>
      </c>
      <c r="F130" s="11">
        <v>37147.58</v>
      </c>
      <c r="G130" s="6">
        <f t="shared" si="5"/>
        <v>-217.36999999999534</v>
      </c>
      <c r="H130" s="11"/>
      <c r="I130"/>
    </row>
    <row r="131" spans="1:9" x14ac:dyDescent="0.25">
      <c r="A131" s="3" t="s">
        <v>67</v>
      </c>
      <c r="B131" s="3">
        <v>1500</v>
      </c>
      <c r="C131" s="20">
        <v>37014</v>
      </c>
      <c r="D131" s="20">
        <v>36985</v>
      </c>
      <c r="E131" s="11">
        <v>112149.9</v>
      </c>
      <c r="F131" s="11">
        <v>111442.73</v>
      </c>
      <c r="G131" s="6">
        <f t="shared" si="5"/>
        <v>-707.16999999999825</v>
      </c>
      <c r="H131" s="11"/>
      <c r="I131"/>
    </row>
    <row r="132" spans="1:9" x14ac:dyDescent="0.25">
      <c r="A132" s="3" t="s">
        <v>23</v>
      </c>
      <c r="B132" s="3">
        <v>3000</v>
      </c>
      <c r="C132" s="20" t="s">
        <v>71</v>
      </c>
      <c r="D132" s="20">
        <v>37063</v>
      </c>
      <c r="E132" s="18">
        <v>66048.5</v>
      </c>
      <c r="F132" s="11">
        <v>55528.29</v>
      </c>
      <c r="G132" s="6">
        <f t="shared" si="5"/>
        <v>-10520.21</v>
      </c>
      <c r="H132" s="11"/>
      <c r="I132"/>
    </row>
    <row r="133" spans="1:9" x14ac:dyDescent="0.25">
      <c r="A133" s="3" t="s">
        <v>49</v>
      </c>
      <c r="B133" s="3">
        <v>1000</v>
      </c>
      <c r="C133" s="20">
        <v>36955</v>
      </c>
      <c r="D133" s="20">
        <v>36971</v>
      </c>
      <c r="E133" s="6">
        <v>25599.95</v>
      </c>
      <c r="F133" s="11">
        <v>25209.200000000001</v>
      </c>
      <c r="G133" s="6">
        <f t="shared" si="5"/>
        <v>-390.75</v>
      </c>
      <c r="H133" s="11"/>
      <c r="I133"/>
    </row>
    <row r="134" spans="1:9" x14ac:dyDescent="0.25">
      <c r="A134" s="3" t="s">
        <v>49</v>
      </c>
      <c r="B134" s="3">
        <v>1000</v>
      </c>
      <c r="C134" s="20">
        <v>36959</v>
      </c>
      <c r="D134" s="20">
        <v>36973</v>
      </c>
      <c r="E134" s="6">
        <v>22479.95</v>
      </c>
      <c r="F134" s="11">
        <v>25999.18</v>
      </c>
      <c r="G134" s="6">
        <f t="shared" si="5"/>
        <v>3519.2299999999996</v>
      </c>
      <c r="H134" s="11"/>
      <c r="I134"/>
    </row>
    <row r="135" spans="1:9" x14ac:dyDescent="0.25">
      <c r="A135" s="3" t="s">
        <v>16</v>
      </c>
      <c r="B135" s="3">
        <v>900</v>
      </c>
      <c r="C135" s="20">
        <v>36964</v>
      </c>
      <c r="D135" s="20">
        <v>36971</v>
      </c>
      <c r="E135" s="6">
        <v>19921.46</v>
      </c>
      <c r="F135" s="11">
        <v>17202.97</v>
      </c>
      <c r="G135" s="6">
        <f t="shared" si="5"/>
        <v>-2718.489999999998</v>
      </c>
      <c r="H135" s="11"/>
      <c r="I135"/>
    </row>
    <row r="136" spans="1:9" x14ac:dyDescent="0.25">
      <c r="A136" s="3" t="s">
        <v>16</v>
      </c>
      <c r="B136" s="3">
        <v>100</v>
      </c>
      <c r="C136" s="20">
        <v>36964</v>
      </c>
      <c r="D136" s="20">
        <v>36971</v>
      </c>
      <c r="E136" s="6">
        <v>2207.5</v>
      </c>
      <c r="F136" s="11">
        <v>1911.44</v>
      </c>
      <c r="G136" s="6">
        <f t="shared" si="5"/>
        <v>-296.05999999999995</v>
      </c>
      <c r="H136" s="11"/>
      <c r="I136"/>
    </row>
    <row r="137" spans="1:9" x14ac:dyDescent="0.25">
      <c r="A137" s="2" t="s">
        <v>16</v>
      </c>
      <c r="B137" s="2">
        <v>500</v>
      </c>
      <c r="C137" s="20">
        <v>36620</v>
      </c>
      <c r="D137" s="20">
        <v>36976</v>
      </c>
      <c r="E137" s="18">
        <v>32574.5</v>
      </c>
      <c r="F137" s="11">
        <v>9755.35</v>
      </c>
      <c r="G137" s="6">
        <f t="shared" si="5"/>
        <v>-22819.15</v>
      </c>
      <c r="H137" s="11"/>
      <c r="I137"/>
    </row>
    <row r="138" spans="1:9" x14ac:dyDescent="0.25">
      <c r="A138" s="2" t="s">
        <v>16</v>
      </c>
      <c r="B138" s="2">
        <v>200</v>
      </c>
      <c r="C138" s="20">
        <v>36830</v>
      </c>
      <c r="D138" s="20">
        <v>36976</v>
      </c>
      <c r="E138" s="18">
        <v>23595</v>
      </c>
      <c r="F138" s="11">
        <v>3902.14</v>
      </c>
      <c r="G138" s="6">
        <f t="shared" ref="G138:G201" si="6">F138-E138</f>
        <v>-19692.86</v>
      </c>
      <c r="H138" s="11"/>
      <c r="I138"/>
    </row>
    <row r="139" spans="1:9" x14ac:dyDescent="0.25">
      <c r="A139" s="3" t="s">
        <v>16</v>
      </c>
      <c r="B139" s="3">
        <v>300</v>
      </c>
      <c r="C139" s="20">
        <v>36889</v>
      </c>
      <c r="D139" s="20">
        <v>36976</v>
      </c>
      <c r="E139" s="18">
        <v>19699.5</v>
      </c>
      <c r="F139" s="11">
        <v>5853.2</v>
      </c>
      <c r="G139" s="6">
        <f t="shared" si="6"/>
        <v>-13846.3</v>
      </c>
      <c r="H139" s="11"/>
      <c r="I139"/>
    </row>
    <row r="140" spans="1:9" x14ac:dyDescent="0.25">
      <c r="A140" s="2" t="s">
        <v>19</v>
      </c>
      <c r="B140" s="2">
        <v>5</v>
      </c>
      <c r="C140" s="20" t="s">
        <v>43</v>
      </c>
      <c r="D140" s="20">
        <v>36818</v>
      </c>
      <c r="E140" s="11">
        <v>0</v>
      </c>
      <c r="F140" s="6">
        <v>14719.35</v>
      </c>
      <c r="G140" s="6">
        <f t="shared" si="6"/>
        <v>14719.35</v>
      </c>
      <c r="H140" s="11"/>
      <c r="I140"/>
    </row>
    <row r="141" spans="1:9" x14ac:dyDescent="0.25">
      <c r="A141" s="3" t="s">
        <v>25</v>
      </c>
      <c r="B141" s="3">
        <v>500</v>
      </c>
      <c r="C141" s="20">
        <v>36914</v>
      </c>
      <c r="D141" s="20">
        <v>36910</v>
      </c>
      <c r="E141" s="11">
        <v>23324.5</v>
      </c>
      <c r="F141" s="6">
        <v>22487.25</v>
      </c>
      <c r="G141" s="6">
        <f t="shared" si="6"/>
        <v>-837.25</v>
      </c>
      <c r="H141" s="11"/>
      <c r="I141" s="7"/>
    </row>
    <row r="142" spans="1:9" x14ac:dyDescent="0.25">
      <c r="A142" s="3" t="s">
        <v>22</v>
      </c>
      <c r="B142" s="3">
        <v>1000</v>
      </c>
      <c r="C142" s="20">
        <v>36889</v>
      </c>
      <c r="D142" s="20">
        <v>36971</v>
      </c>
      <c r="E142" s="6">
        <v>30137</v>
      </c>
      <c r="F142" s="11">
        <v>15177.04</v>
      </c>
      <c r="G142" s="6">
        <f t="shared" si="6"/>
        <v>-14959.96</v>
      </c>
      <c r="H142" s="11"/>
      <c r="I142"/>
    </row>
    <row r="143" spans="1:9" x14ac:dyDescent="0.25">
      <c r="A143" s="3" t="s">
        <v>22</v>
      </c>
      <c r="B143" s="3">
        <v>500</v>
      </c>
      <c r="C143" s="20">
        <v>36964</v>
      </c>
      <c r="D143" s="20">
        <v>36971</v>
      </c>
      <c r="E143" s="6">
        <v>8127.45</v>
      </c>
      <c r="F143" s="11">
        <v>7434.76</v>
      </c>
      <c r="G143" s="6">
        <f t="shared" si="6"/>
        <v>-692.6899999999996</v>
      </c>
      <c r="H143" s="11"/>
      <c r="I143"/>
    </row>
    <row r="144" spans="1:9" x14ac:dyDescent="0.25">
      <c r="A144" s="3" t="s">
        <v>22</v>
      </c>
      <c r="B144" s="3">
        <v>1500</v>
      </c>
      <c r="C144" s="20">
        <v>36964</v>
      </c>
      <c r="D144" s="20">
        <v>36971</v>
      </c>
      <c r="E144" s="6">
        <v>24523.13</v>
      </c>
      <c r="F144" s="11">
        <v>22304.29</v>
      </c>
      <c r="G144" s="6">
        <f t="shared" si="6"/>
        <v>-2218.84</v>
      </c>
      <c r="H144" s="11"/>
      <c r="I144"/>
    </row>
    <row r="145" spans="1:10" s="10" customFormat="1" x14ac:dyDescent="0.25">
      <c r="A145" s="3" t="s">
        <v>22</v>
      </c>
      <c r="B145" s="3">
        <v>1000</v>
      </c>
      <c r="C145" s="20">
        <v>36889</v>
      </c>
      <c r="D145" s="20">
        <v>36976</v>
      </c>
      <c r="E145" s="18">
        <v>30012</v>
      </c>
      <c r="F145" s="11">
        <v>15919.51</v>
      </c>
      <c r="G145" s="6">
        <f t="shared" si="6"/>
        <v>-14092.49</v>
      </c>
      <c r="H145" s="11"/>
      <c r="I145"/>
      <c r="J145" s="1"/>
    </row>
    <row r="146" spans="1:10" x14ac:dyDescent="0.25">
      <c r="A146" s="3" t="s">
        <v>58</v>
      </c>
      <c r="B146" s="3">
        <v>500</v>
      </c>
      <c r="C146" s="20">
        <v>36964</v>
      </c>
      <c r="D146" s="20">
        <v>36971</v>
      </c>
      <c r="E146" s="6">
        <v>17228.7</v>
      </c>
      <c r="F146" s="11">
        <v>15297.01</v>
      </c>
      <c r="G146" s="6">
        <f t="shared" si="6"/>
        <v>-1931.6900000000005</v>
      </c>
      <c r="H146" s="11"/>
      <c r="I146"/>
    </row>
    <row r="147" spans="1:10" x14ac:dyDescent="0.25">
      <c r="A147" s="3" t="s">
        <v>58</v>
      </c>
      <c r="B147" s="3">
        <v>500</v>
      </c>
      <c r="C147" s="20">
        <v>36964</v>
      </c>
      <c r="D147" s="20">
        <v>36976</v>
      </c>
      <c r="E147" s="18">
        <v>17509.95</v>
      </c>
      <c r="F147" s="11">
        <v>15229.54</v>
      </c>
      <c r="G147" s="6">
        <f t="shared" si="6"/>
        <v>-2280.41</v>
      </c>
      <c r="H147" s="11"/>
      <c r="I147"/>
    </row>
    <row r="148" spans="1:10" x14ac:dyDescent="0.25">
      <c r="A148" s="3" t="s">
        <v>24</v>
      </c>
      <c r="B148" s="3">
        <v>1000</v>
      </c>
      <c r="C148" s="20">
        <v>36909</v>
      </c>
      <c r="D148" s="20">
        <v>36943</v>
      </c>
      <c r="E148" s="11">
        <v>66121.38</v>
      </c>
      <c r="F148" s="6">
        <v>53085.74</v>
      </c>
      <c r="G148" s="6">
        <f t="shared" si="6"/>
        <v>-13035.640000000007</v>
      </c>
      <c r="H148" s="11"/>
      <c r="I148"/>
    </row>
    <row r="149" spans="1:10" x14ac:dyDescent="0.25">
      <c r="A149" s="3" t="s">
        <v>24</v>
      </c>
      <c r="B149" s="3">
        <v>300</v>
      </c>
      <c r="C149" s="20">
        <v>36909</v>
      </c>
      <c r="D149" s="20">
        <v>36943</v>
      </c>
      <c r="E149" s="11">
        <v>19677.04</v>
      </c>
      <c r="F149" s="6">
        <v>15925.76</v>
      </c>
      <c r="G149" s="6">
        <f t="shared" si="6"/>
        <v>-3751.2800000000007</v>
      </c>
      <c r="H149" s="11"/>
      <c r="I149"/>
    </row>
    <row r="150" spans="1:10" x14ac:dyDescent="0.25">
      <c r="A150" s="3" t="s">
        <v>24</v>
      </c>
      <c r="B150" s="3">
        <v>700</v>
      </c>
      <c r="C150" s="20">
        <v>36909</v>
      </c>
      <c r="D150" s="20">
        <v>36943</v>
      </c>
      <c r="E150" s="11">
        <v>45902.15</v>
      </c>
      <c r="F150" s="6">
        <f>5308.57*7</f>
        <v>37159.99</v>
      </c>
      <c r="G150" s="6">
        <f t="shared" si="6"/>
        <v>-8742.1600000000035</v>
      </c>
      <c r="H150" s="11"/>
      <c r="I150"/>
    </row>
    <row r="151" spans="1:10" x14ac:dyDescent="0.25">
      <c r="A151" s="3" t="s">
        <v>24</v>
      </c>
      <c r="B151" s="3">
        <v>500</v>
      </c>
      <c r="C151" s="20">
        <v>36927</v>
      </c>
      <c r="D151" s="20">
        <v>36943</v>
      </c>
      <c r="E151" s="11">
        <v>30835</v>
      </c>
      <c r="F151" s="6">
        <v>26542.87</v>
      </c>
      <c r="G151" s="6">
        <f t="shared" si="6"/>
        <v>-4292.130000000001</v>
      </c>
      <c r="H151" s="11"/>
      <c r="I151"/>
    </row>
    <row r="152" spans="1:10" x14ac:dyDescent="0.25">
      <c r="A152" s="3" t="s">
        <v>24</v>
      </c>
      <c r="B152" s="3">
        <v>500</v>
      </c>
      <c r="C152" s="20">
        <v>36927</v>
      </c>
      <c r="D152" s="20">
        <v>36943</v>
      </c>
      <c r="E152" s="11">
        <v>30804.95</v>
      </c>
      <c r="F152" s="6">
        <v>26542.87</v>
      </c>
      <c r="G152" s="6">
        <f>F152-E152</f>
        <v>-4262.0800000000017</v>
      </c>
      <c r="H152" s="11"/>
      <c r="I152"/>
    </row>
    <row r="153" spans="1:10" x14ac:dyDescent="0.25">
      <c r="A153" s="3" t="s">
        <v>24</v>
      </c>
      <c r="B153" s="3">
        <v>1000</v>
      </c>
      <c r="C153" s="20">
        <v>36927</v>
      </c>
      <c r="D153" s="20">
        <v>36943</v>
      </c>
      <c r="E153" s="11">
        <v>61499.95</v>
      </c>
      <c r="F153" s="6">
        <v>53085.74</v>
      </c>
      <c r="G153" s="6">
        <f t="shared" si="6"/>
        <v>-8414.2099999999991</v>
      </c>
      <c r="H153" s="11"/>
      <c r="I153"/>
    </row>
    <row r="154" spans="1:10" x14ac:dyDescent="0.25">
      <c r="A154" s="2" t="s">
        <v>84</v>
      </c>
      <c r="B154" s="2">
        <v>2000</v>
      </c>
      <c r="C154" s="30">
        <v>37113</v>
      </c>
      <c r="D154" s="20">
        <v>36997</v>
      </c>
      <c r="E154" s="17">
        <f>40649.95+40689.95</f>
        <v>81339.899999999994</v>
      </c>
      <c r="F154" s="17">
        <v>83822.289999999994</v>
      </c>
      <c r="G154" s="16">
        <f t="shared" si="6"/>
        <v>2482.3899999999994</v>
      </c>
      <c r="H154" s="11"/>
      <c r="I154"/>
    </row>
    <row r="155" spans="1:10" x14ac:dyDescent="0.25">
      <c r="A155" s="3" t="s">
        <v>66</v>
      </c>
      <c r="B155" s="3">
        <v>1000</v>
      </c>
      <c r="C155" s="20">
        <v>36984</v>
      </c>
      <c r="D155" s="20">
        <v>36978</v>
      </c>
      <c r="E155" s="18">
        <v>35352.410000000003</v>
      </c>
      <c r="F155" s="11">
        <v>41758.65</v>
      </c>
      <c r="G155" s="6">
        <f t="shared" si="6"/>
        <v>6406.239999999998</v>
      </c>
      <c r="H155" s="11"/>
      <c r="I155"/>
    </row>
    <row r="156" spans="1:10" x14ac:dyDescent="0.25">
      <c r="A156" s="3" t="s">
        <v>66</v>
      </c>
      <c r="B156" s="3">
        <v>1000</v>
      </c>
      <c r="C156" s="20">
        <v>36984</v>
      </c>
      <c r="D156" s="20">
        <v>36978</v>
      </c>
      <c r="E156" s="18">
        <v>35352.410000000003</v>
      </c>
      <c r="F156" s="11">
        <v>40795.18</v>
      </c>
      <c r="G156" s="6">
        <f t="shared" si="6"/>
        <v>5442.7699999999968</v>
      </c>
      <c r="H156" s="11"/>
      <c r="I156"/>
    </row>
    <row r="157" spans="1:10" x14ac:dyDescent="0.25">
      <c r="A157" s="3" t="s">
        <v>66</v>
      </c>
      <c r="B157" s="3">
        <v>1000</v>
      </c>
      <c r="C157" s="20">
        <v>36984</v>
      </c>
      <c r="D157" s="20">
        <v>36978</v>
      </c>
      <c r="E157" s="18">
        <v>35352.410000000003</v>
      </c>
      <c r="F157" s="11">
        <v>40795.18</v>
      </c>
      <c r="G157" s="6">
        <f t="shared" si="6"/>
        <v>5442.7699999999968</v>
      </c>
      <c r="H157" s="11"/>
      <c r="I157"/>
    </row>
    <row r="158" spans="1:10" x14ac:dyDescent="0.25">
      <c r="A158" s="3" t="s">
        <v>66</v>
      </c>
      <c r="B158" s="3">
        <v>1000</v>
      </c>
      <c r="C158" s="20">
        <v>36984</v>
      </c>
      <c r="D158" s="20">
        <v>36978</v>
      </c>
      <c r="E158" s="18">
        <v>35352.42</v>
      </c>
      <c r="F158" s="11">
        <v>40795.18</v>
      </c>
      <c r="G158" s="6">
        <f t="shared" si="6"/>
        <v>5442.760000000002</v>
      </c>
      <c r="H158" s="11"/>
      <c r="I158"/>
    </row>
    <row r="159" spans="1:10" x14ac:dyDescent="0.25">
      <c r="A159" s="3" t="s">
        <v>66</v>
      </c>
      <c r="B159" s="3">
        <v>1000</v>
      </c>
      <c r="C159" s="20">
        <v>36984</v>
      </c>
      <c r="D159" s="20">
        <v>36978</v>
      </c>
      <c r="E159" s="18">
        <v>35294.9</v>
      </c>
      <c r="F159" s="11">
        <v>40795.18</v>
      </c>
      <c r="G159" s="6">
        <f>F159-E159</f>
        <v>5500.2799999999988</v>
      </c>
      <c r="H159" s="11"/>
      <c r="I159"/>
    </row>
    <row r="160" spans="1:10" x14ac:dyDescent="0.25">
      <c r="A160" s="3" t="s">
        <v>66</v>
      </c>
      <c r="B160" s="3">
        <v>1000</v>
      </c>
      <c r="C160" s="20">
        <v>36987</v>
      </c>
      <c r="D160" s="20">
        <v>36987</v>
      </c>
      <c r="E160" s="18">
        <v>35927.949999999997</v>
      </c>
      <c r="F160" s="18">
        <v>36423.879999999997</v>
      </c>
      <c r="G160" s="6">
        <f t="shared" si="6"/>
        <v>495.93000000000029</v>
      </c>
      <c r="H160" s="11"/>
      <c r="I160"/>
    </row>
    <row r="161" spans="1:9" x14ac:dyDescent="0.25">
      <c r="A161" s="3" t="s">
        <v>66</v>
      </c>
      <c r="B161" s="3">
        <v>2000</v>
      </c>
      <c r="C161" s="20">
        <v>37070</v>
      </c>
      <c r="D161" s="20">
        <v>37001</v>
      </c>
      <c r="E161" s="11">
        <v>90389.95</v>
      </c>
      <c r="F161" s="11">
        <v>95966.89</v>
      </c>
      <c r="G161" s="6">
        <f t="shared" si="6"/>
        <v>5576.9400000000023</v>
      </c>
      <c r="H161" s="11"/>
      <c r="I161"/>
    </row>
    <row r="162" spans="1:9" x14ac:dyDescent="0.25">
      <c r="A162" s="2" t="s">
        <v>66</v>
      </c>
      <c r="B162" s="2">
        <v>2000</v>
      </c>
      <c r="C162" s="30">
        <v>37117</v>
      </c>
      <c r="D162" s="30">
        <v>37060</v>
      </c>
      <c r="E162" s="19">
        <v>81339.899999999994</v>
      </c>
      <c r="F162" s="17">
        <v>83867.3</v>
      </c>
      <c r="G162" s="16">
        <f t="shared" si="6"/>
        <v>2527.4000000000087</v>
      </c>
      <c r="H162" s="11"/>
      <c r="I162" s="10"/>
    </row>
    <row r="163" spans="1:9" x14ac:dyDescent="0.25">
      <c r="A163" s="3" t="s">
        <v>66</v>
      </c>
      <c r="B163" s="3">
        <v>2000</v>
      </c>
      <c r="C163" s="20">
        <v>37117</v>
      </c>
      <c r="D163" s="20">
        <v>36997</v>
      </c>
      <c r="E163" s="18">
        <v>81339.899999999994</v>
      </c>
      <c r="F163" s="11">
        <v>83827.289999999994</v>
      </c>
      <c r="G163" s="16">
        <f t="shared" si="6"/>
        <v>2487.3899999999994</v>
      </c>
      <c r="H163" s="11"/>
      <c r="I163"/>
    </row>
    <row r="164" spans="1:9" x14ac:dyDescent="0.25">
      <c r="A164" s="3" t="s">
        <v>66</v>
      </c>
      <c r="B164" s="3">
        <v>2000</v>
      </c>
      <c r="C164" s="20">
        <v>37070</v>
      </c>
      <c r="D164" s="20">
        <v>37001</v>
      </c>
      <c r="E164" s="18">
        <v>90389.95</v>
      </c>
      <c r="F164" s="11">
        <v>95966.89</v>
      </c>
      <c r="G164" s="16">
        <f t="shared" si="6"/>
        <v>5576.9400000000023</v>
      </c>
      <c r="H164" s="11"/>
      <c r="I164"/>
    </row>
    <row r="165" spans="1:9" x14ac:dyDescent="0.25">
      <c r="A165" s="2" t="s">
        <v>44</v>
      </c>
      <c r="B165" s="2">
        <v>380</v>
      </c>
      <c r="C165" s="20">
        <v>36752</v>
      </c>
      <c r="D165" s="20">
        <v>36976</v>
      </c>
      <c r="E165" s="18">
        <v>36430.75</v>
      </c>
      <c r="F165" s="11">
        <v>8762.0499999999993</v>
      </c>
      <c r="G165" s="6">
        <f t="shared" si="6"/>
        <v>-27668.7</v>
      </c>
      <c r="H165" s="11"/>
      <c r="I165"/>
    </row>
    <row r="166" spans="1:9" x14ac:dyDescent="0.25">
      <c r="A166" s="3" t="s">
        <v>57</v>
      </c>
      <c r="B166" s="3">
        <v>500</v>
      </c>
      <c r="C166" s="20">
        <v>36964</v>
      </c>
      <c r="D166" s="20">
        <v>36976</v>
      </c>
      <c r="E166" s="18">
        <v>14447.45</v>
      </c>
      <c r="F166" s="11">
        <v>14354.56</v>
      </c>
      <c r="G166" s="6">
        <f t="shared" si="6"/>
        <v>-92.890000000001237</v>
      </c>
      <c r="H166" s="11"/>
      <c r="I166"/>
    </row>
    <row r="167" spans="1:9" x14ac:dyDescent="0.25">
      <c r="A167" s="3" t="s">
        <v>57</v>
      </c>
      <c r="B167" s="3">
        <v>500</v>
      </c>
      <c r="C167" s="20">
        <v>36964</v>
      </c>
      <c r="D167" s="20">
        <v>36976</v>
      </c>
      <c r="E167" s="18">
        <v>14697.45</v>
      </c>
      <c r="F167" s="11">
        <v>14354.57</v>
      </c>
      <c r="G167" s="6">
        <f t="shared" si="6"/>
        <v>-342.88000000000102</v>
      </c>
      <c r="H167" s="11"/>
      <c r="I167"/>
    </row>
    <row r="168" spans="1:9" x14ac:dyDescent="0.25">
      <c r="A168" s="3" t="s">
        <v>41</v>
      </c>
      <c r="B168" s="3">
        <v>500</v>
      </c>
      <c r="C168" s="20">
        <v>36942</v>
      </c>
      <c r="D168" s="20">
        <v>36978</v>
      </c>
      <c r="E168" s="18">
        <v>20674.95</v>
      </c>
      <c r="F168" s="11">
        <v>19279.38</v>
      </c>
      <c r="G168" s="6">
        <f t="shared" si="6"/>
        <v>-1395.5699999999997</v>
      </c>
      <c r="H168" s="11"/>
      <c r="I168"/>
    </row>
    <row r="169" spans="1:9" x14ac:dyDescent="0.25">
      <c r="A169" s="3" t="s">
        <v>41</v>
      </c>
      <c r="B169" s="3">
        <v>500</v>
      </c>
      <c r="C169" s="20">
        <v>36942</v>
      </c>
      <c r="D169" s="20">
        <v>36978</v>
      </c>
      <c r="E169" s="18">
        <v>21094.95</v>
      </c>
      <c r="F169" s="11">
        <v>19279.38</v>
      </c>
      <c r="G169" s="6">
        <f t="shared" si="6"/>
        <v>-1815.5699999999997</v>
      </c>
      <c r="H169" s="11"/>
      <c r="I169"/>
    </row>
    <row r="170" spans="1:9" x14ac:dyDescent="0.25">
      <c r="A170" s="2" t="s">
        <v>45</v>
      </c>
      <c r="B170" s="2">
        <v>5</v>
      </c>
      <c r="C170" s="20">
        <v>37019</v>
      </c>
      <c r="D170" s="20">
        <v>36944</v>
      </c>
      <c r="E170" s="18">
        <v>138.25</v>
      </c>
      <c r="F170" s="11">
        <v>2701.86</v>
      </c>
      <c r="G170" s="6">
        <f t="shared" si="6"/>
        <v>2563.61</v>
      </c>
      <c r="H170" s="11"/>
      <c r="I170"/>
    </row>
    <row r="171" spans="1:9" x14ac:dyDescent="0.25">
      <c r="A171" s="3" t="s">
        <v>68</v>
      </c>
      <c r="B171" s="3">
        <v>1000</v>
      </c>
      <c r="C171" s="20">
        <v>37074</v>
      </c>
      <c r="D171" s="20">
        <v>37014</v>
      </c>
      <c r="E171" s="11">
        <v>123849.95</v>
      </c>
      <c r="F171" s="11">
        <v>124905.88</v>
      </c>
      <c r="G171" s="6">
        <f t="shared" si="6"/>
        <v>1055.9300000000076</v>
      </c>
      <c r="H171" s="11"/>
      <c r="I171"/>
    </row>
    <row r="172" spans="1:9" x14ac:dyDescent="0.25">
      <c r="A172" s="3" t="s">
        <v>68</v>
      </c>
      <c r="B172" s="3">
        <v>1000</v>
      </c>
      <c r="C172" s="20">
        <v>37074</v>
      </c>
      <c r="D172" s="20">
        <v>37014</v>
      </c>
      <c r="E172" s="18">
        <v>123849.95</v>
      </c>
      <c r="F172" s="18">
        <v>124905.88</v>
      </c>
      <c r="G172" s="16">
        <f t="shared" si="6"/>
        <v>1055.9300000000076</v>
      </c>
      <c r="H172" s="11"/>
      <c r="I172"/>
    </row>
    <row r="173" spans="1:9" x14ac:dyDescent="0.25">
      <c r="A173" s="3" t="s">
        <v>21</v>
      </c>
      <c r="B173" s="3">
        <v>1000</v>
      </c>
      <c r="C173" s="20">
        <v>36889</v>
      </c>
      <c r="D173" s="20">
        <v>36971</v>
      </c>
      <c r="E173" s="6">
        <v>28387</v>
      </c>
      <c r="F173" s="11">
        <v>18676.919999999998</v>
      </c>
      <c r="G173" s="6">
        <f t="shared" si="6"/>
        <v>-9710.0800000000017</v>
      </c>
      <c r="H173" s="11"/>
      <c r="I173"/>
    </row>
    <row r="174" spans="1:9" x14ac:dyDescent="0.25">
      <c r="A174" s="3" t="s">
        <v>21</v>
      </c>
      <c r="B174" s="3">
        <v>1000</v>
      </c>
      <c r="C174" s="20">
        <v>36910</v>
      </c>
      <c r="D174" s="20">
        <v>36971</v>
      </c>
      <c r="E174" s="6">
        <v>31199.5</v>
      </c>
      <c r="F174" s="11">
        <v>18364.43</v>
      </c>
      <c r="G174" s="6">
        <f t="shared" si="6"/>
        <v>-12835.07</v>
      </c>
      <c r="H174" s="11"/>
      <c r="I174"/>
    </row>
    <row r="175" spans="1:9" x14ac:dyDescent="0.25">
      <c r="A175" s="3" t="s">
        <v>21</v>
      </c>
      <c r="B175" s="3">
        <v>2000</v>
      </c>
      <c r="C175" s="20">
        <v>36943</v>
      </c>
      <c r="D175" s="20">
        <v>36971</v>
      </c>
      <c r="E175" s="6">
        <v>40008.39</v>
      </c>
      <c r="F175" s="11">
        <v>36363.83</v>
      </c>
      <c r="G175" s="6">
        <f t="shared" si="6"/>
        <v>-3644.5599999999977</v>
      </c>
      <c r="H175" s="11"/>
      <c r="I175"/>
    </row>
    <row r="176" spans="1:9" x14ac:dyDescent="0.25">
      <c r="A176" s="3" t="s">
        <v>21</v>
      </c>
      <c r="B176" s="3">
        <v>1000</v>
      </c>
      <c r="C176" s="20">
        <v>36889</v>
      </c>
      <c r="D176" s="20">
        <v>36976</v>
      </c>
      <c r="E176" s="18">
        <v>28512</v>
      </c>
      <c r="F176" s="11">
        <v>18164.48</v>
      </c>
      <c r="G176" s="6">
        <f t="shared" si="6"/>
        <v>-10347.52</v>
      </c>
      <c r="H176" s="11"/>
      <c r="I176"/>
    </row>
    <row r="177" spans="1:9" x14ac:dyDescent="0.25">
      <c r="A177" s="3" t="s">
        <v>56</v>
      </c>
      <c r="B177" s="3">
        <v>500</v>
      </c>
      <c r="C177" s="20">
        <v>36964</v>
      </c>
      <c r="D177" s="20">
        <v>36976</v>
      </c>
      <c r="E177" s="18">
        <v>22291.200000000001</v>
      </c>
      <c r="F177" s="11">
        <v>23536.13</v>
      </c>
      <c r="G177" s="6">
        <f t="shared" si="6"/>
        <v>1244.9300000000003</v>
      </c>
      <c r="H177" s="11"/>
      <c r="I177"/>
    </row>
    <row r="178" spans="1:9" x14ac:dyDescent="0.25">
      <c r="A178" s="3" t="s">
        <v>56</v>
      </c>
      <c r="B178" s="3">
        <v>500</v>
      </c>
      <c r="C178" s="20">
        <v>36964</v>
      </c>
      <c r="D178" s="20">
        <v>36976</v>
      </c>
      <c r="E178" s="18">
        <v>21759.95</v>
      </c>
      <c r="F178" s="11">
        <v>23536.14</v>
      </c>
      <c r="G178" s="6">
        <f t="shared" si="6"/>
        <v>1776.1899999999987</v>
      </c>
      <c r="H178" s="11"/>
      <c r="I178"/>
    </row>
    <row r="179" spans="1:9" x14ac:dyDescent="0.25">
      <c r="A179" s="3" t="s">
        <v>31</v>
      </c>
      <c r="B179" s="3">
        <v>300</v>
      </c>
      <c r="C179" s="20">
        <v>36921</v>
      </c>
      <c r="D179" s="20">
        <v>36976</v>
      </c>
      <c r="E179" s="18">
        <v>30881.25</v>
      </c>
      <c r="F179" s="11">
        <v>15886</v>
      </c>
      <c r="G179" s="6">
        <f t="shared" si="6"/>
        <v>-14995.25</v>
      </c>
      <c r="H179" s="11"/>
      <c r="I179"/>
    </row>
    <row r="180" spans="1:9" x14ac:dyDescent="0.25">
      <c r="A180" s="3" t="s">
        <v>31</v>
      </c>
      <c r="B180" s="3">
        <v>200</v>
      </c>
      <c r="C180" s="20">
        <v>36921</v>
      </c>
      <c r="D180" s="20">
        <v>36976</v>
      </c>
      <c r="E180" s="18">
        <v>20617.3</v>
      </c>
      <c r="F180" s="11">
        <v>10590.67</v>
      </c>
      <c r="G180" s="6">
        <f t="shared" si="6"/>
        <v>-10026.629999999999</v>
      </c>
      <c r="H180" s="11"/>
      <c r="I180"/>
    </row>
    <row r="181" spans="1:9" x14ac:dyDescent="0.25">
      <c r="A181" s="3" t="s">
        <v>31</v>
      </c>
      <c r="B181" s="3">
        <v>500</v>
      </c>
      <c r="C181" s="20">
        <v>36921</v>
      </c>
      <c r="D181" s="20">
        <v>36976</v>
      </c>
      <c r="E181" s="18">
        <v>51137</v>
      </c>
      <c r="F181" s="11">
        <v>26476.66</v>
      </c>
      <c r="G181" s="6">
        <f t="shared" si="6"/>
        <v>-24660.34</v>
      </c>
      <c r="H181" s="11"/>
      <c r="I181"/>
    </row>
    <row r="182" spans="1:9" x14ac:dyDescent="0.25">
      <c r="A182" s="3" t="s">
        <v>35</v>
      </c>
      <c r="B182" s="3">
        <v>1000</v>
      </c>
      <c r="C182" s="20">
        <v>36930</v>
      </c>
      <c r="D182" s="20">
        <v>36937</v>
      </c>
      <c r="E182" s="11">
        <v>28353.7</v>
      </c>
      <c r="F182" s="6">
        <v>33488.93</v>
      </c>
      <c r="G182" s="6">
        <f t="shared" si="6"/>
        <v>5135.2299999999996</v>
      </c>
      <c r="H182" s="11"/>
      <c r="I182" s="7"/>
    </row>
    <row r="183" spans="1:9" x14ac:dyDescent="0.25">
      <c r="A183" s="3" t="s">
        <v>35</v>
      </c>
      <c r="B183" s="3">
        <v>500</v>
      </c>
      <c r="C183" s="20">
        <v>36927</v>
      </c>
      <c r="D183" s="20">
        <v>36938</v>
      </c>
      <c r="E183" s="11">
        <v>14509.95</v>
      </c>
      <c r="F183" s="6">
        <v>16270.75</v>
      </c>
      <c r="G183" s="6">
        <f t="shared" si="6"/>
        <v>1760.7999999999993</v>
      </c>
      <c r="H183" s="11"/>
      <c r="I183"/>
    </row>
    <row r="184" spans="1:9" x14ac:dyDescent="0.25">
      <c r="A184" s="3" t="s">
        <v>35</v>
      </c>
      <c r="B184" s="3">
        <v>1000</v>
      </c>
      <c r="C184" s="20">
        <v>36938</v>
      </c>
      <c r="D184" s="20">
        <v>36976</v>
      </c>
      <c r="E184" s="18">
        <v>33822.449999999997</v>
      </c>
      <c r="F184" s="11">
        <v>34697.68</v>
      </c>
      <c r="G184" s="6">
        <f t="shared" si="6"/>
        <v>875.2300000000032</v>
      </c>
      <c r="H184" s="11"/>
      <c r="I184"/>
    </row>
    <row r="185" spans="1:9" x14ac:dyDescent="0.25">
      <c r="A185" s="3" t="s">
        <v>72</v>
      </c>
      <c r="B185" s="3">
        <v>500</v>
      </c>
      <c r="C185" s="20" t="s">
        <v>73</v>
      </c>
      <c r="D185" s="20">
        <v>37029</v>
      </c>
      <c r="E185" s="18">
        <f>14969.95+4179.95</f>
        <v>19149.900000000001</v>
      </c>
      <c r="F185" s="11">
        <v>19954.330000000002</v>
      </c>
      <c r="G185" s="6">
        <f t="shared" si="6"/>
        <v>804.43000000000029</v>
      </c>
      <c r="H185" s="11"/>
      <c r="I185"/>
    </row>
    <row r="186" spans="1:9" x14ac:dyDescent="0.25">
      <c r="A186" s="2" t="s">
        <v>39</v>
      </c>
      <c r="B186" s="2">
        <v>5</v>
      </c>
      <c r="C186" s="20" t="s">
        <v>43</v>
      </c>
      <c r="D186" s="20">
        <v>36937</v>
      </c>
      <c r="E186" s="18">
        <v>0</v>
      </c>
      <c r="F186" s="11">
        <v>2029.8</v>
      </c>
      <c r="G186" s="6">
        <f t="shared" si="6"/>
        <v>2029.8</v>
      </c>
      <c r="H186" s="11"/>
      <c r="I186"/>
    </row>
    <row r="187" spans="1:9" x14ac:dyDescent="0.25">
      <c r="A187" s="3" t="s">
        <v>30</v>
      </c>
      <c r="B187" s="3">
        <v>500</v>
      </c>
      <c r="C187" s="20">
        <v>36924</v>
      </c>
      <c r="D187" s="20">
        <v>36978</v>
      </c>
      <c r="E187" s="18">
        <v>41657</v>
      </c>
      <c r="F187" s="11">
        <v>39345.370000000003</v>
      </c>
      <c r="G187" s="6">
        <f t="shared" si="6"/>
        <v>-2311.6299999999974</v>
      </c>
      <c r="H187" s="11"/>
      <c r="I187"/>
    </row>
    <row r="188" spans="1:9" x14ac:dyDescent="0.25">
      <c r="A188" s="3" t="s">
        <v>30</v>
      </c>
      <c r="B188" s="3">
        <v>500</v>
      </c>
      <c r="C188" s="20">
        <v>36930</v>
      </c>
      <c r="D188" s="20">
        <v>36978</v>
      </c>
      <c r="E188" s="18">
        <v>42414.95</v>
      </c>
      <c r="F188" s="11">
        <v>39345.370000000003</v>
      </c>
      <c r="G188" s="6">
        <f t="shared" si="6"/>
        <v>-3069.5799999999945</v>
      </c>
      <c r="H188" s="11"/>
      <c r="I188"/>
    </row>
    <row r="189" spans="1:9" x14ac:dyDescent="0.25">
      <c r="A189" s="3" t="s">
        <v>30</v>
      </c>
      <c r="B189" s="3">
        <v>500</v>
      </c>
      <c r="C189" s="20">
        <v>36935</v>
      </c>
      <c r="D189" s="20">
        <v>36978</v>
      </c>
      <c r="E189" s="18">
        <v>42339.95</v>
      </c>
      <c r="F189" s="11">
        <v>39345.370000000003</v>
      </c>
      <c r="G189" s="6">
        <f t="shared" si="6"/>
        <v>-2994.5799999999945</v>
      </c>
      <c r="H189" s="11"/>
      <c r="I189"/>
    </row>
    <row r="190" spans="1:9" x14ac:dyDescent="0.25">
      <c r="A190" s="2" t="s">
        <v>38</v>
      </c>
      <c r="B190" s="2">
        <v>10</v>
      </c>
      <c r="C190" s="20">
        <v>36957</v>
      </c>
      <c r="D190" s="20">
        <v>36937</v>
      </c>
      <c r="E190" s="11">
        <v>2747.84</v>
      </c>
      <c r="F190" s="6">
        <v>2403.1799999999998</v>
      </c>
      <c r="G190" s="6">
        <f t="shared" si="6"/>
        <v>-344.66000000000031</v>
      </c>
      <c r="H190" s="11"/>
      <c r="I190"/>
    </row>
    <row r="191" spans="1:9" x14ac:dyDescent="0.25">
      <c r="A191" s="2" t="s">
        <v>37</v>
      </c>
      <c r="B191" s="2">
        <v>10</v>
      </c>
      <c r="C191" s="20">
        <v>37063</v>
      </c>
      <c r="D191" s="20">
        <v>36936</v>
      </c>
      <c r="E191" s="18">
        <v>1138.8399999999999</v>
      </c>
      <c r="F191" s="11">
        <v>3448.8</v>
      </c>
      <c r="G191" s="6">
        <f t="shared" si="6"/>
        <v>2309.96</v>
      </c>
      <c r="H191" s="11"/>
      <c r="I191"/>
    </row>
    <row r="192" spans="1:9" x14ac:dyDescent="0.25">
      <c r="A192" s="2" t="s">
        <v>105</v>
      </c>
      <c r="B192" s="2">
        <v>1000</v>
      </c>
      <c r="C192" s="30">
        <v>37139</v>
      </c>
      <c r="D192" s="30">
        <v>37132</v>
      </c>
      <c r="E192" s="19">
        <v>38119.949999999997</v>
      </c>
      <c r="F192" s="19">
        <v>39499.730000000003</v>
      </c>
      <c r="G192" s="6">
        <f t="shared" si="6"/>
        <v>1379.7800000000061</v>
      </c>
      <c r="H192" s="11"/>
      <c r="I192"/>
    </row>
    <row r="193" spans="1:10" x14ac:dyDescent="0.25">
      <c r="A193" s="3" t="s">
        <v>66</v>
      </c>
      <c r="B193" s="3">
        <v>1000</v>
      </c>
      <c r="C193" s="32">
        <v>37141</v>
      </c>
      <c r="D193" s="4">
        <v>36997</v>
      </c>
      <c r="E193" s="19">
        <v>33859.949999999997</v>
      </c>
      <c r="F193" s="18">
        <v>41998.64</v>
      </c>
      <c r="G193" s="6">
        <f t="shared" si="6"/>
        <v>8138.6900000000023</v>
      </c>
      <c r="H193" s="11"/>
      <c r="I193"/>
    </row>
    <row r="194" spans="1:10" x14ac:dyDescent="0.25">
      <c r="A194" s="3" t="s">
        <v>66</v>
      </c>
      <c r="B194" s="3">
        <v>1000</v>
      </c>
      <c r="C194" s="32">
        <v>37141</v>
      </c>
      <c r="D194" s="4">
        <v>36997</v>
      </c>
      <c r="E194" s="19">
        <v>33869.949999999997</v>
      </c>
      <c r="F194" s="11">
        <v>41998.64</v>
      </c>
      <c r="G194" s="6">
        <f t="shared" si="6"/>
        <v>8128.6900000000023</v>
      </c>
      <c r="H194" s="11"/>
      <c r="I194"/>
    </row>
    <row r="195" spans="1:10" x14ac:dyDescent="0.25">
      <c r="A195" s="3" t="s">
        <v>66</v>
      </c>
      <c r="B195" s="3">
        <v>1000</v>
      </c>
      <c r="C195" s="32">
        <v>37141</v>
      </c>
      <c r="D195" s="4">
        <v>36997</v>
      </c>
      <c r="E195" s="19">
        <v>33899.949999999997</v>
      </c>
      <c r="F195" s="11">
        <v>41548.660000000003</v>
      </c>
      <c r="G195" s="6">
        <f t="shared" si="6"/>
        <v>7648.7100000000064</v>
      </c>
      <c r="H195" s="11"/>
      <c r="I195"/>
    </row>
    <row r="196" spans="1:10" x14ac:dyDescent="0.25">
      <c r="A196" s="3" t="s">
        <v>66</v>
      </c>
      <c r="B196" s="3">
        <v>2000</v>
      </c>
      <c r="C196" s="20">
        <v>37141</v>
      </c>
      <c r="D196" s="4">
        <v>37060</v>
      </c>
      <c r="E196" s="18">
        <v>67709.899999999994</v>
      </c>
      <c r="F196" s="19">
        <f>41878.65+41988.65</f>
        <v>83867.3</v>
      </c>
      <c r="G196" s="6">
        <f t="shared" si="6"/>
        <v>16157.400000000009</v>
      </c>
      <c r="H196" s="11"/>
      <c r="I196"/>
    </row>
    <row r="197" spans="1:10" x14ac:dyDescent="0.25">
      <c r="A197" s="3" t="s">
        <v>66</v>
      </c>
      <c r="B197" s="3">
        <v>2000</v>
      </c>
      <c r="C197" s="32">
        <v>37140</v>
      </c>
      <c r="D197" s="4">
        <v>37127</v>
      </c>
      <c r="E197" s="19">
        <v>68289.95</v>
      </c>
      <c r="F197" s="19">
        <v>77127.47</v>
      </c>
      <c r="G197" s="6">
        <f t="shared" si="6"/>
        <v>8837.5200000000041</v>
      </c>
      <c r="H197" s="11"/>
      <c r="I197"/>
    </row>
    <row r="198" spans="1:10" x14ac:dyDescent="0.25">
      <c r="A198" s="3" t="s">
        <v>66</v>
      </c>
      <c r="B198" s="3">
        <v>3000</v>
      </c>
      <c r="C198" s="32">
        <v>37140</v>
      </c>
      <c r="D198" s="4">
        <v>37057</v>
      </c>
      <c r="E198" s="18">
        <v>102349.85</v>
      </c>
      <c r="F198" s="18">
        <v>126645.91</v>
      </c>
      <c r="G198" s="6">
        <f t="shared" si="6"/>
        <v>24296.059999999998</v>
      </c>
      <c r="H198" s="11"/>
      <c r="I198"/>
    </row>
    <row r="199" spans="1:10" x14ac:dyDescent="0.25">
      <c r="A199" s="2" t="s">
        <v>64</v>
      </c>
      <c r="B199" s="2">
        <v>2000</v>
      </c>
      <c r="C199" s="32">
        <v>37141</v>
      </c>
      <c r="D199" s="29">
        <v>36978</v>
      </c>
      <c r="E199" s="19">
        <v>192669.95</v>
      </c>
      <c r="F199" s="19">
        <v>195453.62</v>
      </c>
      <c r="G199" s="6">
        <f t="shared" si="6"/>
        <v>2783.6699999999837</v>
      </c>
      <c r="H199" s="11"/>
      <c r="I199"/>
    </row>
    <row r="200" spans="1:10" x14ac:dyDescent="0.25">
      <c r="A200" s="3" t="s">
        <v>64</v>
      </c>
      <c r="B200" s="3">
        <v>1000</v>
      </c>
      <c r="C200" s="20">
        <v>37141</v>
      </c>
      <c r="D200" s="4">
        <v>36986</v>
      </c>
      <c r="E200" s="19">
        <v>96309.95</v>
      </c>
      <c r="F200" s="18">
        <v>97761.83</v>
      </c>
      <c r="G200" s="6">
        <f t="shared" si="6"/>
        <v>1451.8800000000047</v>
      </c>
      <c r="H200" s="11"/>
      <c r="I200"/>
    </row>
    <row r="201" spans="1:10" x14ac:dyDescent="0.25">
      <c r="A201" s="3" t="s">
        <v>64</v>
      </c>
      <c r="B201" s="3">
        <v>1000</v>
      </c>
      <c r="C201" s="20">
        <v>37141</v>
      </c>
      <c r="D201" s="4">
        <v>36986</v>
      </c>
      <c r="E201" s="19">
        <v>96379.95</v>
      </c>
      <c r="F201" s="18">
        <v>97926.78</v>
      </c>
      <c r="G201" s="6">
        <f t="shared" si="6"/>
        <v>1546.8300000000017</v>
      </c>
      <c r="H201" s="11"/>
      <c r="I201"/>
    </row>
    <row r="202" spans="1:10" x14ac:dyDescent="0.25">
      <c r="A202" s="3" t="s">
        <v>64</v>
      </c>
      <c r="B202" s="3">
        <v>4000</v>
      </c>
      <c r="C202" s="20">
        <v>37141</v>
      </c>
      <c r="D202" s="4" t="s">
        <v>110</v>
      </c>
      <c r="E202" s="18">
        <v>385039.9</v>
      </c>
      <c r="F202" s="18">
        <v>390147.35</v>
      </c>
      <c r="G202" s="6">
        <f t="shared" ref="G202:G268" si="7">F202-E202</f>
        <v>5107.4499999999534</v>
      </c>
      <c r="H202" s="11"/>
      <c r="I202"/>
    </row>
    <row r="203" spans="1:10" s="60" customFormat="1" x14ac:dyDescent="0.25">
      <c r="A203" s="57" t="s">
        <v>64</v>
      </c>
      <c r="B203" s="57">
        <v>2000</v>
      </c>
      <c r="C203" s="58">
        <v>37063</v>
      </c>
      <c r="D203" s="58" t="s">
        <v>91</v>
      </c>
      <c r="E203" s="53">
        <v>214589.95</v>
      </c>
      <c r="F203" s="53">
        <v>214533.03</v>
      </c>
      <c r="G203" s="54">
        <f>F203-E203</f>
        <v>-56.920000000012806</v>
      </c>
      <c r="H203" s="11"/>
      <c r="J203" s="57" t="s">
        <v>158</v>
      </c>
    </row>
    <row r="204" spans="1:10" s="60" customFormat="1" x14ac:dyDescent="0.25">
      <c r="A204" s="57" t="s">
        <v>64</v>
      </c>
      <c r="B204" s="57">
        <v>2000</v>
      </c>
      <c r="C204" s="58">
        <v>37092</v>
      </c>
      <c r="D204" s="58" t="s">
        <v>93</v>
      </c>
      <c r="E204" s="53">
        <v>211199.9</v>
      </c>
      <c r="F204" s="53">
        <v>209998.58</v>
      </c>
      <c r="G204" s="54">
        <f>F204-E204</f>
        <v>-1201.320000000007</v>
      </c>
      <c r="H204" s="11"/>
      <c r="I204" s="60" t="s">
        <v>94</v>
      </c>
      <c r="J204" s="57" t="s">
        <v>158</v>
      </c>
    </row>
    <row r="205" spans="1:10" s="60" customFormat="1" x14ac:dyDescent="0.25">
      <c r="A205" s="57" t="s">
        <v>64</v>
      </c>
      <c r="B205" s="57">
        <v>1000</v>
      </c>
      <c r="C205" s="58">
        <v>37070</v>
      </c>
      <c r="D205" s="58">
        <v>37001</v>
      </c>
      <c r="E205" s="53">
        <v>105849.95</v>
      </c>
      <c r="F205" s="53">
        <v>105651.97</v>
      </c>
      <c r="G205" s="54">
        <f>F205-E205</f>
        <v>-197.97999999999593</v>
      </c>
      <c r="H205" s="11"/>
      <c r="I205" s="60" t="s">
        <v>94</v>
      </c>
      <c r="J205" s="57" t="s">
        <v>158</v>
      </c>
    </row>
    <row r="206" spans="1:10" x14ac:dyDescent="0.25">
      <c r="A206" s="3" t="s">
        <v>64</v>
      </c>
      <c r="B206" s="3">
        <v>1000</v>
      </c>
      <c r="C206" s="20">
        <v>37141</v>
      </c>
      <c r="D206" s="4">
        <v>37096</v>
      </c>
      <c r="E206" s="19">
        <v>96439.95</v>
      </c>
      <c r="F206" s="18">
        <v>102741.86</v>
      </c>
      <c r="G206" s="6">
        <f t="shared" si="7"/>
        <v>6301.9100000000035</v>
      </c>
      <c r="H206" s="11"/>
      <c r="I206"/>
    </row>
    <row r="207" spans="1:10" x14ac:dyDescent="0.25">
      <c r="A207" s="3" t="s">
        <v>64</v>
      </c>
      <c r="B207" s="3">
        <v>1000</v>
      </c>
      <c r="C207" s="20">
        <v>37141</v>
      </c>
      <c r="D207" s="4">
        <v>37096</v>
      </c>
      <c r="E207" s="19">
        <v>96279.95</v>
      </c>
      <c r="F207" s="18">
        <v>102656.62</v>
      </c>
      <c r="G207" s="6">
        <f t="shared" si="7"/>
        <v>6376.6699999999983</v>
      </c>
      <c r="H207" s="11"/>
      <c r="I207"/>
    </row>
    <row r="208" spans="1:10" x14ac:dyDescent="0.25">
      <c r="A208" s="3" t="s">
        <v>64</v>
      </c>
      <c r="B208" s="3">
        <v>1000</v>
      </c>
      <c r="C208" s="20">
        <v>37141</v>
      </c>
      <c r="D208" s="4">
        <v>37113</v>
      </c>
      <c r="E208" s="19">
        <v>96399.95</v>
      </c>
      <c r="F208" s="18">
        <v>104026.58</v>
      </c>
      <c r="G208" s="6">
        <f t="shared" si="7"/>
        <v>7626.6300000000047</v>
      </c>
      <c r="H208" s="11"/>
      <c r="I208"/>
    </row>
    <row r="209" spans="1:10" x14ac:dyDescent="0.25">
      <c r="A209" s="3" t="s">
        <v>64</v>
      </c>
      <c r="B209" s="3">
        <v>1000</v>
      </c>
      <c r="C209" s="20">
        <v>37140</v>
      </c>
      <c r="D209" s="4">
        <v>37113</v>
      </c>
      <c r="E209" s="19">
        <v>98779.95</v>
      </c>
      <c r="F209" s="18">
        <v>104176.57</v>
      </c>
      <c r="G209" s="6">
        <f t="shared" si="7"/>
        <v>5396.6200000000099</v>
      </c>
      <c r="H209" s="11"/>
      <c r="I209"/>
    </row>
    <row r="210" spans="1:10" x14ac:dyDescent="0.25">
      <c r="A210" s="3" t="s">
        <v>64</v>
      </c>
      <c r="B210" s="3">
        <v>1000</v>
      </c>
      <c r="C210" s="20">
        <v>37140</v>
      </c>
      <c r="D210" s="4">
        <v>37113</v>
      </c>
      <c r="E210" s="19">
        <v>98849.95</v>
      </c>
      <c r="F210" s="18">
        <v>103936.58</v>
      </c>
      <c r="G210" s="6">
        <f t="shared" si="7"/>
        <v>5086.6300000000047</v>
      </c>
      <c r="H210" s="11"/>
      <c r="I210"/>
    </row>
    <row r="211" spans="1:10" x14ac:dyDescent="0.25">
      <c r="A211" s="3" t="s">
        <v>64</v>
      </c>
      <c r="B211" s="3">
        <v>1000</v>
      </c>
      <c r="C211" s="20">
        <v>37140</v>
      </c>
      <c r="D211" s="4">
        <v>37123</v>
      </c>
      <c r="E211" s="19">
        <v>98699.95</v>
      </c>
      <c r="F211" s="18">
        <v>102906.61</v>
      </c>
      <c r="G211" s="6">
        <f t="shared" si="7"/>
        <v>4206.6600000000035</v>
      </c>
      <c r="H211" s="11"/>
      <c r="I211"/>
    </row>
    <row r="212" spans="1:10" x14ac:dyDescent="0.25">
      <c r="A212" s="3" t="s">
        <v>64</v>
      </c>
      <c r="B212" s="3">
        <v>1000</v>
      </c>
      <c r="C212" s="20">
        <v>37140</v>
      </c>
      <c r="D212" s="4">
        <v>37125</v>
      </c>
      <c r="E212" s="19">
        <v>98819.95</v>
      </c>
      <c r="F212" s="18">
        <v>102762</v>
      </c>
      <c r="G212" s="6">
        <f t="shared" si="7"/>
        <v>3942.0500000000029</v>
      </c>
      <c r="H212" s="11"/>
      <c r="I212"/>
    </row>
    <row r="213" spans="1:10" x14ac:dyDescent="0.25">
      <c r="A213" s="3" t="s">
        <v>64</v>
      </c>
      <c r="B213" s="3">
        <v>2000</v>
      </c>
      <c r="C213" s="20">
        <v>37141</v>
      </c>
      <c r="D213" s="4" t="s">
        <v>109</v>
      </c>
      <c r="E213" s="19">
        <v>192409.95</v>
      </c>
      <c r="F213" s="18">
        <v>202573.43</v>
      </c>
      <c r="G213" s="6">
        <f t="shared" si="7"/>
        <v>10163.479999999981</v>
      </c>
      <c r="H213" s="11"/>
      <c r="I213"/>
    </row>
    <row r="214" spans="1:10" x14ac:dyDescent="0.25">
      <c r="A214" s="3" t="s">
        <v>64</v>
      </c>
      <c r="B214" s="3">
        <v>2000</v>
      </c>
      <c r="C214" s="20">
        <v>37140</v>
      </c>
      <c r="D214" s="4">
        <v>37139</v>
      </c>
      <c r="E214" s="19">
        <v>197249.95</v>
      </c>
      <c r="F214" s="18">
        <v>200938.44</v>
      </c>
      <c r="G214" s="6">
        <f t="shared" si="7"/>
        <v>3688.4899999999907</v>
      </c>
      <c r="H214" s="11"/>
      <c r="I214"/>
    </row>
    <row r="215" spans="1:10" x14ac:dyDescent="0.25">
      <c r="A215" s="3" t="s">
        <v>68</v>
      </c>
      <c r="B215" s="3">
        <v>2000</v>
      </c>
      <c r="C215" s="20">
        <v>37141</v>
      </c>
      <c r="D215" s="20">
        <v>37056</v>
      </c>
      <c r="E215" s="19">
        <v>218289.95</v>
      </c>
      <c r="F215" s="18">
        <v>246509.43</v>
      </c>
      <c r="G215" s="6">
        <f t="shared" si="7"/>
        <v>28219.479999999981</v>
      </c>
      <c r="H215" s="11"/>
      <c r="I215"/>
    </row>
    <row r="216" spans="1:10" x14ac:dyDescent="0.25">
      <c r="A216" s="3" t="s">
        <v>68</v>
      </c>
      <c r="B216" s="3">
        <v>2000</v>
      </c>
      <c r="C216" s="20">
        <v>37141</v>
      </c>
      <c r="D216" s="20" t="s">
        <v>112</v>
      </c>
      <c r="E216" s="19">
        <v>218249.95</v>
      </c>
      <c r="F216" s="18">
        <v>243577.36</v>
      </c>
      <c r="G216" s="6">
        <f t="shared" si="7"/>
        <v>25327.409999999974</v>
      </c>
      <c r="H216" s="11"/>
      <c r="I216"/>
    </row>
    <row r="217" spans="1:10" x14ac:dyDescent="0.25">
      <c r="A217" s="3" t="s">
        <v>68</v>
      </c>
      <c r="B217" s="3">
        <v>2000</v>
      </c>
      <c r="C217" s="20">
        <v>37140</v>
      </c>
      <c r="D217" s="20" t="s">
        <v>111</v>
      </c>
      <c r="E217" s="19">
        <v>222369.95</v>
      </c>
      <c r="F217" s="18">
        <v>242271.91</v>
      </c>
      <c r="G217" s="6">
        <f t="shared" si="7"/>
        <v>19901.959999999992</v>
      </c>
      <c r="H217" s="11"/>
      <c r="I217"/>
    </row>
    <row r="218" spans="1:10" x14ac:dyDescent="0.25">
      <c r="A218" s="3" t="s">
        <v>68</v>
      </c>
      <c r="B218" s="3">
        <v>1000</v>
      </c>
      <c r="C218" s="20">
        <v>37141</v>
      </c>
      <c r="D218" s="20">
        <v>37068</v>
      </c>
      <c r="E218" s="19">
        <v>109239.95</v>
      </c>
      <c r="F218" s="18">
        <v>121791.43</v>
      </c>
      <c r="G218" s="6">
        <f t="shared" si="7"/>
        <v>12551.479999999996</v>
      </c>
      <c r="H218" s="11"/>
      <c r="I218"/>
    </row>
    <row r="219" spans="1:10" x14ac:dyDescent="0.25">
      <c r="A219" s="3" t="s">
        <v>68</v>
      </c>
      <c r="B219" s="3">
        <v>3000</v>
      </c>
      <c r="C219" s="20">
        <v>37140</v>
      </c>
      <c r="D219" s="20">
        <v>37082</v>
      </c>
      <c r="E219" s="18">
        <v>333329.90000000002</v>
      </c>
      <c r="F219" s="18">
        <f>119386.07+119416.06+119436.06</f>
        <v>358238.19</v>
      </c>
      <c r="G219" s="6">
        <f t="shared" si="7"/>
        <v>24908.289999999979</v>
      </c>
      <c r="H219" s="11"/>
      <c r="I219"/>
    </row>
    <row r="220" spans="1:10" x14ac:dyDescent="0.25">
      <c r="A220" s="3" t="s">
        <v>82</v>
      </c>
      <c r="B220" s="3">
        <v>5000</v>
      </c>
      <c r="C220" s="20">
        <v>37144</v>
      </c>
      <c r="D220" s="20">
        <v>37112</v>
      </c>
      <c r="E220" s="18">
        <v>91179.85</v>
      </c>
      <c r="F220" s="18">
        <v>97347</v>
      </c>
      <c r="G220" s="6">
        <f t="shared" si="7"/>
        <v>6167.1499999999942</v>
      </c>
      <c r="H220" s="11"/>
      <c r="I220"/>
      <c r="J220" s="1" t="s">
        <v>1</v>
      </c>
    </row>
    <row r="221" spans="1:10" x14ac:dyDescent="0.25">
      <c r="A221" s="3" t="s">
        <v>77</v>
      </c>
      <c r="B221" s="3">
        <v>25</v>
      </c>
      <c r="C221" s="20">
        <v>37050</v>
      </c>
      <c r="D221" s="20">
        <v>37144</v>
      </c>
      <c r="E221" s="18">
        <v>3317.61</v>
      </c>
      <c r="F221" s="18">
        <v>6436.08</v>
      </c>
      <c r="G221" s="6">
        <f t="shared" si="7"/>
        <v>3118.47</v>
      </c>
      <c r="H221" s="11"/>
      <c r="I221"/>
    </row>
    <row r="222" spans="1:10" x14ac:dyDescent="0.25">
      <c r="A222" s="3" t="s">
        <v>77</v>
      </c>
      <c r="B222" s="3">
        <v>50</v>
      </c>
      <c r="C222" s="20">
        <v>37055</v>
      </c>
      <c r="D222" s="20">
        <v>37144</v>
      </c>
      <c r="E222" s="18">
        <v>6810.94</v>
      </c>
      <c r="F222" s="18">
        <v>12642.12</v>
      </c>
      <c r="G222" s="6">
        <f t="shared" si="7"/>
        <v>5831.1800000000012</v>
      </c>
      <c r="H222" s="11"/>
      <c r="I222"/>
    </row>
    <row r="223" spans="1:10" x14ac:dyDescent="0.25">
      <c r="A223" s="3" t="s">
        <v>86</v>
      </c>
      <c r="B223" s="3">
        <v>25</v>
      </c>
      <c r="C223" s="20">
        <v>37144</v>
      </c>
      <c r="D223" s="20">
        <v>37112</v>
      </c>
      <c r="E223" s="18">
        <v>9813.7000000000007</v>
      </c>
      <c r="F223" s="18">
        <v>12385.05</v>
      </c>
      <c r="G223" s="6">
        <f t="shared" si="7"/>
        <v>2571.3499999999985</v>
      </c>
      <c r="H223" s="11"/>
      <c r="I223"/>
    </row>
    <row r="224" spans="1:10" x14ac:dyDescent="0.25">
      <c r="A224" s="3" t="s">
        <v>78</v>
      </c>
      <c r="B224" s="3">
        <v>25</v>
      </c>
      <c r="C224" s="20">
        <v>37144</v>
      </c>
      <c r="D224" s="20">
        <v>37123</v>
      </c>
      <c r="E224" s="18">
        <v>5313.7</v>
      </c>
      <c r="F224" s="18">
        <v>8686</v>
      </c>
      <c r="G224" s="6">
        <f t="shared" si="7"/>
        <v>3372.3</v>
      </c>
      <c r="H224" s="11"/>
      <c r="I224"/>
    </row>
    <row r="225" spans="1:9" x14ac:dyDescent="0.25">
      <c r="A225" s="3" t="s">
        <v>78</v>
      </c>
      <c r="B225" s="3">
        <v>25</v>
      </c>
      <c r="C225" s="20">
        <v>37144</v>
      </c>
      <c r="D225" s="20" t="s">
        <v>116</v>
      </c>
      <c r="E225" s="18">
        <v>5438.7</v>
      </c>
      <c r="F225" s="18">
        <v>10656.94</v>
      </c>
      <c r="G225" s="6">
        <f t="shared" si="7"/>
        <v>5218.2400000000007</v>
      </c>
      <c r="H225" s="11"/>
      <c r="I225"/>
    </row>
    <row r="226" spans="1:9" x14ac:dyDescent="0.25">
      <c r="A226" s="3" t="s">
        <v>64</v>
      </c>
      <c r="B226" s="3">
        <v>1000</v>
      </c>
      <c r="C226" s="20">
        <v>37151</v>
      </c>
      <c r="D226" s="20">
        <v>36978</v>
      </c>
      <c r="E226" s="18">
        <v>90019.9</v>
      </c>
      <c r="F226" s="18">
        <v>97186.81</v>
      </c>
      <c r="G226" s="6">
        <f t="shared" si="7"/>
        <v>7166.9100000000035</v>
      </c>
      <c r="H226" s="11"/>
      <c r="I226"/>
    </row>
    <row r="227" spans="1:9" x14ac:dyDescent="0.25">
      <c r="A227" s="3" t="s">
        <v>64</v>
      </c>
      <c r="B227" s="3">
        <v>1000</v>
      </c>
      <c r="C227" s="20">
        <v>37151</v>
      </c>
      <c r="D227" s="20">
        <v>36979</v>
      </c>
      <c r="E227" s="18">
        <v>90044.9</v>
      </c>
      <c r="F227" s="18">
        <v>97036.81</v>
      </c>
      <c r="G227" s="6">
        <f t="shared" si="7"/>
        <v>6991.9100000000035</v>
      </c>
      <c r="H227" s="11"/>
      <c r="I227"/>
    </row>
    <row r="228" spans="1:9" x14ac:dyDescent="0.25">
      <c r="A228" s="3" t="s">
        <v>64</v>
      </c>
      <c r="B228" s="3">
        <v>1000</v>
      </c>
      <c r="C228" s="20">
        <v>37151</v>
      </c>
      <c r="D228" s="20">
        <v>36984</v>
      </c>
      <c r="E228" s="18">
        <v>89849.9</v>
      </c>
      <c r="F228" s="18">
        <v>96186.79</v>
      </c>
      <c r="G228" s="6">
        <f t="shared" si="7"/>
        <v>6336.8899999999994</v>
      </c>
      <c r="H228" s="11"/>
      <c r="I228"/>
    </row>
    <row r="229" spans="1:9" x14ac:dyDescent="0.25">
      <c r="A229" s="3" t="s">
        <v>64</v>
      </c>
      <c r="B229" s="3">
        <v>1000</v>
      </c>
      <c r="C229" s="20">
        <v>37151</v>
      </c>
      <c r="D229" s="20">
        <v>36984</v>
      </c>
      <c r="E229" s="18">
        <v>89849.95</v>
      </c>
      <c r="F229" s="18">
        <v>96702.27</v>
      </c>
      <c r="G229" s="6">
        <f t="shared" si="7"/>
        <v>6852.320000000007</v>
      </c>
      <c r="H229" s="11"/>
      <c r="I229"/>
    </row>
    <row r="230" spans="1:9" x14ac:dyDescent="0.25">
      <c r="A230" s="3" t="s">
        <v>64</v>
      </c>
      <c r="B230" s="3">
        <v>1000</v>
      </c>
      <c r="C230" s="20">
        <v>37151</v>
      </c>
      <c r="D230" s="20">
        <v>36985</v>
      </c>
      <c r="E230" s="18">
        <v>89989.95</v>
      </c>
      <c r="F230" s="18">
        <v>94886.83</v>
      </c>
      <c r="G230" s="6">
        <f t="shared" si="7"/>
        <v>4896.8800000000047</v>
      </c>
      <c r="H230" s="11"/>
      <c r="I230"/>
    </row>
    <row r="231" spans="1:9" x14ac:dyDescent="0.25">
      <c r="A231" s="3" t="s">
        <v>117</v>
      </c>
      <c r="B231" s="3">
        <v>5000</v>
      </c>
      <c r="C231" s="20">
        <v>37151</v>
      </c>
      <c r="D231" s="20">
        <v>37144</v>
      </c>
      <c r="E231" s="18">
        <v>204479.7</v>
      </c>
      <c r="F231" s="18">
        <v>218442.94</v>
      </c>
      <c r="G231" s="6">
        <f t="shared" si="7"/>
        <v>13963.239999999991</v>
      </c>
      <c r="H231" s="11"/>
      <c r="I231"/>
    </row>
    <row r="232" spans="1:9" x14ac:dyDescent="0.25">
      <c r="A232" s="3" t="s">
        <v>68</v>
      </c>
      <c r="B232" s="3">
        <v>2000</v>
      </c>
      <c r="C232" s="20">
        <v>37151</v>
      </c>
      <c r="D232" s="20">
        <v>37012</v>
      </c>
      <c r="E232" s="18">
        <v>209049.8</v>
      </c>
      <c r="F232" s="18">
        <v>249771.8</v>
      </c>
      <c r="G232" s="6">
        <f t="shared" si="7"/>
        <v>40722</v>
      </c>
      <c r="H232" s="11"/>
      <c r="I232"/>
    </row>
    <row r="233" spans="1:9" x14ac:dyDescent="0.25">
      <c r="A233" s="3" t="s">
        <v>68</v>
      </c>
      <c r="B233" s="3">
        <v>2000</v>
      </c>
      <c r="C233" s="20">
        <v>37151</v>
      </c>
      <c r="D233" s="20">
        <v>37013</v>
      </c>
      <c r="E233" s="18">
        <v>209394.8</v>
      </c>
      <c r="F233" s="18">
        <v>253001.65</v>
      </c>
      <c r="G233" s="6">
        <f t="shared" si="7"/>
        <v>43606.850000000006</v>
      </c>
      <c r="H233" s="11"/>
      <c r="I233"/>
    </row>
    <row r="234" spans="1:9" x14ac:dyDescent="0.25">
      <c r="A234" s="3" t="s">
        <v>68</v>
      </c>
      <c r="B234" s="3">
        <v>1000</v>
      </c>
      <c r="C234" s="20">
        <v>37151</v>
      </c>
      <c r="D234" s="20">
        <v>37019</v>
      </c>
      <c r="E234" s="18">
        <v>104789.9</v>
      </c>
      <c r="F234" s="18">
        <v>126260.88</v>
      </c>
      <c r="G234" s="6">
        <f t="shared" si="7"/>
        <v>21470.98000000001</v>
      </c>
      <c r="H234" s="11"/>
      <c r="I234"/>
    </row>
    <row r="235" spans="1:9" x14ac:dyDescent="0.25">
      <c r="A235" s="3" t="s">
        <v>68</v>
      </c>
      <c r="B235" s="3">
        <v>3000</v>
      </c>
      <c r="C235" s="20">
        <v>37151</v>
      </c>
      <c r="D235" s="20">
        <v>37035</v>
      </c>
      <c r="E235" s="18">
        <v>314899.84999999998</v>
      </c>
      <c r="F235" s="18">
        <v>387067.36</v>
      </c>
      <c r="G235" s="6">
        <f t="shared" si="7"/>
        <v>72167.510000000009</v>
      </c>
      <c r="H235" s="11"/>
      <c r="I235"/>
    </row>
    <row r="236" spans="1:9" x14ac:dyDescent="0.25">
      <c r="A236" s="3" t="s">
        <v>68</v>
      </c>
      <c r="B236" s="3">
        <v>2000</v>
      </c>
      <c r="C236" s="20">
        <v>37151</v>
      </c>
      <c r="D236" s="20">
        <v>37056</v>
      </c>
      <c r="E236" s="18">
        <v>209729.9</v>
      </c>
      <c r="F236" s="18">
        <v>246509.43</v>
      </c>
      <c r="G236" s="6">
        <f t="shared" si="7"/>
        <v>36779.53</v>
      </c>
      <c r="H236" s="11"/>
      <c r="I236"/>
    </row>
    <row r="237" spans="1:9" x14ac:dyDescent="0.25">
      <c r="A237" s="3" t="s">
        <v>68</v>
      </c>
      <c r="B237" s="3">
        <v>1000</v>
      </c>
      <c r="C237" s="20">
        <v>37151</v>
      </c>
      <c r="D237" s="20">
        <v>37144</v>
      </c>
      <c r="E237" s="18">
        <v>104999.95</v>
      </c>
      <c r="F237" s="18">
        <v>109496.39</v>
      </c>
      <c r="G237" s="6">
        <f t="shared" si="7"/>
        <v>4496.4400000000023</v>
      </c>
      <c r="H237" s="11"/>
      <c r="I237"/>
    </row>
    <row r="238" spans="1:9" x14ac:dyDescent="0.25">
      <c r="A238" s="3" t="s">
        <v>68</v>
      </c>
      <c r="B238" s="3">
        <v>2000</v>
      </c>
      <c r="C238" s="20">
        <v>37151</v>
      </c>
      <c r="D238" s="20">
        <v>37144</v>
      </c>
      <c r="E238" s="18">
        <v>209874.5</v>
      </c>
      <c r="F238" s="18">
        <v>219302.73</v>
      </c>
      <c r="G238" s="6">
        <f t="shared" si="7"/>
        <v>9428.2300000000105</v>
      </c>
      <c r="H238" s="11"/>
      <c r="I238"/>
    </row>
    <row r="239" spans="1:9" x14ac:dyDescent="0.25">
      <c r="A239" s="3" t="s">
        <v>68</v>
      </c>
      <c r="B239" s="3">
        <v>3090</v>
      </c>
      <c r="C239" s="20">
        <v>37151</v>
      </c>
      <c r="D239" s="20">
        <v>37144</v>
      </c>
      <c r="E239" s="18">
        <v>315120</v>
      </c>
      <c r="F239" s="18">
        <v>342844.71</v>
      </c>
      <c r="G239" s="6">
        <f t="shared" si="7"/>
        <v>27724.710000000021</v>
      </c>
      <c r="H239" s="11"/>
      <c r="I239"/>
    </row>
    <row r="240" spans="1:9" x14ac:dyDescent="0.25">
      <c r="A240" s="3" t="s">
        <v>64</v>
      </c>
      <c r="B240" s="3">
        <v>5000</v>
      </c>
      <c r="C240" s="20">
        <v>37151</v>
      </c>
      <c r="D240" s="20">
        <v>37144</v>
      </c>
      <c r="E240" s="18">
        <v>450174.5</v>
      </c>
      <c r="F240" s="18">
        <v>481744.08</v>
      </c>
      <c r="G240" s="6">
        <f t="shared" si="7"/>
        <v>31569.580000000016</v>
      </c>
      <c r="H240" s="11"/>
      <c r="I240"/>
    </row>
    <row r="241" spans="1:9" x14ac:dyDescent="0.25">
      <c r="A241" s="3" t="s">
        <v>68</v>
      </c>
      <c r="B241" s="3">
        <v>1000</v>
      </c>
      <c r="C241" s="20">
        <v>37154</v>
      </c>
      <c r="D241" s="20">
        <v>37152</v>
      </c>
      <c r="E241" s="18">
        <v>99509.95</v>
      </c>
      <c r="F241" s="18">
        <v>103666.59</v>
      </c>
      <c r="G241" s="6">
        <f t="shared" si="7"/>
        <v>4156.6399999999994</v>
      </c>
      <c r="H241" s="11"/>
      <c r="I241"/>
    </row>
    <row r="242" spans="1:9" x14ac:dyDescent="0.25">
      <c r="A242" s="3" t="s">
        <v>68</v>
      </c>
      <c r="B242" s="3">
        <v>1000</v>
      </c>
      <c r="C242" s="20">
        <v>37154</v>
      </c>
      <c r="D242" s="20">
        <v>37152</v>
      </c>
      <c r="E242" s="18">
        <v>99259.95</v>
      </c>
      <c r="F242" s="18">
        <v>103716.59</v>
      </c>
      <c r="G242" s="6">
        <f t="shared" si="7"/>
        <v>4456.6399999999994</v>
      </c>
      <c r="H242" s="11"/>
      <c r="I242"/>
    </row>
    <row r="243" spans="1:9" x14ac:dyDescent="0.25">
      <c r="A243" s="3" t="s">
        <v>68</v>
      </c>
      <c r="B243" s="3">
        <v>1000</v>
      </c>
      <c r="C243" s="20">
        <v>37154</v>
      </c>
      <c r="D243" s="20">
        <v>37153</v>
      </c>
      <c r="E243" s="18">
        <v>99519.95</v>
      </c>
      <c r="F243" s="18">
        <v>103546.59</v>
      </c>
      <c r="G243" s="6">
        <f t="shared" si="7"/>
        <v>4026.6399999999994</v>
      </c>
      <c r="H243" s="11"/>
      <c r="I243"/>
    </row>
    <row r="244" spans="1:9" x14ac:dyDescent="0.25">
      <c r="A244" s="3" t="s">
        <v>68</v>
      </c>
      <c r="B244" s="3">
        <v>1000</v>
      </c>
      <c r="C244" s="20">
        <v>37154</v>
      </c>
      <c r="D244" s="20">
        <v>37153</v>
      </c>
      <c r="E244" s="18">
        <v>101049.95</v>
      </c>
      <c r="F244" s="18">
        <v>103946.58</v>
      </c>
      <c r="G244" s="6">
        <f t="shared" si="7"/>
        <v>2896.6300000000047</v>
      </c>
      <c r="H244" s="11"/>
      <c r="I244"/>
    </row>
    <row r="245" spans="1:9" x14ac:dyDescent="0.25">
      <c r="A245" s="3" t="s">
        <v>68</v>
      </c>
      <c r="B245" s="3">
        <v>1000</v>
      </c>
      <c r="C245" s="20">
        <v>37154</v>
      </c>
      <c r="D245" s="20">
        <v>37153</v>
      </c>
      <c r="E245" s="18">
        <v>99059.95</v>
      </c>
      <c r="F245" s="18">
        <v>103816.58</v>
      </c>
      <c r="G245" s="6">
        <f t="shared" si="7"/>
        <v>4756.6300000000047</v>
      </c>
      <c r="H245" s="11"/>
      <c r="I245"/>
    </row>
    <row r="246" spans="1:9" x14ac:dyDescent="0.25">
      <c r="A246" s="3" t="s">
        <v>64</v>
      </c>
      <c r="B246" s="3">
        <v>1000</v>
      </c>
      <c r="C246" s="20">
        <v>37154</v>
      </c>
      <c r="D246" s="20">
        <v>37152</v>
      </c>
      <c r="E246" s="18">
        <v>84155.95</v>
      </c>
      <c r="F246" s="6">
        <v>89182.11</v>
      </c>
      <c r="G246" s="6">
        <f t="shared" si="7"/>
        <v>5026.1600000000035</v>
      </c>
      <c r="H246" s="11"/>
      <c r="I246"/>
    </row>
    <row r="247" spans="1:9" x14ac:dyDescent="0.25">
      <c r="A247" s="3" t="s">
        <v>64</v>
      </c>
      <c r="B247" s="3">
        <v>1000</v>
      </c>
      <c r="C247" s="20">
        <v>37154</v>
      </c>
      <c r="D247" s="20">
        <v>37152</v>
      </c>
      <c r="E247" s="18">
        <v>84059.95</v>
      </c>
      <c r="F247" s="18">
        <v>89257.07</v>
      </c>
      <c r="G247" s="6">
        <f t="shared" si="7"/>
        <v>5197.1200000000099</v>
      </c>
      <c r="H247" s="11"/>
      <c r="I247"/>
    </row>
    <row r="248" spans="1:9" x14ac:dyDescent="0.25">
      <c r="A248" s="3" t="s">
        <v>64</v>
      </c>
      <c r="B248" s="3">
        <v>1000</v>
      </c>
      <c r="C248" s="20">
        <v>37154</v>
      </c>
      <c r="D248" s="20">
        <v>37152</v>
      </c>
      <c r="E248" s="18">
        <v>86749.95</v>
      </c>
      <c r="F248" s="18">
        <v>89117.07</v>
      </c>
      <c r="G248" s="6">
        <f t="shared" si="7"/>
        <v>2367.1200000000099</v>
      </c>
      <c r="H248" s="11"/>
      <c r="I248"/>
    </row>
    <row r="249" spans="1:9" x14ac:dyDescent="0.25">
      <c r="A249" s="3" t="s">
        <v>64</v>
      </c>
      <c r="B249" s="3">
        <v>1000</v>
      </c>
      <c r="C249" s="20">
        <v>37154</v>
      </c>
      <c r="D249" s="20">
        <v>37152</v>
      </c>
      <c r="E249" s="18">
        <v>84009.95</v>
      </c>
      <c r="F249" s="18">
        <v>89097.07</v>
      </c>
      <c r="G249" s="6">
        <f t="shared" si="7"/>
        <v>5087.1200000000099</v>
      </c>
      <c r="H249" s="11"/>
      <c r="I249"/>
    </row>
    <row r="250" spans="1:9" x14ac:dyDescent="0.25">
      <c r="A250" s="3" t="s">
        <v>64</v>
      </c>
      <c r="B250" s="3">
        <v>1000</v>
      </c>
      <c r="C250" s="20">
        <v>37154</v>
      </c>
      <c r="D250" s="20">
        <v>37152</v>
      </c>
      <c r="E250" s="18">
        <v>84189.95</v>
      </c>
      <c r="F250" s="18">
        <v>89487.06</v>
      </c>
      <c r="G250" s="6">
        <f t="shared" si="7"/>
        <v>5297.1100000000006</v>
      </c>
      <c r="H250" s="11"/>
      <c r="I250"/>
    </row>
    <row r="251" spans="1:9" x14ac:dyDescent="0.25">
      <c r="A251" s="3" t="s">
        <v>64</v>
      </c>
      <c r="B251" s="3">
        <v>1000</v>
      </c>
      <c r="C251" s="20">
        <v>37154</v>
      </c>
      <c r="D251" s="20">
        <v>37152</v>
      </c>
      <c r="E251" s="18">
        <v>83949.95</v>
      </c>
      <c r="F251" s="18">
        <v>89347.07</v>
      </c>
      <c r="G251" s="6">
        <f t="shared" si="7"/>
        <v>5397.1200000000099</v>
      </c>
      <c r="H251" s="11"/>
      <c r="I251"/>
    </row>
    <row r="252" spans="1:9" x14ac:dyDescent="0.25">
      <c r="A252" s="3" t="s">
        <v>64</v>
      </c>
      <c r="B252" s="3">
        <v>1000</v>
      </c>
      <c r="C252" s="20">
        <v>37154</v>
      </c>
      <c r="D252" s="20">
        <v>37153</v>
      </c>
      <c r="E252" s="18">
        <v>83909.95</v>
      </c>
      <c r="F252" s="18">
        <v>88637.09</v>
      </c>
      <c r="G252" s="6">
        <f t="shared" si="7"/>
        <v>4727.1399999999994</v>
      </c>
      <c r="H252" s="11"/>
      <c r="I252"/>
    </row>
    <row r="253" spans="1:9" x14ac:dyDescent="0.25">
      <c r="A253" s="3" t="s">
        <v>64</v>
      </c>
      <c r="B253" s="3">
        <v>3000</v>
      </c>
      <c r="C253" s="20">
        <v>37154</v>
      </c>
      <c r="D253" s="20">
        <v>37153</v>
      </c>
      <c r="E253" s="18">
        <v>252719.85</v>
      </c>
      <c r="F253" s="18">
        <v>263661.21000000002</v>
      </c>
      <c r="G253" s="6">
        <f t="shared" si="7"/>
        <v>10941.360000000015</v>
      </c>
      <c r="H253" s="11"/>
      <c r="I253"/>
    </row>
    <row r="254" spans="1:9" x14ac:dyDescent="0.25">
      <c r="A254" s="3" t="s">
        <v>118</v>
      </c>
      <c r="B254" s="3">
        <v>10000</v>
      </c>
      <c r="C254" s="20">
        <v>37155</v>
      </c>
      <c r="D254" s="20">
        <v>37155</v>
      </c>
      <c r="E254" s="18">
        <v>682249.6</v>
      </c>
      <c r="F254" s="18">
        <v>702895.9</v>
      </c>
      <c r="G254" s="6">
        <f t="shared" si="7"/>
        <v>20646.300000000047</v>
      </c>
      <c r="H254" s="11"/>
      <c r="I254"/>
    </row>
    <row r="255" spans="1:9" x14ac:dyDescent="0.25">
      <c r="A255" s="3" t="s">
        <v>105</v>
      </c>
      <c r="B255" s="3">
        <v>1000</v>
      </c>
      <c r="C255" s="20">
        <v>37159</v>
      </c>
      <c r="D255" s="20">
        <v>37154</v>
      </c>
      <c r="E255" s="18">
        <v>32035.95</v>
      </c>
      <c r="F255" s="18">
        <v>34872.870000000003</v>
      </c>
      <c r="G255" s="6">
        <f t="shared" si="7"/>
        <v>2836.9200000000019</v>
      </c>
      <c r="H255" s="11"/>
      <c r="I255"/>
    </row>
    <row r="256" spans="1:9" x14ac:dyDescent="0.25">
      <c r="A256" s="3" t="s">
        <v>105</v>
      </c>
      <c r="B256" s="3">
        <v>1000</v>
      </c>
      <c r="C256" s="20">
        <v>37159</v>
      </c>
      <c r="D256" s="20">
        <v>37154</v>
      </c>
      <c r="E256" s="18">
        <v>32021.95</v>
      </c>
      <c r="F256" s="18">
        <v>35208.870000000003</v>
      </c>
      <c r="G256" s="6">
        <f t="shared" si="7"/>
        <v>3186.9200000000019</v>
      </c>
      <c r="H256" s="11"/>
      <c r="I256"/>
    </row>
    <row r="257" spans="1:9" x14ac:dyDescent="0.25">
      <c r="A257" s="3" t="s">
        <v>105</v>
      </c>
      <c r="B257" s="3">
        <v>1000</v>
      </c>
      <c r="C257" s="20">
        <v>37159</v>
      </c>
      <c r="D257" s="20">
        <v>37154</v>
      </c>
      <c r="E257" s="18">
        <v>32024.9</v>
      </c>
      <c r="F257" s="18">
        <v>35028.879999999997</v>
      </c>
      <c r="G257" s="6">
        <f t="shared" si="7"/>
        <v>3003.9799999999959</v>
      </c>
      <c r="H257" s="11"/>
      <c r="I257"/>
    </row>
    <row r="258" spans="1:9" x14ac:dyDescent="0.25">
      <c r="A258" s="3" t="s">
        <v>105</v>
      </c>
      <c r="B258" s="3">
        <v>1000</v>
      </c>
      <c r="C258" s="20">
        <v>37159</v>
      </c>
      <c r="D258" s="20">
        <v>37154</v>
      </c>
      <c r="E258" s="18">
        <v>32035.05</v>
      </c>
      <c r="F258" s="18">
        <v>35038.879999999997</v>
      </c>
      <c r="G258" s="6">
        <f t="shared" si="7"/>
        <v>3003.8299999999981</v>
      </c>
      <c r="H258" s="11"/>
      <c r="I258"/>
    </row>
    <row r="259" spans="1:9" x14ac:dyDescent="0.25">
      <c r="A259" s="3" t="s">
        <v>105</v>
      </c>
      <c r="B259" s="3">
        <v>1000</v>
      </c>
      <c r="C259" s="20">
        <v>37159</v>
      </c>
      <c r="D259" s="20">
        <v>37154</v>
      </c>
      <c r="E259" s="18">
        <v>32009.95</v>
      </c>
      <c r="F259" s="18">
        <v>34768.89</v>
      </c>
      <c r="G259" s="6">
        <f t="shared" si="7"/>
        <v>2758.9399999999987</v>
      </c>
      <c r="H259" s="11"/>
      <c r="I259"/>
    </row>
    <row r="260" spans="1:9" x14ac:dyDescent="0.25">
      <c r="A260" s="3" t="s">
        <v>105</v>
      </c>
      <c r="B260" s="3">
        <v>1000</v>
      </c>
      <c r="C260" s="20">
        <v>37159</v>
      </c>
      <c r="D260" s="20">
        <v>37154</v>
      </c>
      <c r="E260" s="18">
        <v>31999.95</v>
      </c>
      <c r="F260" s="18">
        <v>35198.870000000003</v>
      </c>
      <c r="G260" s="6">
        <f t="shared" si="7"/>
        <v>3198.9200000000019</v>
      </c>
      <c r="H260" s="11"/>
      <c r="I260"/>
    </row>
    <row r="261" spans="1:9" x14ac:dyDescent="0.25">
      <c r="A261" s="3" t="s">
        <v>105</v>
      </c>
      <c r="B261" s="3">
        <v>1000</v>
      </c>
      <c r="C261" s="20">
        <v>37160</v>
      </c>
      <c r="D261" s="20">
        <v>37159</v>
      </c>
      <c r="E261" s="18">
        <v>31759.95</v>
      </c>
      <c r="F261" s="18">
        <v>31748.99</v>
      </c>
      <c r="G261" s="6">
        <f t="shared" si="7"/>
        <v>-10.959999999999127</v>
      </c>
      <c r="H261" s="11"/>
      <c r="I261"/>
    </row>
    <row r="262" spans="1:9" x14ac:dyDescent="0.25">
      <c r="A262" s="3" t="s">
        <v>105</v>
      </c>
      <c r="B262" s="3">
        <v>1000</v>
      </c>
      <c r="C262" s="20">
        <v>37160</v>
      </c>
      <c r="D262" s="20">
        <v>37158</v>
      </c>
      <c r="E262" s="18">
        <v>31809.95</v>
      </c>
      <c r="F262" s="18">
        <v>34498.89</v>
      </c>
      <c r="G262" s="6">
        <f t="shared" si="7"/>
        <v>2688.9399999999987</v>
      </c>
      <c r="H262" s="11"/>
      <c r="I262"/>
    </row>
    <row r="263" spans="1:9" x14ac:dyDescent="0.25">
      <c r="A263" s="3" t="s">
        <v>105</v>
      </c>
      <c r="B263" s="3">
        <v>1000</v>
      </c>
      <c r="C263" s="20">
        <v>37160</v>
      </c>
      <c r="D263" s="20">
        <v>37158</v>
      </c>
      <c r="E263" s="18">
        <v>31799.95</v>
      </c>
      <c r="F263" s="18">
        <v>34438.9</v>
      </c>
      <c r="G263" s="6">
        <f t="shared" si="7"/>
        <v>2638.9500000000007</v>
      </c>
      <c r="H263" s="11"/>
      <c r="I263"/>
    </row>
    <row r="264" spans="1:9" x14ac:dyDescent="0.25">
      <c r="A264" s="3" t="s">
        <v>105</v>
      </c>
      <c r="B264" s="3">
        <v>4000</v>
      </c>
      <c r="C264" s="20">
        <v>37167</v>
      </c>
      <c r="D264" s="20">
        <v>37154</v>
      </c>
      <c r="E264" s="18">
        <v>134840</v>
      </c>
      <c r="F264" s="18">
        <v>139375.45000000001</v>
      </c>
      <c r="G264" s="6">
        <f t="shared" si="7"/>
        <v>4535.4500000000116</v>
      </c>
      <c r="H264" s="11"/>
      <c r="I264"/>
    </row>
    <row r="265" spans="1:9" x14ac:dyDescent="0.25">
      <c r="A265" s="3" t="s">
        <v>105</v>
      </c>
      <c r="B265" s="3">
        <v>1000</v>
      </c>
      <c r="C265" s="20">
        <v>37166</v>
      </c>
      <c r="D265" s="20">
        <v>37158</v>
      </c>
      <c r="E265" s="18">
        <v>33449.949999999997</v>
      </c>
      <c r="F265" s="18">
        <v>33988.910000000003</v>
      </c>
      <c r="G265" s="6">
        <f t="shared" si="7"/>
        <v>538.9600000000064</v>
      </c>
      <c r="H265" s="11"/>
      <c r="I265"/>
    </row>
    <row r="266" spans="1:9" x14ac:dyDescent="0.25">
      <c r="A266" s="3" t="s">
        <v>105</v>
      </c>
      <c r="B266" s="3">
        <v>2000</v>
      </c>
      <c r="C266" s="20">
        <v>37167</v>
      </c>
      <c r="D266" s="20">
        <v>37158</v>
      </c>
      <c r="E266" s="18">
        <v>67009.95</v>
      </c>
      <c r="F266" s="18">
        <v>68407.759999999995</v>
      </c>
      <c r="G266" s="6">
        <f t="shared" si="7"/>
        <v>1397.8099999999977</v>
      </c>
      <c r="H266" s="11"/>
      <c r="I266"/>
    </row>
    <row r="267" spans="1:9" x14ac:dyDescent="0.25">
      <c r="A267" s="3" t="s">
        <v>105</v>
      </c>
      <c r="B267" s="3">
        <v>5000</v>
      </c>
      <c r="C267" s="20" t="s">
        <v>120</v>
      </c>
      <c r="D267" s="20">
        <v>37154</v>
      </c>
      <c r="E267" s="18">
        <v>167169.75</v>
      </c>
      <c r="F267" s="18">
        <v>173494.21</v>
      </c>
      <c r="G267" s="6">
        <f t="shared" si="7"/>
        <v>6324.4599999999919</v>
      </c>
      <c r="H267" s="11"/>
      <c r="I267"/>
    </row>
    <row r="268" spans="1:9" x14ac:dyDescent="0.25">
      <c r="A268" s="3" t="s">
        <v>105</v>
      </c>
      <c r="B268" s="3">
        <v>5000</v>
      </c>
      <c r="C268" s="20">
        <v>37179</v>
      </c>
      <c r="D268" s="20">
        <v>37158</v>
      </c>
      <c r="E268" s="18">
        <v>185759.8</v>
      </c>
      <c r="F268" s="18">
        <v>165194.49</v>
      </c>
      <c r="G268" s="6">
        <f t="shared" si="7"/>
        <v>-20565.309999999998</v>
      </c>
      <c r="H268" s="11"/>
      <c r="I268"/>
    </row>
    <row r="269" spans="1:9" x14ac:dyDescent="0.25">
      <c r="A269" s="3" t="s">
        <v>105</v>
      </c>
      <c r="B269" s="3">
        <v>5000</v>
      </c>
      <c r="C269" s="20">
        <v>37180</v>
      </c>
      <c r="D269" s="20" t="s">
        <v>121</v>
      </c>
      <c r="E269" s="18">
        <v>179688.8</v>
      </c>
      <c r="F269" s="6">
        <v>170374.36</v>
      </c>
      <c r="G269" s="6">
        <f>F269-E269</f>
        <v>-9314.4400000000023</v>
      </c>
      <c r="H269" s="11"/>
      <c r="I269"/>
    </row>
    <row r="270" spans="1:9" x14ac:dyDescent="0.25">
      <c r="A270" s="2" t="s">
        <v>123</v>
      </c>
      <c r="B270" s="2">
        <v>50</v>
      </c>
      <c r="C270" s="30">
        <v>37183</v>
      </c>
      <c r="D270" s="30">
        <v>37113</v>
      </c>
      <c r="E270" s="19">
        <v>53348.34</v>
      </c>
      <c r="F270" s="19">
        <v>11951.59</v>
      </c>
      <c r="G270" s="6">
        <f>F270-E270</f>
        <v>-41396.75</v>
      </c>
      <c r="H270" s="11"/>
      <c r="I270"/>
    </row>
    <row r="271" spans="1:9" x14ac:dyDescent="0.25">
      <c r="A271" s="2" t="s">
        <v>124</v>
      </c>
      <c r="B271" s="2">
        <v>20</v>
      </c>
      <c r="C271" s="30">
        <v>37183</v>
      </c>
      <c r="D271" s="30">
        <v>37019</v>
      </c>
      <c r="E271" s="19">
        <v>45258.27</v>
      </c>
      <c r="F271" s="19">
        <v>9075.19</v>
      </c>
      <c r="G271" s="6">
        <f>F271-E271</f>
        <v>-36183.079999999994</v>
      </c>
      <c r="H271" s="11"/>
      <c r="I271"/>
    </row>
    <row r="272" spans="1:9" x14ac:dyDescent="0.25">
      <c r="A272" s="3" t="s">
        <v>34</v>
      </c>
      <c r="B272" s="3">
        <v>2000</v>
      </c>
      <c r="C272" s="20">
        <v>37187</v>
      </c>
      <c r="D272" s="20">
        <v>37154</v>
      </c>
      <c r="E272" s="18">
        <v>39889.949999999997</v>
      </c>
      <c r="F272" s="18">
        <v>57498.17</v>
      </c>
      <c r="G272" s="6">
        <f t="shared" ref="G272:G289" si="8">F272-E272</f>
        <v>17608.22</v>
      </c>
      <c r="H272" s="11"/>
      <c r="I272"/>
    </row>
    <row r="273" spans="1:10" x14ac:dyDescent="0.25">
      <c r="A273" s="3" t="s">
        <v>34</v>
      </c>
      <c r="B273" s="3">
        <v>2000</v>
      </c>
      <c r="C273" s="20">
        <v>37187</v>
      </c>
      <c r="D273" s="20">
        <v>37154</v>
      </c>
      <c r="E273" s="18">
        <v>39789.949999999997</v>
      </c>
      <c r="F273" s="18">
        <v>57578.17</v>
      </c>
      <c r="G273" s="6">
        <f t="shared" si="8"/>
        <v>17788.22</v>
      </c>
      <c r="H273" s="11"/>
      <c r="I273"/>
    </row>
    <row r="274" spans="1:10" x14ac:dyDescent="0.25">
      <c r="A274" s="3" t="s">
        <v>34</v>
      </c>
      <c r="B274" s="3">
        <v>2000</v>
      </c>
      <c r="C274" s="20">
        <v>37187</v>
      </c>
      <c r="D274" s="20">
        <v>37154</v>
      </c>
      <c r="E274" s="18">
        <v>39689.949999999997</v>
      </c>
      <c r="F274" s="18">
        <v>56763.25</v>
      </c>
      <c r="G274" s="6">
        <f t="shared" si="8"/>
        <v>17073.300000000003</v>
      </c>
      <c r="H274" s="11"/>
      <c r="I274"/>
    </row>
    <row r="275" spans="1:10" x14ac:dyDescent="0.25">
      <c r="A275" s="3" t="s">
        <v>34</v>
      </c>
      <c r="B275" s="3">
        <v>2000</v>
      </c>
      <c r="C275" s="20">
        <v>37187</v>
      </c>
      <c r="D275" s="20">
        <v>37154</v>
      </c>
      <c r="E275" s="18">
        <v>39889.949999999997</v>
      </c>
      <c r="F275" s="18">
        <v>57113.09</v>
      </c>
      <c r="G275" s="6">
        <f t="shared" si="8"/>
        <v>17223.14</v>
      </c>
      <c r="H275" s="11"/>
      <c r="I275"/>
    </row>
    <row r="276" spans="1:10" x14ac:dyDescent="0.25">
      <c r="A276" s="3" t="s">
        <v>34</v>
      </c>
      <c r="B276" s="3">
        <v>2000</v>
      </c>
      <c r="C276" s="20">
        <v>37187</v>
      </c>
      <c r="D276" s="20">
        <v>37154</v>
      </c>
      <c r="E276" s="18">
        <v>40009.949999999997</v>
      </c>
      <c r="F276" s="18">
        <v>57328.17</v>
      </c>
      <c r="G276" s="6">
        <f t="shared" si="8"/>
        <v>17318.22</v>
      </c>
      <c r="H276" s="11"/>
      <c r="I276"/>
    </row>
    <row r="277" spans="1:10" x14ac:dyDescent="0.25">
      <c r="A277" s="3" t="s">
        <v>34</v>
      </c>
      <c r="B277" s="3">
        <v>2000</v>
      </c>
      <c r="C277" s="20">
        <v>37187</v>
      </c>
      <c r="D277" s="20">
        <v>37159</v>
      </c>
      <c r="E277" s="18">
        <v>39689.949999999997</v>
      </c>
      <c r="F277" s="18">
        <v>54818.26</v>
      </c>
      <c r="G277" s="6">
        <f t="shared" si="8"/>
        <v>15128.310000000005</v>
      </c>
      <c r="H277" s="11"/>
      <c r="I277"/>
    </row>
    <row r="278" spans="1:10" x14ac:dyDescent="0.25">
      <c r="A278" s="3" t="s">
        <v>34</v>
      </c>
      <c r="B278" s="3">
        <v>1000</v>
      </c>
      <c r="C278" s="20">
        <v>37187</v>
      </c>
      <c r="D278" s="20">
        <v>37165</v>
      </c>
      <c r="E278" s="18">
        <v>19809.95</v>
      </c>
      <c r="F278" s="18">
        <v>28469.1</v>
      </c>
      <c r="G278" s="6">
        <f t="shared" si="8"/>
        <v>8659.1499999999978</v>
      </c>
      <c r="H278" s="11"/>
      <c r="I278"/>
    </row>
    <row r="279" spans="1:10" x14ac:dyDescent="0.25">
      <c r="A279" s="3" t="s">
        <v>34</v>
      </c>
      <c r="B279" s="3">
        <v>1000</v>
      </c>
      <c r="C279" s="20">
        <v>37187</v>
      </c>
      <c r="D279" s="20">
        <v>37165</v>
      </c>
      <c r="E279" s="18">
        <v>19769.95</v>
      </c>
      <c r="F279" s="18">
        <v>27719.119999999999</v>
      </c>
      <c r="G279" s="6">
        <f t="shared" si="8"/>
        <v>7949.1699999999983</v>
      </c>
      <c r="H279" s="11"/>
      <c r="I279"/>
    </row>
    <row r="280" spans="1:10" x14ac:dyDescent="0.25">
      <c r="A280" s="3" t="s">
        <v>34</v>
      </c>
      <c r="B280" s="3">
        <v>1000</v>
      </c>
      <c r="C280" s="20">
        <v>37187</v>
      </c>
      <c r="D280" s="20">
        <v>37165</v>
      </c>
      <c r="E280" s="18">
        <v>19999.95</v>
      </c>
      <c r="F280" s="18">
        <v>28639.09</v>
      </c>
      <c r="G280" s="6">
        <f t="shared" si="8"/>
        <v>8639.14</v>
      </c>
      <c r="H280" s="11"/>
      <c r="I280"/>
    </row>
    <row r="281" spans="1:10" x14ac:dyDescent="0.25">
      <c r="A281" s="3" t="s">
        <v>23</v>
      </c>
      <c r="B281" s="3">
        <v>1000</v>
      </c>
      <c r="C281" s="20">
        <v>36938</v>
      </c>
      <c r="D281" s="20">
        <v>37210</v>
      </c>
      <c r="E281" s="18">
        <v>18309.95</v>
      </c>
      <c r="F281" s="18">
        <v>13939.58</v>
      </c>
      <c r="G281" s="6">
        <f t="shared" si="8"/>
        <v>-4370.3700000000008</v>
      </c>
      <c r="H281" s="11"/>
      <c r="I281"/>
    </row>
    <row r="282" spans="1:10" x14ac:dyDescent="0.25">
      <c r="A282" s="2" t="s">
        <v>119</v>
      </c>
      <c r="B282" s="2">
        <v>35000</v>
      </c>
      <c r="C282" s="30">
        <v>37196</v>
      </c>
      <c r="D282" s="30" t="s">
        <v>130</v>
      </c>
      <c r="E282" s="19">
        <v>2898844.8</v>
      </c>
      <c r="F282" s="19">
        <v>2676043.96</v>
      </c>
      <c r="G282" s="6">
        <f t="shared" si="8"/>
        <v>-222800.83999999985</v>
      </c>
      <c r="H282" s="11"/>
      <c r="I282"/>
    </row>
    <row r="283" spans="1:10" x14ac:dyDescent="0.25">
      <c r="A283" s="3" t="s">
        <v>134</v>
      </c>
      <c r="B283" s="3">
        <v>1000</v>
      </c>
      <c r="C283" s="20">
        <v>37243</v>
      </c>
      <c r="D283" s="20">
        <v>37237</v>
      </c>
      <c r="E283" s="18">
        <v>41749.949999999997</v>
      </c>
      <c r="F283" s="6">
        <v>40808.68</v>
      </c>
      <c r="G283" s="6">
        <f t="shared" si="8"/>
        <v>-941.2699999999968</v>
      </c>
      <c r="H283" s="11"/>
      <c r="I283" s="33" t="s">
        <v>1</v>
      </c>
      <c r="J283" s="11"/>
    </row>
    <row r="284" spans="1:10" x14ac:dyDescent="0.25">
      <c r="A284" s="3" t="s">
        <v>131</v>
      </c>
      <c r="B284" s="3">
        <v>1000</v>
      </c>
      <c r="C284" s="20">
        <v>37246</v>
      </c>
      <c r="D284" s="20">
        <v>37235</v>
      </c>
      <c r="E284" s="18">
        <v>72339.95</v>
      </c>
      <c r="F284" s="19">
        <v>70130</v>
      </c>
      <c r="G284" s="6">
        <f t="shared" si="8"/>
        <v>-2209.9499999999971</v>
      </c>
      <c r="H284" s="11"/>
      <c r="I284"/>
    </row>
    <row r="285" spans="1:10" x14ac:dyDescent="0.25">
      <c r="A285" s="3" t="s">
        <v>117</v>
      </c>
      <c r="B285" s="3">
        <v>1000</v>
      </c>
      <c r="C285" s="20">
        <v>37246</v>
      </c>
      <c r="D285" s="20">
        <v>37229</v>
      </c>
      <c r="E285" s="18">
        <v>53979.95</v>
      </c>
      <c r="F285" s="18">
        <v>50838.35</v>
      </c>
      <c r="G285" s="6">
        <f t="shared" si="8"/>
        <v>-3141.5999999999985</v>
      </c>
      <c r="H285" s="11"/>
      <c r="I285"/>
    </row>
    <row r="286" spans="1:10" x14ac:dyDescent="0.25">
      <c r="A286" s="3" t="s">
        <v>127</v>
      </c>
      <c r="B286" s="3">
        <v>10000</v>
      </c>
      <c r="C286" s="20">
        <v>37243</v>
      </c>
      <c r="D286" s="20" t="s">
        <v>132</v>
      </c>
      <c r="E286" s="18">
        <v>210039.5</v>
      </c>
      <c r="F286" s="6">
        <v>388568.49</v>
      </c>
      <c r="G286" s="6">
        <f t="shared" si="8"/>
        <v>178528.99</v>
      </c>
      <c r="H286" s="11"/>
      <c r="I286"/>
    </row>
    <row r="287" spans="1:10" x14ac:dyDescent="0.25">
      <c r="A287" s="2" t="s">
        <v>136</v>
      </c>
      <c r="B287" s="2">
        <v>5394</v>
      </c>
      <c r="C287" s="30">
        <v>37221</v>
      </c>
      <c r="D287" s="30">
        <v>37253</v>
      </c>
      <c r="E287" s="19">
        <v>21629.94</v>
      </c>
      <c r="F287" s="19">
        <v>3054.57</v>
      </c>
      <c r="G287" s="6">
        <f t="shared" si="8"/>
        <v>-18575.37</v>
      </c>
      <c r="H287" s="11"/>
      <c r="I287"/>
    </row>
    <row r="288" spans="1:10" x14ac:dyDescent="0.25">
      <c r="A288" s="3" t="s">
        <v>138</v>
      </c>
      <c r="B288" s="3">
        <v>2000</v>
      </c>
      <c r="C288" s="20">
        <v>37253</v>
      </c>
      <c r="D288" s="20">
        <v>37253</v>
      </c>
      <c r="E288" s="18">
        <f>18219.09+33390.39+9085.47</f>
        <v>60694.95</v>
      </c>
      <c r="F288" s="18">
        <v>62351.1</v>
      </c>
      <c r="G288" s="6">
        <f t="shared" si="8"/>
        <v>1656.1500000000015</v>
      </c>
      <c r="H288" s="11"/>
      <c r="I288"/>
    </row>
    <row r="289" spans="1:9" x14ac:dyDescent="0.25">
      <c r="A289" s="3" t="s">
        <v>139</v>
      </c>
      <c r="B289" s="3">
        <v>2849</v>
      </c>
      <c r="C289" s="20" t="s">
        <v>144</v>
      </c>
      <c r="D289" s="20" t="s">
        <v>144</v>
      </c>
      <c r="E289" s="18">
        <v>82576.789999999994</v>
      </c>
      <c r="F289" s="6">
        <v>59420.31</v>
      </c>
      <c r="G289" s="6">
        <f t="shared" si="8"/>
        <v>-23156.479999999996</v>
      </c>
      <c r="H289" s="11"/>
      <c r="I289"/>
    </row>
    <row r="290" spans="1:9" x14ac:dyDescent="0.25">
      <c r="A290" s="3" t="s">
        <v>145</v>
      </c>
      <c r="B290" s="3">
        <v>764</v>
      </c>
      <c r="C290" s="20" t="s">
        <v>144</v>
      </c>
      <c r="D290" s="20" t="s">
        <v>144</v>
      </c>
      <c r="E290" s="53">
        <v>10724.35</v>
      </c>
      <c r="F290" s="6">
        <v>7248.23</v>
      </c>
      <c r="G290" s="6">
        <f>F290-E290</f>
        <v>-3476.1200000000008</v>
      </c>
      <c r="H290" s="11"/>
      <c r="I290"/>
    </row>
    <row r="291" spans="1:9" x14ac:dyDescent="0.25">
      <c r="A291" s="3" t="s">
        <v>148</v>
      </c>
      <c r="B291" s="3">
        <v>382</v>
      </c>
      <c r="C291" s="20" t="s">
        <v>144</v>
      </c>
      <c r="D291" s="20" t="s">
        <v>144</v>
      </c>
      <c r="E291" s="56">
        <v>9076.93</v>
      </c>
      <c r="F291" s="6">
        <v>10452.52</v>
      </c>
      <c r="G291" s="6">
        <f>F291-E291</f>
        <v>1375.5900000000001</v>
      </c>
      <c r="H291" s="11"/>
      <c r="I291"/>
    </row>
    <row r="292" spans="1:9" x14ac:dyDescent="0.25">
      <c r="A292" s="3" t="s">
        <v>149</v>
      </c>
      <c r="B292" s="3">
        <v>264</v>
      </c>
      <c r="C292" s="20" t="s">
        <v>144</v>
      </c>
      <c r="D292" s="20" t="s">
        <v>144</v>
      </c>
      <c r="E292" s="56">
        <v>10706.73</v>
      </c>
      <c r="F292" s="6">
        <v>9891.86</v>
      </c>
      <c r="G292" s="6">
        <f>F292-E292</f>
        <v>-814.86999999999898</v>
      </c>
      <c r="H292" s="11"/>
      <c r="I292"/>
    </row>
    <row r="293" spans="1:9" x14ac:dyDescent="0.25">
      <c r="A293" s="3" t="s">
        <v>154</v>
      </c>
      <c r="B293" s="3">
        <v>1253</v>
      </c>
      <c r="C293" s="20" t="s">
        <v>144</v>
      </c>
      <c r="D293" s="20" t="s">
        <v>144</v>
      </c>
      <c r="E293" s="56">
        <v>11169.78</v>
      </c>
      <c r="F293" s="6">
        <v>9925.0400000000009</v>
      </c>
      <c r="G293" s="6">
        <f>F293-E293</f>
        <v>-1244.7399999999998</v>
      </c>
      <c r="H293" s="11"/>
      <c r="I293"/>
    </row>
    <row r="294" spans="1:9" x14ac:dyDescent="0.25">
      <c r="A294" s="3" t="s">
        <v>147</v>
      </c>
      <c r="B294" s="3">
        <v>236</v>
      </c>
      <c r="C294" s="20" t="s">
        <v>144</v>
      </c>
      <c r="D294" s="20" t="s">
        <v>144</v>
      </c>
      <c r="E294" s="19">
        <v>11151.87</v>
      </c>
      <c r="F294" s="6">
        <v>12128.31</v>
      </c>
      <c r="G294" s="6">
        <f t="shared" ref="G294:G300" si="9">F294-E294</f>
        <v>976.43999999999869</v>
      </c>
      <c r="H294" s="11"/>
      <c r="I294"/>
    </row>
    <row r="295" spans="1:9" x14ac:dyDescent="0.25">
      <c r="A295" s="2" t="s">
        <v>68</v>
      </c>
      <c r="B295" s="2">
        <v>20000</v>
      </c>
      <c r="C295" s="30">
        <v>37253</v>
      </c>
      <c r="D295" s="30" t="s">
        <v>155</v>
      </c>
      <c r="E295" s="19">
        <v>2333319.9500000002</v>
      </c>
      <c r="F295" s="19">
        <v>2188137.9300000002</v>
      </c>
      <c r="G295" s="6">
        <f t="shared" si="9"/>
        <v>-145182.02000000002</v>
      </c>
      <c r="H295" s="11"/>
      <c r="I295"/>
    </row>
    <row r="296" spans="1:9" x14ac:dyDescent="0.25">
      <c r="A296" s="3" t="s">
        <v>64</v>
      </c>
      <c r="B296" s="3">
        <v>10000</v>
      </c>
      <c r="C296" s="20">
        <v>37253</v>
      </c>
      <c r="D296" s="20" t="s">
        <v>144</v>
      </c>
      <c r="E296" s="18">
        <v>1018890</v>
      </c>
      <c r="F296" s="18">
        <v>947331.93</v>
      </c>
      <c r="G296" s="6">
        <f t="shared" si="9"/>
        <v>-71558.069999999949</v>
      </c>
      <c r="H296" s="11"/>
      <c r="I296"/>
    </row>
    <row r="297" spans="1:9" x14ac:dyDescent="0.25">
      <c r="A297" s="3" t="s">
        <v>66</v>
      </c>
      <c r="B297" s="3">
        <v>15000</v>
      </c>
      <c r="C297" s="20">
        <v>37253</v>
      </c>
      <c r="D297" s="20" t="s">
        <v>156</v>
      </c>
      <c r="E297" s="18">
        <v>610270</v>
      </c>
      <c r="F297" s="18">
        <v>557641.93999999994</v>
      </c>
      <c r="G297" s="6">
        <f t="shared" si="9"/>
        <v>-52628.060000000056</v>
      </c>
      <c r="H297" s="11"/>
      <c r="I297"/>
    </row>
    <row r="298" spans="1:9" x14ac:dyDescent="0.25">
      <c r="A298" s="3" t="s">
        <v>133</v>
      </c>
      <c r="B298" s="3">
        <v>5000</v>
      </c>
      <c r="C298" s="20">
        <v>37253</v>
      </c>
      <c r="D298" s="20" t="s">
        <v>157</v>
      </c>
      <c r="E298" s="18">
        <v>255025</v>
      </c>
      <c r="F298" s="18">
        <v>229214.57</v>
      </c>
      <c r="G298" s="6">
        <f t="shared" si="9"/>
        <v>-25810.429999999993</v>
      </c>
      <c r="H298" s="11"/>
      <c r="I298"/>
    </row>
    <row r="299" spans="1:9" x14ac:dyDescent="0.25">
      <c r="A299" s="3" t="s">
        <v>135</v>
      </c>
      <c r="B299" s="3">
        <v>5000</v>
      </c>
      <c r="C299" s="20">
        <v>37253</v>
      </c>
      <c r="D299" s="20">
        <v>37244</v>
      </c>
      <c r="E299" s="18">
        <v>162650</v>
      </c>
      <c r="F299" s="18">
        <v>151587.22</v>
      </c>
      <c r="G299" s="6">
        <f t="shared" si="9"/>
        <v>-11062.779999999999</v>
      </c>
      <c r="H299" s="11"/>
      <c r="I299"/>
    </row>
    <row r="300" spans="1:9" x14ac:dyDescent="0.25">
      <c r="A300" s="3" t="s">
        <v>127</v>
      </c>
      <c r="B300" s="3">
        <v>3000</v>
      </c>
      <c r="C300" s="20">
        <v>37253</v>
      </c>
      <c r="D300" s="20" t="s">
        <v>1</v>
      </c>
      <c r="E300" s="18">
        <v>77070</v>
      </c>
      <c r="F300" s="18">
        <v>71432.75</v>
      </c>
      <c r="G300" s="6">
        <f t="shared" si="9"/>
        <v>-5637.25</v>
      </c>
      <c r="H300" s="11"/>
      <c r="I300"/>
    </row>
    <row r="301" spans="1:9" x14ac:dyDescent="0.25">
      <c r="E301" s="19"/>
      <c r="F301" s="6"/>
      <c r="G301" s="6"/>
      <c r="H301" s="11"/>
      <c r="I301"/>
    </row>
    <row r="302" spans="1:9" x14ac:dyDescent="0.25">
      <c r="E302" s="19"/>
      <c r="F302" s="6"/>
      <c r="G302" s="6"/>
      <c r="H302" s="11"/>
      <c r="I302"/>
    </row>
    <row r="303" spans="1:9" x14ac:dyDescent="0.25">
      <c r="E303" s="19"/>
      <c r="F303" s="6"/>
      <c r="G303" s="6"/>
      <c r="H303" s="11"/>
      <c r="I303"/>
    </row>
    <row r="304" spans="1:9" x14ac:dyDescent="0.25">
      <c r="E304" s="18"/>
      <c r="F304" s="6"/>
      <c r="G304" s="6"/>
      <c r="H304" s="11"/>
      <c r="I304"/>
    </row>
    <row r="305" spans="1:9" ht="13.8" thickBot="1" x14ac:dyDescent="0.3">
      <c r="A305" s="9"/>
      <c r="B305" s="9"/>
      <c r="C305" s="31"/>
      <c r="D305" s="31"/>
      <c r="E305" s="14"/>
      <c r="F305" s="8"/>
      <c r="G305" s="8"/>
      <c r="H305" s="11"/>
      <c r="I305"/>
    </row>
    <row r="306" spans="1:9" x14ac:dyDescent="0.25">
      <c r="E306" s="15"/>
      <c r="G306" s="12" t="s">
        <v>1</v>
      </c>
      <c r="H306" s="11"/>
      <c r="I306"/>
    </row>
    <row r="307" spans="1:9" x14ac:dyDescent="0.25">
      <c r="A307" s="1" t="s">
        <v>13</v>
      </c>
      <c r="E307" s="15"/>
      <c r="G307" s="5">
        <f>SUM(G3:G305)</f>
        <v>173799.89000000045</v>
      </c>
      <c r="H307" s="11"/>
      <c r="I307" s="50" t="s">
        <v>1</v>
      </c>
    </row>
    <row r="308" spans="1:9" ht="13.8" thickBot="1" x14ac:dyDescent="0.3">
      <c r="A308" s="9"/>
      <c r="B308" s="9"/>
      <c r="C308" s="31"/>
      <c r="D308" s="31"/>
      <c r="E308" s="14"/>
      <c r="F308" s="8"/>
      <c r="G308" s="8"/>
      <c r="H308" s="11"/>
      <c r="I308"/>
    </row>
    <row r="309" spans="1:9" x14ac:dyDescent="0.25">
      <c r="F309" s="6"/>
      <c r="G309" s="6"/>
      <c r="H309" s="11"/>
      <c r="I309"/>
    </row>
    <row r="310" spans="1:9" x14ac:dyDescent="0.25">
      <c r="F310" s="6"/>
      <c r="G310" s="6"/>
      <c r="H310" s="11"/>
      <c r="I310"/>
    </row>
    <row r="311" spans="1:9" x14ac:dyDescent="0.25">
      <c r="F311" s="6"/>
      <c r="G311" s="6"/>
      <c r="H311" s="11"/>
      <c r="I311"/>
    </row>
    <row r="312" spans="1:9" x14ac:dyDescent="0.25">
      <c r="F312" s="6"/>
      <c r="G312" s="6"/>
      <c r="H312" s="11"/>
      <c r="I312"/>
    </row>
    <row r="313" spans="1:9" x14ac:dyDescent="0.25">
      <c r="F313" s="6"/>
      <c r="G313" s="6"/>
      <c r="H313" s="11"/>
      <c r="I313"/>
    </row>
    <row r="314" spans="1:9" x14ac:dyDescent="0.25">
      <c r="F314" s="6"/>
      <c r="G314" s="6"/>
      <c r="H314" s="11"/>
      <c r="I314"/>
    </row>
    <row r="319" spans="1:9" x14ac:dyDescent="0.25">
      <c r="F319" s="6"/>
      <c r="G319" s="6"/>
      <c r="H319" s="11"/>
      <c r="I319"/>
    </row>
    <row r="320" spans="1:9" x14ac:dyDescent="0.25">
      <c r="F320" s="6"/>
      <c r="G320" s="6"/>
      <c r="H320" s="11"/>
      <c r="I320"/>
    </row>
    <row r="321" spans="6:9" x14ac:dyDescent="0.25">
      <c r="F321" s="6"/>
      <c r="G321" s="6"/>
      <c r="H321" s="11"/>
      <c r="I321"/>
    </row>
    <row r="322" spans="6:9" x14ac:dyDescent="0.25">
      <c r="F322" s="6"/>
      <c r="G322" s="6"/>
      <c r="H322" s="11"/>
      <c r="I322"/>
    </row>
    <row r="323" spans="6:9" x14ac:dyDescent="0.25">
      <c r="F323" s="6" t="s">
        <v>1</v>
      </c>
      <c r="G323" s="6"/>
      <c r="H323" s="11"/>
      <c r="I323"/>
    </row>
    <row r="324" spans="6:9" x14ac:dyDescent="0.25">
      <c r="F324" s="6"/>
      <c r="G324" s="6"/>
      <c r="H324" s="11"/>
      <c r="I324"/>
    </row>
    <row r="325" spans="6:9" x14ac:dyDescent="0.25">
      <c r="F325" s="6"/>
      <c r="G325" s="6"/>
      <c r="H325" s="11"/>
      <c r="I325"/>
    </row>
    <row r="326" spans="6:9" x14ac:dyDescent="0.25">
      <c r="F326" s="6"/>
      <c r="G326" s="6"/>
      <c r="H326" s="11"/>
      <c r="I326"/>
    </row>
    <row r="327" spans="6:9" x14ac:dyDescent="0.25">
      <c r="F327" s="6"/>
      <c r="G327" s="6"/>
      <c r="H327" s="11"/>
      <c r="I327"/>
    </row>
    <row r="328" spans="6:9" x14ac:dyDescent="0.25">
      <c r="F328" s="6"/>
      <c r="G328" s="6"/>
      <c r="H328" s="11"/>
      <c r="I328"/>
    </row>
    <row r="329" spans="6:9" x14ac:dyDescent="0.25">
      <c r="F329" s="6"/>
      <c r="G329" s="6"/>
      <c r="H329" s="11"/>
      <c r="I329"/>
    </row>
    <row r="330" spans="6:9" x14ac:dyDescent="0.25">
      <c r="F330" s="6"/>
      <c r="G330" s="6"/>
      <c r="H330" s="11"/>
      <c r="I330"/>
    </row>
    <row r="331" spans="6:9" x14ac:dyDescent="0.25">
      <c r="F331" s="6"/>
      <c r="G331" s="6"/>
      <c r="H331" s="11"/>
      <c r="I331"/>
    </row>
    <row r="332" spans="6:9" x14ac:dyDescent="0.25">
      <c r="F332" s="6"/>
      <c r="G332" s="6"/>
      <c r="H332" s="11"/>
      <c r="I332"/>
    </row>
    <row r="333" spans="6:9" x14ac:dyDescent="0.25">
      <c r="F333" s="6"/>
      <c r="G333" s="6"/>
      <c r="H333" s="11"/>
      <c r="I333"/>
    </row>
    <row r="334" spans="6:9" x14ac:dyDescent="0.25">
      <c r="F334" s="6"/>
      <c r="G334" s="6"/>
      <c r="H334" s="11"/>
      <c r="I334"/>
    </row>
    <row r="335" spans="6:9" x14ac:dyDescent="0.25">
      <c r="F335" s="6"/>
      <c r="G335" s="6"/>
      <c r="H335" s="11"/>
      <c r="I335"/>
    </row>
    <row r="336" spans="6:9" x14ac:dyDescent="0.25">
      <c r="F336" s="6"/>
      <c r="G336" s="6"/>
      <c r="H336" s="11"/>
      <c r="I336"/>
    </row>
    <row r="337" spans="6:9" x14ac:dyDescent="0.25">
      <c r="F337" s="6"/>
      <c r="G337" s="6"/>
      <c r="H337" s="11"/>
      <c r="I337"/>
    </row>
    <row r="338" spans="6:9" x14ac:dyDescent="0.25">
      <c r="F338" s="6"/>
      <c r="G338" s="6"/>
      <c r="H338" s="11"/>
      <c r="I338"/>
    </row>
    <row r="339" spans="6:9" x14ac:dyDescent="0.25">
      <c r="F339" s="6"/>
      <c r="G339" s="6"/>
      <c r="H339" s="11"/>
      <c r="I339"/>
    </row>
    <row r="340" spans="6:9" x14ac:dyDescent="0.25">
      <c r="F340" s="6"/>
      <c r="G340" s="6"/>
      <c r="H340" s="11"/>
      <c r="I340"/>
    </row>
    <row r="341" spans="6:9" x14ac:dyDescent="0.25">
      <c r="F341" s="6"/>
      <c r="G341" s="6"/>
      <c r="H341" s="11"/>
      <c r="I341"/>
    </row>
    <row r="342" spans="6:9" x14ac:dyDescent="0.25">
      <c r="F342" s="6"/>
      <c r="G342" s="6"/>
      <c r="H342" s="11"/>
      <c r="I342"/>
    </row>
    <row r="343" spans="6:9" x14ac:dyDescent="0.25">
      <c r="F343" s="6"/>
      <c r="G343" s="6"/>
      <c r="H343" s="11"/>
      <c r="I343"/>
    </row>
    <row r="344" spans="6:9" x14ac:dyDescent="0.25">
      <c r="F344" s="6"/>
      <c r="G344" s="6"/>
      <c r="H344" s="11"/>
      <c r="I344"/>
    </row>
    <row r="345" spans="6:9" x14ac:dyDescent="0.25">
      <c r="F345" s="6"/>
      <c r="G345" s="6"/>
      <c r="H345" s="11"/>
      <c r="I345"/>
    </row>
    <row r="346" spans="6:9" x14ac:dyDescent="0.25">
      <c r="F346" s="6"/>
      <c r="G346" s="6"/>
      <c r="H346" s="11"/>
      <c r="I346"/>
    </row>
    <row r="347" spans="6:9" x14ac:dyDescent="0.25">
      <c r="F347" s="6"/>
      <c r="G347" s="6"/>
      <c r="H347" s="11"/>
      <c r="I347"/>
    </row>
    <row r="348" spans="6:9" x14ac:dyDescent="0.25">
      <c r="F348" s="6"/>
      <c r="G348" s="6"/>
      <c r="H348" s="11"/>
      <c r="I348"/>
    </row>
    <row r="349" spans="6:9" x14ac:dyDescent="0.25">
      <c r="F349" s="6"/>
      <c r="G349" s="6"/>
      <c r="H349" s="11"/>
      <c r="I349"/>
    </row>
    <row r="350" spans="6:9" x14ac:dyDescent="0.25">
      <c r="F350" s="6"/>
      <c r="G350" s="6"/>
      <c r="H350" s="11"/>
      <c r="I350"/>
    </row>
    <row r="351" spans="6:9" x14ac:dyDescent="0.25">
      <c r="F351" s="6"/>
      <c r="G351" s="6"/>
      <c r="H351" s="11"/>
      <c r="I351"/>
    </row>
    <row r="352" spans="6:9" x14ac:dyDescent="0.25">
      <c r="F352" s="6"/>
      <c r="G352" s="6"/>
      <c r="H352" s="11"/>
      <c r="I352"/>
    </row>
    <row r="353" spans="1:10" x14ac:dyDescent="0.25">
      <c r="F353" s="6"/>
      <c r="G353" s="6"/>
      <c r="H353" s="11"/>
      <c r="I353"/>
    </row>
    <row r="354" spans="1:10" x14ac:dyDescent="0.25">
      <c r="F354" s="6"/>
      <c r="G354" s="6"/>
      <c r="H354" s="11"/>
      <c r="I354"/>
    </row>
    <row r="355" spans="1:10" x14ac:dyDescent="0.25">
      <c r="F355" s="6"/>
      <c r="G355" s="6"/>
      <c r="H355" s="11"/>
      <c r="I355"/>
    </row>
    <row r="356" spans="1:10" x14ac:dyDescent="0.25">
      <c r="F356" s="6"/>
      <c r="G356" s="6"/>
      <c r="H356" s="11"/>
      <c r="I356"/>
    </row>
    <row r="357" spans="1:10" x14ac:dyDescent="0.25">
      <c r="F357" s="6"/>
      <c r="G357" s="6"/>
      <c r="H357" s="11"/>
      <c r="I357"/>
    </row>
    <row r="358" spans="1:10" x14ac:dyDescent="0.25">
      <c r="F358" s="6"/>
      <c r="G358" s="6"/>
      <c r="H358" s="11"/>
      <c r="I358"/>
    </row>
    <row r="359" spans="1:10" x14ac:dyDescent="0.25">
      <c r="F359" s="6"/>
      <c r="G359" s="6"/>
      <c r="H359" s="11"/>
      <c r="I359"/>
    </row>
    <row r="360" spans="1:10" x14ac:dyDescent="0.25">
      <c r="F360" s="6"/>
      <c r="G360" s="6"/>
      <c r="H360" s="11"/>
      <c r="I360"/>
    </row>
    <row r="361" spans="1:10" x14ac:dyDescent="0.25">
      <c r="F361" s="6"/>
      <c r="G361" s="6"/>
      <c r="H361" s="11"/>
      <c r="I361"/>
    </row>
    <row r="362" spans="1:10" x14ac:dyDescent="0.25">
      <c r="F362" s="6"/>
      <c r="G362" s="6"/>
      <c r="H362" s="11"/>
      <c r="I362"/>
    </row>
    <row r="363" spans="1:10" x14ac:dyDescent="0.25">
      <c r="F363" s="6"/>
      <c r="G363" s="6"/>
      <c r="H363" s="11"/>
      <c r="I363"/>
    </row>
    <row r="364" spans="1:10" x14ac:dyDescent="0.25">
      <c r="F364" s="6"/>
      <c r="G364" s="6"/>
      <c r="H364" s="11"/>
      <c r="I364"/>
    </row>
    <row r="365" spans="1:10" x14ac:dyDescent="0.25">
      <c r="F365" s="6"/>
      <c r="G365" s="6"/>
      <c r="H365" s="11"/>
      <c r="I365"/>
    </row>
    <row r="366" spans="1:10" x14ac:dyDescent="0.25">
      <c r="F366" s="6"/>
      <c r="G366" s="6"/>
      <c r="H366" s="11"/>
      <c r="I366"/>
    </row>
    <row r="367" spans="1:10" s="10" customFormat="1" x14ac:dyDescent="0.25">
      <c r="A367" s="3"/>
      <c r="B367" s="3"/>
      <c r="C367" s="20"/>
      <c r="D367" s="20"/>
      <c r="E367" s="11"/>
      <c r="F367" s="6"/>
      <c r="G367" s="6"/>
      <c r="H367" s="11"/>
      <c r="I367"/>
      <c r="J367" s="1"/>
    </row>
    <row r="368" spans="1:10" s="10" customFormat="1" x14ac:dyDescent="0.25">
      <c r="A368" s="3"/>
      <c r="B368" s="3"/>
      <c r="C368" s="20"/>
      <c r="D368" s="20"/>
      <c r="E368" s="11"/>
      <c r="F368" s="6"/>
      <c r="G368" s="6"/>
      <c r="H368" s="11"/>
      <c r="I368"/>
      <c r="J368" s="1"/>
    </row>
    <row r="369" spans="1:10" s="10" customFormat="1" x14ac:dyDescent="0.25">
      <c r="A369" s="3"/>
      <c r="B369" s="3"/>
      <c r="C369" s="20"/>
      <c r="D369" s="20"/>
      <c r="E369" s="11"/>
      <c r="F369" s="6"/>
      <c r="G369" s="6"/>
      <c r="H369" s="11"/>
      <c r="I369"/>
      <c r="J369" s="1"/>
    </row>
    <row r="370" spans="1:10" s="10" customFormat="1" x14ac:dyDescent="0.25">
      <c r="A370" s="3"/>
      <c r="B370" s="3"/>
      <c r="C370" s="20"/>
      <c r="D370" s="20"/>
      <c r="E370" s="11"/>
      <c r="F370" s="6"/>
      <c r="G370" s="6"/>
      <c r="H370" s="11"/>
      <c r="I370"/>
      <c r="J370" s="1"/>
    </row>
    <row r="371" spans="1:10" x14ac:dyDescent="0.25">
      <c r="F371" s="6"/>
      <c r="G371" s="6"/>
      <c r="H371" s="11"/>
      <c r="I371"/>
    </row>
    <row r="372" spans="1:10" x14ac:dyDescent="0.25">
      <c r="F372" s="6"/>
      <c r="G372" s="6"/>
      <c r="H372" s="11"/>
      <c r="I372"/>
    </row>
    <row r="373" spans="1:10" x14ac:dyDescent="0.25">
      <c r="F373" s="6"/>
      <c r="G373" s="6"/>
      <c r="H373" s="11"/>
      <c r="I373"/>
    </row>
    <row r="374" spans="1:10" x14ac:dyDescent="0.25">
      <c r="F374" s="6"/>
      <c r="G374" s="6"/>
      <c r="H374" s="11"/>
      <c r="I374"/>
    </row>
    <row r="375" spans="1:10" x14ac:dyDescent="0.25">
      <c r="F375" s="6"/>
      <c r="G375" s="6"/>
      <c r="H375" s="11"/>
      <c r="I375"/>
    </row>
    <row r="376" spans="1:10" x14ac:dyDescent="0.25">
      <c r="F376" s="6"/>
      <c r="G376" s="6"/>
      <c r="H376" s="11"/>
      <c r="I376"/>
    </row>
    <row r="377" spans="1:10" x14ac:dyDescent="0.25">
      <c r="F377" s="6"/>
      <c r="G377" s="6"/>
      <c r="H377" s="11"/>
      <c r="I377"/>
    </row>
    <row r="378" spans="1:10" x14ac:dyDescent="0.25">
      <c r="F378" s="6"/>
      <c r="G378" s="6"/>
      <c r="H378" s="11"/>
      <c r="I378"/>
    </row>
    <row r="379" spans="1:10" x14ac:dyDescent="0.25">
      <c r="F379" s="6"/>
      <c r="G379" s="6"/>
      <c r="H379" s="11"/>
      <c r="I379"/>
    </row>
    <row r="380" spans="1:10" x14ac:dyDescent="0.25">
      <c r="F380" s="6"/>
      <c r="G380" s="6"/>
      <c r="H380" s="11"/>
      <c r="I380"/>
    </row>
    <row r="381" spans="1:10" x14ac:dyDescent="0.25">
      <c r="F381" s="6"/>
      <c r="G381" s="6"/>
      <c r="H381" s="11"/>
      <c r="I381"/>
    </row>
    <row r="382" spans="1:10" x14ac:dyDescent="0.25">
      <c r="F382" s="6"/>
      <c r="G382" s="6"/>
      <c r="H382" s="11"/>
      <c r="I382"/>
    </row>
    <row r="383" spans="1:10" x14ac:dyDescent="0.25">
      <c r="F383" s="6"/>
      <c r="G383" s="6"/>
      <c r="H383" s="11"/>
      <c r="I383"/>
    </row>
    <row r="384" spans="1:10" x14ac:dyDescent="0.25">
      <c r="F384" s="6"/>
      <c r="G384" s="6"/>
      <c r="H384" s="11"/>
      <c r="I384"/>
    </row>
    <row r="385" spans="6:9" x14ac:dyDescent="0.25">
      <c r="F385" s="6"/>
      <c r="G385" s="6"/>
      <c r="H385" s="11"/>
      <c r="I385"/>
    </row>
    <row r="386" spans="6:9" x14ac:dyDescent="0.25">
      <c r="F386" s="6"/>
      <c r="G386" s="6"/>
      <c r="H386" s="11"/>
      <c r="I386"/>
    </row>
    <row r="387" spans="6:9" x14ac:dyDescent="0.25">
      <c r="F387" s="6"/>
      <c r="G387" s="6"/>
      <c r="H387" s="11"/>
      <c r="I387"/>
    </row>
    <row r="388" spans="6:9" x14ac:dyDescent="0.25">
      <c r="F388" s="6"/>
      <c r="G388" s="6"/>
      <c r="H388" s="11"/>
      <c r="I388"/>
    </row>
    <row r="389" spans="6:9" x14ac:dyDescent="0.25">
      <c r="F389" s="6"/>
      <c r="G389" s="6"/>
      <c r="H389" s="11"/>
      <c r="I389"/>
    </row>
    <row r="390" spans="6:9" x14ac:dyDescent="0.25">
      <c r="F390" s="6"/>
      <c r="G390" s="6"/>
      <c r="H390" s="11"/>
      <c r="I390"/>
    </row>
    <row r="391" spans="6:9" x14ac:dyDescent="0.25">
      <c r="F391" s="6"/>
      <c r="G391" s="6"/>
      <c r="H391" s="11"/>
      <c r="I391"/>
    </row>
    <row r="392" spans="6:9" x14ac:dyDescent="0.25">
      <c r="F392" s="6"/>
      <c r="G392" s="6"/>
      <c r="H392" s="11"/>
      <c r="I392"/>
    </row>
    <row r="393" spans="6:9" x14ac:dyDescent="0.25">
      <c r="F393" s="6"/>
      <c r="G393" s="6"/>
      <c r="H393" s="11"/>
      <c r="I393"/>
    </row>
    <row r="394" spans="6:9" x14ac:dyDescent="0.25">
      <c r="F394" s="6"/>
      <c r="G394" s="6"/>
      <c r="H394" s="11"/>
      <c r="I394"/>
    </row>
    <row r="395" spans="6:9" x14ac:dyDescent="0.25">
      <c r="F395" s="6"/>
      <c r="G395" s="6"/>
      <c r="H395" s="11"/>
      <c r="I395"/>
    </row>
    <row r="396" spans="6:9" x14ac:dyDescent="0.25">
      <c r="F396" s="6"/>
      <c r="G396" s="6"/>
      <c r="H396" s="11"/>
      <c r="I396"/>
    </row>
    <row r="397" spans="6:9" x14ac:dyDescent="0.25">
      <c r="F397" s="6"/>
      <c r="G397" s="6"/>
      <c r="H397" s="11"/>
      <c r="I397"/>
    </row>
    <row r="398" spans="6:9" x14ac:dyDescent="0.25">
      <c r="F398" s="6"/>
      <c r="G398" s="6"/>
      <c r="H398" s="11"/>
      <c r="I398"/>
    </row>
    <row r="399" spans="6:9" x14ac:dyDescent="0.25">
      <c r="F399" s="6"/>
      <c r="G399" s="6"/>
      <c r="H399" s="11"/>
      <c r="I399"/>
    </row>
    <row r="400" spans="6:9" x14ac:dyDescent="0.25">
      <c r="F400" s="6"/>
      <c r="G400" s="6"/>
      <c r="H400" s="11"/>
      <c r="I400"/>
    </row>
    <row r="401" spans="6:9" x14ac:dyDescent="0.25">
      <c r="F401" s="6"/>
      <c r="G401" s="6"/>
      <c r="H401" s="11"/>
      <c r="I401"/>
    </row>
    <row r="402" spans="6:9" x14ac:dyDescent="0.25">
      <c r="F402" s="6"/>
      <c r="G402" s="6"/>
      <c r="H402" s="11"/>
      <c r="I402"/>
    </row>
    <row r="403" spans="6:9" x14ac:dyDescent="0.25">
      <c r="F403" s="6"/>
      <c r="G403" s="6"/>
      <c r="H403" s="11"/>
      <c r="I403"/>
    </row>
    <row r="404" spans="6:9" x14ac:dyDescent="0.25">
      <c r="F404" s="6"/>
      <c r="G404" s="6"/>
      <c r="H404" s="11"/>
      <c r="I404"/>
    </row>
    <row r="405" spans="6:9" x14ac:dyDescent="0.25">
      <c r="F405" s="6"/>
      <c r="G405" s="6"/>
      <c r="H405" s="11"/>
      <c r="I405"/>
    </row>
    <row r="406" spans="6:9" x14ac:dyDescent="0.25">
      <c r="F406" s="6"/>
      <c r="G406" s="6"/>
      <c r="H406" s="11"/>
      <c r="I406"/>
    </row>
    <row r="407" spans="6:9" x14ac:dyDescent="0.25">
      <c r="F407" s="6"/>
      <c r="G407" s="6"/>
      <c r="H407" s="11"/>
      <c r="I407"/>
    </row>
    <row r="408" spans="6:9" x14ac:dyDescent="0.25">
      <c r="F408" s="6"/>
      <c r="G408" s="6"/>
      <c r="H408" s="11"/>
      <c r="I408"/>
    </row>
    <row r="409" spans="6:9" x14ac:dyDescent="0.25">
      <c r="F409" s="6"/>
      <c r="G409" s="6"/>
      <c r="H409" s="11"/>
      <c r="I409"/>
    </row>
    <row r="410" spans="6:9" x14ac:dyDescent="0.25">
      <c r="F410" s="6"/>
      <c r="G410" s="6"/>
      <c r="H410" s="11"/>
      <c r="I410"/>
    </row>
    <row r="411" spans="6:9" x14ac:dyDescent="0.25">
      <c r="F411" s="6"/>
      <c r="G411" s="6"/>
      <c r="H411" s="11"/>
      <c r="I411"/>
    </row>
    <row r="412" spans="6:9" x14ac:dyDescent="0.25">
      <c r="F412" s="6"/>
      <c r="G412" s="6"/>
      <c r="H412" s="11"/>
      <c r="I412"/>
    </row>
    <row r="413" spans="6:9" x14ac:dyDescent="0.25">
      <c r="F413" s="6"/>
      <c r="G413" s="6"/>
      <c r="H413" s="11"/>
      <c r="I413"/>
    </row>
    <row r="414" spans="6:9" x14ac:dyDescent="0.25">
      <c r="F414" s="6"/>
      <c r="G414" s="6"/>
      <c r="H414" s="11"/>
      <c r="I414"/>
    </row>
    <row r="415" spans="6:9" x14ac:dyDescent="0.25">
      <c r="F415" s="6"/>
      <c r="G415" s="6"/>
      <c r="H415" s="11"/>
      <c r="I415"/>
    </row>
    <row r="416" spans="6:9" x14ac:dyDescent="0.25">
      <c r="F416" s="6"/>
      <c r="G416" s="6"/>
      <c r="H416" s="11"/>
      <c r="I416"/>
    </row>
    <row r="417" spans="6:9" x14ac:dyDescent="0.25">
      <c r="F417" s="6"/>
      <c r="G417" s="6"/>
      <c r="H417" s="11"/>
      <c r="I417"/>
    </row>
    <row r="418" spans="6:9" x14ac:dyDescent="0.25">
      <c r="F418" s="6"/>
      <c r="G418" s="6"/>
      <c r="H418" s="11"/>
      <c r="I418"/>
    </row>
    <row r="419" spans="6:9" x14ac:dyDescent="0.25">
      <c r="F419" s="6"/>
      <c r="G419" s="6"/>
      <c r="H419" s="11"/>
      <c r="I419"/>
    </row>
    <row r="420" spans="6:9" x14ac:dyDescent="0.25">
      <c r="F420" s="6"/>
      <c r="G420" s="6"/>
      <c r="H420" s="11"/>
      <c r="I420"/>
    </row>
    <row r="421" spans="6:9" x14ac:dyDescent="0.25">
      <c r="F421" s="6"/>
      <c r="G421" s="6"/>
      <c r="H421" s="11"/>
      <c r="I421"/>
    </row>
    <row r="422" spans="6:9" x14ac:dyDescent="0.25">
      <c r="F422" s="6"/>
      <c r="G422" s="6"/>
      <c r="H422" s="11"/>
      <c r="I422"/>
    </row>
    <row r="423" spans="6:9" x14ac:dyDescent="0.25">
      <c r="F423" s="6"/>
      <c r="G423" s="6"/>
      <c r="H423" s="11"/>
      <c r="I423"/>
    </row>
    <row r="424" spans="6:9" x14ac:dyDescent="0.25">
      <c r="F424" s="6"/>
      <c r="G424" s="6"/>
      <c r="H424" s="11"/>
      <c r="I424"/>
    </row>
    <row r="425" spans="6:9" x14ac:dyDescent="0.25">
      <c r="F425" s="6"/>
      <c r="G425" s="6"/>
      <c r="H425" s="11"/>
      <c r="I425"/>
    </row>
    <row r="426" spans="6:9" x14ac:dyDescent="0.25">
      <c r="F426" s="6"/>
      <c r="G426" s="6"/>
      <c r="H426" s="11"/>
      <c r="I426"/>
    </row>
    <row r="427" spans="6:9" x14ac:dyDescent="0.25">
      <c r="F427" s="6"/>
      <c r="G427" s="6"/>
      <c r="H427" s="11"/>
      <c r="I427"/>
    </row>
    <row r="428" spans="6:9" x14ac:dyDescent="0.25">
      <c r="F428" s="6"/>
      <c r="G428" s="6"/>
      <c r="H428" s="11"/>
      <c r="I428"/>
    </row>
    <row r="429" spans="6:9" x14ac:dyDescent="0.25">
      <c r="F429" s="6"/>
      <c r="G429" s="6"/>
      <c r="H429" s="11"/>
      <c r="I429"/>
    </row>
    <row r="430" spans="6:9" x14ac:dyDescent="0.25">
      <c r="F430" s="6"/>
      <c r="G430" s="6"/>
      <c r="H430" s="11"/>
      <c r="I430"/>
    </row>
    <row r="431" spans="6:9" x14ac:dyDescent="0.25">
      <c r="F431" s="6"/>
      <c r="G431" s="6"/>
      <c r="H431" s="11"/>
      <c r="I431"/>
    </row>
    <row r="432" spans="6:9" x14ac:dyDescent="0.25">
      <c r="F432" s="6"/>
      <c r="G432" s="6"/>
      <c r="H432" s="11"/>
      <c r="I432"/>
    </row>
    <row r="433" spans="6:9" x14ac:dyDescent="0.25">
      <c r="F433" s="6"/>
      <c r="G433" s="6"/>
      <c r="H433" s="11"/>
      <c r="I433"/>
    </row>
    <row r="434" spans="6:9" x14ac:dyDescent="0.25">
      <c r="F434" s="6"/>
      <c r="G434" s="6"/>
      <c r="H434" s="11"/>
      <c r="I434"/>
    </row>
    <row r="435" spans="6:9" x14ac:dyDescent="0.25">
      <c r="F435" s="6"/>
      <c r="G435" s="6"/>
      <c r="H435" s="11"/>
      <c r="I435"/>
    </row>
    <row r="436" spans="6:9" x14ac:dyDescent="0.25">
      <c r="F436" s="6"/>
      <c r="G436" s="6"/>
      <c r="H436" s="11"/>
      <c r="I436"/>
    </row>
    <row r="437" spans="6:9" x14ac:dyDescent="0.25">
      <c r="F437" s="6"/>
      <c r="G437" s="6"/>
      <c r="H437" s="11"/>
      <c r="I437"/>
    </row>
    <row r="438" spans="6:9" x14ac:dyDescent="0.25">
      <c r="F438" s="6"/>
      <c r="G438" s="6"/>
      <c r="H438" s="11"/>
      <c r="I438"/>
    </row>
    <row r="439" spans="6:9" x14ac:dyDescent="0.25">
      <c r="F439" s="6"/>
      <c r="G439" s="6"/>
      <c r="H439" s="11"/>
      <c r="I439"/>
    </row>
    <row r="440" spans="6:9" x14ac:dyDescent="0.25">
      <c r="F440" s="6"/>
      <c r="G440" s="6"/>
      <c r="H440" s="11"/>
      <c r="I440"/>
    </row>
    <row r="441" spans="6:9" x14ac:dyDescent="0.25">
      <c r="F441" s="6"/>
      <c r="G441" s="6"/>
      <c r="H441" s="11"/>
      <c r="I441"/>
    </row>
    <row r="442" spans="6:9" x14ac:dyDescent="0.25">
      <c r="F442" s="6"/>
      <c r="G442" s="6"/>
      <c r="H442" s="11"/>
      <c r="I442"/>
    </row>
    <row r="443" spans="6:9" x14ac:dyDescent="0.25">
      <c r="F443" s="6"/>
      <c r="G443" s="6"/>
      <c r="H443" s="11"/>
      <c r="I443"/>
    </row>
    <row r="444" spans="6:9" x14ac:dyDescent="0.25">
      <c r="F444" s="6"/>
      <c r="G444" s="6"/>
      <c r="H444" s="11"/>
      <c r="I444"/>
    </row>
    <row r="445" spans="6:9" x14ac:dyDescent="0.25">
      <c r="F445" s="6"/>
      <c r="G445" s="6"/>
      <c r="H445" s="11"/>
      <c r="I445"/>
    </row>
    <row r="446" spans="6:9" x14ac:dyDescent="0.25">
      <c r="F446" s="6"/>
      <c r="G446" s="6"/>
      <c r="H446" s="11"/>
      <c r="I446"/>
    </row>
    <row r="447" spans="6:9" x14ac:dyDescent="0.25">
      <c r="F447" s="6"/>
      <c r="G447" s="6"/>
      <c r="H447" s="11"/>
      <c r="I447"/>
    </row>
    <row r="448" spans="6:9" x14ac:dyDescent="0.25">
      <c r="F448" s="6"/>
      <c r="G448" s="6"/>
      <c r="H448" s="11"/>
      <c r="I448"/>
    </row>
    <row r="449" spans="6:9" x14ac:dyDescent="0.25">
      <c r="F449" s="6"/>
      <c r="G449" s="6"/>
      <c r="H449" s="11"/>
      <c r="I449"/>
    </row>
    <row r="450" spans="6:9" x14ac:dyDescent="0.25">
      <c r="F450" s="6"/>
      <c r="G450" s="6"/>
      <c r="H450" s="11"/>
      <c r="I450"/>
    </row>
    <row r="451" spans="6:9" x14ac:dyDescent="0.25">
      <c r="F451" s="6"/>
      <c r="G451" s="6"/>
      <c r="H451" s="11"/>
      <c r="I451"/>
    </row>
    <row r="452" spans="6:9" x14ac:dyDescent="0.25">
      <c r="F452" s="6"/>
      <c r="G452" s="6"/>
      <c r="H452" s="11"/>
      <c r="I452"/>
    </row>
    <row r="453" spans="6:9" x14ac:dyDescent="0.25">
      <c r="F453" s="6"/>
      <c r="G453" s="6"/>
      <c r="H453" s="11"/>
      <c r="I453"/>
    </row>
    <row r="454" spans="6:9" x14ac:dyDescent="0.25">
      <c r="F454" s="6"/>
      <c r="G454" s="6"/>
      <c r="H454" s="11"/>
      <c r="I454"/>
    </row>
    <row r="455" spans="6:9" x14ac:dyDescent="0.25">
      <c r="F455" s="6"/>
      <c r="G455" s="6"/>
      <c r="H455" s="11"/>
      <c r="I455"/>
    </row>
    <row r="456" spans="6:9" x14ac:dyDescent="0.25">
      <c r="F456" s="6"/>
      <c r="G456" s="6"/>
      <c r="H456" s="11"/>
      <c r="I456"/>
    </row>
    <row r="457" spans="6:9" x14ac:dyDescent="0.25">
      <c r="F457" s="6"/>
      <c r="G457" s="6"/>
      <c r="H457" s="11"/>
      <c r="I457"/>
    </row>
    <row r="458" spans="6:9" x14ac:dyDescent="0.25">
      <c r="F458" s="6"/>
      <c r="G458" s="6"/>
      <c r="H458" s="11"/>
      <c r="I458"/>
    </row>
    <row r="459" spans="6:9" x14ac:dyDescent="0.25">
      <c r="F459" s="6"/>
      <c r="G459" s="6"/>
      <c r="H459" s="11"/>
      <c r="I459"/>
    </row>
    <row r="460" spans="6:9" x14ac:dyDescent="0.25">
      <c r="F460" s="6"/>
      <c r="G460" s="6"/>
      <c r="H460" s="11"/>
      <c r="I460"/>
    </row>
    <row r="461" spans="6:9" x14ac:dyDescent="0.25">
      <c r="F461" s="6"/>
      <c r="G461" s="6"/>
      <c r="H461" s="11"/>
      <c r="I461"/>
    </row>
    <row r="462" spans="6:9" x14ac:dyDescent="0.25">
      <c r="F462" s="6"/>
      <c r="G462" s="6"/>
      <c r="H462" s="11"/>
      <c r="I462"/>
    </row>
    <row r="463" spans="6:9" x14ac:dyDescent="0.25">
      <c r="F463" s="6"/>
      <c r="G463" s="6"/>
      <c r="H463" s="11"/>
      <c r="I463"/>
    </row>
    <row r="464" spans="6:9" x14ac:dyDescent="0.25">
      <c r="F464" s="6"/>
      <c r="G464" s="6"/>
      <c r="H464" s="11"/>
      <c r="I464"/>
    </row>
    <row r="465" spans="6:9" x14ac:dyDescent="0.25">
      <c r="F465" s="6"/>
      <c r="G465" s="6"/>
      <c r="H465" s="11"/>
      <c r="I465"/>
    </row>
    <row r="466" spans="6:9" x14ac:dyDescent="0.25">
      <c r="F466" s="6"/>
      <c r="G466" s="6"/>
      <c r="H466" s="11"/>
      <c r="I466"/>
    </row>
    <row r="467" spans="6:9" x14ac:dyDescent="0.25">
      <c r="F467" s="6"/>
      <c r="G467" s="6"/>
      <c r="H467" s="11"/>
      <c r="I467"/>
    </row>
    <row r="468" spans="6:9" x14ac:dyDescent="0.25">
      <c r="F468" s="6"/>
      <c r="G468" s="6"/>
      <c r="H468" s="11"/>
      <c r="I468"/>
    </row>
    <row r="469" spans="6:9" x14ac:dyDescent="0.25">
      <c r="F469" s="6"/>
      <c r="G469" s="6"/>
      <c r="H469" s="11"/>
      <c r="I469"/>
    </row>
    <row r="470" spans="6:9" x14ac:dyDescent="0.25">
      <c r="F470" s="6"/>
      <c r="G470" s="6"/>
      <c r="H470" s="11"/>
      <c r="I470"/>
    </row>
    <row r="471" spans="6:9" x14ac:dyDescent="0.25">
      <c r="F471" s="6"/>
      <c r="G471" s="6"/>
      <c r="H471" s="11"/>
      <c r="I471"/>
    </row>
    <row r="472" spans="6:9" x14ac:dyDescent="0.25">
      <c r="F472" s="6"/>
      <c r="G472" s="6"/>
      <c r="H472" s="11"/>
      <c r="I472"/>
    </row>
    <row r="473" spans="6:9" x14ac:dyDescent="0.25">
      <c r="F473" s="6"/>
      <c r="G473" s="6"/>
      <c r="H473" s="11"/>
      <c r="I473"/>
    </row>
    <row r="474" spans="6:9" x14ac:dyDescent="0.25">
      <c r="F474" s="6"/>
      <c r="G474" s="6"/>
      <c r="H474" s="11"/>
      <c r="I474"/>
    </row>
    <row r="475" spans="6:9" x14ac:dyDescent="0.25">
      <c r="F475" s="6"/>
      <c r="G475" s="6"/>
      <c r="H475" s="11"/>
      <c r="I475"/>
    </row>
    <row r="476" spans="6:9" x14ac:dyDescent="0.25">
      <c r="F476" s="6"/>
      <c r="G476" s="6"/>
      <c r="H476" s="11"/>
      <c r="I476"/>
    </row>
    <row r="477" spans="6:9" x14ac:dyDescent="0.25">
      <c r="F477" s="6"/>
      <c r="G477" s="6"/>
      <c r="H477" s="11"/>
      <c r="I477"/>
    </row>
    <row r="478" spans="6:9" x14ac:dyDescent="0.25">
      <c r="F478" s="6"/>
      <c r="G478" s="6"/>
      <c r="H478" s="11"/>
      <c r="I478"/>
    </row>
    <row r="479" spans="6:9" x14ac:dyDescent="0.25">
      <c r="F479" s="6"/>
      <c r="G479" s="6"/>
      <c r="H479" s="11"/>
      <c r="I479"/>
    </row>
    <row r="480" spans="6:9" x14ac:dyDescent="0.25">
      <c r="F480" s="6"/>
      <c r="G480" s="6"/>
      <c r="H480" s="11"/>
      <c r="I480"/>
    </row>
    <row r="481" spans="6:9" x14ac:dyDescent="0.25">
      <c r="F481" s="6"/>
      <c r="G481" s="6"/>
      <c r="H481" s="11"/>
      <c r="I481"/>
    </row>
    <row r="482" spans="6:9" x14ac:dyDescent="0.25">
      <c r="F482" s="6"/>
      <c r="G482" s="6"/>
      <c r="H482" s="11"/>
      <c r="I482"/>
    </row>
    <row r="483" spans="6:9" x14ac:dyDescent="0.25">
      <c r="F483" s="6"/>
      <c r="G483" s="6"/>
      <c r="H483" s="11"/>
      <c r="I483"/>
    </row>
    <row r="484" spans="6:9" x14ac:dyDescent="0.25">
      <c r="F484" s="6"/>
      <c r="G484" s="6"/>
      <c r="H484" s="11"/>
      <c r="I484"/>
    </row>
    <row r="485" spans="6:9" x14ac:dyDescent="0.25">
      <c r="F485" s="6"/>
      <c r="G485" s="6"/>
      <c r="H485" s="11"/>
      <c r="I485"/>
    </row>
    <row r="486" spans="6:9" x14ac:dyDescent="0.25">
      <c r="F486" s="6"/>
      <c r="G486" s="6"/>
      <c r="H486" s="11"/>
      <c r="I486"/>
    </row>
    <row r="487" spans="6:9" x14ac:dyDescent="0.25">
      <c r="F487" s="6"/>
      <c r="G487" s="6"/>
      <c r="H487" s="11"/>
      <c r="I487"/>
    </row>
    <row r="488" spans="6:9" x14ac:dyDescent="0.25">
      <c r="F488" s="6"/>
      <c r="G488" s="6"/>
      <c r="H488" s="11"/>
      <c r="I488"/>
    </row>
    <row r="489" spans="6:9" x14ac:dyDescent="0.25">
      <c r="F489" s="6"/>
      <c r="G489" s="6"/>
      <c r="H489" s="11"/>
      <c r="I489"/>
    </row>
    <row r="490" spans="6:9" x14ac:dyDescent="0.25">
      <c r="F490" s="6"/>
      <c r="G490" s="6"/>
      <c r="H490" s="11"/>
      <c r="I490"/>
    </row>
    <row r="491" spans="6:9" x14ac:dyDescent="0.25">
      <c r="F491" s="6"/>
      <c r="G491" s="6"/>
      <c r="H491" s="11"/>
      <c r="I491"/>
    </row>
    <row r="492" spans="6:9" x14ac:dyDescent="0.25">
      <c r="F492" s="6"/>
      <c r="G492" s="6"/>
      <c r="H492" s="11"/>
      <c r="I492"/>
    </row>
    <row r="493" spans="6:9" x14ac:dyDescent="0.25">
      <c r="F493" s="6"/>
      <c r="G493" s="6"/>
      <c r="H493" s="11"/>
      <c r="I493"/>
    </row>
    <row r="494" spans="6:9" x14ac:dyDescent="0.25">
      <c r="F494" s="6"/>
      <c r="G494" s="6"/>
      <c r="H494" s="11"/>
      <c r="I494"/>
    </row>
    <row r="495" spans="6:9" x14ac:dyDescent="0.25">
      <c r="F495" s="6"/>
      <c r="G495" s="6"/>
      <c r="H495" s="11"/>
      <c r="I495"/>
    </row>
    <row r="496" spans="6:9" x14ac:dyDescent="0.25">
      <c r="F496" s="6"/>
      <c r="G496" s="6"/>
      <c r="H496" s="11"/>
      <c r="I496"/>
    </row>
    <row r="497" spans="6:9" x14ac:dyDescent="0.25">
      <c r="F497" s="6"/>
      <c r="G497" s="6"/>
      <c r="H497" s="11"/>
      <c r="I497"/>
    </row>
    <row r="498" spans="6:9" x14ac:dyDescent="0.25">
      <c r="F498" s="6"/>
      <c r="G498" s="6"/>
      <c r="H498" s="11"/>
      <c r="I498"/>
    </row>
    <row r="499" spans="6:9" x14ac:dyDescent="0.25">
      <c r="F499" s="6"/>
      <c r="G499" s="6"/>
      <c r="H499" s="11"/>
      <c r="I499"/>
    </row>
    <row r="500" spans="6:9" x14ac:dyDescent="0.25">
      <c r="F500" s="6"/>
      <c r="G500" s="6"/>
      <c r="H500" s="11"/>
      <c r="I500"/>
    </row>
    <row r="501" spans="6:9" x14ac:dyDescent="0.25">
      <c r="F501" s="6"/>
      <c r="G501" s="6"/>
      <c r="H501" s="11"/>
      <c r="I501"/>
    </row>
    <row r="502" spans="6:9" x14ac:dyDescent="0.25">
      <c r="F502" s="6"/>
      <c r="G502" s="6"/>
      <c r="H502" s="11"/>
      <c r="I502"/>
    </row>
    <row r="503" spans="6:9" x14ac:dyDescent="0.25">
      <c r="F503" s="6"/>
      <c r="G503" s="6"/>
      <c r="H503" s="11"/>
      <c r="I503"/>
    </row>
    <row r="504" spans="6:9" x14ac:dyDescent="0.25">
      <c r="F504" s="6"/>
      <c r="G504" s="6"/>
      <c r="H504" s="11"/>
      <c r="I504"/>
    </row>
    <row r="505" spans="6:9" x14ac:dyDescent="0.25">
      <c r="F505" s="6"/>
      <c r="G505" s="6"/>
      <c r="H505" s="11"/>
      <c r="I505"/>
    </row>
    <row r="506" spans="6:9" x14ac:dyDescent="0.25">
      <c r="F506" s="6"/>
      <c r="G506" s="6"/>
      <c r="H506" s="11"/>
      <c r="I506"/>
    </row>
    <row r="507" spans="6:9" x14ac:dyDescent="0.25">
      <c r="F507" s="6"/>
      <c r="G507" s="6"/>
      <c r="H507" s="11"/>
      <c r="I507"/>
    </row>
    <row r="508" spans="6:9" x14ac:dyDescent="0.25">
      <c r="F508" s="6"/>
      <c r="G508" s="6"/>
      <c r="H508" s="11"/>
      <c r="I508"/>
    </row>
    <row r="509" spans="6:9" x14ac:dyDescent="0.25">
      <c r="F509" s="6"/>
      <c r="G509" s="6"/>
      <c r="H509" s="11"/>
      <c r="I509"/>
    </row>
    <row r="510" spans="6:9" x14ac:dyDescent="0.25">
      <c r="F510" s="6"/>
      <c r="G510" s="6"/>
      <c r="H510" s="11"/>
      <c r="I510"/>
    </row>
    <row r="511" spans="6:9" x14ac:dyDescent="0.25">
      <c r="F511" s="6"/>
      <c r="G511" s="6"/>
      <c r="H511" s="11"/>
      <c r="I511"/>
    </row>
    <row r="512" spans="6:9" x14ac:dyDescent="0.25">
      <c r="F512" s="6"/>
      <c r="G512" s="6"/>
      <c r="H512" s="11"/>
      <c r="I512"/>
    </row>
    <row r="513" spans="6:9" x14ac:dyDescent="0.25">
      <c r="F513" s="6"/>
      <c r="G513" s="6"/>
      <c r="H513" s="11"/>
      <c r="I513"/>
    </row>
    <row r="514" spans="6:9" x14ac:dyDescent="0.25">
      <c r="F514" s="6"/>
      <c r="G514" s="6"/>
      <c r="H514" s="11"/>
      <c r="I514"/>
    </row>
    <row r="515" spans="6:9" x14ac:dyDescent="0.25">
      <c r="F515" s="6"/>
      <c r="G515" s="6"/>
      <c r="H515" s="11"/>
      <c r="I515"/>
    </row>
    <row r="516" spans="6:9" x14ac:dyDescent="0.25">
      <c r="F516" s="6"/>
      <c r="G516" s="6"/>
      <c r="H516" s="11"/>
      <c r="I516"/>
    </row>
    <row r="517" spans="6:9" x14ac:dyDescent="0.25">
      <c r="F517" s="6"/>
      <c r="G517" s="6"/>
      <c r="H517" s="11"/>
      <c r="I517"/>
    </row>
    <row r="518" spans="6:9" x14ac:dyDescent="0.25">
      <c r="F518" s="6"/>
      <c r="G518" s="6"/>
      <c r="H518" s="11"/>
      <c r="I518"/>
    </row>
    <row r="519" spans="6:9" x14ac:dyDescent="0.25">
      <c r="F519" s="6"/>
      <c r="G519" s="6"/>
      <c r="H519" s="11"/>
      <c r="I519"/>
    </row>
    <row r="520" spans="6:9" x14ac:dyDescent="0.25">
      <c r="F520" s="6"/>
      <c r="G520" s="6"/>
      <c r="H520" s="11"/>
      <c r="I520"/>
    </row>
    <row r="521" spans="6:9" x14ac:dyDescent="0.25">
      <c r="F521" s="6"/>
      <c r="G521" s="6"/>
      <c r="H521" s="11"/>
      <c r="I521"/>
    </row>
    <row r="522" spans="6:9" x14ac:dyDescent="0.25">
      <c r="F522" s="6"/>
      <c r="G522" s="6"/>
      <c r="H522" s="11"/>
      <c r="I522"/>
    </row>
    <row r="523" spans="6:9" x14ac:dyDescent="0.25">
      <c r="F523" s="6"/>
      <c r="G523" s="6"/>
      <c r="H523" s="11"/>
      <c r="I523"/>
    </row>
    <row r="524" spans="6:9" x14ac:dyDescent="0.25">
      <c r="F524" s="6"/>
      <c r="G524" s="6"/>
      <c r="H524" s="11"/>
      <c r="I524"/>
    </row>
    <row r="525" spans="6:9" x14ac:dyDescent="0.25">
      <c r="F525" s="6"/>
      <c r="G525" s="6"/>
      <c r="H525" s="11"/>
      <c r="I525"/>
    </row>
    <row r="526" spans="6:9" x14ac:dyDescent="0.25">
      <c r="F526" s="6"/>
      <c r="G526" s="6"/>
      <c r="H526" s="11"/>
      <c r="I526"/>
    </row>
    <row r="527" spans="6:9" x14ac:dyDescent="0.25">
      <c r="F527" s="6"/>
      <c r="G527" s="6"/>
      <c r="H527" s="11"/>
      <c r="I527"/>
    </row>
    <row r="528" spans="6:9" x14ac:dyDescent="0.25">
      <c r="F528" s="6"/>
      <c r="G528" s="6"/>
      <c r="H528" s="11"/>
      <c r="I528"/>
    </row>
    <row r="529" spans="6:9" x14ac:dyDescent="0.25">
      <c r="F529" s="6"/>
      <c r="G529" s="6"/>
      <c r="H529" s="11"/>
      <c r="I529"/>
    </row>
    <row r="530" spans="6:9" x14ac:dyDescent="0.25">
      <c r="F530" s="6"/>
      <c r="G530" s="6"/>
      <c r="H530" s="11"/>
      <c r="I530"/>
    </row>
    <row r="531" spans="6:9" x14ac:dyDescent="0.25">
      <c r="F531" s="6"/>
      <c r="G531" s="6"/>
      <c r="H531" s="11"/>
      <c r="I531"/>
    </row>
    <row r="532" spans="6:9" x14ac:dyDescent="0.25">
      <c r="F532" s="6"/>
      <c r="G532" s="6"/>
      <c r="H532" s="11"/>
      <c r="I532"/>
    </row>
    <row r="533" spans="6:9" x14ac:dyDescent="0.25">
      <c r="F533" s="6"/>
      <c r="G533" s="6"/>
      <c r="H533" s="11"/>
      <c r="I533"/>
    </row>
    <row r="534" spans="6:9" x14ac:dyDescent="0.25">
      <c r="F534" s="6"/>
      <c r="G534" s="6"/>
      <c r="H534" s="11"/>
      <c r="I534"/>
    </row>
    <row r="535" spans="6:9" x14ac:dyDescent="0.25">
      <c r="F535" s="6"/>
      <c r="G535" s="6"/>
      <c r="H535" s="11"/>
      <c r="I535"/>
    </row>
    <row r="536" spans="6:9" x14ac:dyDescent="0.25">
      <c r="F536" s="6"/>
      <c r="G536" s="6"/>
      <c r="H536" s="11"/>
      <c r="I536"/>
    </row>
    <row r="537" spans="6:9" x14ac:dyDescent="0.25">
      <c r="F537" s="6"/>
      <c r="G537" s="6"/>
      <c r="H537" s="11"/>
      <c r="I537"/>
    </row>
    <row r="538" spans="6:9" x14ac:dyDescent="0.25">
      <c r="F538" s="6"/>
      <c r="G538" s="6"/>
      <c r="H538" s="11"/>
      <c r="I538"/>
    </row>
    <row r="539" spans="6:9" x14ac:dyDescent="0.25">
      <c r="F539" s="6"/>
      <c r="G539" s="6"/>
      <c r="H539" s="11"/>
      <c r="I539"/>
    </row>
    <row r="540" spans="6:9" x14ac:dyDescent="0.25">
      <c r="F540" s="6"/>
      <c r="G540" s="6"/>
      <c r="H540" s="11"/>
      <c r="I540"/>
    </row>
    <row r="541" spans="6:9" x14ac:dyDescent="0.25">
      <c r="F541" s="6"/>
      <c r="G541" s="6"/>
      <c r="H541" s="11"/>
      <c r="I541"/>
    </row>
    <row r="542" spans="6:9" x14ac:dyDescent="0.25">
      <c r="F542" s="6"/>
      <c r="G542" s="6"/>
      <c r="H542" s="11"/>
      <c r="I542"/>
    </row>
    <row r="543" spans="6:9" x14ac:dyDescent="0.25">
      <c r="F543" s="6"/>
      <c r="G543" s="6"/>
      <c r="H543" s="11"/>
      <c r="I543"/>
    </row>
    <row r="544" spans="6:9" x14ac:dyDescent="0.25">
      <c r="F544" s="6"/>
      <c r="G544" s="6"/>
      <c r="H544" s="11"/>
      <c r="I544"/>
    </row>
    <row r="545" spans="6:9" x14ac:dyDescent="0.25">
      <c r="F545" s="6"/>
      <c r="G545" s="6"/>
      <c r="H545" s="11"/>
      <c r="I545"/>
    </row>
    <row r="546" spans="6:9" x14ac:dyDescent="0.25">
      <c r="F546" s="6"/>
      <c r="G546" s="6"/>
      <c r="H546" s="11"/>
      <c r="I546"/>
    </row>
    <row r="547" spans="6:9" x14ac:dyDescent="0.25">
      <c r="F547" s="6"/>
      <c r="G547" s="6"/>
      <c r="H547" s="11"/>
      <c r="I547"/>
    </row>
    <row r="548" spans="6:9" x14ac:dyDescent="0.25">
      <c r="F548" s="6"/>
      <c r="G548" s="6"/>
      <c r="H548" s="11"/>
      <c r="I548"/>
    </row>
    <row r="549" spans="6:9" x14ac:dyDescent="0.25">
      <c r="F549" s="6"/>
      <c r="G549" s="6"/>
      <c r="H549" s="11"/>
      <c r="I549"/>
    </row>
    <row r="550" spans="6:9" x14ac:dyDescent="0.25">
      <c r="F550" s="6"/>
      <c r="G550" s="6"/>
      <c r="H550" s="11"/>
      <c r="I550"/>
    </row>
    <row r="551" spans="6:9" x14ac:dyDescent="0.25">
      <c r="F551" s="6"/>
      <c r="G551" s="6"/>
      <c r="H551" s="11"/>
      <c r="I551"/>
    </row>
    <row r="552" spans="6:9" x14ac:dyDescent="0.25">
      <c r="F552" s="6"/>
      <c r="G552" s="6"/>
      <c r="H552" s="11"/>
      <c r="I552"/>
    </row>
    <row r="553" spans="6:9" x14ac:dyDescent="0.25">
      <c r="F553" s="6"/>
      <c r="G553" s="6"/>
      <c r="H553" s="11"/>
      <c r="I553"/>
    </row>
    <row r="554" spans="6:9" x14ac:dyDescent="0.25">
      <c r="F554" s="6"/>
      <c r="G554" s="6"/>
      <c r="H554" s="11"/>
      <c r="I554"/>
    </row>
    <row r="555" spans="6:9" x14ac:dyDescent="0.25">
      <c r="F555" s="6"/>
      <c r="G555" s="6"/>
      <c r="H555" s="11"/>
      <c r="I555"/>
    </row>
    <row r="556" spans="6:9" x14ac:dyDescent="0.25">
      <c r="F556" s="6"/>
      <c r="G556" s="6"/>
      <c r="H556" s="11"/>
      <c r="I556"/>
    </row>
    <row r="557" spans="6:9" x14ac:dyDescent="0.25">
      <c r="F557" s="6"/>
      <c r="G557" s="6"/>
      <c r="H557" s="11"/>
      <c r="I557"/>
    </row>
    <row r="558" spans="6:9" x14ac:dyDescent="0.25">
      <c r="F558" s="6"/>
      <c r="G558" s="6"/>
      <c r="H558" s="11"/>
      <c r="I558"/>
    </row>
    <row r="559" spans="6:9" x14ac:dyDescent="0.25">
      <c r="F559" s="6"/>
      <c r="G559" s="6"/>
      <c r="H559" s="11"/>
      <c r="I559"/>
    </row>
    <row r="560" spans="6:9" x14ac:dyDescent="0.25">
      <c r="F560" s="6"/>
      <c r="G560" s="6"/>
      <c r="H560" s="11"/>
      <c r="I560"/>
    </row>
    <row r="561" spans="6:9" x14ac:dyDescent="0.25">
      <c r="F561" s="6"/>
      <c r="G561" s="6"/>
      <c r="H561" s="11"/>
      <c r="I561"/>
    </row>
    <row r="562" spans="6:9" x14ac:dyDescent="0.25">
      <c r="F562" s="6"/>
      <c r="G562" s="6"/>
      <c r="H562" s="11"/>
      <c r="I562"/>
    </row>
    <row r="563" spans="6:9" x14ac:dyDescent="0.25">
      <c r="F563" s="6"/>
      <c r="G563" s="6"/>
      <c r="H563" s="11"/>
      <c r="I563"/>
    </row>
    <row r="564" spans="6:9" x14ac:dyDescent="0.25">
      <c r="F564" s="6"/>
      <c r="G564" s="6"/>
      <c r="H564" s="11"/>
      <c r="I564"/>
    </row>
    <row r="565" spans="6:9" x14ac:dyDescent="0.25">
      <c r="F565" s="6"/>
      <c r="G565" s="6"/>
      <c r="H565" s="11"/>
      <c r="I565"/>
    </row>
    <row r="566" spans="6:9" x14ac:dyDescent="0.25">
      <c r="F566" s="6"/>
      <c r="G566" s="6"/>
      <c r="H566" s="11"/>
      <c r="I566"/>
    </row>
    <row r="567" spans="6:9" x14ac:dyDescent="0.25">
      <c r="F567" s="6"/>
      <c r="G567" s="6"/>
      <c r="H567" s="11"/>
      <c r="I567"/>
    </row>
    <row r="568" spans="6:9" x14ac:dyDescent="0.25">
      <c r="F568" s="6"/>
      <c r="G568" s="6"/>
      <c r="H568" s="11"/>
      <c r="I568"/>
    </row>
    <row r="569" spans="6:9" x14ac:dyDescent="0.25">
      <c r="F569" s="6"/>
      <c r="G569" s="6"/>
      <c r="H569" s="11"/>
      <c r="I569"/>
    </row>
    <row r="570" spans="6:9" x14ac:dyDescent="0.25">
      <c r="F570" s="6"/>
      <c r="G570" s="6"/>
      <c r="H570" s="11"/>
      <c r="I570"/>
    </row>
    <row r="571" spans="6:9" x14ac:dyDescent="0.25">
      <c r="F571" s="6"/>
      <c r="G571" s="6"/>
      <c r="H571" s="11"/>
      <c r="I571"/>
    </row>
    <row r="572" spans="6:9" x14ac:dyDescent="0.25">
      <c r="F572" s="6"/>
      <c r="G572" s="6"/>
      <c r="H572" s="11"/>
      <c r="I572"/>
    </row>
    <row r="573" spans="6:9" x14ac:dyDescent="0.25">
      <c r="F573" s="6"/>
      <c r="G573" s="6"/>
      <c r="H573" s="11"/>
      <c r="I573"/>
    </row>
    <row r="574" spans="6:9" x14ac:dyDescent="0.25">
      <c r="F574" s="6"/>
      <c r="G574" s="6"/>
      <c r="H574" s="11"/>
      <c r="I574"/>
    </row>
    <row r="575" spans="6:9" x14ac:dyDescent="0.25">
      <c r="F575" s="6"/>
      <c r="G575" s="6"/>
      <c r="H575" s="11"/>
      <c r="I575"/>
    </row>
    <row r="576" spans="6:9" x14ac:dyDescent="0.25">
      <c r="F576" s="6"/>
      <c r="G576" s="6"/>
      <c r="H576" s="11"/>
      <c r="I576"/>
    </row>
    <row r="577" spans="6:9" x14ac:dyDescent="0.25">
      <c r="F577" s="6"/>
      <c r="G577" s="6"/>
      <c r="H577" s="11"/>
      <c r="I577"/>
    </row>
    <row r="578" spans="6:9" x14ac:dyDescent="0.25">
      <c r="F578" s="6"/>
      <c r="G578" s="6"/>
      <c r="H578" s="11"/>
      <c r="I578"/>
    </row>
    <row r="579" spans="6:9" x14ac:dyDescent="0.25">
      <c r="F579" s="6"/>
      <c r="G579" s="6"/>
      <c r="H579" s="11"/>
      <c r="I579"/>
    </row>
    <row r="580" spans="6:9" x14ac:dyDescent="0.25">
      <c r="F580" s="6"/>
      <c r="G580" s="6"/>
      <c r="H580" s="11"/>
      <c r="I580"/>
    </row>
    <row r="581" spans="6:9" x14ac:dyDescent="0.25">
      <c r="F581" s="6"/>
      <c r="G581" s="6"/>
      <c r="H581" s="11"/>
      <c r="I581"/>
    </row>
    <row r="582" spans="6:9" x14ac:dyDescent="0.25">
      <c r="F582" s="6"/>
      <c r="G582" s="6"/>
      <c r="H582" s="11"/>
      <c r="I582"/>
    </row>
    <row r="583" spans="6:9" x14ac:dyDescent="0.25">
      <c r="F583" s="6"/>
      <c r="G583" s="6"/>
      <c r="H583" s="11"/>
      <c r="I583"/>
    </row>
    <row r="584" spans="6:9" x14ac:dyDescent="0.25">
      <c r="F584" s="6"/>
      <c r="G584" s="6"/>
      <c r="H584" s="11"/>
      <c r="I584"/>
    </row>
    <row r="585" spans="6:9" x14ac:dyDescent="0.25">
      <c r="F585" s="6"/>
      <c r="G585" s="6"/>
      <c r="H585" s="11"/>
      <c r="I585"/>
    </row>
    <row r="586" spans="6:9" x14ac:dyDescent="0.25">
      <c r="F586" s="6"/>
      <c r="G586" s="6"/>
      <c r="H586" s="11"/>
      <c r="I586"/>
    </row>
    <row r="587" spans="6:9" x14ac:dyDescent="0.25">
      <c r="F587" s="6"/>
      <c r="G587" s="6"/>
      <c r="H587" s="11"/>
      <c r="I587"/>
    </row>
    <row r="588" spans="6:9" x14ac:dyDescent="0.25">
      <c r="F588" s="6"/>
      <c r="G588" s="6"/>
      <c r="H588" s="11"/>
      <c r="I588"/>
    </row>
    <row r="589" spans="6:9" x14ac:dyDescent="0.25">
      <c r="F589" s="6"/>
      <c r="G589" s="6"/>
      <c r="H589" s="11"/>
      <c r="I589"/>
    </row>
    <row r="590" spans="6:9" x14ac:dyDescent="0.25">
      <c r="F590" s="6"/>
      <c r="G590" s="6"/>
      <c r="H590" s="11"/>
      <c r="I590"/>
    </row>
    <row r="591" spans="6:9" x14ac:dyDescent="0.25">
      <c r="F591" s="6"/>
      <c r="G591" s="6"/>
      <c r="H591" s="11"/>
      <c r="I591"/>
    </row>
    <row r="592" spans="6:9" x14ac:dyDescent="0.25">
      <c r="F592" s="6"/>
      <c r="G592" s="6"/>
      <c r="H592" s="11"/>
      <c r="I592"/>
    </row>
    <row r="593" spans="6:9" x14ac:dyDescent="0.25">
      <c r="F593" s="6"/>
      <c r="G593" s="6"/>
      <c r="H593" s="11"/>
      <c r="I593"/>
    </row>
    <row r="594" spans="6:9" x14ac:dyDescent="0.25">
      <c r="F594" s="6"/>
      <c r="G594" s="6"/>
      <c r="H594" s="11"/>
      <c r="I594"/>
    </row>
    <row r="595" spans="6:9" x14ac:dyDescent="0.25">
      <c r="F595" s="6"/>
      <c r="G595" s="6"/>
      <c r="H595" s="11"/>
      <c r="I595"/>
    </row>
    <row r="596" spans="6:9" x14ac:dyDescent="0.25">
      <c r="F596" s="6"/>
      <c r="G596" s="6"/>
      <c r="H596" s="11"/>
      <c r="I596"/>
    </row>
    <row r="597" spans="6:9" x14ac:dyDescent="0.25">
      <c r="F597" s="6"/>
      <c r="G597" s="6"/>
      <c r="H597" s="11"/>
      <c r="I597"/>
    </row>
    <row r="598" spans="6:9" x14ac:dyDescent="0.25">
      <c r="F598" s="6"/>
      <c r="G598" s="6"/>
      <c r="H598" s="11"/>
      <c r="I598"/>
    </row>
    <row r="599" spans="6:9" x14ac:dyDescent="0.25">
      <c r="F599" s="6"/>
      <c r="G599" s="6"/>
      <c r="H599" s="11"/>
      <c r="I599"/>
    </row>
    <row r="600" spans="6:9" x14ac:dyDescent="0.25">
      <c r="F600" s="6"/>
      <c r="G600" s="6"/>
      <c r="H600" s="11"/>
      <c r="I600"/>
    </row>
    <row r="601" spans="6:9" x14ac:dyDescent="0.25">
      <c r="F601" s="6"/>
      <c r="G601" s="6"/>
      <c r="H601" s="11"/>
      <c r="I601"/>
    </row>
    <row r="602" spans="6:9" x14ac:dyDescent="0.25">
      <c r="F602" s="6"/>
      <c r="G602" s="6"/>
      <c r="H602" s="11"/>
      <c r="I602"/>
    </row>
    <row r="603" spans="6:9" x14ac:dyDescent="0.25">
      <c r="F603" s="6"/>
      <c r="G603" s="6"/>
      <c r="H603" s="11"/>
      <c r="I603"/>
    </row>
    <row r="604" spans="6:9" x14ac:dyDescent="0.25">
      <c r="F604" s="6"/>
      <c r="G604" s="6"/>
      <c r="H604" s="11"/>
      <c r="I604"/>
    </row>
    <row r="605" spans="6:9" x14ac:dyDescent="0.25">
      <c r="F605" s="6"/>
      <c r="G605" s="6"/>
      <c r="H605" s="11"/>
      <c r="I605"/>
    </row>
    <row r="606" spans="6:9" x14ac:dyDescent="0.25">
      <c r="F606" s="6"/>
      <c r="G606" s="6"/>
      <c r="H606" s="11"/>
      <c r="I606"/>
    </row>
    <row r="607" spans="6:9" x14ac:dyDescent="0.25">
      <c r="F607" s="6"/>
      <c r="G607" s="6"/>
      <c r="H607" s="11"/>
      <c r="I607"/>
    </row>
    <row r="608" spans="6:9" x14ac:dyDescent="0.25">
      <c r="F608" s="6"/>
      <c r="G608" s="6"/>
      <c r="H608" s="11"/>
      <c r="I608"/>
    </row>
    <row r="609" spans="6:9" x14ac:dyDescent="0.25">
      <c r="F609" s="6"/>
      <c r="G609" s="6"/>
      <c r="H609" s="11"/>
      <c r="I609"/>
    </row>
    <row r="610" spans="6:9" x14ac:dyDescent="0.25">
      <c r="F610" s="6"/>
      <c r="G610" s="6"/>
      <c r="H610" s="11"/>
      <c r="I610"/>
    </row>
    <row r="611" spans="6:9" x14ac:dyDescent="0.25">
      <c r="F611" s="6"/>
      <c r="G611" s="6"/>
      <c r="H611" s="11"/>
      <c r="I611"/>
    </row>
    <row r="612" spans="6:9" x14ac:dyDescent="0.25">
      <c r="F612" s="6"/>
      <c r="G612" s="6"/>
      <c r="H612" s="11"/>
      <c r="I612"/>
    </row>
    <row r="613" spans="6:9" x14ac:dyDescent="0.25">
      <c r="F613" s="6"/>
      <c r="G613" s="6"/>
      <c r="H613" s="11"/>
      <c r="I613"/>
    </row>
    <row r="614" spans="6:9" x14ac:dyDescent="0.25">
      <c r="F614" s="6"/>
      <c r="G614" s="6"/>
      <c r="H614" s="11"/>
      <c r="I614"/>
    </row>
    <row r="615" spans="6:9" x14ac:dyDescent="0.25">
      <c r="F615" s="6"/>
      <c r="G615" s="6"/>
      <c r="H615" s="11"/>
      <c r="I615"/>
    </row>
    <row r="616" spans="6:9" x14ac:dyDescent="0.25">
      <c r="F616" s="6"/>
      <c r="G616" s="6"/>
      <c r="H616" s="11"/>
      <c r="I616"/>
    </row>
    <row r="617" spans="6:9" x14ac:dyDescent="0.25">
      <c r="F617" s="6"/>
      <c r="G617" s="6"/>
      <c r="H617" s="11"/>
      <c r="I617"/>
    </row>
    <row r="618" spans="6:9" x14ac:dyDescent="0.25">
      <c r="F618" s="6"/>
      <c r="G618" s="6"/>
      <c r="H618" s="11"/>
      <c r="I618"/>
    </row>
    <row r="619" spans="6:9" x14ac:dyDescent="0.25">
      <c r="F619" s="6"/>
      <c r="G619" s="6"/>
      <c r="H619" s="11"/>
      <c r="I619"/>
    </row>
    <row r="620" spans="6:9" x14ac:dyDescent="0.25">
      <c r="F620" s="6"/>
      <c r="G620" s="6"/>
      <c r="H620" s="11"/>
      <c r="I620"/>
    </row>
    <row r="621" spans="6:9" x14ac:dyDescent="0.25">
      <c r="F621" s="6"/>
      <c r="G621" s="6"/>
      <c r="H621" s="11"/>
      <c r="I621"/>
    </row>
    <row r="622" spans="6:9" x14ac:dyDescent="0.25">
      <c r="F622" s="6"/>
      <c r="G622" s="6"/>
      <c r="H622" s="11"/>
      <c r="I622"/>
    </row>
    <row r="623" spans="6:9" x14ac:dyDescent="0.25">
      <c r="F623" s="6"/>
      <c r="G623" s="6"/>
      <c r="H623" s="11"/>
      <c r="I623"/>
    </row>
    <row r="624" spans="6:9" x14ac:dyDescent="0.25">
      <c r="F624" s="6"/>
      <c r="G624" s="6"/>
      <c r="H624" s="11"/>
      <c r="I624"/>
    </row>
    <row r="625" spans="6:9" x14ac:dyDescent="0.25">
      <c r="F625" s="6"/>
      <c r="G625" s="6"/>
      <c r="H625" s="11"/>
      <c r="I625"/>
    </row>
    <row r="626" spans="6:9" x14ac:dyDescent="0.25">
      <c r="F626" s="6"/>
      <c r="G626" s="6"/>
      <c r="H626" s="11"/>
      <c r="I626"/>
    </row>
    <row r="627" spans="6:9" x14ac:dyDescent="0.25">
      <c r="F627" s="6"/>
      <c r="G627" s="6"/>
      <c r="H627" s="11"/>
      <c r="I627"/>
    </row>
    <row r="628" spans="6:9" x14ac:dyDescent="0.25">
      <c r="F628" s="6"/>
      <c r="G628" s="6"/>
      <c r="H628" s="11"/>
      <c r="I628"/>
    </row>
    <row r="629" spans="6:9" x14ac:dyDescent="0.25">
      <c r="F629" s="6"/>
      <c r="G629" s="6"/>
      <c r="H629" s="11"/>
      <c r="I629"/>
    </row>
    <row r="630" spans="6:9" x14ac:dyDescent="0.25">
      <c r="F630" s="6"/>
      <c r="G630" s="6"/>
      <c r="H630" s="11"/>
      <c r="I630"/>
    </row>
    <row r="631" spans="6:9" x14ac:dyDescent="0.25">
      <c r="F631" s="6"/>
      <c r="G631" s="6"/>
      <c r="H631" s="11"/>
      <c r="I631"/>
    </row>
    <row r="632" spans="6:9" x14ac:dyDescent="0.25">
      <c r="F632" s="6"/>
      <c r="G632" s="6"/>
      <c r="H632" s="11"/>
      <c r="I632"/>
    </row>
    <row r="633" spans="6:9" x14ac:dyDescent="0.25">
      <c r="F633" s="6"/>
      <c r="G633" s="6"/>
      <c r="H633" s="11"/>
      <c r="I633"/>
    </row>
    <row r="634" spans="6:9" x14ac:dyDescent="0.25">
      <c r="F634" s="6"/>
      <c r="G634" s="6"/>
      <c r="H634" s="11"/>
      <c r="I634"/>
    </row>
    <row r="635" spans="6:9" x14ac:dyDescent="0.25">
      <c r="F635" s="6"/>
      <c r="G635" s="6"/>
      <c r="H635" s="11"/>
      <c r="I635"/>
    </row>
    <row r="636" spans="6:9" x14ac:dyDescent="0.25">
      <c r="F636" s="6"/>
      <c r="G636" s="6"/>
      <c r="H636" s="11"/>
      <c r="I636"/>
    </row>
    <row r="637" spans="6:9" x14ac:dyDescent="0.25">
      <c r="F637" s="6"/>
      <c r="G637" s="6"/>
      <c r="H637" s="11"/>
      <c r="I637"/>
    </row>
    <row r="638" spans="6:9" x14ac:dyDescent="0.25">
      <c r="F638" s="6"/>
      <c r="G638" s="6"/>
      <c r="H638" s="11"/>
      <c r="I638"/>
    </row>
    <row r="639" spans="6:9" x14ac:dyDescent="0.25">
      <c r="F639" s="6"/>
      <c r="G639" s="6"/>
      <c r="H639" s="11"/>
      <c r="I639"/>
    </row>
    <row r="640" spans="6:9" x14ac:dyDescent="0.25">
      <c r="F640" s="6"/>
      <c r="G640" s="6"/>
      <c r="H640" s="11"/>
      <c r="I640"/>
    </row>
    <row r="641" spans="6:9" x14ac:dyDescent="0.25">
      <c r="F641" s="6"/>
      <c r="G641" s="6"/>
      <c r="H641" s="11"/>
      <c r="I641"/>
    </row>
    <row r="642" spans="6:9" x14ac:dyDescent="0.25">
      <c r="F642" s="6"/>
      <c r="G642" s="6"/>
      <c r="H642" s="11"/>
      <c r="I642"/>
    </row>
    <row r="643" spans="6:9" x14ac:dyDescent="0.25">
      <c r="F643" s="6"/>
      <c r="G643" s="6"/>
      <c r="H643" s="11"/>
      <c r="I643"/>
    </row>
    <row r="644" spans="6:9" x14ac:dyDescent="0.25">
      <c r="F644" s="6"/>
      <c r="G644" s="6"/>
      <c r="H644" s="11"/>
      <c r="I644"/>
    </row>
    <row r="645" spans="6:9" x14ac:dyDescent="0.25">
      <c r="F645" s="6"/>
      <c r="G645" s="6"/>
      <c r="H645" s="11"/>
      <c r="I645"/>
    </row>
    <row r="646" spans="6:9" x14ac:dyDescent="0.25">
      <c r="F646" s="6"/>
      <c r="G646" s="6"/>
      <c r="H646" s="11"/>
      <c r="I646"/>
    </row>
    <row r="647" spans="6:9" x14ac:dyDescent="0.25">
      <c r="F647" s="6"/>
      <c r="G647" s="6"/>
      <c r="H647" s="11"/>
      <c r="I647"/>
    </row>
    <row r="648" spans="6:9" x14ac:dyDescent="0.25">
      <c r="F648" s="6"/>
      <c r="G648" s="6"/>
      <c r="H648" s="11"/>
      <c r="I648"/>
    </row>
    <row r="649" spans="6:9" x14ac:dyDescent="0.25">
      <c r="F649" s="6"/>
      <c r="G649" s="6"/>
      <c r="H649" s="11"/>
      <c r="I649"/>
    </row>
    <row r="650" spans="6:9" x14ac:dyDescent="0.25">
      <c r="F650" s="6"/>
      <c r="G650" s="6"/>
      <c r="H650" s="11"/>
      <c r="I650"/>
    </row>
    <row r="651" spans="6:9" x14ac:dyDescent="0.25">
      <c r="F651" s="6"/>
      <c r="G651" s="6"/>
      <c r="H651" s="11"/>
      <c r="I651"/>
    </row>
    <row r="652" spans="6:9" x14ac:dyDescent="0.25">
      <c r="F652" s="6"/>
      <c r="G652" s="6"/>
      <c r="H652" s="11"/>
      <c r="I652"/>
    </row>
    <row r="653" spans="6:9" x14ac:dyDescent="0.25">
      <c r="F653" s="6"/>
      <c r="G653" s="6"/>
      <c r="H653" s="11"/>
      <c r="I653"/>
    </row>
    <row r="654" spans="6:9" x14ac:dyDescent="0.25">
      <c r="F654" s="6"/>
      <c r="G654" s="6"/>
      <c r="H654" s="11"/>
      <c r="I654"/>
    </row>
    <row r="655" spans="6:9" x14ac:dyDescent="0.25">
      <c r="F655" s="6"/>
      <c r="G655" s="6"/>
      <c r="H655" s="11"/>
      <c r="I655"/>
    </row>
    <row r="656" spans="6:9" x14ac:dyDescent="0.25">
      <c r="F656" s="6"/>
      <c r="G656" s="6"/>
      <c r="H656" s="11"/>
      <c r="I656"/>
    </row>
    <row r="657" spans="6:9" x14ac:dyDescent="0.25">
      <c r="F657" s="6"/>
      <c r="G657" s="6"/>
      <c r="H657" s="11"/>
      <c r="I657"/>
    </row>
    <row r="658" spans="6:9" x14ac:dyDescent="0.25">
      <c r="F658" s="6"/>
      <c r="G658" s="6"/>
      <c r="H658" s="11"/>
      <c r="I658"/>
    </row>
    <row r="659" spans="6:9" x14ac:dyDescent="0.25">
      <c r="F659" s="6"/>
      <c r="G659" s="6"/>
      <c r="H659" s="11"/>
      <c r="I659"/>
    </row>
    <row r="660" spans="6:9" x14ac:dyDescent="0.25">
      <c r="F660" s="6"/>
      <c r="G660" s="6"/>
      <c r="H660" s="11"/>
      <c r="I660"/>
    </row>
    <row r="661" spans="6:9" x14ac:dyDescent="0.25">
      <c r="F661" s="6"/>
      <c r="G661" s="6"/>
      <c r="H661" s="11"/>
      <c r="I661"/>
    </row>
    <row r="662" spans="6:9" x14ac:dyDescent="0.25">
      <c r="F662" s="6"/>
      <c r="G662" s="6"/>
      <c r="H662" s="11"/>
      <c r="I662"/>
    </row>
    <row r="663" spans="6:9" x14ac:dyDescent="0.25">
      <c r="F663" s="6"/>
      <c r="G663" s="6"/>
      <c r="H663" s="11"/>
      <c r="I663"/>
    </row>
    <row r="664" spans="6:9" x14ac:dyDescent="0.25">
      <c r="F664" s="6"/>
      <c r="G664" s="6"/>
      <c r="H664" s="11"/>
      <c r="I664"/>
    </row>
    <row r="665" spans="6:9" x14ac:dyDescent="0.25">
      <c r="F665" s="6"/>
      <c r="G665" s="6"/>
      <c r="H665" s="11"/>
      <c r="I665"/>
    </row>
    <row r="666" spans="6:9" x14ac:dyDescent="0.25">
      <c r="F666" s="6"/>
      <c r="G666" s="6"/>
      <c r="H666" s="11"/>
      <c r="I666"/>
    </row>
    <row r="667" spans="6:9" x14ac:dyDescent="0.25">
      <c r="F667" s="6"/>
      <c r="G667" s="6"/>
      <c r="H667" s="11"/>
      <c r="I667"/>
    </row>
    <row r="668" spans="6:9" x14ac:dyDescent="0.25">
      <c r="F668" s="6"/>
      <c r="G668" s="6"/>
      <c r="H668" s="11"/>
      <c r="I668"/>
    </row>
    <row r="669" spans="6:9" x14ac:dyDescent="0.25">
      <c r="F669" s="6"/>
      <c r="G669" s="6"/>
      <c r="H669" s="11"/>
      <c r="I669"/>
    </row>
    <row r="670" spans="6:9" x14ac:dyDescent="0.25">
      <c r="F670" s="6"/>
      <c r="G670" s="6"/>
      <c r="H670" s="11"/>
      <c r="I670"/>
    </row>
    <row r="671" spans="6:9" x14ac:dyDescent="0.25">
      <c r="F671" s="6"/>
      <c r="G671" s="6"/>
      <c r="H671" s="11"/>
      <c r="I671"/>
    </row>
    <row r="672" spans="6:9" x14ac:dyDescent="0.25">
      <c r="F672" s="6"/>
      <c r="G672" s="6"/>
      <c r="H672" s="11"/>
      <c r="I672"/>
    </row>
    <row r="673" spans="6:9" x14ac:dyDescent="0.25">
      <c r="F673" s="6"/>
      <c r="G673" s="6"/>
      <c r="H673" s="11"/>
      <c r="I673"/>
    </row>
    <row r="674" spans="6:9" x14ac:dyDescent="0.25">
      <c r="F674" s="6"/>
      <c r="G674" s="6"/>
      <c r="H674" s="11"/>
      <c r="I674"/>
    </row>
    <row r="675" spans="6:9" x14ac:dyDescent="0.25">
      <c r="F675" s="6"/>
      <c r="G675" s="6"/>
      <c r="H675" s="11"/>
      <c r="I675"/>
    </row>
    <row r="676" spans="6:9" x14ac:dyDescent="0.25">
      <c r="F676" s="6"/>
      <c r="G676" s="6"/>
      <c r="H676" s="11"/>
      <c r="I676"/>
    </row>
    <row r="677" spans="6:9" x14ac:dyDescent="0.25">
      <c r="F677" s="6"/>
      <c r="G677" s="6"/>
      <c r="H677" s="11"/>
      <c r="I677"/>
    </row>
    <row r="678" spans="6:9" x14ac:dyDescent="0.25">
      <c r="F678" s="6"/>
      <c r="G678" s="6"/>
      <c r="H678" s="11"/>
      <c r="I678"/>
    </row>
    <row r="679" spans="6:9" x14ac:dyDescent="0.25">
      <c r="F679" s="6"/>
      <c r="G679" s="6"/>
      <c r="H679" s="11"/>
      <c r="I679"/>
    </row>
    <row r="680" spans="6:9" x14ac:dyDescent="0.25">
      <c r="F680" s="6"/>
      <c r="G680" s="6"/>
      <c r="H680" s="11"/>
      <c r="I680"/>
    </row>
    <row r="681" spans="6:9" x14ac:dyDescent="0.25">
      <c r="F681" s="6"/>
      <c r="G681" s="6"/>
      <c r="H681" s="11"/>
      <c r="I681"/>
    </row>
    <row r="682" spans="6:9" x14ac:dyDescent="0.25">
      <c r="F682" s="6"/>
      <c r="G682" s="6"/>
      <c r="H682" s="11"/>
      <c r="I682"/>
    </row>
    <row r="683" spans="6:9" x14ac:dyDescent="0.25">
      <c r="F683" s="6"/>
      <c r="G683" s="6"/>
      <c r="H683" s="11"/>
      <c r="I683"/>
    </row>
    <row r="684" spans="6:9" x14ac:dyDescent="0.25">
      <c r="F684" s="6"/>
      <c r="G684" s="6"/>
      <c r="H684" s="11"/>
      <c r="I684"/>
    </row>
    <row r="685" spans="6:9" x14ac:dyDescent="0.25">
      <c r="F685" s="6"/>
      <c r="G685" s="6"/>
      <c r="H685" s="11"/>
      <c r="I685"/>
    </row>
    <row r="686" spans="6:9" x14ac:dyDescent="0.25">
      <c r="F686" s="6"/>
      <c r="G686" s="6"/>
      <c r="H686" s="11"/>
      <c r="I686"/>
    </row>
    <row r="687" spans="6:9" x14ac:dyDescent="0.25">
      <c r="F687" s="6"/>
      <c r="G687" s="6"/>
      <c r="H687" s="11"/>
      <c r="I687"/>
    </row>
    <row r="688" spans="6:9" x14ac:dyDescent="0.25">
      <c r="F688" s="6"/>
      <c r="G688" s="6"/>
      <c r="H688" s="11"/>
      <c r="I688"/>
    </row>
    <row r="689" spans="6:9" x14ac:dyDescent="0.25">
      <c r="F689" s="6"/>
      <c r="G689" s="6"/>
      <c r="H689" s="11"/>
      <c r="I689"/>
    </row>
    <row r="690" spans="6:9" x14ac:dyDescent="0.25">
      <c r="F690" s="6"/>
      <c r="G690" s="6"/>
      <c r="H690" s="11"/>
      <c r="I690"/>
    </row>
    <row r="691" spans="6:9" x14ac:dyDescent="0.25">
      <c r="F691" s="6"/>
      <c r="G691" s="6"/>
      <c r="H691" s="11"/>
      <c r="I691"/>
    </row>
    <row r="692" spans="6:9" x14ac:dyDescent="0.25">
      <c r="F692" s="6"/>
      <c r="G692" s="6"/>
      <c r="H692" s="11"/>
      <c r="I692"/>
    </row>
    <row r="693" spans="6:9" x14ac:dyDescent="0.25">
      <c r="F693" s="6"/>
      <c r="G693" s="6"/>
      <c r="H693" s="11"/>
      <c r="I693"/>
    </row>
    <row r="694" spans="6:9" x14ac:dyDescent="0.25">
      <c r="F694" s="6"/>
      <c r="G694" s="6"/>
      <c r="H694" s="11"/>
      <c r="I694"/>
    </row>
    <row r="695" spans="6:9" x14ac:dyDescent="0.25">
      <c r="F695" s="6"/>
      <c r="G695" s="6"/>
      <c r="H695" s="11"/>
      <c r="I695"/>
    </row>
    <row r="696" spans="6:9" x14ac:dyDescent="0.25">
      <c r="F696" s="6"/>
      <c r="G696" s="6"/>
      <c r="H696" s="11"/>
      <c r="I696"/>
    </row>
    <row r="697" spans="6:9" x14ac:dyDescent="0.25">
      <c r="F697" s="6"/>
      <c r="G697" s="6"/>
      <c r="H697" s="11"/>
      <c r="I697"/>
    </row>
    <row r="698" spans="6:9" x14ac:dyDescent="0.25">
      <c r="F698" s="6"/>
      <c r="G698" s="6"/>
      <c r="H698" s="11"/>
      <c r="I698"/>
    </row>
    <row r="699" spans="6:9" x14ac:dyDescent="0.25">
      <c r="F699" s="6"/>
      <c r="G699" s="6"/>
      <c r="H699" s="11"/>
      <c r="I699"/>
    </row>
    <row r="700" spans="6:9" x14ac:dyDescent="0.25">
      <c r="F700" s="6"/>
      <c r="G700" s="6"/>
      <c r="H700" s="11"/>
      <c r="I700"/>
    </row>
    <row r="701" spans="6:9" x14ac:dyDescent="0.25">
      <c r="F701" s="6"/>
      <c r="G701" s="6"/>
      <c r="H701" s="11"/>
      <c r="I701"/>
    </row>
    <row r="702" spans="6:9" x14ac:dyDescent="0.25">
      <c r="F702" s="6"/>
      <c r="G702" s="6"/>
      <c r="H702" s="11"/>
      <c r="I702"/>
    </row>
    <row r="703" spans="6:9" x14ac:dyDescent="0.25">
      <c r="F703" s="6"/>
      <c r="G703" s="6"/>
      <c r="H703" s="11"/>
      <c r="I703"/>
    </row>
    <row r="704" spans="6:9" x14ac:dyDescent="0.25">
      <c r="F704" s="6"/>
      <c r="G704" s="6"/>
      <c r="H704" s="11"/>
      <c r="I704"/>
    </row>
    <row r="705" spans="6:9" x14ac:dyDescent="0.25">
      <c r="F705" s="6"/>
      <c r="G705" s="6"/>
      <c r="H705" s="11"/>
      <c r="I705"/>
    </row>
    <row r="706" spans="6:9" x14ac:dyDescent="0.25">
      <c r="F706" s="6"/>
      <c r="G706" s="6"/>
      <c r="H706" s="11"/>
      <c r="I706"/>
    </row>
    <row r="707" spans="6:9" x14ac:dyDescent="0.25">
      <c r="F707" s="6"/>
      <c r="G707" s="6"/>
      <c r="H707" s="11"/>
      <c r="I707"/>
    </row>
    <row r="708" spans="6:9" x14ac:dyDescent="0.25">
      <c r="F708" s="6"/>
      <c r="G708" s="6"/>
      <c r="H708" s="11"/>
      <c r="I708"/>
    </row>
    <row r="709" spans="6:9" x14ac:dyDescent="0.25">
      <c r="F709" s="6"/>
      <c r="G709" s="6"/>
      <c r="H709" s="11"/>
      <c r="I709"/>
    </row>
    <row r="710" spans="6:9" x14ac:dyDescent="0.25">
      <c r="F710" s="6"/>
      <c r="G710" s="6"/>
      <c r="H710" s="11"/>
      <c r="I710"/>
    </row>
    <row r="711" spans="6:9" x14ac:dyDescent="0.25">
      <c r="F711" s="6"/>
      <c r="G711" s="6"/>
      <c r="H711" s="11"/>
      <c r="I711"/>
    </row>
    <row r="712" spans="6:9" x14ac:dyDescent="0.25">
      <c r="F712" s="6"/>
      <c r="G712" s="6"/>
      <c r="H712" s="11"/>
      <c r="I712"/>
    </row>
    <row r="713" spans="6:9" x14ac:dyDescent="0.25">
      <c r="F713" s="6"/>
      <c r="G713" s="6"/>
      <c r="H713" s="11"/>
      <c r="I713"/>
    </row>
    <row r="714" spans="6:9" x14ac:dyDescent="0.25">
      <c r="F714" s="6"/>
      <c r="G714" s="6"/>
      <c r="H714" s="11"/>
      <c r="I714"/>
    </row>
    <row r="715" spans="6:9" x14ac:dyDescent="0.25">
      <c r="F715" s="6"/>
      <c r="G715" s="6"/>
      <c r="H715" s="11"/>
      <c r="I715"/>
    </row>
    <row r="716" spans="6:9" x14ac:dyDescent="0.25">
      <c r="F716" s="6"/>
      <c r="G716" s="6"/>
      <c r="H716" s="11"/>
      <c r="I716"/>
    </row>
    <row r="717" spans="6:9" x14ac:dyDescent="0.25">
      <c r="F717" s="6"/>
      <c r="G717" s="6"/>
      <c r="H717" s="11"/>
      <c r="I717"/>
    </row>
    <row r="718" spans="6:9" x14ac:dyDescent="0.25">
      <c r="F718" s="6"/>
      <c r="G718" s="6"/>
      <c r="H718" s="11"/>
      <c r="I718"/>
    </row>
    <row r="719" spans="6:9" x14ac:dyDescent="0.25">
      <c r="F719" s="6"/>
      <c r="G719" s="6"/>
      <c r="H719" s="11"/>
      <c r="I719"/>
    </row>
    <row r="720" spans="6:9" x14ac:dyDescent="0.25">
      <c r="F720" s="6"/>
      <c r="G720" s="6"/>
      <c r="H720" s="11"/>
      <c r="I720"/>
    </row>
    <row r="721" spans="6:9" x14ac:dyDescent="0.25">
      <c r="F721" s="6"/>
      <c r="G721" s="6"/>
      <c r="H721" s="11"/>
      <c r="I721"/>
    </row>
    <row r="722" spans="6:9" x14ac:dyDescent="0.25">
      <c r="F722" s="6"/>
      <c r="G722" s="6"/>
      <c r="H722" s="11"/>
      <c r="I722"/>
    </row>
    <row r="723" spans="6:9" x14ac:dyDescent="0.25">
      <c r="F723" s="6"/>
      <c r="G723" s="6"/>
      <c r="H723" s="11"/>
      <c r="I723"/>
    </row>
    <row r="724" spans="6:9" x14ac:dyDescent="0.25">
      <c r="F724" s="6"/>
      <c r="G724" s="6"/>
      <c r="H724" s="11"/>
      <c r="I724"/>
    </row>
    <row r="725" spans="6:9" x14ac:dyDescent="0.25">
      <c r="F725" s="6"/>
      <c r="G725" s="6"/>
      <c r="H725" s="11"/>
      <c r="I725"/>
    </row>
    <row r="726" spans="6:9" x14ac:dyDescent="0.25">
      <c r="F726" s="6"/>
      <c r="G726" s="6"/>
      <c r="H726" s="11"/>
      <c r="I726"/>
    </row>
    <row r="727" spans="6:9" x14ac:dyDescent="0.25">
      <c r="F727" s="6"/>
      <c r="G727" s="6"/>
      <c r="H727" s="11"/>
      <c r="I727"/>
    </row>
    <row r="728" spans="6:9" x14ac:dyDescent="0.25">
      <c r="F728" s="6"/>
      <c r="G728" s="6"/>
      <c r="H728" s="11"/>
      <c r="I728"/>
    </row>
    <row r="729" spans="6:9" x14ac:dyDescent="0.25">
      <c r="F729" s="6"/>
      <c r="G729" s="6"/>
      <c r="H729" s="11"/>
      <c r="I729"/>
    </row>
    <row r="730" spans="6:9" x14ac:dyDescent="0.25">
      <c r="F730" s="6"/>
      <c r="G730" s="6"/>
      <c r="H730" s="11"/>
      <c r="I730"/>
    </row>
    <row r="731" spans="6:9" x14ac:dyDescent="0.25">
      <c r="F731" s="6"/>
      <c r="G731" s="6"/>
      <c r="H731" s="11"/>
      <c r="I731"/>
    </row>
    <row r="732" spans="6:9" x14ac:dyDescent="0.25">
      <c r="F732" s="6"/>
      <c r="G732" s="6"/>
      <c r="H732" s="11"/>
      <c r="I732"/>
    </row>
    <row r="733" spans="6:9" x14ac:dyDescent="0.25">
      <c r="F733" s="6"/>
      <c r="G733" s="6"/>
      <c r="H733" s="11"/>
      <c r="I733"/>
    </row>
    <row r="734" spans="6:9" x14ac:dyDescent="0.25">
      <c r="F734" s="6"/>
      <c r="G734" s="6"/>
      <c r="H734" s="11"/>
      <c r="I734"/>
    </row>
    <row r="735" spans="6:9" x14ac:dyDescent="0.25">
      <c r="F735" s="6"/>
      <c r="G735" s="6"/>
      <c r="H735" s="11"/>
      <c r="I735"/>
    </row>
    <row r="736" spans="6:9" x14ac:dyDescent="0.25">
      <c r="F736" s="6"/>
      <c r="G736" s="6"/>
      <c r="H736" s="11"/>
      <c r="I736"/>
    </row>
    <row r="737" spans="6:9" x14ac:dyDescent="0.25">
      <c r="F737" s="6"/>
      <c r="G737" s="6"/>
      <c r="H737" s="11"/>
      <c r="I737"/>
    </row>
    <row r="738" spans="6:9" x14ac:dyDescent="0.25">
      <c r="F738" s="6"/>
      <c r="G738" s="6"/>
      <c r="H738" s="11"/>
      <c r="I738"/>
    </row>
    <row r="739" spans="6:9" x14ac:dyDescent="0.25">
      <c r="F739" s="6"/>
      <c r="G739" s="6"/>
      <c r="H739" s="11"/>
      <c r="I739"/>
    </row>
    <row r="740" spans="6:9" x14ac:dyDescent="0.25">
      <c r="F740" s="6"/>
      <c r="G740" s="6"/>
      <c r="H740" s="11"/>
      <c r="I740"/>
    </row>
    <row r="741" spans="6:9" x14ac:dyDescent="0.25">
      <c r="F741" s="6"/>
      <c r="G741" s="6"/>
      <c r="H741" s="11"/>
      <c r="I741"/>
    </row>
    <row r="742" spans="6:9" x14ac:dyDescent="0.25">
      <c r="F742" s="6"/>
      <c r="G742" s="6"/>
      <c r="H742" s="11"/>
      <c r="I742"/>
    </row>
    <row r="743" spans="6:9" x14ac:dyDescent="0.25">
      <c r="F743" s="6"/>
      <c r="G743" s="6"/>
      <c r="H743" s="11"/>
      <c r="I743"/>
    </row>
    <row r="744" spans="6:9" x14ac:dyDescent="0.25">
      <c r="F744" s="6"/>
      <c r="G744" s="6"/>
      <c r="H744" s="11"/>
      <c r="I744"/>
    </row>
    <row r="745" spans="6:9" x14ac:dyDescent="0.25">
      <c r="F745" s="6"/>
      <c r="G745" s="6"/>
      <c r="H745" s="11"/>
      <c r="I745"/>
    </row>
    <row r="746" spans="6:9" x14ac:dyDescent="0.25">
      <c r="F746" s="6"/>
      <c r="G746" s="6"/>
      <c r="H746" s="11"/>
      <c r="I746"/>
    </row>
    <row r="747" spans="6:9" x14ac:dyDescent="0.25">
      <c r="F747" s="6"/>
      <c r="G747" s="6"/>
      <c r="H747" s="11"/>
      <c r="I747"/>
    </row>
    <row r="748" spans="6:9" x14ac:dyDescent="0.25">
      <c r="F748" s="6"/>
      <c r="G748" s="6"/>
      <c r="H748" s="11"/>
      <c r="I748"/>
    </row>
    <row r="749" spans="6:9" x14ac:dyDescent="0.25">
      <c r="F749" s="6"/>
      <c r="G749" s="6"/>
      <c r="H749" s="11"/>
      <c r="I749"/>
    </row>
    <row r="750" spans="6:9" x14ac:dyDescent="0.25">
      <c r="F750" s="6"/>
      <c r="G750" s="6"/>
      <c r="H750" s="11"/>
      <c r="I750"/>
    </row>
    <row r="751" spans="6:9" x14ac:dyDescent="0.25">
      <c r="F751" s="6"/>
      <c r="G751" s="6"/>
      <c r="H751" s="11"/>
      <c r="I751"/>
    </row>
    <row r="752" spans="6:9" x14ac:dyDescent="0.25">
      <c r="F752" s="6"/>
      <c r="G752" s="6"/>
      <c r="H752" s="11"/>
      <c r="I752"/>
    </row>
    <row r="753" spans="6:9" x14ac:dyDescent="0.25">
      <c r="F753" s="6"/>
      <c r="G753" s="6"/>
      <c r="H753" s="11"/>
      <c r="I753"/>
    </row>
    <row r="754" spans="6:9" x14ac:dyDescent="0.25">
      <c r="F754" s="6"/>
      <c r="G754" s="6"/>
      <c r="H754" s="11"/>
      <c r="I754"/>
    </row>
    <row r="755" spans="6:9" x14ac:dyDescent="0.25">
      <c r="F755" s="6"/>
      <c r="G755" s="6"/>
      <c r="H755" s="11"/>
      <c r="I755"/>
    </row>
    <row r="756" spans="6:9" x14ac:dyDescent="0.25">
      <c r="F756" s="6"/>
      <c r="G756" s="6"/>
      <c r="H756" s="11"/>
      <c r="I756"/>
    </row>
    <row r="757" spans="6:9" x14ac:dyDescent="0.25">
      <c r="F757" s="6"/>
      <c r="G757" s="6"/>
      <c r="H757" s="11"/>
      <c r="I757"/>
    </row>
    <row r="758" spans="6:9" x14ac:dyDescent="0.25">
      <c r="F758" s="6"/>
      <c r="G758" s="6"/>
      <c r="H758" s="11"/>
      <c r="I758"/>
    </row>
    <row r="759" spans="6:9" x14ac:dyDescent="0.25">
      <c r="F759" s="6"/>
      <c r="G759" s="6"/>
      <c r="H759" s="11"/>
      <c r="I759"/>
    </row>
    <row r="760" spans="6:9" x14ac:dyDescent="0.25">
      <c r="F760" s="6"/>
      <c r="G760" s="6"/>
      <c r="H760" s="11"/>
      <c r="I760"/>
    </row>
    <row r="761" spans="6:9" x14ac:dyDescent="0.25">
      <c r="F761" s="6"/>
      <c r="G761" s="6"/>
      <c r="H761" s="11"/>
      <c r="I761"/>
    </row>
    <row r="762" spans="6:9" x14ac:dyDescent="0.25">
      <c r="F762" s="6"/>
      <c r="G762" s="6"/>
      <c r="H762" s="11"/>
      <c r="I762"/>
    </row>
    <row r="763" spans="6:9" x14ac:dyDescent="0.25">
      <c r="F763" s="6"/>
      <c r="G763" s="6"/>
      <c r="H763" s="11"/>
      <c r="I763"/>
    </row>
    <row r="764" spans="6:9" x14ac:dyDescent="0.25">
      <c r="F764" s="6"/>
      <c r="G764" s="6"/>
      <c r="H764" s="11"/>
      <c r="I764"/>
    </row>
    <row r="765" spans="6:9" x14ac:dyDescent="0.25">
      <c r="F765" s="6"/>
      <c r="G765" s="6"/>
      <c r="H765" s="11"/>
      <c r="I765"/>
    </row>
    <row r="766" spans="6:9" x14ac:dyDescent="0.25">
      <c r="F766" s="6"/>
      <c r="G766" s="6"/>
      <c r="H766" s="11"/>
      <c r="I766"/>
    </row>
    <row r="767" spans="6:9" x14ac:dyDescent="0.25">
      <c r="F767" s="6"/>
      <c r="G767" s="6"/>
      <c r="H767" s="11"/>
      <c r="I767"/>
    </row>
    <row r="768" spans="6:9" x14ac:dyDescent="0.25">
      <c r="F768" s="6"/>
      <c r="G768" s="6"/>
      <c r="H768" s="11"/>
      <c r="I768"/>
    </row>
    <row r="769" spans="6:9" x14ac:dyDescent="0.25">
      <c r="F769" s="6"/>
      <c r="G769" s="6"/>
      <c r="H769" s="11"/>
      <c r="I769"/>
    </row>
    <row r="770" spans="6:9" x14ac:dyDescent="0.25">
      <c r="F770" s="6"/>
      <c r="G770" s="6"/>
      <c r="H770" s="11"/>
      <c r="I770"/>
    </row>
    <row r="771" spans="6:9" x14ac:dyDescent="0.25">
      <c r="F771" s="6"/>
      <c r="G771" s="6"/>
      <c r="H771" s="11"/>
      <c r="I771"/>
    </row>
    <row r="772" spans="6:9" x14ac:dyDescent="0.25">
      <c r="F772" s="6"/>
      <c r="G772" s="6"/>
      <c r="H772" s="11"/>
      <c r="I772"/>
    </row>
    <row r="773" spans="6:9" x14ac:dyDescent="0.25">
      <c r="F773" s="6"/>
      <c r="G773" s="6"/>
      <c r="H773" s="11"/>
      <c r="I773"/>
    </row>
    <row r="774" spans="6:9" x14ac:dyDescent="0.25">
      <c r="F774" s="6"/>
      <c r="G774" s="6"/>
      <c r="H774" s="11"/>
      <c r="I774"/>
    </row>
    <row r="775" spans="6:9" x14ac:dyDescent="0.25">
      <c r="F775" s="6"/>
      <c r="G775" s="6"/>
      <c r="H775" s="11"/>
      <c r="I775"/>
    </row>
    <row r="776" spans="6:9" x14ac:dyDescent="0.25">
      <c r="F776" s="6"/>
      <c r="G776" s="6"/>
      <c r="H776" s="11"/>
      <c r="I776"/>
    </row>
    <row r="777" spans="6:9" x14ac:dyDescent="0.25">
      <c r="F777" s="6"/>
      <c r="G777" s="6"/>
      <c r="H777" s="11"/>
      <c r="I777"/>
    </row>
    <row r="778" spans="6:9" x14ac:dyDescent="0.25">
      <c r="F778" s="6"/>
      <c r="G778" s="6"/>
      <c r="H778" s="11"/>
      <c r="I778"/>
    </row>
    <row r="779" spans="6:9" x14ac:dyDescent="0.25">
      <c r="F779" s="6"/>
      <c r="G779" s="6"/>
      <c r="H779" s="11"/>
      <c r="I779"/>
    </row>
    <row r="780" spans="6:9" x14ac:dyDescent="0.25">
      <c r="F780" s="6"/>
      <c r="G780" s="6"/>
      <c r="H780" s="11"/>
      <c r="I780"/>
    </row>
    <row r="781" spans="6:9" x14ac:dyDescent="0.25">
      <c r="F781" s="6"/>
      <c r="G781" s="6"/>
      <c r="H781" s="11"/>
      <c r="I781"/>
    </row>
    <row r="782" spans="6:9" x14ac:dyDescent="0.25">
      <c r="F782" s="6"/>
      <c r="G782" s="6"/>
      <c r="H782" s="11"/>
      <c r="I782"/>
    </row>
    <row r="783" spans="6:9" x14ac:dyDescent="0.25">
      <c r="F783" s="6"/>
      <c r="G783" s="6"/>
      <c r="H783" s="11"/>
      <c r="I783"/>
    </row>
    <row r="784" spans="6:9" x14ac:dyDescent="0.25">
      <c r="F784" s="6"/>
      <c r="G784" s="6"/>
      <c r="H784" s="11"/>
      <c r="I784"/>
    </row>
    <row r="785" spans="6:9" x14ac:dyDescent="0.25">
      <c r="F785" s="6"/>
      <c r="G785" s="6"/>
      <c r="H785" s="11"/>
      <c r="I785"/>
    </row>
    <row r="786" spans="6:9" x14ac:dyDescent="0.25">
      <c r="F786" s="6"/>
      <c r="G786" s="6"/>
      <c r="H786" s="11"/>
      <c r="I786"/>
    </row>
    <row r="787" spans="6:9" x14ac:dyDescent="0.25">
      <c r="F787" s="6"/>
      <c r="G787" s="6"/>
      <c r="H787" s="11"/>
      <c r="I787"/>
    </row>
    <row r="788" spans="6:9" x14ac:dyDescent="0.25">
      <c r="F788" s="6"/>
      <c r="G788" s="6"/>
      <c r="H788" s="11"/>
      <c r="I788"/>
    </row>
    <row r="789" spans="6:9" x14ac:dyDescent="0.25">
      <c r="F789" s="6"/>
      <c r="G789" s="6"/>
      <c r="H789" s="11"/>
      <c r="I789"/>
    </row>
    <row r="790" spans="6:9" x14ac:dyDescent="0.25">
      <c r="F790" s="6"/>
      <c r="G790" s="6"/>
      <c r="H790" s="11"/>
      <c r="I790"/>
    </row>
    <row r="791" spans="6:9" x14ac:dyDescent="0.25">
      <c r="F791" s="6"/>
      <c r="G791" s="6"/>
      <c r="H791" s="11"/>
      <c r="I791"/>
    </row>
    <row r="792" spans="6:9" x14ac:dyDescent="0.25">
      <c r="F792" s="6"/>
      <c r="G792" s="6"/>
      <c r="H792" s="11"/>
      <c r="I792"/>
    </row>
    <row r="793" spans="6:9" x14ac:dyDescent="0.25">
      <c r="F793" s="6"/>
      <c r="G793" s="6"/>
      <c r="H793" s="11"/>
      <c r="I793"/>
    </row>
    <row r="794" spans="6:9" x14ac:dyDescent="0.25">
      <c r="F794" s="6"/>
      <c r="G794" s="6"/>
      <c r="H794" s="11"/>
      <c r="I794"/>
    </row>
    <row r="795" spans="6:9" x14ac:dyDescent="0.25">
      <c r="F795" s="6"/>
      <c r="G795" s="6"/>
      <c r="H795" s="11"/>
      <c r="I795"/>
    </row>
    <row r="796" spans="6:9" x14ac:dyDescent="0.25">
      <c r="F796" s="6"/>
      <c r="G796" s="6"/>
      <c r="H796" s="11"/>
      <c r="I796"/>
    </row>
    <row r="797" spans="6:9" x14ac:dyDescent="0.25">
      <c r="F797" s="6"/>
      <c r="G797" s="6"/>
      <c r="H797" s="11"/>
      <c r="I797"/>
    </row>
    <row r="798" spans="6:9" x14ac:dyDescent="0.25">
      <c r="F798" s="6"/>
      <c r="G798" s="6"/>
      <c r="H798" s="11"/>
      <c r="I798"/>
    </row>
    <row r="799" spans="6:9" x14ac:dyDescent="0.25">
      <c r="F799" s="6"/>
      <c r="G799" s="6"/>
      <c r="H799" s="11"/>
      <c r="I799"/>
    </row>
    <row r="800" spans="6:9" x14ac:dyDescent="0.25">
      <c r="F800" s="6"/>
      <c r="G800" s="6"/>
      <c r="H800" s="11"/>
      <c r="I800"/>
    </row>
    <row r="801" spans="6:9" x14ac:dyDescent="0.25">
      <c r="F801" s="6"/>
      <c r="G801" s="6"/>
      <c r="H801" s="11"/>
      <c r="I801"/>
    </row>
    <row r="802" spans="6:9" x14ac:dyDescent="0.25">
      <c r="F802" s="6"/>
      <c r="G802" s="6"/>
      <c r="H802" s="11"/>
      <c r="I802"/>
    </row>
    <row r="803" spans="6:9" x14ac:dyDescent="0.25">
      <c r="F803" s="6"/>
      <c r="G803" s="6"/>
      <c r="H803" s="11"/>
      <c r="I803"/>
    </row>
    <row r="804" spans="6:9" x14ac:dyDescent="0.25">
      <c r="F804" s="6"/>
      <c r="G804" s="6"/>
      <c r="H804" s="11"/>
      <c r="I804"/>
    </row>
    <row r="805" spans="6:9" x14ac:dyDescent="0.25">
      <c r="F805" s="6"/>
      <c r="G805" s="6"/>
      <c r="H805" s="11"/>
      <c r="I805"/>
    </row>
    <row r="806" spans="6:9" x14ac:dyDescent="0.25">
      <c r="F806" s="6"/>
      <c r="G806" s="6"/>
      <c r="H806" s="11"/>
      <c r="I806"/>
    </row>
    <row r="807" spans="6:9" x14ac:dyDescent="0.25">
      <c r="F807" s="6"/>
      <c r="G807" s="6"/>
      <c r="H807" s="11"/>
      <c r="I807"/>
    </row>
    <row r="808" spans="6:9" x14ac:dyDescent="0.25">
      <c r="F808" s="6"/>
      <c r="G808" s="6"/>
      <c r="H808" s="11"/>
      <c r="I808"/>
    </row>
    <row r="809" spans="6:9" x14ac:dyDescent="0.25">
      <c r="F809" s="6"/>
      <c r="G809" s="6"/>
      <c r="H809" s="11"/>
      <c r="I809"/>
    </row>
    <row r="810" spans="6:9" x14ac:dyDescent="0.25">
      <c r="F810" s="6"/>
      <c r="G810" s="6"/>
      <c r="H810" s="11"/>
      <c r="I810"/>
    </row>
    <row r="811" spans="6:9" x14ac:dyDescent="0.25">
      <c r="F811" s="6"/>
      <c r="G811" s="6"/>
      <c r="H811" s="11"/>
      <c r="I811"/>
    </row>
    <row r="812" spans="6:9" x14ac:dyDescent="0.25">
      <c r="F812" s="6"/>
      <c r="G812" s="6"/>
      <c r="H812" s="11"/>
      <c r="I812"/>
    </row>
    <row r="813" spans="6:9" x14ac:dyDescent="0.25">
      <c r="F813" s="6"/>
      <c r="G813" s="6"/>
      <c r="H813" s="11"/>
      <c r="I813"/>
    </row>
    <row r="814" spans="6:9" x14ac:dyDescent="0.25">
      <c r="F814" s="6"/>
      <c r="G814" s="6"/>
      <c r="H814" s="11"/>
      <c r="I814"/>
    </row>
    <row r="815" spans="6:9" x14ac:dyDescent="0.25">
      <c r="F815" s="6"/>
      <c r="G815" s="6"/>
      <c r="H815" s="11"/>
      <c r="I815"/>
    </row>
    <row r="816" spans="6:9" x14ac:dyDescent="0.25">
      <c r="F816" s="6"/>
      <c r="G816" s="6"/>
      <c r="H816" s="11"/>
      <c r="I816"/>
    </row>
    <row r="817" spans="6:9" x14ac:dyDescent="0.25">
      <c r="F817" s="6"/>
      <c r="G817" s="6"/>
      <c r="H817" s="11"/>
      <c r="I817"/>
    </row>
    <row r="818" spans="6:9" x14ac:dyDescent="0.25">
      <c r="F818" s="6"/>
      <c r="G818" s="6"/>
      <c r="H818" s="11"/>
      <c r="I818"/>
    </row>
    <row r="819" spans="6:9" x14ac:dyDescent="0.25">
      <c r="F819" s="6"/>
      <c r="G819" s="6"/>
      <c r="H819" s="11"/>
      <c r="I819"/>
    </row>
    <row r="820" spans="6:9" x14ac:dyDescent="0.25">
      <c r="F820" s="6"/>
      <c r="G820" s="6"/>
      <c r="H820" s="11"/>
      <c r="I820"/>
    </row>
    <row r="821" spans="6:9" x14ac:dyDescent="0.25">
      <c r="F821" s="6"/>
      <c r="G821" s="6"/>
      <c r="H821" s="11"/>
      <c r="I821"/>
    </row>
    <row r="822" spans="6:9" x14ac:dyDescent="0.25">
      <c r="F822" s="6"/>
      <c r="G822" s="6"/>
      <c r="H822" s="11"/>
      <c r="I822"/>
    </row>
    <row r="823" spans="6:9" x14ac:dyDescent="0.25">
      <c r="F823" s="6"/>
      <c r="G823" s="6"/>
      <c r="H823" s="11"/>
      <c r="I823"/>
    </row>
    <row r="824" spans="6:9" x14ac:dyDescent="0.25">
      <c r="F824" s="6"/>
      <c r="G824" s="6"/>
      <c r="H824" s="11"/>
      <c r="I824"/>
    </row>
    <row r="825" spans="6:9" x14ac:dyDescent="0.25">
      <c r="F825" s="6"/>
      <c r="G825" s="6"/>
      <c r="H825" s="11"/>
      <c r="I825"/>
    </row>
    <row r="826" spans="6:9" x14ac:dyDescent="0.25">
      <c r="F826" s="6"/>
      <c r="G826" s="6"/>
      <c r="H826" s="11"/>
      <c r="I826"/>
    </row>
    <row r="827" spans="6:9" x14ac:dyDescent="0.25">
      <c r="F827" s="6"/>
      <c r="G827" s="6"/>
      <c r="H827" s="11"/>
      <c r="I827"/>
    </row>
    <row r="828" spans="6:9" x14ac:dyDescent="0.25">
      <c r="F828" s="6"/>
      <c r="G828" s="6"/>
      <c r="H828" s="11"/>
      <c r="I828"/>
    </row>
    <row r="829" spans="6:9" x14ac:dyDescent="0.25">
      <c r="F829" s="6"/>
      <c r="G829" s="6"/>
      <c r="H829" s="11"/>
      <c r="I829"/>
    </row>
    <row r="830" spans="6:9" x14ac:dyDescent="0.25">
      <c r="F830" s="6"/>
      <c r="G830" s="6"/>
      <c r="H830" s="11"/>
      <c r="I830"/>
    </row>
    <row r="831" spans="6:9" x14ac:dyDescent="0.25">
      <c r="F831" s="6"/>
      <c r="G831" s="6"/>
      <c r="H831" s="11"/>
      <c r="I831"/>
    </row>
    <row r="832" spans="6:9" x14ac:dyDescent="0.25">
      <c r="F832" s="6"/>
      <c r="G832" s="6"/>
      <c r="H832" s="11"/>
      <c r="I832"/>
    </row>
    <row r="833" spans="6:9" x14ac:dyDescent="0.25">
      <c r="F833" s="6"/>
      <c r="G833" s="6"/>
      <c r="H833" s="11"/>
      <c r="I833"/>
    </row>
    <row r="834" spans="6:9" x14ac:dyDescent="0.25">
      <c r="F834" s="6"/>
      <c r="G834" s="6"/>
      <c r="H834" s="11"/>
      <c r="I834"/>
    </row>
    <row r="835" spans="6:9" x14ac:dyDescent="0.25">
      <c r="F835" s="6"/>
      <c r="G835" s="6"/>
      <c r="H835" s="11"/>
      <c r="I835"/>
    </row>
    <row r="836" spans="6:9" x14ac:dyDescent="0.25">
      <c r="F836" s="6"/>
      <c r="G836" s="6"/>
      <c r="H836" s="11"/>
      <c r="I836"/>
    </row>
    <row r="837" spans="6:9" x14ac:dyDescent="0.25">
      <c r="F837" s="6"/>
      <c r="G837" s="6"/>
      <c r="H837" s="11"/>
      <c r="I837"/>
    </row>
    <row r="838" spans="6:9" x14ac:dyDescent="0.25">
      <c r="F838" s="6"/>
      <c r="G838" s="6"/>
      <c r="H838" s="11"/>
      <c r="I838"/>
    </row>
    <row r="839" spans="6:9" x14ac:dyDescent="0.25">
      <c r="F839" s="6"/>
      <c r="G839" s="6"/>
      <c r="H839" s="11"/>
      <c r="I839"/>
    </row>
    <row r="840" spans="6:9" x14ac:dyDescent="0.25">
      <c r="F840" s="6"/>
      <c r="G840" s="6"/>
      <c r="H840" s="11"/>
      <c r="I840"/>
    </row>
    <row r="841" spans="6:9" x14ac:dyDescent="0.25">
      <c r="F841" s="6"/>
      <c r="G841" s="6"/>
      <c r="H841" s="11"/>
      <c r="I841"/>
    </row>
    <row r="842" spans="6:9" x14ac:dyDescent="0.25">
      <c r="F842" s="6"/>
      <c r="G842" s="6"/>
      <c r="H842" s="11"/>
      <c r="I842"/>
    </row>
    <row r="843" spans="6:9" x14ac:dyDescent="0.25">
      <c r="F843" s="6"/>
      <c r="G843" s="6"/>
      <c r="H843" s="11"/>
      <c r="I843"/>
    </row>
    <row r="844" spans="6:9" x14ac:dyDescent="0.25">
      <c r="F844" s="6"/>
      <c r="G844" s="6"/>
      <c r="H844" s="11"/>
      <c r="I844"/>
    </row>
    <row r="845" spans="6:9" x14ac:dyDescent="0.25">
      <c r="F845" s="6"/>
      <c r="G845" s="6"/>
      <c r="H845" s="11"/>
      <c r="I845"/>
    </row>
    <row r="846" spans="6:9" x14ac:dyDescent="0.25">
      <c r="F846" s="6"/>
      <c r="G846" s="6"/>
      <c r="H846" s="11"/>
      <c r="I846"/>
    </row>
    <row r="847" spans="6:9" x14ac:dyDescent="0.25">
      <c r="F847" s="6"/>
      <c r="G847" s="6"/>
      <c r="H847" s="11"/>
      <c r="I847"/>
    </row>
    <row r="848" spans="6:9" x14ac:dyDescent="0.25">
      <c r="F848" s="6"/>
      <c r="G848" s="6"/>
      <c r="H848" s="11"/>
      <c r="I848"/>
    </row>
    <row r="849" spans="6:9" x14ac:dyDescent="0.25">
      <c r="F849" s="6"/>
      <c r="G849" s="6"/>
      <c r="H849" s="11"/>
      <c r="I849"/>
    </row>
    <row r="850" spans="6:9" x14ac:dyDescent="0.25">
      <c r="F850" s="6"/>
      <c r="G850" s="6"/>
      <c r="H850" s="11"/>
      <c r="I850"/>
    </row>
    <row r="851" spans="6:9" x14ac:dyDescent="0.25">
      <c r="F851" s="6"/>
      <c r="G851" s="6"/>
      <c r="H851" s="11"/>
      <c r="I851"/>
    </row>
    <row r="852" spans="6:9" x14ac:dyDescent="0.25">
      <c r="F852" s="6"/>
      <c r="G852" s="6"/>
      <c r="H852" s="11"/>
      <c r="I852"/>
    </row>
    <row r="853" spans="6:9" x14ac:dyDescent="0.25">
      <c r="F853" s="6"/>
      <c r="G853" s="6"/>
      <c r="H853" s="11"/>
      <c r="I853"/>
    </row>
    <row r="854" spans="6:9" x14ac:dyDescent="0.25">
      <c r="F854" s="6"/>
      <c r="G854" s="6"/>
      <c r="H854" s="11"/>
      <c r="I854"/>
    </row>
    <row r="855" spans="6:9" x14ac:dyDescent="0.25">
      <c r="F855" s="6"/>
      <c r="G855" s="6"/>
      <c r="H855" s="11"/>
      <c r="I855"/>
    </row>
    <row r="856" spans="6:9" x14ac:dyDescent="0.25">
      <c r="F856" s="6"/>
      <c r="G856" s="6"/>
      <c r="H856" s="11"/>
      <c r="I856"/>
    </row>
    <row r="857" spans="6:9" x14ac:dyDescent="0.25">
      <c r="F857" s="6"/>
      <c r="G857" s="6"/>
      <c r="H857" s="11"/>
      <c r="I857"/>
    </row>
    <row r="858" spans="6:9" x14ac:dyDescent="0.25">
      <c r="F858" s="6"/>
      <c r="G858" s="6"/>
      <c r="H858" s="11"/>
      <c r="I858"/>
    </row>
    <row r="859" spans="6:9" x14ac:dyDescent="0.25">
      <c r="F859" s="6"/>
      <c r="G859" s="6"/>
      <c r="H859" s="11"/>
      <c r="I859"/>
    </row>
    <row r="860" spans="6:9" x14ac:dyDescent="0.25">
      <c r="F860" s="6"/>
      <c r="G860" s="6"/>
      <c r="H860" s="11"/>
      <c r="I860"/>
    </row>
    <row r="861" spans="6:9" x14ac:dyDescent="0.25">
      <c r="F861" s="6"/>
      <c r="G861" s="6"/>
      <c r="H861" s="11"/>
      <c r="I861"/>
    </row>
    <row r="862" spans="6:9" x14ac:dyDescent="0.25">
      <c r="F862" s="6"/>
      <c r="G862" s="6"/>
      <c r="H862" s="11"/>
      <c r="I862"/>
    </row>
    <row r="863" spans="6:9" x14ac:dyDescent="0.25">
      <c r="F863" s="6"/>
      <c r="G863" s="6"/>
      <c r="H863" s="11"/>
      <c r="I863"/>
    </row>
    <row r="864" spans="6:9" x14ac:dyDescent="0.25">
      <c r="F864" s="6"/>
      <c r="G864" s="6"/>
      <c r="H864" s="11"/>
      <c r="I864"/>
    </row>
    <row r="865" spans="6:9" x14ac:dyDescent="0.25">
      <c r="F865" s="6"/>
      <c r="G865" s="6"/>
      <c r="H865" s="11"/>
      <c r="I865"/>
    </row>
    <row r="866" spans="6:9" x14ac:dyDescent="0.25">
      <c r="F866" s="6"/>
      <c r="G866" s="6"/>
      <c r="H866" s="11"/>
      <c r="I866"/>
    </row>
    <row r="867" spans="6:9" x14ac:dyDescent="0.25">
      <c r="F867" s="6"/>
      <c r="G867" s="6"/>
      <c r="H867" s="11"/>
      <c r="I867"/>
    </row>
    <row r="868" spans="6:9" x14ac:dyDescent="0.25">
      <c r="F868" s="6"/>
      <c r="G868" s="6"/>
      <c r="H868" s="11"/>
      <c r="I868"/>
    </row>
    <row r="869" spans="6:9" x14ac:dyDescent="0.25">
      <c r="F869" s="6"/>
      <c r="G869" s="6"/>
      <c r="H869" s="11"/>
      <c r="I869"/>
    </row>
    <row r="870" spans="6:9" x14ac:dyDescent="0.25">
      <c r="F870" s="6"/>
      <c r="G870" s="6"/>
      <c r="H870" s="11"/>
      <c r="I87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8" sqref="C28"/>
    </sheetView>
  </sheetViews>
  <sheetFormatPr defaultRowHeight="13.2" x14ac:dyDescent="0.25"/>
  <cols>
    <col min="1" max="1" width="19.33203125" style="3" bestFit="1" customWidth="1"/>
    <col min="2" max="2" width="8.44140625" style="3" bestFit="1" customWidth="1"/>
    <col min="3" max="3" width="12.88671875" style="20" bestFit="1" customWidth="1"/>
    <col min="4" max="4" width="10.109375" style="20" bestFit="1" customWidth="1"/>
    <col min="5" max="5" width="13.44140625" style="18" bestFit="1" customWidth="1"/>
    <col min="6" max="6" width="15.44140625" style="18" bestFit="1" customWidth="1"/>
    <col min="7" max="7" width="13.44140625" style="3" bestFit="1" customWidth="1"/>
    <col min="8" max="8" width="14.109375" style="16" bestFit="1" customWidth="1"/>
    <col min="9" max="9" width="14.88671875" style="33" bestFit="1" customWidth="1"/>
    <col min="10" max="10" width="14.88671875" style="11" bestFit="1" customWidth="1"/>
    <col min="11" max="11" width="14.88671875" bestFit="1" customWidth="1"/>
  </cols>
  <sheetData>
    <row r="1" spans="1:11" x14ac:dyDescent="0.25">
      <c r="A1" s="1" t="s">
        <v>10</v>
      </c>
      <c r="G1" s="1" t="s">
        <v>1</v>
      </c>
      <c r="I1" s="33" t="s">
        <v>113</v>
      </c>
      <c r="J1" s="33" t="s">
        <v>113</v>
      </c>
      <c r="K1" s="33" t="s">
        <v>113</v>
      </c>
    </row>
    <row r="2" spans="1:11" s="26" customFormat="1" x14ac:dyDescent="0.25">
      <c r="A2" s="36" t="s">
        <v>0</v>
      </c>
      <c r="B2" s="36" t="s">
        <v>8</v>
      </c>
      <c r="C2" s="37" t="s">
        <v>2</v>
      </c>
      <c r="D2" s="37" t="s">
        <v>3</v>
      </c>
      <c r="E2" s="38" t="s">
        <v>4</v>
      </c>
      <c r="F2" s="38" t="s">
        <v>5</v>
      </c>
      <c r="G2" s="39" t="s">
        <v>1</v>
      </c>
      <c r="H2" s="39" t="s">
        <v>92</v>
      </c>
      <c r="I2" s="40">
        <v>2001</v>
      </c>
      <c r="J2" s="40">
        <v>2002</v>
      </c>
      <c r="K2" s="40">
        <v>2003</v>
      </c>
    </row>
    <row r="3" spans="1:11" s="41" customFormat="1" ht="13.8" thickBot="1" x14ac:dyDescent="0.3">
      <c r="A3" s="22"/>
      <c r="B3" s="22"/>
      <c r="C3" s="27"/>
      <c r="D3" s="27"/>
      <c r="E3" s="28"/>
      <c r="F3" s="28"/>
      <c r="G3" s="25"/>
      <c r="H3" s="25"/>
      <c r="I3" s="42" t="s">
        <v>114</v>
      </c>
      <c r="J3" s="42" t="s">
        <v>114</v>
      </c>
      <c r="K3" s="42" t="s">
        <v>114</v>
      </c>
    </row>
    <row r="4" spans="1:11" x14ac:dyDescent="0.25">
      <c r="G4" s="6" t="s">
        <v>1</v>
      </c>
      <c r="H4" s="17" t="s">
        <v>1</v>
      </c>
    </row>
    <row r="5" spans="1:11" s="10" customFormat="1" x14ac:dyDescent="0.25">
      <c r="A5" s="10" t="s">
        <v>128</v>
      </c>
      <c r="B5" s="2">
        <v>10</v>
      </c>
      <c r="C5" s="30"/>
      <c r="D5" s="30">
        <v>37229</v>
      </c>
      <c r="E5" s="19">
        <v>0</v>
      </c>
      <c r="F5" s="19">
        <v>1912.48</v>
      </c>
      <c r="G5" s="2"/>
      <c r="H5" s="16">
        <f>F5/B5/100</f>
        <v>1.91248</v>
      </c>
      <c r="I5" s="34" t="s">
        <v>1</v>
      </c>
      <c r="J5" s="17"/>
    </row>
    <row r="6" spans="1:11" s="10" customFormat="1" x14ac:dyDescent="0.25">
      <c r="A6" s="10" t="s">
        <v>129</v>
      </c>
      <c r="B6" s="2">
        <v>10</v>
      </c>
      <c r="C6" s="30"/>
      <c r="D6" s="30">
        <v>37229</v>
      </c>
      <c r="E6" s="19">
        <v>1737.45</v>
      </c>
      <c r="F6" s="19">
        <v>0</v>
      </c>
      <c r="G6" s="2"/>
      <c r="H6" s="16">
        <f>E6/B6/100</f>
        <v>1.7374499999999999</v>
      </c>
      <c r="I6" s="34" t="s">
        <v>1</v>
      </c>
      <c r="J6" s="17"/>
    </row>
    <row r="7" spans="1:11" x14ac:dyDescent="0.25">
      <c r="G7" s="6"/>
    </row>
    <row r="8" spans="1:11" x14ac:dyDescent="0.25">
      <c r="G8" s="6"/>
    </row>
    <row r="9" spans="1:11" x14ac:dyDescent="0.25">
      <c r="A9" s="3" t="s">
        <v>137</v>
      </c>
      <c r="B9" s="3">
        <v>1000</v>
      </c>
      <c r="D9" s="20">
        <v>37253</v>
      </c>
      <c r="E9" s="18">
        <v>0</v>
      </c>
      <c r="F9" s="18">
        <v>36839.49</v>
      </c>
      <c r="G9" s="6"/>
      <c r="H9" s="16">
        <f>F9/B9</f>
        <v>36.839489999999998</v>
      </c>
      <c r="I9" s="33" t="s">
        <v>1</v>
      </c>
    </row>
    <row r="10" spans="1:11" x14ac:dyDescent="0.25">
      <c r="A10" s="3" t="s">
        <v>137</v>
      </c>
      <c r="B10" s="3">
        <v>1000</v>
      </c>
      <c r="D10" s="20">
        <v>37253</v>
      </c>
      <c r="E10" s="18">
        <v>0</v>
      </c>
      <c r="F10" s="18">
        <v>36819.49</v>
      </c>
      <c r="G10" s="6"/>
      <c r="H10" s="16">
        <f>F10/B10</f>
        <v>36.819489999999995</v>
      </c>
      <c r="I10" s="33" t="s">
        <v>1</v>
      </c>
    </row>
    <row r="11" spans="1:11" x14ac:dyDescent="0.25">
      <c r="A11" s="3" t="s">
        <v>137</v>
      </c>
      <c r="B11" s="3">
        <v>1000</v>
      </c>
      <c r="D11" s="20">
        <v>37253</v>
      </c>
      <c r="E11" s="18">
        <v>0</v>
      </c>
      <c r="F11" s="18">
        <v>36819.49</v>
      </c>
      <c r="G11" s="6"/>
      <c r="H11" s="16">
        <f>F11/B11</f>
        <v>36.819489999999995</v>
      </c>
      <c r="I11" s="33" t="s">
        <v>1</v>
      </c>
    </row>
    <row r="12" spans="1:11" x14ac:dyDescent="0.25">
      <c r="A12" s="3" t="s">
        <v>137</v>
      </c>
      <c r="B12" s="3">
        <v>1000</v>
      </c>
      <c r="D12" s="20">
        <v>37253</v>
      </c>
      <c r="E12" s="18">
        <v>0</v>
      </c>
      <c r="F12" s="18">
        <v>36979.49</v>
      </c>
      <c r="G12" s="6"/>
      <c r="H12" s="16">
        <f>F12/B12</f>
        <v>36.979489999999998</v>
      </c>
      <c r="I12" s="33" t="s">
        <v>1</v>
      </c>
    </row>
    <row r="13" spans="1:11" x14ac:dyDescent="0.25">
      <c r="A13" s="3" t="s">
        <v>137</v>
      </c>
      <c r="B13" s="3">
        <v>1000</v>
      </c>
      <c r="D13" s="20">
        <v>37253</v>
      </c>
      <c r="E13" s="18">
        <v>0</v>
      </c>
      <c r="F13" s="18">
        <v>36789.49</v>
      </c>
      <c r="G13" s="6"/>
      <c r="H13" s="16">
        <f>F13/B13</f>
        <v>36.789490000000001</v>
      </c>
      <c r="I13" s="33" t="s">
        <v>1</v>
      </c>
    </row>
    <row r="14" spans="1:11" x14ac:dyDescent="0.25">
      <c r="I14" s="33" t="s">
        <v>1</v>
      </c>
    </row>
    <row r="16" spans="1:11" x14ac:dyDescent="0.25">
      <c r="A16" s="3" t="s">
        <v>118</v>
      </c>
      <c r="B16" s="3">
        <v>100</v>
      </c>
      <c r="D16" s="20">
        <v>37253</v>
      </c>
      <c r="E16" s="18">
        <v>0</v>
      </c>
      <c r="F16" s="18">
        <v>7952.24</v>
      </c>
      <c r="G16" s="6"/>
      <c r="H16" s="16">
        <f t="shared" ref="H16:H23" si="0">F16/B16</f>
        <v>79.522400000000005</v>
      </c>
      <c r="I16" s="33" t="s">
        <v>1</v>
      </c>
    </row>
    <row r="17" spans="1:10" x14ac:dyDescent="0.25">
      <c r="A17" s="3" t="s">
        <v>118</v>
      </c>
      <c r="B17" s="3">
        <v>1000</v>
      </c>
      <c r="D17" s="20">
        <v>37253</v>
      </c>
      <c r="E17" s="18">
        <v>0</v>
      </c>
      <c r="F17" s="18">
        <v>79388.850000000006</v>
      </c>
      <c r="G17" s="6"/>
      <c r="H17" s="16">
        <f t="shared" si="0"/>
        <v>79.388850000000005</v>
      </c>
      <c r="I17" s="33" t="s">
        <v>1</v>
      </c>
    </row>
    <row r="18" spans="1:10" x14ac:dyDescent="0.25">
      <c r="A18" s="3" t="s">
        <v>118</v>
      </c>
      <c r="B18" s="3">
        <v>1000</v>
      </c>
      <c r="D18" s="20">
        <v>37253</v>
      </c>
      <c r="E18" s="18">
        <v>0</v>
      </c>
      <c r="F18" s="18">
        <v>79088.86</v>
      </c>
      <c r="G18" s="6"/>
      <c r="H18" s="16">
        <f t="shared" si="0"/>
        <v>79.088859999999997</v>
      </c>
      <c r="I18" s="33" t="s">
        <v>1</v>
      </c>
    </row>
    <row r="19" spans="1:10" x14ac:dyDescent="0.25">
      <c r="A19" s="3" t="s">
        <v>118</v>
      </c>
      <c r="B19" s="3">
        <v>1000</v>
      </c>
      <c r="D19" s="20">
        <v>37253</v>
      </c>
      <c r="E19" s="18">
        <v>0</v>
      </c>
      <c r="F19" s="18">
        <v>79438.850000000006</v>
      </c>
      <c r="G19" s="6"/>
      <c r="H19" s="16">
        <f t="shared" si="0"/>
        <v>79.438850000000002</v>
      </c>
      <c r="I19" s="33" t="s">
        <v>1</v>
      </c>
    </row>
    <row r="20" spans="1:10" x14ac:dyDescent="0.25">
      <c r="A20" s="3" t="s">
        <v>118</v>
      </c>
      <c r="B20" s="3">
        <v>1000</v>
      </c>
      <c r="D20" s="20">
        <v>37253</v>
      </c>
      <c r="E20" s="18">
        <v>0</v>
      </c>
      <c r="F20" s="18">
        <v>79298.86</v>
      </c>
      <c r="G20" s="6"/>
      <c r="H20" s="16">
        <f t="shared" si="0"/>
        <v>79.298860000000005</v>
      </c>
      <c r="I20" s="33" t="s">
        <v>1</v>
      </c>
    </row>
    <row r="21" spans="1:10" x14ac:dyDescent="0.25">
      <c r="A21" s="3" t="s">
        <v>118</v>
      </c>
      <c r="B21" s="3">
        <v>1900</v>
      </c>
      <c r="D21" s="20">
        <v>37253</v>
      </c>
      <c r="E21" s="18">
        <v>0</v>
      </c>
      <c r="F21" s="18">
        <v>151038.42000000001</v>
      </c>
      <c r="G21" s="6"/>
      <c r="H21" s="16">
        <f t="shared" si="0"/>
        <v>79.493905263157899</v>
      </c>
      <c r="I21" s="33" t="s">
        <v>1</v>
      </c>
    </row>
    <row r="22" spans="1:10" x14ac:dyDescent="0.25">
      <c r="A22" s="3" t="s">
        <v>118</v>
      </c>
      <c r="B22" s="3">
        <v>2000</v>
      </c>
      <c r="D22" s="20">
        <v>37253</v>
      </c>
      <c r="E22" s="18">
        <v>0</v>
      </c>
      <c r="F22" s="18">
        <v>158567.67000000001</v>
      </c>
      <c r="G22" s="6"/>
      <c r="H22" s="16">
        <f t="shared" si="0"/>
        <v>79.28383500000001</v>
      </c>
      <c r="I22" s="33" t="s">
        <v>1</v>
      </c>
    </row>
    <row r="23" spans="1:10" x14ac:dyDescent="0.25">
      <c r="A23" s="3" t="s">
        <v>118</v>
      </c>
      <c r="B23" s="3">
        <v>2000</v>
      </c>
      <c r="D23" s="20">
        <v>37253</v>
      </c>
      <c r="E23" s="18">
        <v>0</v>
      </c>
      <c r="F23" s="18">
        <v>158187.67000000001</v>
      </c>
      <c r="G23" s="6"/>
      <c r="H23" s="16">
        <f t="shared" si="0"/>
        <v>79.093835000000013</v>
      </c>
      <c r="I23" s="33" t="s">
        <v>1</v>
      </c>
    </row>
    <row r="24" spans="1:10" x14ac:dyDescent="0.25">
      <c r="B24" s="3" t="s">
        <v>1</v>
      </c>
      <c r="G24" s="6"/>
    </row>
    <row r="26" spans="1:10" s="10" customFormat="1" x14ac:dyDescent="0.25">
      <c r="A26" s="10" t="s">
        <v>126</v>
      </c>
      <c r="B26" s="2">
        <v>50</v>
      </c>
      <c r="C26" s="30"/>
      <c r="D26" s="30">
        <v>37187</v>
      </c>
      <c r="E26" s="19"/>
      <c r="F26" s="19">
        <v>11458.35</v>
      </c>
      <c r="G26" s="2"/>
      <c r="H26" s="16">
        <f t="shared" ref="H26:H41" si="1">F26/B26/100</f>
        <v>2.2916699999999999</v>
      </c>
      <c r="I26" s="34"/>
      <c r="J26" s="17"/>
    </row>
    <row r="27" spans="1:10" s="10" customFormat="1" x14ac:dyDescent="0.25">
      <c r="A27" s="10" t="s">
        <v>107</v>
      </c>
      <c r="B27" s="2">
        <v>50</v>
      </c>
      <c r="C27" s="30"/>
      <c r="D27" s="30">
        <v>37141</v>
      </c>
      <c r="E27" s="19"/>
      <c r="F27" s="19">
        <v>10516.33</v>
      </c>
      <c r="G27" s="2"/>
      <c r="H27" s="16">
        <f>F27/B27/100</f>
        <v>2.1032659999999996</v>
      </c>
      <c r="I27" s="34"/>
      <c r="J27" s="17"/>
    </row>
    <row r="28" spans="1:10" s="10" customFormat="1" x14ac:dyDescent="0.25">
      <c r="A28" s="10" t="s">
        <v>107</v>
      </c>
      <c r="B28" s="2">
        <v>50</v>
      </c>
      <c r="C28" s="30"/>
      <c r="D28" s="30">
        <v>37141</v>
      </c>
      <c r="E28" s="19"/>
      <c r="F28" s="19">
        <v>11011.85</v>
      </c>
      <c r="G28" s="2"/>
      <c r="H28" s="16">
        <f t="shared" si="1"/>
        <v>2.2023700000000002</v>
      </c>
      <c r="I28" s="34" t="s">
        <v>1</v>
      </c>
      <c r="J28" s="17"/>
    </row>
    <row r="29" spans="1:10" s="10" customFormat="1" x14ac:dyDescent="0.25">
      <c r="A29" s="10" t="s">
        <v>107</v>
      </c>
      <c r="B29" s="2">
        <v>20</v>
      </c>
      <c r="C29" s="30"/>
      <c r="D29" s="30">
        <v>37158</v>
      </c>
      <c r="E29" s="19"/>
      <c r="F29" s="19">
        <v>3744.92</v>
      </c>
      <c r="G29" s="2"/>
      <c r="H29" s="16">
        <f>F29/B29/100</f>
        <v>1.87246</v>
      </c>
      <c r="I29" s="34" t="s">
        <v>1</v>
      </c>
      <c r="J29" s="17"/>
    </row>
    <row r="30" spans="1:10" s="10" customFormat="1" x14ac:dyDescent="0.25">
      <c r="A30" s="10" t="s">
        <v>107</v>
      </c>
      <c r="B30" s="2">
        <v>50</v>
      </c>
      <c r="C30" s="30"/>
      <c r="D30" s="30">
        <v>37155</v>
      </c>
      <c r="E30" s="19"/>
      <c r="F30" s="19">
        <v>7762.82</v>
      </c>
      <c r="G30" s="2"/>
      <c r="H30" s="16">
        <f t="shared" si="1"/>
        <v>1.5525639999999998</v>
      </c>
      <c r="I30" s="34" t="s">
        <v>1</v>
      </c>
      <c r="J30" s="17"/>
    </row>
    <row r="31" spans="1:10" s="10" customFormat="1" x14ac:dyDescent="0.25">
      <c r="A31" s="10" t="s">
        <v>107</v>
      </c>
      <c r="B31" s="2">
        <v>10</v>
      </c>
      <c r="C31" s="30"/>
      <c r="D31" s="30">
        <v>37155</v>
      </c>
      <c r="E31" s="19"/>
      <c r="F31" s="19">
        <v>2062.48</v>
      </c>
      <c r="G31" s="2"/>
      <c r="H31" s="16">
        <f t="shared" si="1"/>
        <v>2.0624799999999999</v>
      </c>
      <c r="I31" s="34" t="s">
        <v>1</v>
      </c>
      <c r="J31" s="17"/>
    </row>
    <row r="32" spans="1:10" s="10" customFormat="1" x14ac:dyDescent="0.25">
      <c r="A32" s="10" t="s">
        <v>107</v>
      </c>
      <c r="B32" s="2">
        <v>20</v>
      </c>
      <c r="C32" s="30"/>
      <c r="D32" s="30">
        <v>37155</v>
      </c>
      <c r="E32" s="19"/>
      <c r="F32" s="19">
        <v>4444.8999999999996</v>
      </c>
      <c r="G32" s="2"/>
      <c r="H32" s="16">
        <f t="shared" si="1"/>
        <v>2.2224499999999998</v>
      </c>
      <c r="I32" s="34" t="s">
        <v>1</v>
      </c>
      <c r="J32" s="17"/>
    </row>
    <row r="33" spans="1:10" s="10" customFormat="1" x14ac:dyDescent="0.25">
      <c r="A33" s="10" t="s">
        <v>107</v>
      </c>
      <c r="B33" s="2">
        <v>20</v>
      </c>
      <c r="C33" s="30"/>
      <c r="D33" s="30">
        <v>37155</v>
      </c>
      <c r="E33" s="19"/>
      <c r="F33" s="19">
        <v>4044.91</v>
      </c>
      <c r="G33" s="2"/>
      <c r="H33" s="16">
        <f t="shared" si="1"/>
        <v>2.0224549999999999</v>
      </c>
      <c r="I33" s="34" t="s">
        <v>1</v>
      </c>
      <c r="J33" s="17"/>
    </row>
    <row r="34" spans="1:10" s="10" customFormat="1" x14ac:dyDescent="0.25">
      <c r="A34" s="10" t="s">
        <v>107</v>
      </c>
      <c r="B34" s="2">
        <v>25</v>
      </c>
      <c r="C34" s="30"/>
      <c r="D34" s="30">
        <v>37153</v>
      </c>
      <c r="E34" s="19"/>
      <c r="F34" s="19">
        <v>3561.17</v>
      </c>
      <c r="G34" s="2"/>
      <c r="H34" s="16">
        <f t="shared" si="1"/>
        <v>1.4244680000000001</v>
      </c>
      <c r="I34" s="34" t="s">
        <v>1</v>
      </c>
      <c r="J34" s="17"/>
    </row>
    <row r="35" spans="1:10" s="10" customFormat="1" x14ac:dyDescent="0.25">
      <c r="A35" s="10" t="s">
        <v>107</v>
      </c>
      <c r="B35" s="2">
        <v>25</v>
      </c>
      <c r="C35" s="30"/>
      <c r="D35" s="30">
        <v>37153</v>
      </c>
      <c r="E35" s="19"/>
      <c r="F35" s="19">
        <v>3311.18</v>
      </c>
      <c r="G35" s="2"/>
      <c r="H35" s="16">
        <f t="shared" si="1"/>
        <v>1.3244719999999999</v>
      </c>
      <c r="I35" s="34" t="s">
        <v>1</v>
      </c>
      <c r="J35" s="17"/>
    </row>
    <row r="36" spans="1:10" s="10" customFormat="1" x14ac:dyDescent="0.25">
      <c r="A36" s="10" t="s">
        <v>107</v>
      </c>
      <c r="B36" s="2">
        <v>25</v>
      </c>
      <c r="C36" s="30"/>
      <c r="D36" s="30">
        <v>37153</v>
      </c>
      <c r="E36" s="19"/>
      <c r="F36" s="19">
        <v>3311.18</v>
      </c>
      <c r="G36" s="2"/>
      <c r="H36" s="16">
        <f t="shared" si="1"/>
        <v>1.3244719999999999</v>
      </c>
      <c r="I36" s="34" t="s">
        <v>1</v>
      </c>
      <c r="J36" s="17"/>
    </row>
    <row r="37" spans="1:10" s="10" customFormat="1" x14ac:dyDescent="0.25">
      <c r="A37" s="10" t="s">
        <v>107</v>
      </c>
      <c r="B37" s="2">
        <v>25</v>
      </c>
      <c r="C37" s="30" t="s">
        <v>1</v>
      </c>
      <c r="D37" s="30">
        <v>37153</v>
      </c>
      <c r="E37" s="19" t="s">
        <v>1</v>
      </c>
      <c r="F37" s="19">
        <v>3186.19</v>
      </c>
      <c r="G37" s="2"/>
      <c r="H37" s="16">
        <f t="shared" si="1"/>
        <v>1.2744760000000002</v>
      </c>
      <c r="I37" s="34" t="s">
        <v>1</v>
      </c>
      <c r="J37" s="17"/>
    </row>
    <row r="38" spans="1:10" s="10" customFormat="1" x14ac:dyDescent="0.25">
      <c r="A38" s="10" t="s">
        <v>107</v>
      </c>
      <c r="B38" s="2">
        <v>10</v>
      </c>
      <c r="C38" s="30" t="s">
        <v>1</v>
      </c>
      <c r="D38" s="30">
        <v>37166</v>
      </c>
      <c r="E38" s="19" t="s">
        <v>1</v>
      </c>
      <c r="F38" s="19">
        <v>1762.49</v>
      </c>
      <c r="G38" s="2"/>
      <c r="H38" s="16">
        <f>F38/B38/100</f>
        <v>1.7624899999999999</v>
      </c>
      <c r="I38" s="34" t="s">
        <v>1</v>
      </c>
      <c r="J38" s="17"/>
    </row>
    <row r="39" spans="1:10" s="10" customFormat="1" x14ac:dyDescent="0.25">
      <c r="A39" s="10" t="s">
        <v>107</v>
      </c>
      <c r="B39" s="2">
        <v>10</v>
      </c>
      <c r="C39" s="30" t="s">
        <v>1</v>
      </c>
      <c r="D39" s="30">
        <v>37166</v>
      </c>
      <c r="E39" s="19" t="s">
        <v>1</v>
      </c>
      <c r="F39" s="19">
        <v>1912.48</v>
      </c>
      <c r="G39" s="2"/>
      <c r="H39" s="16">
        <f>F39/B39/100</f>
        <v>1.91248</v>
      </c>
      <c r="I39" s="34" t="s">
        <v>1</v>
      </c>
      <c r="J39" s="17"/>
    </row>
    <row r="40" spans="1:10" s="10" customFormat="1" x14ac:dyDescent="0.25">
      <c r="A40" s="10" t="s">
        <v>106</v>
      </c>
      <c r="B40" s="2">
        <v>50</v>
      </c>
      <c r="C40" s="30" t="s">
        <v>1</v>
      </c>
      <c r="D40" s="30">
        <v>37180</v>
      </c>
      <c r="E40" s="19" t="s">
        <v>1</v>
      </c>
      <c r="F40" s="19">
        <v>6530.97</v>
      </c>
      <c r="G40" s="2"/>
      <c r="H40" s="16">
        <f>F40/B40/100</f>
        <v>1.3061940000000001</v>
      </c>
      <c r="I40" s="34" t="s">
        <v>1</v>
      </c>
      <c r="J40" s="17"/>
    </row>
    <row r="41" spans="1:10" x14ac:dyDescent="0.25">
      <c r="A41" s="10" t="s">
        <v>106</v>
      </c>
      <c r="B41" s="3">
        <v>25</v>
      </c>
      <c r="D41" s="20">
        <v>37134</v>
      </c>
      <c r="F41" s="18">
        <v>4706.0200000000004</v>
      </c>
      <c r="H41" s="16">
        <f t="shared" si="1"/>
        <v>1.8824080000000001</v>
      </c>
      <c r="I41" s="33" t="s">
        <v>1</v>
      </c>
    </row>
    <row r="42" spans="1:10" x14ac:dyDescent="0.25">
      <c r="A42" s="10" t="s">
        <v>95</v>
      </c>
      <c r="B42" s="3">
        <v>25</v>
      </c>
      <c r="C42" s="20" t="s">
        <v>108</v>
      </c>
      <c r="D42" s="20">
        <v>36969</v>
      </c>
      <c r="F42" s="18">
        <v>41848.6</v>
      </c>
      <c r="H42" s="16">
        <f t="shared" ref="H42:H82" si="2">F42/B42/100</f>
        <v>16.739439999999998</v>
      </c>
    </row>
    <row r="43" spans="1:10" x14ac:dyDescent="0.25">
      <c r="A43" s="10" t="s">
        <v>95</v>
      </c>
      <c r="B43" s="3">
        <v>5</v>
      </c>
      <c r="D43" s="20">
        <v>36969</v>
      </c>
      <c r="F43" s="18">
        <v>8315.2199999999993</v>
      </c>
      <c r="H43" s="16">
        <f t="shared" si="2"/>
        <v>16.63044</v>
      </c>
    </row>
    <row r="44" spans="1:10" x14ac:dyDescent="0.25">
      <c r="A44" s="10" t="s">
        <v>95</v>
      </c>
      <c r="B44" s="3">
        <v>20</v>
      </c>
      <c r="D44" s="20">
        <v>36971</v>
      </c>
      <c r="F44" s="18">
        <v>31074.46</v>
      </c>
      <c r="H44" s="16">
        <f t="shared" si="2"/>
        <v>15.537229999999999</v>
      </c>
    </row>
    <row r="45" spans="1:10" x14ac:dyDescent="0.25">
      <c r="A45" s="10" t="s">
        <v>104</v>
      </c>
      <c r="B45" s="3">
        <v>30</v>
      </c>
      <c r="D45" s="20">
        <v>36944</v>
      </c>
      <c r="F45" s="18">
        <v>60417.98</v>
      </c>
      <c r="H45" s="16">
        <f t="shared" si="2"/>
        <v>20.139326666666669</v>
      </c>
    </row>
    <row r="46" spans="1:10" x14ac:dyDescent="0.25">
      <c r="A46" s="10" t="s">
        <v>104</v>
      </c>
      <c r="B46" s="3">
        <v>30</v>
      </c>
      <c r="D46" s="20">
        <v>36944</v>
      </c>
      <c r="F46" s="18">
        <v>57413.58</v>
      </c>
      <c r="H46" s="16">
        <f t="shared" si="2"/>
        <v>19.13786</v>
      </c>
    </row>
    <row r="47" spans="1:10" x14ac:dyDescent="0.25">
      <c r="A47" s="10" t="s">
        <v>104</v>
      </c>
      <c r="B47" s="3">
        <v>25</v>
      </c>
      <c r="D47" s="20">
        <v>36945</v>
      </c>
      <c r="F47" s="18">
        <v>45598.47</v>
      </c>
      <c r="H47" s="16">
        <f t="shared" si="2"/>
        <v>18.239388000000002</v>
      </c>
    </row>
    <row r="48" spans="1:10" x14ac:dyDescent="0.25">
      <c r="A48" s="10" t="s">
        <v>104</v>
      </c>
      <c r="B48" s="3">
        <v>5</v>
      </c>
      <c r="D48" s="20">
        <v>36945</v>
      </c>
      <c r="F48" s="18">
        <v>9065.19</v>
      </c>
      <c r="H48" s="16">
        <f t="shared" si="2"/>
        <v>18.130379999999999</v>
      </c>
    </row>
    <row r="49" spans="1:10" x14ac:dyDescent="0.25">
      <c r="A49" s="10" t="s">
        <v>104</v>
      </c>
      <c r="B49" s="3">
        <v>30</v>
      </c>
      <c r="D49" s="20">
        <v>36948</v>
      </c>
      <c r="F49" s="18">
        <v>56213.62</v>
      </c>
      <c r="H49" s="16">
        <f t="shared" si="2"/>
        <v>18.737873333333333</v>
      </c>
    </row>
    <row r="50" spans="1:10" x14ac:dyDescent="0.25">
      <c r="A50" s="10" t="s">
        <v>104</v>
      </c>
      <c r="B50" s="3">
        <v>30</v>
      </c>
      <c r="D50" s="20">
        <v>36971</v>
      </c>
      <c r="F50" s="18">
        <v>30114.49</v>
      </c>
      <c r="H50" s="16">
        <f>F50/B50/100</f>
        <v>10.038163333333335</v>
      </c>
    </row>
    <row r="51" spans="1:10" s="10" customFormat="1" x14ac:dyDescent="0.25">
      <c r="A51" s="10" t="s">
        <v>122</v>
      </c>
      <c r="B51" s="2">
        <v>25</v>
      </c>
      <c r="C51" s="30"/>
      <c r="D51" s="30">
        <v>37183</v>
      </c>
      <c r="E51" s="19"/>
      <c r="F51" s="19">
        <v>3353.64</v>
      </c>
      <c r="G51" s="2"/>
      <c r="H51" s="16">
        <f t="shared" si="2"/>
        <v>1.341456</v>
      </c>
      <c r="I51" s="34"/>
      <c r="J51" s="17"/>
    </row>
    <row r="52" spans="1:10" x14ac:dyDescent="0.25">
      <c r="A52" s="10" t="s">
        <v>96</v>
      </c>
      <c r="B52" s="3">
        <v>28</v>
      </c>
      <c r="D52" s="20">
        <v>37061</v>
      </c>
      <c r="F52" s="18">
        <v>20271.310000000001</v>
      </c>
      <c r="H52" s="16">
        <f t="shared" si="2"/>
        <v>7.2397535714285723</v>
      </c>
    </row>
    <row r="53" spans="1:10" x14ac:dyDescent="0.25">
      <c r="A53" s="10" t="s">
        <v>96</v>
      </c>
      <c r="B53" s="3">
        <v>22</v>
      </c>
      <c r="D53" s="20">
        <v>37061</v>
      </c>
      <c r="F53" s="18">
        <v>15482.97</v>
      </c>
      <c r="H53" s="16">
        <f t="shared" si="2"/>
        <v>7.0377136363636366</v>
      </c>
    </row>
    <row r="54" spans="1:10" x14ac:dyDescent="0.25">
      <c r="A54" s="10" t="s">
        <v>97</v>
      </c>
      <c r="B54" s="3">
        <v>25</v>
      </c>
      <c r="D54" s="20">
        <v>36945</v>
      </c>
      <c r="F54" s="18">
        <v>66847.759999999995</v>
      </c>
      <c r="H54" s="16">
        <f t="shared" si="2"/>
        <v>26.739103999999998</v>
      </c>
    </row>
    <row r="55" spans="1:10" x14ac:dyDescent="0.25">
      <c r="A55" s="10" t="s">
        <v>97</v>
      </c>
      <c r="B55" s="3">
        <v>5</v>
      </c>
      <c r="D55" s="20">
        <v>36945</v>
      </c>
      <c r="F55" s="18">
        <v>13315.05</v>
      </c>
      <c r="H55" s="16">
        <f t="shared" si="2"/>
        <v>26.630099999999999</v>
      </c>
    </row>
    <row r="56" spans="1:10" x14ac:dyDescent="0.25">
      <c r="A56" s="10" t="s">
        <v>97</v>
      </c>
      <c r="B56" s="3">
        <v>25</v>
      </c>
      <c r="D56" s="20">
        <v>36951</v>
      </c>
      <c r="F56" s="18">
        <v>61347.95</v>
      </c>
      <c r="H56" s="16">
        <f t="shared" si="2"/>
        <v>24.539179999999998</v>
      </c>
    </row>
    <row r="57" spans="1:10" x14ac:dyDescent="0.25">
      <c r="A57" s="10" t="s">
        <v>97</v>
      </c>
      <c r="B57" s="3">
        <v>5</v>
      </c>
      <c r="D57" s="20">
        <v>36951</v>
      </c>
      <c r="F57" s="18">
        <v>12215.09</v>
      </c>
      <c r="H57" s="16">
        <f t="shared" si="2"/>
        <v>24.43018</v>
      </c>
    </row>
    <row r="58" spans="1:10" x14ac:dyDescent="0.25">
      <c r="A58" s="10" t="s">
        <v>97</v>
      </c>
      <c r="B58" s="3">
        <v>40</v>
      </c>
      <c r="D58" s="20">
        <v>37048</v>
      </c>
      <c r="F58" s="18">
        <v>43354.04</v>
      </c>
      <c r="H58" s="16">
        <f t="shared" si="2"/>
        <v>10.838510000000001</v>
      </c>
    </row>
    <row r="59" spans="1:10" x14ac:dyDescent="0.25">
      <c r="A59" s="10" t="s">
        <v>97</v>
      </c>
      <c r="B59" s="3">
        <v>50</v>
      </c>
      <c r="D59" s="20">
        <v>37056</v>
      </c>
      <c r="F59" s="18">
        <v>39194.18</v>
      </c>
      <c r="H59" s="16">
        <f t="shared" si="2"/>
        <v>7.8388359999999997</v>
      </c>
    </row>
    <row r="60" spans="1:10" x14ac:dyDescent="0.25">
      <c r="A60" s="10" t="s">
        <v>98</v>
      </c>
      <c r="B60" s="3">
        <v>28</v>
      </c>
      <c r="D60" s="20">
        <v>37060</v>
      </c>
      <c r="F60" s="18">
        <v>13827.03</v>
      </c>
      <c r="H60" s="16">
        <f t="shared" si="2"/>
        <v>4.9382250000000001</v>
      </c>
    </row>
    <row r="61" spans="1:10" x14ac:dyDescent="0.25">
      <c r="A61" s="10" t="s">
        <v>98</v>
      </c>
      <c r="B61" s="3">
        <v>22</v>
      </c>
      <c r="D61" s="20">
        <v>37060</v>
      </c>
      <c r="F61" s="18">
        <v>11087.62</v>
      </c>
      <c r="H61" s="16">
        <f t="shared" si="2"/>
        <v>5.0398272727272726</v>
      </c>
    </row>
    <row r="62" spans="1:10" x14ac:dyDescent="0.25">
      <c r="A62" s="10" t="s">
        <v>98</v>
      </c>
      <c r="B62" s="3">
        <v>26</v>
      </c>
      <c r="D62" s="20">
        <v>37067</v>
      </c>
      <c r="F62" s="18">
        <v>12579.07</v>
      </c>
      <c r="H62" s="16">
        <f t="shared" si="2"/>
        <v>4.8381038461538459</v>
      </c>
    </row>
    <row r="63" spans="1:10" x14ac:dyDescent="0.25">
      <c r="A63" s="10" t="s">
        <v>98</v>
      </c>
      <c r="B63" s="3">
        <v>24</v>
      </c>
      <c r="D63" s="20">
        <v>37067</v>
      </c>
      <c r="F63" s="18">
        <v>11855.6</v>
      </c>
      <c r="H63" s="16">
        <f t="shared" si="2"/>
        <v>4.9398333333333335</v>
      </c>
    </row>
    <row r="64" spans="1:10" x14ac:dyDescent="0.25">
      <c r="A64" s="10" t="s">
        <v>98</v>
      </c>
      <c r="B64" s="3">
        <v>50</v>
      </c>
      <c r="D64" s="20">
        <v>37095</v>
      </c>
      <c r="F64" s="18">
        <v>25781.52</v>
      </c>
      <c r="H64" s="16">
        <f t="shared" si="2"/>
        <v>5.1563040000000004</v>
      </c>
    </row>
    <row r="65" spans="1:8" x14ac:dyDescent="0.25">
      <c r="A65" s="10" t="s">
        <v>99</v>
      </c>
      <c r="B65" s="3">
        <v>25</v>
      </c>
      <c r="D65" s="20">
        <v>36990</v>
      </c>
      <c r="F65" s="18">
        <v>22094.75</v>
      </c>
      <c r="H65" s="16">
        <f t="shared" si="2"/>
        <v>8.8378999999999994</v>
      </c>
    </row>
    <row r="66" spans="1:8" x14ac:dyDescent="0.25">
      <c r="A66" s="10" t="s">
        <v>99</v>
      </c>
      <c r="B66" s="3">
        <v>25</v>
      </c>
      <c r="D66" s="20">
        <v>37034</v>
      </c>
      <c r="F66" s="18">
        <v>18094.89</v>
      </c>
      <c r="H66" s="16">
        <f t="shared" si="2"/>
        <v>7.2379559999999996</v>
      </c>
    </row>
    <row r="67" spans="1:8" x14ac:dyDescent="0.25">
      <c r="A67" s="10" t="s">
        <v>99</v>
      </c>
      <c r="B67" s="3">
        <v>50</v>
      </c>
      <c r="D67" s="20">
        <v>37040</v>
      </c>
      <c r="F67" s="18">
        <v>30694.46</v>
      </c>
      <c r="H67" s="16">
        <f t="shared" si="2"/>
        <v>6.1388919999999993</v>
      </c>
    </row>
    <row r="68" spans="1:8" x14ac:dyDescent="0.25">
      <c r="A68" s="10" t="s">
        <v>100</v>
      </c>
      <c r="B68" s="3">
        <v>40</v>
      </c>
      <c r="D68" s="20">
        <v>36945</v>
      </c>
      <c r="F68" s="18">
        <v>64553.34</v>
      </c>
      <c r="H68" s="16">
        <f t="shared" si="2"/>
        <v>16.138334999999998</v>
      </c>
    </row>
    <row r="69" spans="1:8" x14ac:dyDescent="0.25">
      <c r="A69" s="10" t="s">
        <v>100</v>
      </c>
      <c r="B69" s="3">
        <v>25</v>
      </c>
      <c r="D69" s="20">
        <v>36971</v>
      </c>
      <c r="F69" s="18">
        <v>24344.68</v>
      </c>
      <c r="H69" s="16">
        <f t="shared" si="2"/>
        <v>9.7378719999999994</v>
      </c>
    </row>
    <row r="70" spans="1:8" x14ac:dyDescent="0.25">
      <c r="A70" s="10" t="s">
        <v>100</v>
      </c>
      <c r="B70" s="3">
        <v>35</v>
      </c>
      <c r="D70" s="20">
        <v>37034</v>
      </c>
      <c r="F70" s="18">
        <v>21134.78</v>
      </c>
      <c r="H70" s="16">
        <f t="shared" si="2"/>
        <v>6.0385085714285704</v>
      </c>
    </row>
    <row r="71" spans="1:8" x14ac:dyDescent="0.25">
      <c r="A71" s="10" t="s">
        <v>101</v>
      </c>
      <c r="B71" s="3">
        <v>25</v>
      </c>
      <c r="D71" s="20">
        <v>36971</v>
      </c>
      <c r="F71" s="18">
        <v>20844.8</v>
      </c>
      <c r="H71" s="16">
        <f t="shared" si="2"/>
        <v>8.3379199999999987</v>
      </c>
    </row>
    <row r="72" spans="1:8" x14ac:dyDescent="0.25">
      <c r="A72" s="10" t="s">
        <v>101</v>
      </c>
      <c r="B72" s="3">
        <v>25</v>
      </c>
      <c r="D72" s="20">
        <v>36979</v>
      </c>
      <c r="F72" s="18">
        <v>16594.939999999999</v>
      </c>
      <c r="H72" s="16">
        <f t="shared" si="2"/>
        <v>6.6379760000000001</v>
      </c>
    </row>
    <row r="73" spans="1:8" x14ac:dyDescent="0.25">
      <c r="A73" s="10" t="s">
        <v>101</v>
      </c>
      <c r="B73" s="3">
        <v>25</v>
      </c>
      <c r="D73" s="20">
        <v>36984</v>
      </c>
      <c r="F73" s="18">
        <v>17344.91</v>
      </c>
      <c r="H73" s="16">
        <f t="shared" si="2"/>
        <v>6.9379639999999991</v>
      </c>
    </row>
    <row r="74" spans="1:8" x14ac:dyDescent="0.25">
      <c r="A74" s="10" t="s">
        <v>101</v>
      </c>
      <c r="B74" s="3">
        <v>11</v>
      </c>
      <c r="D74" s="20">
        <v>36998</v>
      </c>
      <c r="F74" s="18">
        <v>9173.69</v>
      </c>
      <c r="H74" s="16">
        <f t="shared" si="2"/>
        <v>8.3397181818181814</v>
      </c>
    </row>
    <row r="75" spans="1:8" x14ac:dyDescent="0.25">
      <c r="A75" s="10" t="s">
        <v>101</v>
      </c>
      <c r="B75" s="3">
        <v>14</v>
      </c>
      <c r="D75" s="20">
        <v>36998</v>
      </c>
      <c r="F75" s="18">
        <v>11395.61</v>
      </c>
      <c r="H75" s="16">
        <f t="shared" si="2"/>
        <v>8.1397214285714288</v>
      </c>
    </row>
    <row r="76" spans="1:8" x14ac:dyDescent="0.25">
      <c r="A76" s="10" t="s">
        <v>102</v>
      </c>
      <c r="B76" s="3">
        <v>25</v>
      </c>
      <c r="D76" s="20">
        <v>36976</v>
      </c>
      <c r="F76" s="18">
        <v>19844.830000000002</v>
      </c>
      <c r="H76" s="16">
        <f t="shared" si="2"/>
        <v>7.9379320000000009</v>
      </c>
    </row>
    <row r="77" spans="1:8" x14ac:dyDescent="0.25">
      <c r="A77" s="10" t="s">
        <v>102</v>
      </c>
      <c r="B77" s="3">
        <v>25</v>
      </c>
      <c r="D77" s="20">
        <v>36979</v>
      </c>
      <c r="F77" s="18">
        <v>13845.03</v>
      </c>
      <c r="H77" s="16">
        <f t="shared" si="2"/>
        <v>5.5380120000000002</v>
      </c>
    </row>
    <row r="78" spans="1:8" x14ac:dyDescent="0.25">
      <c r="A78" s="10" t="s">
        <v>102</v>
      </c>
      <c r="B78" s="3">
        <v>25</v>
      </c>
      <c r="D78" s="20">
        <v>36984</v>
      </c>
      <c r="F78" s="18">
        <v>14595</v>
      </c>
      <c r="H78" s="16">
        <f t="shared" si="2"/>
        <v>5.8379999999999992</v>
      </c>
    </row>
    <row r="79" spans="1:8" x14ac:dyDescent="0.25">
      <c r="A79" s="10" t="s">
        <v>102</v>
      </c>
      <c r="B79" s="3">
        <v>25</v>
      </c>
      <c r="D79" s="20">
        <v>36998</v>
      </c>
      <c r="F79" s="18">
        <v>18099.39</v>
      </c>
      <c r="H79" s="16">
        <f t="shared" si="2"/>
        <v>7.2397559999999999</v>
      </c>
    </row>
    <row r="80" spans="1:8" x14ac:dyDescent="0.25">
      <c r="A80" s="10" t="s">
        <v>103</v>
      </c>
      <c r="B80" s="3">
        <v>25</v>
      </c>
      <c r="D80" s="20">
        <v>36984</v>
      </c>
      <c r="F80" s="18">
        <v>12095.9</v>
      </c>
      <c r="H80" s="16">
        <f t="shared" si="2"/>
        <v>4.8383599999999998</v>
      </c>
    </row>
    <row r="81" spans="1:11" x14ac:dyDescent="0.25">
      <c r="A81" s="10" t="s">
        <v>103</v>
      </c>
      <c r="B81" s="3">
        <v>16</v>
      </c>
      <c r="D81" s="20">
        <v>36984</v>
      </c>
      <c r="F81" s="18">
        <v>8863.7000000000007</v>
      </c>
      <c r="H81" s="16">
        <f t="shared" si="2"/>
        <v>5.5398125</v>
      </c>
    </row>
    <row r="82" spans="1:11" x14ac:dyDescent="0.25">
      <c r="A82" s="10" t="s">
        <v>103</v>
      </c>
      <c r="B82" s="3">
        <v>9</v>
      </c>
      <c r="D82" s="20">
        <v>37000</v>
      </c>
      <c r="F82" s="18">
        <v>4891.33</v>
      </c>
      <c r="H82" s="16">
        <f t="shared" si="2"/>
        <v>5.4348111111111113</v>
      </c>
    </row>
    <row r="83" spans="1:11" x14ac:dyDescent="0.25">
      <c r="A83" s="10"/>
      <c r="J83" s="11">
        <f>SUM(F26:F51)</f>
        <v>426743.49000000005</v>
      </c>
      <c r="K83" s="49">
        <f>SUM(F52:F82)</f>
        <v>695665.21999999986</v>
      </c>
    </row>
    <row r="84" spans="1:11" x14ac:dyDescent="0.25">
      <c r="A84" s="10"/>
      <c r="I84" s="46"/>
      <c r="J84" s="47"/>
      <c r="K84" s="48"/>
    </row>
    <row r="85" spans="1:11" ht="13.8" thickBot="1" x14ac:dyDescent="0.3">
      <c r="A85" s="10"/>
      <c r="I85" s="43"/>
      <c r="J85" s="23"/>
      <c r="K85" s="44"/>
    </row>
    <row r="86" spans="1:11" x14ac:dyDescent="0.25">
      <c r="D86" s="20" t="s">
        <v>1</v>
      </c>
    </row>
    <row r="87" spans="1:11" x14ac:dyDescent="0.25">
      <c r="A87" s="3" t="s">
        <v>115</v>
      </c>
      <c r="D87" s="20" t="s">
        <v>1</v>
      </c>
      <c r="H87" s="16" t="s">
        <v>1</v>
      </c>
      <c r="I87" s="33">
        <f>SUM(I4:I85)</f>
        <v>0</v>
      </c>
      <c r="K87" s="49" t="s">
        <v>1</v>
      </c>
    </row>
    <row r="88" spans="1:11" ht="13.8" thickBot="1" x14ac:dyDescent="0.3">
      <c r="F88" s="18" t="s">
        <v>1</v>
      </c>
      <c r="I88" s="43"/>
      <c r="J88" s="45"/>
      <c r="K88" s="41"/>
    </row>
    <row r="89" spans="1:11" x14ac:dyDescent="0.25">
      <c r="F89" s="18" t="s">
        <v>1</v>
      </c>
      <c r="I89" s="33" t="s">
        <v>113</v>
      </c>
      <c r="J89" s="33" t="s">
        <v>113</v>
      </c>
      <c r="K89" s="33" t="s">
        <v>113</v>
      </c>
    </row>
    <row r="90" spans="1:11" x14ac:dyDescent="0.25">
      <c r="I90" s="40">
        <v>2001</v>
      </c>
      <c r="J90" s="40">
        <v>2002</v>
      </c>
      <c r="K90" s="40">
        <v>2003</v>
      </c>
    </row>
    <row r="91" spans="1:11" x14ac:dyDescent="0.25">
      <c r="F91" s="18" t="s">
        <v>1</v>
      </c>
    </row>
    <row r="92" spans="1:11" x14ac:dyDescent="0.25">
      <c r="I92" s="33">
        <v>0</v>
      </c>
      <c r="J92" s="35">
        <f>SUM(F26:F51)*0.376</f>
        <v>160455.55224000002</v>
      </c>
      <c r="K92" s="35">
        <f>SUM(F52:F82)*0.366</f>
        <v>254613.47051999994</v>
      </c>
    </row>
    <row r="96" spans="1:11" x14ac:dyDescent="0.25">
      <c r="K96" t="s">
        <v>1</v>
      </c>
    </row>
  </sheetData>
  <phoneticPr fontId="0" type="noConversion"/>
  <pageMargins left="0.75" right="0.75" top="1" bottom="1" header="0.5" footer="0.5"/>
  <pageSetup orientation="portrait" horizontalDpi="204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8" workbookViewId="0">
      <selection activeCell="C99" sqref="C99"/>
    </sheetView>
  </sheetViews>
  <sheetFormatPr defaultRowHeight="13.2" x14ac:dyDescent="0.25"/>
  <cols>
    <col min="1" max="1" width="13.33203125" bestFit="1" customWidth="1"/>
    <col min="2" max="2" width="11.44140625" style="50" bestFit="1" customWidth="1"/>
    <col min="3" max="3" width="10.77734375" style="21" bestFit="1" customWidth="1"/>
    <col min="4" max="4" width="8.88671875" style="21"/>
  </cols>
  <sheetData>
    <row r="1" spans="1:4" x14ac:dyDescent="0.25">
      <c r="A1" s="3" t="s">
        <v>139</v>
      </c>
      <c r="B1" s="6"/>
      <c r="C1" s="3"/>
      <c r="D1" s="3"/>
    </row>
    <row r="2" spans="1:4" x14ac:dyDescent="0.25">
      <c r="A2" s="3">
        <v>1995</v>
      </c>
      <c r="B2" s="6">
        <f>1100+119.93+20.8</f>
        <v>1240.73</v>
      </c>
      <c r="C2" s="3"/>
      <c r="D2" s="3"/>
    </row>
    <row r="3" spans="1:4" x14ac:dyDescent="0.25">
      <c r="A3" s="3">
        <v>1996</v>
      </c>
      <c r="B3" s="6">
        <f>1200+254.47+86.97</f>
        <v>1541.44</v>
      </c>
      <c r="C3" s="3"/>
      <c r="D3" s="3"/>
    </row>
    <row r="4" spans="1:4" x14ac:dyDescent="0.25">
      <c r="A4" s="3">
        <v>1997</v>
      </c>
      <c r="B4" s="6">
        <f>1200+245.87+154.88+52.81</f>
        <v>1653.56</v>
      </c>
      <c r="C4" s="3"/>
      <c r="D4" s="3"/>
    </row>
    <row r="5" spans="1:4" x14ac:dyDescent="0.25">
      <c r="A5" s="3">
        <v>1998</v>
      </c>
      <c r="B5" s="6">
        <f>4600+223.79+731.57</f>
        <v>5555.36</v>
      </c>
      <c r="C5" s="3"/>
      <c r="D5" s="3"/>
    </row>
    <row r="6" spans="1:4" x14ac:dyDescent="0.25">
      <c r="A6" s="3">
        <v>1999</v>
      </c>
      <c r="B6" s="6">
        <f>21000+2389.36+1325.98</f>
        <v>24715.34</v>
      </c>
      <c r="C6" s="3"/>
      <c r="D6" s="3"/>
    </row>
    <row r="7" spans="1:4" x14ac:dyDescent="0.25">
      <c r="A7" s="3">
        <v>2000</v>
      </c>
      <c r="B7" s="6">
        <f>21000+2855.15+4765.21</f>
        <v>28620.36</v>
      </c>
      <c r="C7" s="3"/>
      <c r="D7" s="3"/>
    </row>
    <row r="8" spans="1:4" ht="13.8" thickBot="1" x14ac:dyDescent="0.3">
      <c r="A8" s="3">
        <v>2001</v>
      </c>
      <c r="B8" s="51">
        <f>19250</f>
        <v>19250</v>
      </c>
      <c r="C8" s="3"/>
      <c r="D8" s="3"/>
    </row>
    <row r="9" spans="1:4" x14ac:dyDescent="0.25">
      <c r="A9" s="3" t="s">
        <v>140</v>
      </c>
      <c r="B9" s="6">
        <f>SUM(B2:B8)</f>
        <v>82576.790000000008</v>
      </c>
      <c r="C9" s="3"/>
      <c r="D9" s="3"/>
    </row>
    <row r="10" spans="1:4" x14ac:dyDescent="0.25">
      <c r="A10" s="3" t="s">
        <v>141</v>
      </c>
      <c r="B10" s="6">
        <v>57581.88</v>
      </c>
      <c r="C10" s="3"/>
      <c r="D10" s="3"/>
    </row>
    <row r="11" spans="1:4" x14ac:dyDescent="0.25">
      <c r="A11" s="3" t="s">
        <v>142</v>
      </c>
      <c r="B11" s="6">
        <v>1838.43</v>
      </c>
      <c r="C11" s="6">
        <f>SUM(B10:B11)</f>
        <v>59420.31</v>
      </c>
      <c r="D11" s="3"/>
    </row>
    <row r="12" spans="1:4" x14ac:dyDescent="0.25">
      <c r="A12" s="3" t="s">
        <v>143</v>
      </c>
      <c r="B12" s="6">
        <f>(B10+B11)-B9</f>
        <v>-23156.48000000001</v>
      </c>
      <c r="C12" s="6" t="s">
        <v>1</v>
      </c>
      <c r="D12" s="3"/>
    </row>
    <row r="13" spans="1:4" x14ac:dyDescent="0.25">
      <c r="A13" s="3"/>
      <c r="B13" s="6"/>
      <c r="C13" s="6" t="s">
        <v>1</v>
      </c>
      <c r="D13" s="3"/>
    </row>
    <row r="14" spans="1:4" x14ac:dyDescent="0.25">
      <c r="A14" s="3"/>
      <c r="B14" s="6"/>
      <c r="C14" s="6" t="s">
        <v>1</v>
      </c>
      <c r="D14" s="3"/>
    </row>
    <row r="15" spans="1:4" x14ac:dyDescent="0.25">
      <c r="A15" s="3"/>
      <c r="B15" s="6"/>
      <c r="C15" s="6" t="s">
        <v>1</v>
      </c>
      <c r="D15" s="3"/>
    </row>
    <row r="16" spans="1:4" x14ac:dyDescent="0.25">
      <c r="A16" s="3" t="s">
        <v>145</v>
      </c>
      <c r="B16" s="6"/>
      <c r="C16" s="6" t="s">
        <v>1</v>
      </c>
      <c r="D16" s="3"/>
    </row>
    <row r="17" spans="1:3" x14ac:dyDescent="0.25">
      <c r="A17" s="3">
        <v>1992</v>
      </c>
      <c r="B17" s="6">
        <f>650+0.68+23.87</f>
        <v>674.55</v>
      </c>
      <c r="C17" s="6" t="s">
        <v>1</v>
      </c>
    </row>
    <row r="18" spans="1:3" x14ac:dyDescent="0.25">
      <c r="A18" s="3">
        <v>1993</v>
      </c>
      <c r="B18" s="6">
        <f>600+42.59</f>
        <v>642.59</v>
      </c>
      <c r="C18" s="6" t="s">
        <v>1</v>
      </c>
    </row>
    <row r="19" spans="1:3" x14ac:dyDescent="0.25">
      <c r="A19" s="3">
        <v>1994</v>
      </c>
      <c r="B19" s="6">
        <v>656.89</v>
      </c>
      <c r="C19" s="6" t="s">
        <v>1</v>
      </c>
    </row>
    <row r="20" spans="1:3" x14ac:dyDescent="0.25">
      <c r="A20" s="3">
        <v>1995</v>
      </c>
      <c r="B20" s="6">
        <f>600+482.68</f>
        <v>1082.68</v>
      </c>
      <c r="C20" s="6" t="s">
        <v>1</v>
      </c>
    </row>
    <row r="21" spans="1:3" x14ac:dyDescent="0.25">
      <c r="A21" s="3">
        <v>1996</v>
      </c>
      <c r="B21" s="6">
        <v>600</v>
      </c>
      <c r="C21" s="6" t="s">
        <v>1</v>
      </c>
    </row>
    <row r="22" spans="1:3" x14ac:dyDescent="0.25">
      <c r="A22" s="3">
        <v>1997</v>
      </c>
      <c r="B22" s="6">
        <v>1324.98</v>
      </c>
      <c r="C22" s="6" t="s">
        <v>1</v>
      </c>
    </row>
    <row r="23" spans="1:3" x14ac:dyDescent="0.25">
      <c r="A23" s="3">
        <v>1998</v>
      </c>
      <c r="B23" s="54">
        <v>925.93</v>
      </c>
      <c r="C23" s="6" t="s">
        <v>1</v>
      </c>
    </row>
    <row r="24" spans="1:3" x14ac:dyDescent="0.25">
      <c r="A24" s="3">
        <v>1999</v>
      </c>
      <c r="B24" s="6">
        <v>600</v>
      </c>
      <c r="C24" s="6" t="s">
        <v>1</v>
      </c>
    </row>
    <row r="25" spans="1:3" x14ac:dyDescent="0.25">
      <c r="A25" s="3">
        <v>2000</v>
      </c>
      <c r="B25" s="6">
        <f>600+3066.73</f>
        <v>3666.73</v>
      </c>
      <c r="C25" s="6" t="s">
        <v>1</v>
      </c>
    </row>
    <row r="26" spans="1:3" ht="13.8" thickBot="1" x14ac:dyDescent="0.3">
      <c r="A26" s="3">
        <v>2001</v>
      </c>
      <c r="B26" s="52">
        <v>550</v>
      </c>
      <c r="C26" s="6" t="s">
        <v>1</v>
      </c>
    </row>
    <row r="27" spans="1:3" x14ac:dyDescent="0.25">
      <c r="A27" s="3" t="s">
        <v>140</v>
      </c>
      <c r="B27" s="6">
        <f>SUM(B17:B26)</f>
        <v>10724.35</v>
      </c>
      <c r="C27" s="6" t="s">
        <v>1</v>
      </c>
    </row>
    <row r="28" spans="1:3" x14ac:dyDescent="0.25">
      <c r="A28" s="3" t="s">
        <v>141</v>
      </c>
      <c r="B28" s="6">
        <v>7194.39</v>
      </c>
      <c r="C28" s="6" t="s">
        <v>1</v>
      </c>
    </row>
    <row r="29" spans="1:3" x14ac:dyDescent="0.25">
      <c r="A29" s="3" t="s">
        <v>146</v>
      </c>
      <c r="B29" s="6">
        <v>53.84</v>
      </c>
      <c r="C29" s="6">
        <f>SUM(B28:B29)</f>
        <v>7248.2300000000005</v>
      </c>
    </row>
    <row r="30" spans="1:3" x14ac:dyDescent="0.25">
      <c r="A30" s="3" t="s">
        <v>143</v>
      </c>
      <c r="B30" s="6">
        <f>(B28+B29)-B27</f>
        <v>-3476.12</v>
      </c>
    </row>
    <row r="34" spans="1:3" x14ac:dyDescent="0.25">
      <c r="A34" s="3" t="s">
        <v>153</v>
      </c>
      <c r="B34" s="6"/>
      <c r="C34" s="6" t="s">
        <v>1</v>
      </c>
    </row>
    <row r="35" spans="1:3" x14ac:dyDescent="0.25">
      <c r="A35" s="3">
        <v>1993</v>
      </c>
      <c r="B35" s="6">
        <v>314.2</v>
      </c>
      <c r="C35" s="6" t="s">
        <v>1</v>
      </c>
    </row>
    <row r="36" spans="1:3" x14ac:dyDescent="0.25">
      <c r="A36" s="3">
        <v>1994</v>
      </c>
      <c r="B36" s="6">
        <f>625+43.97</f>
        <v>668.97</v>
      </c>
      <c r="C36" s="6" t="s">
        <v>1</v>
      </c>
    </row>
    <row r="37" spans="1:3" x14ac:dyDescent="0.25">
      <c r="A37" s="3">
        <v>1995</v>
      </c>
      <c r="B37" s="6">
        <f>2600+182.85+310.04</f>
        <v>3092.89</v>
      </c>
      <c r="C37" s="6" t="s">
        <v>1</v>
      </c>
    </row>
    <row r="38" spans="1:3" x14ac:dyDescent="0.25">
      <c r="A38" s="3">
        <v>1996</v>
      </c>
      <c r="B38" s="6">
        <v>601.51</v>
      </c>
      <c r="C38" s="6" t="s">
        <v>1</v>
      </c>
    </row>
    <row r="39" spans="1:3" x14ac:dyDescent="0.25">
      <c r="A39" s="3">
        <v>1997</v>
      </c>
      <c r="B39" s="6">
        <f>600+18.86+486+145.39+223.91</f>
        <v>1474.16</v>
      </c>
      <c r="C39" s="6" t="s">
        <v>1</v>
      </c>
    </row>
    <row r="40" spans="1:3" x14ac:dyDescent="0.25">
      <c r="A40" s="3">
        <v>1998</v>
      </c>
      <c r="B40" s="16">
        <f>700+14.17+123.37</f>
        <v>837.54</v>
      </c>
      <c r="C40" s="6" t="s">
        <v>1</v>
      </c>
    </row>
    <row r="41" spans="1:3" x14ac:dyDescent="0.25">
      <c r="A41" s="3">
        <v>1999</v>
      </c>
      <c r="B41" s="6">
        <f>600+0.53+4.91+185.3+454.39</f>
        <v>1245.1300000000001</v>
      </c>
      <c r="C41" s="6" t="s">
        <v>1</v>
      </c>
    </row>
    <row r="42" spans="1:3" x14ac:dyDescent="0.25">
      <c r="A42" s="3">
        <v>2000</v>
      </c>
      <c r="B42" s="6">
        <f>600+0.29+24.26+288.42+1472.41</f>
        <v>2385.38</v>
      </c>
      <c r="C42" s="6" t="s">
        <v>1</v>
      </c>
    </row>
    <row r="43" spans="1:3" ht="13.8" thickBot="1" x14ac:dyDescent="0.3">
      <c r="A43" s="3">
        <v>2001</v>
      </c>
      <c r="B43" s="55">
        <v>550</v>
      </c>
      <c r="C43" s="6" t="s">
        <v>1</v>
      </c>
    </row>
    <row r="44" spans="1:3" x14ac:dyDescent="0.25">
      <c r="A44" s="3" t="s">
        <v>140</v>
      </c>
      <c r="B44" s="6">
        <f>SUM(B35:B43)</f>
        <v>11169.779999999999</v>
      </c>
      <c r="C44" s="6" t="s">
        <v>1</v>
      </c>
    </row>
    <row r="45" spans="1:3" x14ac:dyDescent="0.25">
      <c r="A45" s="3" t="s">
        <v>141</v>
      </c>
      <c r="B45" s="6">
        <v>9925.0400000000009</v>
      </c>
      <c r="C45" s="6" t="s">
        <v>1</v>
      </c>
    </row>
    <row r="46" spans="1:3" x14ac:dyDescent="0.25">
      <c r="A46" s="3" t="s">
        <v>143</v>
      </c>
      <c r="B46" s="6">
        <f>B45-B44</f>
        <v>-1244.739999999998</v>
      </c>
    </row>
    <row r="50" spans="1:3" x14ac:dyDescent="0.25">
      <c r="A50" s="3" t="s">
        <v>151</v>
      </c>
      <c r="B50" s="6"/>
      <c r="C50" s="6" t="s">
        <v>1</v>
      </c>
    </row>
    <row r="51" spans="1:3" x14ac:dyDescent="0.25">
      <c r="A51" s="3">
        <v>1992</v>
      </c>
      <c r="B51" s="6">
        <v>600</v>
      </c>
      <c r="C51" s="6" t="s">
        <v>1</v>
      </c>
    </row>
    <row r="52" spans="1:3" x14ac:dyDescent="0.25">
      <c r="A52" s="3">
        <v>1993</v>
      </c>
      <c r="B52" s="6">
        <v>600</v>
      </c>
      <c r="C52" s="6" t="s">
        <v>1</v>
      </c>
    </row>
    <row r="53" spans="1:3" x14ac:dyDescent="0.25">
      <c r="A53" s="3">
        <v>1994</v>
      </c>
      <c r="B53" s="6">
        <f>625+62.58</f>
        <v>687.58</v>
      </c>
      <c r="C53" s="6" t="s">
        <v>1</v>
      </c>
    </row>
    <row r="54" spans="1:3" x14ac:dyDescent="0.25">
      <c r="A54" s="3">
        <v>1995</v>
      </c>
      <c r="B54" s="6">
        <f>600+164.05</f>
        <v>764.05</v>
      </c>
      <c r="C54" s="6" t="s">
        <v>1</v>
      </c>
    </row>
    <row r="55" spans="1:3" x14ac:dyDescent="0.25">
      <c r="A55" s="3">
        <v>1996</v>
      </c>
      <c r="B55" s="6">
        <f>600+261.11</f>
        <v>861.11</v>
      </c>
      <c r="C55" s="6" t="s">
        <v>1</v>
      </c>
    </row>
    <row r="56" spans="1:3" x14ac:dyDescent="0.25">
      <c r="A56" s="3">
        <v>1997</v>
      </c>
      <c r="B56" s="6">
        <f>600+2.44+122.24+385.94</f>
        <v>1110.6200000000001</v>
      </c>
      <c r="C56" s="6" t="s">
        <v>1</v>
      </c>
    </row>
    <row r="57" spans="1:3" x14ac:dyDescent="0.25">
      <c r="A57" s="3">
        <v>1998</v>
      </c>
      <c r="B57" s="16">
        <f>700+792.34</f>
        <v>1492.3400000000001</v>
      </c>
      <c r="C57" s="6" t="s">
        <v>1</v>
      </c>
    </row>
    <row r="58" spans="1:3" x14ac:dyDescent="0.25">
      <c r="A58" s="3">
        <v>1999</v>
      </c>
      <c r="B58" s="6">
        <f>600+406.67</f>
        <v>1006.6700000000001</v>
      </c>
      <c r="C58" s="6" t="s">
        <v>1</v>
      </c>
    </row>
    <row r="59" spans="1:3" x14ac:dyDescent="0.25">
      <c r="A59" s="3">
        <v>2000</v>
      </c>
      <c r="B59" s="6">
        <f>600+112.03+1292.53</f>
        <v>2004.56</v>
      </c>
      <c r="C59" s="6" t="s">
        <v>1</v>
      </c>
    </row>
    <row r="60" spans="1:3" ht="13.8" thickBot="1" x14ac:dyDescent="0.3">
      <c r="A60" s="3">
        <v>2001</v>
      </c>
      <c r="B60" s="55">
        <v>550</v>
      </c>
      <c r="C60" s="6" t="s">
        <v>1</v>
      </c>
    </row>
    <row r="61" spans="1:3" x14ac:dyDescent="0.25">
      <c r="A61" s="3" t="s">
        <v>140</v>
      </c>
      <c r="B61" s="6">
        <f>SUM(B52:B60)</f>
        <v>9076.93</v>
      </c>
      <c r="C61" s="6" t="s">
        <v>1</v>
      </c>
    </row>
    <row r="62" spans="1:3" x14ac:dyDescent="0.25">
      <c r="A62" s="3" t="s">
        <v>141</v>
      </c>
      <c r="B62" s="6">
        <v>10452.52</v>
      </c>
      <c r="C62" s="6" t="s">
        <v>1</v>
      </c>
    </row>
    <row r="63" spans="1:3" x14ac:dyDescent="0.25">
      <c r="A63" s="3" t="s">
        <v>143</v>
      </c>
      <c r="B63" s="6">
        <f>B62-B61</f>
        <v>1375.5900000000001</v>
      </c>
    </row>
    <row r="67" spans="1:3" x14ac:dyDescent="0.25">
      <c r="A67" s="3" t="s">
        <v>152</v>
      </c>
      <c r="B67" s="6"/>
      <c r="C67" s="6" t="s">
        <v>1</v>
      </c>
    </row>
    <row r="68" spans="1:3" x14ac:dyDescent="0.25">
      <c r="A68" s="3">
        <v>1992</v>
      </c>
      <c r="B68" s="6">
        <f>600+6.92+18.61</f>
        <v>625.53</v>
      </c>
      <c r="C68" s="6" t="s">
        <v>1</v>
      </c>
    </row>
    <row r="69" spans="1:3" x14ac:dyDescent="0.25">
      <c r="A69" s="3">
        <v>1993</v>
      </c>
      <c r="B69" s="6">
        <f>600+128.71+12.44</f>
        <v>741.15000000000009</v>
      </c>
      <c r="C69" s="6" t="s">
        <v>1</v>
      </c>
    </row>
    <row r="70" spans="1:3" x14ac:dyDescent="0.25">
      <c r="A70" s="3">
        <v>1994</v>
      </c>
      <c r="B70" s="6">
        <f>625+13.76+140.69</f>
        <v>779.45</v>
      </c>
      <c r="C70" s="6" t="s">
        <v>1</v>
      </c>
    </row>
    <row r="71" spans="1:3" x14ac:dyDescent="0.25">
      <c r="A71" s="3">
        <v>1995</v>
      </c>
      <c r="B71" s="6">
        <f>600+18.81+326.02</f>
        <v>944.82999999999993</v>
      </c>
      <c r="C71" s="6" t="s">
        <v>1</v>
      </c>
    </row>
    <row r="72" spans="1:3" x14ac:dyDescent="0.25">
      <c r="A72" s="3">
        <v>1996</v>
      </c>
      <c r="B72" s="6">
        <f>600+30.86+10.12+341.44</f>
        <v>982.42000000000007</v>
      </c>
      <c r="C72" s="6" t="s">
        <v>1</v>
      </c>
    </row>
    <row r="73" spans="1:3" x14ac:dyDescent="0.25">
      <c r="A73" s="3">
        <v>1997</v>
      </c>
      <c r="B73" s="6">
        <f>600+23.46+269.84+208.72+462.95</f>
        <v>1564.97</v>
      </c>
      <c r="C73" s="6" t="s">
        <v>1</v>
      </c>
    </row>
    <row r="74" spans="1:3" x14ac:dyDescent="0.25">
      <c r="A74" s="3">
        <v>1998</v>
      </c>
      <c r="B74" s="16">
        <f>700+26.36+120.77+1410.23</f>
        <v>2257.36</v>
      </c>
      <c r="C74" s="6" t="s">
        <v>1</v>
      </c>
    </row>
    <row r="75" spans="1:3" x14ac:dyDescent="0.25">
      <c r="A75" s="3">
        <v>1999</v>
      </c>
      <c r="B75" s="6">
        <f>600+664.94+367.95</f>
        <v>1632.89</v>
      </c>
      <c r="C75" s="6" t="s">
        <v>1</v>
      </c>
    </row>
    <row r="76" spans="1:3" x14ac:dyDescent="0.25">
      <c r="A76" s="3">
        <v>2000</v>
      </c>
      <c r="B76" s="6">
        <f>600+653.66</f>
        <v>1253.6599999999999</v>
      </c>
      <c r="C76" s="6" t="s">
        <v>1</v>
      </c>
    </row>
    <row r="77" spans="1:3" ht="13.8" thickBot="1" x14ac:dyDescent="0.3">
      <c r="A77" s="3">
        <v>2001</v>
      </c>
      <c r="B77" s="55">
        <v>550</v>
      </c>
      <c r="C77" s="6" t="s">
        <v>1</v>
      </c>
    </row>
    <row r="78" spans="1:3" x14ac:dyDescent="0.25">
      <c r="A78" s="3" t="s">
        <v>140</v>
      </c>
      <c r="B78" s="6">
        <f>SUM(B69:B77)</f>
        <v>10706.73</v>
      </c>
      <c r="C78" s="6" t="s">
        <v>1</v>
      </c>
    </row>
    <row r="79" spans="1:3" x14ac:dyDescent="0.25">
      <c r="A79" s="3" t="s">
        <v>141</v>
      </c>
      <c r="B79" s="6">
        <v>9891.86</v>
      </c>
      <c r="C79" s="6" t="s">
        <v>1</v>
      </c>
    </row>
    <row r="80" spans="1:3" x14ac:dyDescent="0.25">
      <c r="A80" s="3" t="s">
        <v>143</v>
      </c>
      <c r="B80" s="6">
        <f>B79-B78</f>
        <v>-814.86999999999898</v>
      </c>
      <c r="C80" s="6" t="s">
        <v>1</v>
      </c>
    </row>
    <row r="84" spans="1:3" x14ac:dyDescent="0.25">
      <c r="A84" s="3" t="s">
        <v>150</v>
      </c>
      <c r="B84" s="6"/>
      <c r="C84" s="6" t="s">
        <v>1</v>
      </c>
    </row>
    <row r="85" spans="1:3" x14ac:dyDescent="0.25">
      <c r="A85" s="3">
        <v>1989</v>
      </c>
      <c r="B85" s="6">
        <f>500+24.85</f>
        <v>524.85</v>
      </c>
      <c r="C85" s="6" t="s">
        <v>1</v>
      </c>
    </row>
    <row r="86" spans="1:3" x14ac:dyDescent="0.25">
      <c r="A86" s="3">
        <v>1990</v>
      </c>
      <c r="B86" s="6">
        <f>600+25.3</f>
        <v>625.29999999999995</v>
      </c>
      <c r="C86" s="6" t="s">
        <v>1</v>
      </c>
    </row>
    <row r="87" spans="1:3" x14ac:dyDescent="0.25">
      <c r="A87" s="3">
        <v>1991</v>
      </c>
      <c r="B87" s="6">
        <f>600+31.06</f>
        <v>631.05999999999995</v>
      </c>
      <c r="C87" s="6" t="s">
        <v>1</v>
      </c>
    </row>
    <row r="88" spans="1:3" x14ac:dyDescent="0.25">
      <c r="A88" s="3">
        <v>1992</v>
      </c>
      <c r="B88" s="6">
        <f>550+16.16</f>
        <v>566.16</v>
      </c>
      <c r="C88" s="6" t="s">
        <v>1</v>
      </c>
    </row>
    <row r="89" spans="1:3" x14ac:dyDescent="0.25">
      <c r="A89" s="3">
        <v>1993</v>
      </c>
      <c r="B89" s="6">
        <f>600+30.13</f>
        <v>630.13</v>
      </c>
      <c r="C89" s="6" t="s">
        <v>1</v>
      </c>
    </row>
    <row r="90" spans="1:3" x14ac:dyDescent="0.25">
      <c r="A90" s="3">
        <v>1994</v>
      </c>
      <c r="B90" s="6">
        <v>603.95000000000005</v>
      </c>
      <c r="C90" s="6" t="s">
        <v>1</v>
      </c>
    </row>
    <row r="91" spans="1:3" x14ac:dyDescent="0.25">
      <c r="A91" s="3">
        <v>1995</v>
      </c>
      <c r="B91" s="16">
        <v>707.2</v>
      </c>
      <c r="C91" s="6" t="s">
        <v>1</v>
      </c>
    </row>
    <row r="92" spans="1:3" x14ac:dyDescent="0.25">
      <c r="A92" s="3">
        <v>1996</v>
      </c>
      <c r="B92" s="6">
        <v>780.63</v>
      </c>
      <c r="C92" s="6" t="s">
        <v>1</v>
      </c>
    </row>
    <row r="93" spans="1:3" x14ac:dyDescent="0.25">
      <c r="A93" s="3">
        <v>1997</v>
      </c>
      <c r="B93" s="6">
        <f>600+306.65</f>
        <v>906.65</v>
      </c>
      <c r="C93" s="6" t="s">
        <v>1</v>
      </c>
    </row>
    <row r="94" spans="1:3" x14ac:dyDescent="0.25">
      <c r="A94" s="3">
        <v>1998</v>
      </c>
      <c r="B94" s="6">
        <f>600+205.19</f>
        <v>805.19</v>
      </c>
      <c r="C94" s="6" t="s">
        <v>1</v>
      </c>
    </row>
    <row r="95" spans="1:3" x14ac:dyDescent="0.25">
      <c r="A95" s="3">
        <v>1999</v>
      </c>
      <c r="B95" s="6">
        <v>990.13</v>
      </c>
      <c r="C95" s="6" t="s">
        <v>1</v>
      </c>
    </row>
    <row r="96" spans="1:3" x14ac:dyDescent="0.25">
      <c r="A96" s="3">
        <v>2000</v>
      </c>
      <c r="B96" s="6">
        <v>3295.6</v>
      </c>
      <c r="C96" s="6" t="s">
        <v>1</v>
      </c>
    </row>
    <row r="97" spans="1:3" ht="13.8" thickBot="1" x14ac:dyDescent="0.3">
      <c r="A97" s="3">
        <v>2001</v>
      </c>
      <c r="B97" s="51">
        <v>609.87</v>
      </c>
      <c r="C97" s="6" t="s">
        <v>1</v>
      </c>
    </row>
    <row r="98" spans="1:3" x14ac:dyDescent="0.25">
      <c r="A98" s="3" t="s">
        <v>140</v>
      </c>
      <c r="B98" s="6">
        <f>SUM(B86:B97)</f>
        <v>11151.87</v>
      </c>
      <c r="C98" s="6" t="s">
        <v>1</v>
      </c>
    </row>
    <row r="99" spans="1:3" x14ac:dyDescent="0.25">
      <c r="A99" s="3" t="s">
        <v>141</v>
      </c>
      <c r="B99" s="6">
        <v>12128.31</v>
      </c>
      <c r="C99" s="6" t="s">
        <v>1</v>
      </c>
    </row>
    <row r="100" spans="1:3" x14ac:dyDescent="0.25">
      <c r="A100" s="3" t="s">
        <v>143</v>
      </c>
      <c r="B100" s="6">
        <f>B99-B98</f>
        <v>976.43999999999869</v>
      </c>
      <c r="C100" s="6" t="s">
        <v>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closed positions</vt:lpstr>
      <vt:lpstr>open positions</vt:lpstr>
      <vt:lpstr>funds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Havlíček Jan</cp:lastModifiedBy>
  <dcterms:created xsi:type="dcterms:W3CDTF">2000-05-31T00:00:59Z</dcterms:created>
  <dcterms:modified xsi:type="dcterms:W3CDTF">2023-09-10T11:31:14Z</dcterms:modified>
</cp:coreProperties>
</file>