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1">Sheet2!$A$2:$J$43</definedName>
  </definedNames>
  <calcPr calcId="0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J13" i="2"/>
  <c r="D14" i="2"/>
  <c r="F14" i="2"/>
  <c r="J14" i="2"/>
  <c r="C15" i="2"/>
  <c r="D15" i="2"/>
  <c r="F15" i="2"/>
  <c r="G15" i="2"/>
  <c r="J15" i="2"/>
  <c r="C16" i="2"/>
  <c r="D16" i="2"/>
  <c r="F16" i="2"/>
  <c r="G16" i="2"/>
  <c r="H16" i="2"/>
  <c r="J16" i="2"/>
  <c r="E17" i="2"/>
  <c r="F17" i="2"/>
  <c r="J17" i="2"/>
  <c r="C18" i="2"/>
  <c r="F18" i="2"/>
  <c r="G18" i="2"/>
  <c r="J18" i="2"/>
  <c r="J19" i="2"/>
  <c r="C20" i="2"/>
  <c r="F20" i="2"/>
  <c r="G20" i="2"/>
  <c r="J20" i="2"/>
  <c r="D21" i="2"/>
  <c r="J21" i="2"/>
  <c r="J22" i="2"/>
  <c r="J23" i="2"/>
  <c r="J24" i="2"/>
  <c r="J25" i="2"/>
  <c r="J26" i="2"/>
  <c r="J27" i="2"/>
  <c r="J28" i="2"/>
  <c r="J29" i="2"/>
  <c r="C30" i="2"/>
  <c r="J30" i="2"/>
  <c r="J31" i="2"/>
  <c r="J32" i="2"/>
  <c r="J33" i="2"/>
  <c r="J34" i="2"/>
  <c r="J35" i="2"/>
  <c r="J36" i="2"/>
  <c r="J37" i="2"/>
  <c r="J38" i="2"/>
  <c r="J39" i="2"/>
  <c r="J40" i="2"/>
  <c r="C43" i="2"/>
  <c r="D43" i="2"/>
  <c r="E43" i="2"/>
  <c r="F43" i="2"/>
  <c r="G43" i="2"/>
  <c r="H43" i="2"/>
  <c r="J43" i="2"/>
</calcChain>
</file>

<file path=xl/sharedStrings.xml><?xml version="1.0" encoding="utf-8"?>
<sst xmlns="http://schemas.openxmlformats.org/spreadsheetml/2006/main" count="59" uniqueCount="47">
  <si>
    <t>nymex access</t>
  </si>
  <si>
    <t xml:space="preserve"> </t>
  </si>
  <si>
    <t>Summary of Results</t>
  </si>
  <si>
    <t>Company</t>
  </si>
  <si>
    <t>Block</t>
  </si>
  <si>
    <t>PG&amp;E</t>
  </si>
  <si>
    <t>MMBTU</t>
  </si>
  <si>
    <t>Duke</t>
  </si>
  <si>
    <t>Dynegy</t>
  </si>
  <si>
    <t>SoCal Gas</t>
  </si>
  <si>
    <t>BP</t>
  </si>
  <si>
    <t>Texaco</t>
  </si>
  <si>
    <t>Sempra</t>
  </si>
  <si>
    <t>El Paso Merch</t>
  </si>
  <si>
    <t>Coral</t>
  </si>
  <si>
    <t>Pemex</t>
  </si>
  <si>
    <t>BR</t>
  </si>
  <si>
    <t>Cal Steel</t>
  </si>
  <si>
    <t>US GYP</t>
  </si>
  <si>
    <t>Merril Lynch</t>
  </si>
  <si>
    <t>Kerr Mcgee</t>
  </si>
  <si>
    <t>Enron</t>
  </si>
  <si>
    <t>Oxy</t>
  </si>
  <si>
    <t>Mirant</t>
  </si>
  <si>
    <t>SMUD</t>
  </si>
  <si>
    <t>SW Gas</t>
  </si>
  <si>
    <t>Vista Metals</t>
  </si>
  <si>
    <t>SDG&amp;E</t>
  </si>
  <si>
    <t>Mexicana</t>
  </si>
  <si>
    <t>Allegeney</t>
  </si>
  <si>
    <t>Williams</t>
  </si>
  <si>
    <t>AEP</t>
  </si>
  <si>
    <t>Paramount Pet</t>
  </si>
  <si>
    <t>PPL Energy P</t>
  </si>
  <si>
    <t>Total</t>
  </si>
  <si>
    <t xml:space="preserve">Total by </t>
  </si>
  <si>
    <t>EPNG Open Season</t>
  </si>
  <si>
    <t>Delivery</t>
  </si>
  <si>
    <t>III</t>
  </si>
  <si>
    <t>SoCal</t>
  </si>
  <si>
    <t>Topock</t>
  </si>
  <si>
    <t>II</t>
  </si>
  <si>
    <t>I</t>
  </si>
  <si>
    <t>Socal</t>
  </si>
  <si>
    <t>Ehrenberg</t>
  </si>
  <si>
    <t>(non recall)</t>
  </si>
  <si>
    <t>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</si>
</sst>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17" fontId="0" fillId="3" borderId="0" xfId="0" applyNumberForma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3" fontId="0" fillId="0" borderId="0" xfId="0" applyNumberFormat="1"/>
    <xf numFmtId="0" fontId="0" fillId="0" borderId="0" xfId="0" applyBorder="1"/>
    <xf numFmtId="3" fontId="0" fillId="4" borderId="0" xfId="0" applyNumberFormat="1" applyFill="1"/>
    <xf numFmtId="0" fontId="1" fillId="0" borderId="0" xfId="0" applyFont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0" borderId="1" xfId="0" applyFont="1" applyBorder="1"/>
    <xf numFmtId="3" fontId="1" fillId="0" borderId="0" xfId="0" applyNumberFormat="1" applyFont="1"/>
    <xf numFmtId="3" fontId="1" fillId="4" borderId="0" xfId="0" applyNumberFormat="1" applyFont="1" applyFill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" advise="1"/>
      <ddeItem name="NGF3,PRIM ACT 1" advise="1"/>
      <ddeItem name="NGF4,PRIM ACT 1" advise="1"/>
      <ddeItem name="NGG2,PRIM ACT 1" advise="1"/>
      <ddeItem name="NGG3,PRIM ACT 1" advise="1"/>
      <ddeItem name="NGG4,PRIM ACT 1" advise="1"/>
      <ddeItem name="NGH1,PRIM ACT 1" advise="1"/>
      <ddeItem name="NGH2,PRIM ACT 1" advise="1"/>
      <ddeItem name="NGH3,PRIM ACT 1" advise="1"/>
      <ddeItem name="NGJ1,PRIM ACT 1" advise="1"/>
      <ddeItem name="NGJ2,PRIM ACT 1" advise="1"/>
      <ddeItem name="NGJ3,PRIM ACT 1" advise="1"/>
      <ddeItem name="NGK1,PRIM ACT 1" advise="1"/>
      <ddeItem name="NGK2,PRIM ACT 1" advise="1"/>
      <ddeItem name="NGK3,PRIM ACT 1" advise="1"/>
      <ddeItem name="NGM1,PRIM ACT 1" advise="1"/>
      <ddeItem name="NGM2,PRIM ACT 1" advise="1"/>
      <ddeItem name="NGM3,PRIM ACT 1" advise="1"/>
      <ddeItem name="NGN1,PRIM ACT 1" advise="1"/>
      <ddeItem name="NGN2,PRIM ACT 1" advise="1"/>
      <ddeItem name="NGN3,PRIM ACT 1" advise="1"/>
      <ddeItem name="NGQ1,PRIM ACT 1" advise="1"/>
      <ddeItem name="NGQ2,PRIM ACT 1" advise="1"/>
      <ddeItem name="NGQ3,PRIM ACT 1" advise="1"/>
      <ddeItem name="NGU1,PRIM ACT 1" advise="1"/>
      <ddeItem name="NGU2,PRIM ACT 1" advise="1"/>
      <ddeItem name="NGU3,PRIM ACT 1" advise="1"/>
      <ddeItem name="NGV1,PRIM ACT 1" advise="1"/>
      <ddeItem name="NGV2,PRIM ACT 1" advise="1"/>
      <ddeItem name="NGV3,PRIM ACT 1" advise="1"/>
      <ddeItem name="NGX1,PRIM ACT 1" advise="1"/>
      <ddeItem name="NGX2,PRIM ACT 1" advise="1"/>
      <ddeItem name="NGX3,PRIM ACT 1" advise="1"/>
      <ddeItem name="NGZ1,PRIM ACT 1" advise="1"/>
      <ddeItem name="NGZ2,PRIM ACT 1" advise="1"/>
      <ddeItem name="NGZ3,PRIM ACT 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topLeftCell="A36" workbookViewId="0">
      <selection activeCell="C50" sqref="C50:C61"/>
    </sheetView>
  </sheetViews>
  <sheetFormatPr defaultRowHeight="13.2" x14ac:dyDescent="0.25"/>
  <sheetData>
    <row r="2" spans="1:3" x14ac:dyDescent="0.25">
      <c r="A2" s="4" t="s">
        <v>0</v>
      </c>
    </row>
    <row r="4" spans="1:3" x14ac:dyDescent="0.25">
      <c r="A4" s="3">
        <v>36951</v>
      </c>
      <c r="B4" t="e">
        <f>[1]!'NGH1,PRIM ACT 1'</f>
        <v>#REF!</v>
      </c>
      <c r="C4">
        <v>8.5</v>
      </c>
    </row>
    <row r="5" spans="1:3" x14ac:dyDescent="0.25">
      <c r="A5" s="3">
        <v>36982</v>
      </c>
      <c r="B5" t="e">
        <f>[1]!'NGJ1,PRIM ACT 1'</f>
        <v>#REF!</v>
      </c>
      <c r="C5">
        <v>2.5499999999999998</v>
      </c>
    </row>
    <row r="6" spans="1:3" x14ac:dyDescent="0.25">
      <c r="A6" s="3">
        <v>37012</v>
      </c>
      <c r="B6" t="e">
        <f>[1]!'NGK1,PRIM ACT 1'</f>
        <v>#REF!</v>
      </c>
      <c r="C6">
        <v>1.7</v>
      </c>
    </row>
    <row r="7" spans="1:3" x14ac:dyDescent="0.25">
      <c r="A7" s="3">
        <v>37043</v>
      </c>
      <c r="B7" t="e">
        <f>[1]!'NGM1,PRIM ACT 1'</f>
        <v>#REF!</v>
      </c>
      <c r="C7">
        <v>1.8</v>
      </c>
    </row>
    <row r="8" spans="1:3" x14ac:dyDescent="0.25">
      <c r="A8" s="3">
        <v>37073</v>
      </c>
      <c r="B8" t="e">
        <f>[1]!'NGN1,PRIM ACT 1'</f>
        <v>#REF!</v>
      </c>
      <c r="C8">
        <v>2.2000000000000002</v>
      </c>
    </row>
    <row r="9" spans="1:3" x14ac:dyDescent="0.25">
      <c r="A9" s="3">
        <v>37104</v>
      </c>
      <c r="B9" t="e">
        <f>[1]!'NGQ1,PRIM ACT 1'</f>
        <v>#REF!</v>
      </c>
      <c r="C9">
        <v>2.8</v>
      </c>
    </row>
    <row r="10" spans="1:3" x14ac:dyDescent="0.25">
      <c r="A10" s="3">
        <v>37135</v>
      </c>
      <c r="B10" t="e">
        <f>[1]!'NGU1,PRIM ACT 1'</f>
        <v>#REF!</v>
      </c>
      <c r="C10">
        <v>2.75</v>
      </c>
    </row>
    <row r="11" spans="1:3" x14ac:dyDescent="0.25">
      <c r="A11" s="3">
        <v>37165</v>
      </c>
      <c r="B11" t="e">
        <f>[1]!'NGV1,PRIM ACT 1'</f>
        <v>#REF!</v>
      </c>
      <c r="C11">
        <v>1.65</v>
      </c>
    </row>
    <row r="12" spans="1:3" x14ac:dyDescent="0.25">
      <c r="A12" s="3">
        <v>37196</v>
      </c>
      <c r="B12" t="e">
        <f>[1]!'NGX1,PRIM ACT 1'</f>
        <v>#REF!</v>
      </c>
      <c r="C12">
        <v>2.1</v>
      </c>
    </row>
    <row r="13" spans="1:3" x14ac:dyDescent="0.25">
      <c r="A13" s="3">
        <v>37226</v>
      </c>
      <c r="B13" t="e">
        <f>[1]!'NGZ1,PRIM ACT 1'</f>
        <v>#REF!</v>
      </c>
      <c r="C13">
        <v>2.1</v>
      </c>
    </row>
    <row r="14" spans="1:3" x14ac:dyDescent="0.25">
      <c r="A14" s="3">
        <v>37257</v>
      </c>
      <c r="B14" t="e">
        <f>[1]!'NGF2,PRIM ACT 1'</f>
        <v>#REF!</v>
      </c>
      <c r="C14">
        <v>2</v>
      </c>
    </row>
    <row r="15" spans="1:3" x14ac:dyDescent="0.25">
      <c r="A15" s="3">
        <v>37288</v>
      </c>
      <c r="B15" t="e">
        <f>[1]!'NGG2,PRIM ACT 1'</f>
        <v>#REF!</v>
      </c>
      <c r="C15">
        <v>1.8</v>
      </c>
    </row>
    <row r="16" spans="1:3" x14ac:dyDescent="0.25">
      <c r="A16" s="3">
        <v>37316</v>
      </c>
      <c r="B16" t="e">
        <f>[1]!'NGH2,PRIM ACT 1'</f>
        <v>#REF!</v>
      </c>
      <c r="C16">
        <v>1.8</v>
      </c>
    </row>
    <row r="17" spans="1:3" x14ac:dyDescent="0.25">
      <c r="A17" s="3">
        <v>37347</v>
      </c>
      <c r="B17" t="e">
        <f>[1]!'NGJ2,PRIM ACT 1'</f>
        <v>#REF!</v>
      </c>
      <c r="C17">
        <v>1.9</v>
      </c>
    </row>
    <row r="18" spans="1:3" x14ac:dyDescent="0.25">
      <c r="A18" s="3">
        <v>37377</v>
      </c>
      <c r="B18" t="e">
        <f>[1]!'NGK2,PRIM ACT 1'</f>
        <v>#REF!</v>
      </c>
      <c r="C18">
        <v>1.9</v>
      </c>
    </row>
    <row r="19" spans="1:3" x14ac:dyDescent="0.25">
      <c r="A19" s="3">
        <v>37408</v>
      </c>
      <c r="B19" t="e">
        <f>[1]!'NGM2,PRIM ACT 1'</f>
        <v>#REF!</v>
      </c>
      <c r="C19">
        <v>1.9</v>
      </c>
    </row>
    <row r="20" spans="1:3" x14ac:dyDescent="0.25">
      <c r="A20" s="3">
        <v>37438</v>
      </c>
      <c r="B20" t="e">
        <f>[1]!'NGN2,PRIM ACT 1'</f>
        <v>#REF!</v>
      </c>
      <c r="C20">
        <v>2</v>
      </c>
    </row>
    <row r="21" spans="1:3" x14ac:dyDescent="0.25">
      <c r="A21" s="3">
        <v>37469</v>
      </c>
      <c r="B21" t="e">
        <f>[1]!'NGQ2,PRIM ACT 1'</f>
        <v>#REF!</v>
      </c>
      <c r="C21">
        <v>2.65</v>
      </c>
    </row>
    <row r="22" spans="1:3" x14ac:dyDescent="0.25">
      <c r="A22" s="3">
        <v>37500</v>
      </c>
      <c r="B22" t="e">
        <f>[1]!'NGU2,PRIM ACT 1'</f>
        <v>#REF!</v>
      </c>
      <c r="C22">
        <v>2.65</v>
      </c>
    </row>
    <row r="23" spans="1:3" x14ac:dyDescent="0.25">
      <c r="A23" s="3">
        <v>37530</v>
      </c>
      <c r="B23" t="e">
        <f>[1]!'NGV2,PRIM ACT 1'</f>
        <v>#REF!</v>
      </c>
      <c r="C23">
        <v>2.2000000000000002</v>
      </c>
    </row>
    <row r="24" spans="1:3" x14ac:dyDescent="0.25">
      <c r="A24" s="3">
        <v>37561</v>
      </c>
      <c r="B24" t="e">
        <f>[1]!'NGX2,PRIM ACT 1'</f>
        <v>#REF!</v>
      </c>
      <c r="C24">
        <v>1.8</v>
      </c>
    </row>
    <row r="25" spans="1:3" x14ac:dyDescent="0.25">
      <c r="A25" s="3">
        <v>37591</v>
      </c>
      <c r="B25" t="e">
        <f>[1]!'NGZ2,PRIM ACT 1'</f>
        <v>#REF!</v>
      </c>
      <c r="C25">
        <v>1.8</v>
      </c>
    </row>
    <row r="26" spans="1:3" x14ac:dyDescent="0.25">
      <c r="A26" s="3">
        <v>37622</v>
      </c>
      <c r="B26" t="e">
        <f>[1]!'NGF3,PRIM ACT 1'</f>
        <v>#REF!</v>
      </c>
      <c r="C26">
        <v>1.35</v>
      </c>
    </row>
    <row r="27" spans="1:3" x14ac:dyDescent="0.25">
      <c r="A27" s="3">
        <v>37653</v>
      </c>
      <c r="B27" t="e">
        <f>[1]!'NGG3,PRIM ACT 1'</f>
        <v>#REF!</v>
      </c>
      <c r="C27">
        <v>1</v>
      </c>
    </row>
    <row r="28" spans="1:3" x14ac:dyDescent="0.25">
      <c r="A28" s="3">
        <v>37681</v>
      </c>
      <c r="B28" t="e">
        <f>[1]!'NGH3,PRIM ACT 1'</f>
        <v>#REF!</v>
      </c>
      <c r="C28">
        <v>1</v>
      </c>
    </row>
    <row r="29" spans="1:3" x14ac:dyDescent="0.25">
      <c r="A29" s="3">
        <v>37712</v>
      </c>
      <c r="B29" t="e">
        <f>[1]!'NGJ3,PRIM ACT 1'</f>
        <v>#REF!</v>
      </c>
      <c r="C29">
        <v>0.95</v>
      </c>
    </row>
    <row r="30" spans="1:3" x14ac:dyDescent="0.25">
      <c r="A30" s="3">
        <v>37742</v>
      </c>
      <c r="B30" t="e">
        <f>[1]!'NGK3,PRIM ACT 1'</f>
        <v>#REF!</v>
      </c>
      <c r="C30">
        <v>0.95</v>
      </c>
    </row>
    <row r="31" spans="1:3" x14ac:dyDescent="0.25">
      <c r="A31" s="3">
        <v>37773</v>
      </c>
      <c r="B31" t="e">
        <f>[1]!'NGM3,PRIM ACT 1'</f>
        <v>#REF!</v>
      </c>
      <c r="C31">
        <v>1</v>
      </c>
    </row>
    <row r="32" spans="1:3" x14ac:dyDescent="0.25">
      <c r="A32" s="3">
        <v>37803</v>
      </c>
      <c r="B32" t="e">
        <f>[1]!'NGN3,PRIM ACT 1'</f>
        <v>#REF!</v>
      </c>
      <c r="C32">
        <v>1.2</v>
      </c>
    </row>
    <row r="33" spans="1:3" x14ac:dyDescent="0.25">
      <c r="A33" s="3">
        <v>37834</v>
      </c>
      <c r="B33" t="e">
        <f>[1]!'NGQ3,PRIM ACT 1'</f>
        <v>#REF!</v>
      </c>
      <c r="C33">
        <v>1.75</v>
      </c>
    </row>
    <row r="34" spans="1:3" x14ac:dyDescent="0.25">
      <c r="A34" s="3">
        <v>37865</v>
      </c>
      <c r="B34" t="e">
        <f>[1]!'NGU3,PRIM ACT 1'</f>
        <v>#REF!</v>
      </c>
      <c r="C34">
        <v>1.75</v>
      </c>
    </row>
    <row r="35" spans="1:3" x14ac:dyDescent="0.25">
      <c r="A35" s="3">
        <v>37895</v>
      </c>
      <c r="B35" t="e">
        <f>[1]!'NGV3,PRIM ACT 1'</f>
        <v>#REF!</v>
      </c>
      <c r="C35">
        <v>1.2</v>
      </c>
    </row>
    <row r="36" spans="1:3" x14ac:dyDescent="0.25">
      <c r="A36" s="3">
        <v>37926</v>
      </c>
      <c r="B36" t="e">
        <f>[1]!'NGX3,PRIM ACT 1'</f>
        <v>#REF!</v>
      </c>
      <c r="C36">
        <v>1</v>
      </c>
    </row>
    <row r="37" spans="1:3" x14ac:dyDescent="0.25">
      <c r="A37" s="3">
        <v>37956</v>
      </c>
      <c r="B37" t="e">
        <f>[1]!'NGZ3,PRIM ACT 1'</f>
        <v>#REF!</v>
      </c>
      <c r="C37">
        <v>0.9</v>
      </c>
    </row>
    <row r="38" spans="1:3" x14ac:dyDescent="0.25">
      <c r="A38" s="3">
        <v>37987</v>
      </c>
      <c r="B38" t="e">
        <f>[1]!'NGF4,PRIM ACT 1'</f>
        <v>#REF!</v>
      </c>
      <c r="C38">
        <v>0.8</v>
      </c>
    </row>
    <row r="39" spans="1:3" x14ac:dyDescent="0.25">
      <c r="A39" s="3">
        <v>38018</v>
      </c>
      <c r="B39" t="e">
        <f>[1]!'NGG4,PRIM ACT 1'</f>
        <v>#REF!</v>
      </c>
      <c r="C39">
        <v>0.6</v>
      </c>
    </row>
    <row r="40" spans="1:3" x14ac:dyDescent="0.25">
      <c r="A40" s="2">
        <v>38047</v>
      </c>
      <c r="B40" t="e">
        <f>[1]!'NGH3,PRIM ACT 1'</f>
        <v>#REF!</v>
      </c>
      <c r="C40" s="5">
        <v>0.6</v>
      </c>
    </row>
    <row r="41" spans="1:3" x14ac:dyDescent="0.25">
      <c r="A41" s="2">
        <v>38078</v>
      </c>
      <c r="B41" t="e">
        <f>[1]!'NGJ3,PRIM ACT 1'</f>
        <v>#REF!</v>
      </c>
      <c r="C41">
        <v>0.55000000000000004</v>
      </c>
    </row>
    <row r="42" spans="1:3" x14ac:dyDescent="0.25">
      <c r="A42" s="2">
        <v>38108</v>
      </c>
      <c r="B42" t="e">
        <f>[1]!'NGK3,PRIM ACT 1'</f>
        <v>#REF!</v>
      </c>
      <c r="C42">
        <v>0.55000000000000004</v>
      </c>
    </row>
    <row r="43" spans="1:3" x14ac:dyDescent="0.25">
      <c r="A43" s="2">
        <v>38139</v>
      </c>
      <c r="B43" t="e">
        <f>[1]!'NGM3,PRIM ACT 1'</f>
        <v>#REF!</v>
      </c>
      <c r="C43">
        <v>0.55000000000000004</v>
      </c>
    </row>
    <row r="44" spans="1:3" x14ac:dyDescent="0.25">
      <c r="A44" s="2">
        <v>38169</v>
      </c>
      <c r="B44" t="e">
        <f>[1]!'NGN3,PRIM ACT 1'</f>
        <v>#REF!</v>
      </c>
      <c r="C44">
        <v>0.7</v>
      </c>
    </row>
    <row r="45" spans="1:3" x14ac:dyDescent="0.25">
      <c r="A45" s="2">
        <v>38200</v>
      </c>
      <c r="B45" t="e">
        <f>[1]!'NGQ3,PRIM ACT 1'</f>
        <v>#REF!</v>
      </c>
      <c r="C45">
        <v>1.1000000000000001</v>
      </c>
    </row>
    <row r="46" spans="1:3" x14ac:dyDescent="0.25">
      <c r="A46" s="2">
        <v>38231</v>
      </c>
      <c r="B46" t="e">
        <f>[1]!'NGU3,PRIM ACT 1'</f>
        <v>#REF!</v>
      </c>
      <c r="C46">
        <v>1.1000000000000001</v>
      </c>
    </row>
    <row r="47" spans="1:3" x14ac:dyDescent="0.25">
      <c r="A47" s="2">
        <v>38261</v>
      </c>
      <c r="B47" t="e">
        <f>[1]!'NGV3,PRIM ACT 1'</f>
        <v>#REF!</v>
      </c>
      <c r="C47">
        <v>0.6</v>
      </c>
    </row>
    <row r="48" spans="1:3" x14ac:dyDescent="0.25">
      <c r="A48" s="2">
        <v>38292</v>
      </c>
      <c r="B48" t="e">
        <f>[1]!'NGX3,PRIM ACT 1'</f>
        <v>#REF!</v>
      </c>
      <c r="C48">
        <v>0.5</v>
      </c>
    </row>
    <row r="49" spans="1:3" x14ac:dyDescent="0.25">
      <c r="A49" s="2">
        <v>38322</v>
      </c>
      <c r="B49" t="e">
        <f>[1]!'NGZ3,PRIM ACT 1'</f>
        <v>#REF!</v>
      </c>
      <c r="C49">
        <v>0.5</v>
      </c>
    </row>
    <row r="50" spans="1:3" x14ac:dyDescent="0.25">
      <c r="A50" s="2">
        <v>38353</v>
      </c>
      <c r="B50" t="e">
        <f>[1]!'NGF4,PRIM ACT 1'</f>
        <v>#REF!</v>
      </c>
      <c r="C50">
        <v>0.8</v>
      </c>
    </row>
    <row r="51" spans="1:3" x14ac:dyDescent="0.25">
      <c r="A51" s="2">
        <v>38384</v>
      </c>
      <c r="B51" t="e">
        <f>[1]!'NGG4,PRIM ACT 1'</f>
        <v>#REF!</v>
      </c>
      <c r="C51">
        <v>0.6</v>
      </c>
    </row>
    <row r="52" spans="1:3" x14ac:dyDescent="0.25">
      <c r="A52" s="2">
        <v>38412</v>
      </c>
      <c r="B52" t="e">
        <f>[1]!'NGH3,PRIM ACT 1'</f>
        <v>#REF!</v>
      </c>
      <c r="C52" s="5">
        <v>0.6</v>
      </c>
    </row>
    <row r="53" spans="1:3" x14ac:dyDescent="0.25">
      <c r="A53" s="2">
        <v>38443</v>
      </c>
      <c r="B53" t="e">
        <f>[1]!'NGJ3,PRIM ACT 1'</f>
        <v>#REF!</v>
      </c>
      <c r="C53">
        <v>0.55000000000000004</v>
      </c>
    </row>
    <row r="54" spans="1:3" x14ac:dyDescent="0.25">
      <c r="A54" s="2">
        <v>38473</v>
      </c>
      <c r="B54" t="e">
        <f>[1]!'NGK3,PRIM ACT 1'</f>
        <v>#REF!</v>
      </c>
      <c r="C54">
        <v>0.55000000000000004</v>
      </c>
    </row>
    <row r="55" spans="1:3" x14ac:dyDescent="0.25">
      <c r="A55" s="2">
        <v>38504</v>
      </c>
      <c r="B55" t="e">
        <f>[1]!'NGM3,PRIM ACT 1'</f>
        <v>#REF!</v>
      </c>
      <c r="C55">
        <v>0.55000000000000004</v>
      </c>
    </row>
    <row r="56" spans="1:3" x14ac:dyDescent="0.25">
      <c r="A56" s="2">
        <v>38534</v>
      </c>
      <c r="B56" t="e">
        <f>[1]!'NGN3,PRIM ACT 1'</f>
        <v>#REF!</v>
      </c>
      <c r="C56">
        <v>0.7</v>
      </c>
    </row>
    <row r="57" spans="1:3" x14ac:dyDescent="0.25">
      <c r="A57" s="2">
        <v>38565</v>
      </c>
      <c r="B57" t="e">
        <f>[1]!'NGQ3,PRIM ACT 1'</f>
        <v>#REF!</v>
      </c>
      <c r="C57">
        <v>1.1000000000000001</v>
      </c>
    </row>
    <row r="58" spans="1:3" x14ac:dyDescent="0.25">
      <c r="A58" s="2">
        <v>38596</v>
      </c>
      <c r="B58" t="e">
        <f>[1]!'NGU3,PRIM ACT 1'</f>
        <v>#REF!</v>
      </c>
      <c r="C58">
        <v>1.1000000000000001</v>
      </c>
    </row>
    <row r="59" spans="1:3" x14ac:dyDescent="0.25">
      <c r="A59" s="2">
        <v>38626</v>
      </c>
      <c r="B59" t="e">
        <f>[1]!'NGV3,PRIM ACT 1'</f>
        <v>#REF!</v>
      </c>
      <c r="C59">
        <v>0.6</v>
      </c>
    </row>
    <row r="60" spans="1:3" x14ac:dyDescent="0.25">
      <c r="A60" s="2">
        <v>38657</v>
      </c>
      <c r="B60" t="e">
        <f>[1]!'NGX3,PRIM ACT 1'</f>
        <v>#REF!</v>
      </c>
      <c r="C60">
        <v>0.5</v>
      </c>
    </row>
    <row r="61" spans="1:3" x14ac:dyDescent="0.25">
      <c r="A61" s="2">
        <v>38687</v>
      </c>
      <c r="B61" t="e">
        <f>[1]!'NGZ3,PRIM ACT 1'</f>
        <v>#REF!</v>
      </c>
      <c r="C61">
        <v>0.5</v>
      </c>
    </row>
    <row r="62" spans="1:3" x14ac:dyDescent="0.25">
      <c r="A62" s="1"/>
      <c r="B62" t="s">
        <v>1</v>
      </c>
    </row>
    <row r="63" spans="1:3" x14ac:dyDescent="0.25">
      <c r="A63" s="1"/>
      <c r="B63" t="s">
        <v>1</v>
      </c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view="pageBreakPreview" topLeftCell="A2" zoomScale="60" zoomScaleNormal="100" workbookViewId="0">
      <selection activeCell="G7" sqref="G7"/>
    </sheetView>
  </sheetViews>
  <sheetFormatPr defaultRowHeight="13.2" x14ac:dyDescent="0.25"/>
  <cols>
    <col min="2" max="2" width="7.44140625" customWidth="1"/>
    <col min="3" max="3" width="10.6640625" customWidth="1"/>
    <col min="4" max="4" width="10.109375" customWidth="1"/>
    <col min="5" max="5" width="10.6640625" customWidth="1"/>
    <col min="6" max="7" width="10.44140625" customWidth="1"/>
    <col min="8" max="8" width="10.109375" customWidth="1"/>
  </cols>
  <sheetData>
    <row r="2" spans="1:10" x14ac:dyDescent="0.25">
      <c r="A2" s="11" t="s">
        <v>36</v>
      </c>
    </row>
    <row r="3" spans="1:10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1"/>
      <c r="B5" s="11"/>
      <c r="D5" s="11"/>
      <c r="E5" s="11"/>
      <c r="F5" s="11"/>
      <c r="G5" s="11"/>
      <c r="H5" s="11"/>
      <c r="I5" s="11"/>
      <c r="J5" s="11"/>
    </row>
    <row r="6" spans="1:10" x14ac:dyDescent="0.25">
      <c r="B6" s="11" t="s">
        <v>6</v>
      </c>
      <c r="C6" s="11" t="s">
        <v>46</v>
      </c>
      <c r="D6" s="11"/>
      <c r="E6" s="11"/>
      <c r="F6" s="11"/>
      <c r="G6" s="11"/>
      <c r="H6" s="12"/>
      <c r="I6" s="11"/>
      <c r="J6" s="11"/>
    </row>
    <row r="7" spans="1:10" x14ac:dyDescent="0.25">
      <c r="A7" s="11"/>
      <c r="B7" s="11"/>
      <c r="I7" s="11"/>
    </row>
    <row r="8" spans="1:10" x14ac:dyDescent="0.25">
      <c r="A8" s="11"/>
      <c r="B8" s="11"/>
      <c r="C8" s="13">
        <v>18795</v>
      </c>
      <c r="D8" s="14">
        <v>18794</v>
      </c>
      <c r="E8" s="15">
        <v>18793</v>
      </c>
      <c r="F8" s="16">
        <v>18791</v>
      </c>
      <c r="G8" s="17">
        <v>18790</v>
      </c>
      <c r="H8" s="18">
        <v>18789</v>
      </c>
      <c r="I8" s="11"/>
    </row>
    <row r="9" spans="1:10" x14ac:dyDescent="0.25">
      <c r="A9" s="11" t="s">
        <v>4</v>
      </c>
      <c r="C9" s="13" t="s">
        <v>38</v>
      </c>
      <c r="D9" s="14" t="s">
        <v>38</v>
      </c>
      <c r="E9" s="15" t="s">
        <v>41</v>
      </c>
      <c r="F9" s="16" t="s">
        <v>42</v>
      </c>
      <c r="G9" s="17" t="s">
        <v>42</v>
      </c>
      <c r="H9" s="18" t="s">
        <v>42</v>
      </c>
      <c r="I9" s="11"/>
      <c r="J9" s="22"/>
    </row>
    <row r="10" spans="1:10" x14ac:dyDescent="0.25">
      <c r="A10" s="11" t="s">
        <v>37</v>
      </c>
      <c r="C10" s="13" t="s">
        <v>39</v>
      </c>
      <c r="D10" s="14" t="s">
        <v>5</v>
      </c>
      <c r="E10" s="15" t="s">
        <v>5</v>
      </c>
      <c r="F10" s="16" t="s">
        <v>43</v>
      </c>
      <c r="G10" s="17" t="s">
        <v>39</v>
      </c>
      <c r="H10" s="18" t="s">
        <v>5</v>
      </c>
      <c r="I10" s="11"/>
      <c r="J10" s="11" t="s">
        <v>35</v>
      </c>
    </row>
    <row r="11" spans="1:10" ht="13.8" thickBot="1" x14ac:dyDescent="0.3">
      <c r="A11" s="11"/>
      <c r="B11" s="11"/>
      <c r="C11" s="13" t="s">
        <v>40</v>
      </c>
      <c r="D11" s="14" t="s">
        <v>40</v>
      </c>
      <c r="E11" s="15" t="s">
        <v>45</v>
      </c>
      <c r="F11" s="16" t="s">
        <v>44</v>
      </c>
      <c r="G11" s="17" t="s">
        <v>40</v>
      </c>
      <c r="H11" s="18" t="s">
        <v>40</v>
      </c>
      <c r="I11" s="11"/>
      <c r="J11" s="19" t="s">
        <v>3</v>
      </c>
    </row>
    <row r="12" spans="1:10" x14ac:dyDescent="0.25">
      <c r="A12" s="23" t="s">
        <v>3</v>
      </c>
      <c r="C12" s="7"/>
      <c r="D12" s="7"/>
      <c r="E12" s="7"/>
      <c r="F12" s="7"/>
      <c r="G12" s="7"/>
      <c r="H12" s="7"/>
      <c r="J12" s="9"/>
    </row>
    <row r="13" spans="1:10" x14ac:dyDescent="0.25">
      <c r="A13" s="11" t="s">
        <v>13</v>
      </c>
      <c r="C13" s="8">
        <v>3413</v>
      </c>
      <c r="D13" s="8">
        <v>8225</v>
      </c>
      <c r="E13" s="8">
        <v>239106</v>
      </c>
      <c r="F13" s="8">
        <v>11418</v>
      </c>
      <c r="G13" s="8">
        <v>3975</v>
      </c>
      <c r="H13" s="8">
        <v>10795</v>
      </c>
      <c r="J13" s="20">
        <f t="shared" ref="J13:J40" si="0">SUM(C13:H13)</f>
        <v>276932</v>
      </c>
    </row>
    <row r="14" spans="1:10" x14ac:dyDescent="0.25">
      <c r="A14" s="11" t="s">
        <v>21</v>
      </c>
      <c r="C14" s="8">
        <v>0</v>
      </c>
      <c r="D14" s="8">
        <f>8225+8225</f>
        <v>16450</v>
      </c>
      <c r="E14" s="8">
        <v>200000</v>
      </c>
      <c r="F14" s="8">
        <f>11418*3</f>
        <v>34254</v>
      </c>
      <c r="G14" s="8">
        <v>3975</v>
      </c>
      <c r="H14" s="8">
        <v>10795</v>
      </c>
      <c r="J14" s="20">
        <f t="shared" si="0"/>
        <v>265474</v>
      </c>
    </row>
    <row r="15" spans="1:10" x14ac:dyDescent="0.25">
      <c r="A15" s="11" t="s">
        <v>7</v>
      </c>
      <c r="C15" s="8">
        <f>3413*4</f>
        <v>13652</v>
      </c>
      <c r="D15" s="8">
        <f>8225+8225+8225+8225</f>
        <v>32900</v>
      </c>
      <c r="E15" s="8">
        <v>100000</v>
      </c>
      <c r="F15" s="8">
        <f>11418*3+6149</f>
        <v>40403</v>
      </c>
      <c r="G15" s="8">
        <f>3975*3+2022</f>
        <v>13947</v>
      </c>
      <c r="H15" s="8">
        <v>10795</v>
      </c>
      <c r="J15" s="20">
        <f t="shared" si="0"/>
        <v>211697</v>
      </c>
    </row>
    <row r="16" spans="1:10" x14ac:dyDescent="0.25">
      <c r="A16" s="18" t="s">
        <v>5</v>
      </c>
      <c r="B16" s="6"/>
      <c r="C16" s="10">
        <f>3413*5</f>
        <v>17065</v>
      </c>
      <c r="D16" s="10">
        <f>8225*5</f>
        <v>41125</v>
      </c>
      <c r="E16" s="10">
        <v>0</v>
      </c>
      <c r="F16" s="10">
        <f>11418*5</f>
        <v>57090</v>
      </c>
      <c r="G16" s="10">
        <f>3975*5</f>
        <v>19875</v>
      </c>
      <c r="H16" s="10">
        <f>10794*5</f>
        <v>53970</v>
      </c>
      <c r="I16" s="6"/>
      <c r="J16" s="21">
        <f>SUM(C16:H16)</f>
        <v>189125</v>
      </c>
    </row>
    <row r="17" spans="1:10" x14ac:dyDescent="0.25">
      <c r="A17" s="11" t="s">
        <v>11</v>
      </c>
      <c r="C17" s="8">
        <v>3413</v>
      </c>
      <c r="D17" s="8"/>
      <c r="E17" s="8">
        <f>42000+2016</f>
        <v>44016</v>
      </c>
      <c r="F17" s="8">
        <f>8199+820</f>
        <v>9019</v>
      </c>
      <c r="G17" s="8">
        <v>3975</v>
      </c>
      <c r="H17" s="8"/>
      <c r="J17" s="20">
        <f t="shared" si="0"/>
        <v>60423</v>
      </c>
    </row>
    <row r="18" spans="1:10" x14ac:dyDescent="0.25">
      <c r="A18" s="11" t="s">
        <v>8</v>
      </c>
      <c r="C18" s="8">
        <f>3413*3</f>
        <v>10239</v>
      </c>
      <c r="D18" s="8"/>
      <c r="E18" s="8"/>
      <c r="F18" s="8">
        <f>11418*3</f>
        <v>34254</v>
      </c>
      <c r="G18" s="8">
        <f>3975*3</f>
        <v>11925</v>
      </c>
      <c r="H18" s="8"/>
      <c r="J18" s="20">
        <f t="shared" si="0"/>
        <v>56418</v>
      </c>
    </row>
    <row r="19" spans="1:10" x14ac:dyDescent="0.25">
      <c r="A19" s="11" t="s">
        <v>15</v>
      </c>
      <c r="C19" s="8">
        <v>3413</v>
      </c>
      <c r="D19" s="8">
        <v>8225</v>
      </c>
      <c r="E19" s="8"/>
      <c r="F19" s="8">
        <v>11418</v>
      </c>
      <c r="G19" s="8">
        <v>3975</v>
      </c>
      <c r="H19" s="8">
        <v>10795</v>
      </c>
      <c r="J19" s="20">
        <f t="shared" si="0"/>
        <v>37826</v>
      </c>
    </row>
    <row r="20" spans="1:10" x14ac:dyDescent="0.25">
      <c r="A20" s="11" t="s">
        <v>9</v>
      </c>
      <c r="C20" s="8">
        <f>427+427+854+1706</f>
        <v>3414</v>
      </c>
      <c r="D20" s="8"/>
      <c r="E20" s="8"/>
      <c r="F20" s="8">
        <f>358+5709+5709+4282+1070</f>
        <v>17128</v>
      </c>
      <c r="G20" s="8">
        <f>497+497+993+1988</f>
        <v>3975</v>
      </c>
      <c r="H20" s="8"/>
      <c r="J20" s="20">
        <f t="shared" si="0"/>
        <v>24517</v>
      </c>
    </row>
    <row r="21" spans="1:10" x14ac:dyDescent="0.25">
      <c r="A21" s="11" t="s">
        <v>22</v>
      </c>
      <c r="C21" s="8">
        <v>0</v>
      </c>
      <c r="D21" s="8">
        <f>2718+2786+2651</f>
        <v>8155</v>
      </c>
      <c r="E21" s="8"/>
      <c r="F21" s="8"/>
      <c r="G21" s="8"/>
      <c r="H21" s="8">
        <v>10795</v>
      </c>
      <c r="J21" s="20">
        <f t="shared" si="0"/>
        <v>18950</v>
      </c>
    </row>
    <row r="22" spans="1:10" x14ac:dyDescent="0.25">
      <c r="A22" s="11" t="s">
        <v>19</v>
      </c>
      <c r="C22" s="8">
        <v>3413</v>
      </c>
      <c r="D22" s="8"/>
      <c r="E22" s="8"/>
      <c r="F22" s="8">
        <v>11418</v>
      </c>
      <c r="G22" s="8">
        <v>3975</v>
      </c>
      <c r="H22" s="8"/>
      <c r="J22" s="20">
        <f t="shared" si="0"/>
        <v>18806</v>
      </c>
    </row>
    <row r="23" spans="1:10" x14ac:dyDescent="0.25">
      <c r="A23" s="11" t="s">
        <v>14</v>
      </c>
      <c r="C23" s="8">
        <v>3413</v>
      </c>
      <c r="D23" s="8"/>
      <c r="E23" s="8"/>
      <c r="F23" s="8">
        <v>11418</v>
      </c>
      <c r="G23" s="8"/>
      <c r="H23" s="8"/>
      <c r="J23" s="20">
        <f t="shared" si="0"/>
        <v>14831</v>
      </c>
    </row>
    <row r="24" spans="1:10" x14ac:dyDescent="0.25">
      <c r="A24" s="11" t="s">
        <v>28</v>
      </c>
      <c r="C24" s="8"/>
      <c r="D24" s="8"/>
      <c r="E24" s="8"/>
      <c r="F24" s="8">
        <v>11418</v>
      </c>
      <c r="G24" s="8"/>
      <c r="H24" s="8"/>
      <c r="J24" s="20">
        <f t="shared" si="0"/>
        <v>11418</v>
      </c>
    </row>
    <row r="25" spans="1:10" x14ac:dyDescent="0.25">
      <c r="A25" s="11" t="s">
        <v>29</v>
      </c>
      <c r="C25" s="8"/>
      <c r="D25" s="8"/>
      <c r="E25" s="8"/>
      <c r="F25" s="8">
        <v>11418</v>
      </c>
      <c r="G25" s="8"/>
      <c r="H25" s="8"/>
      <c r="J25" s="20">
        <f t="shared" si="0"/>
        <v>11418</v>
      </c>
    </row>
    <row r="26" spans="1:10" x14ac:dyDescent="0.25">
      <c r="A26" s="11" t="s">
        <v>30</v>
      </c>
      <c r="C26" s="8"/>
      <c r="D26" s="8"/>
      <c r="E26" s="8"/>
      <c r="F26" s="8">
        <v>11418</v>
      </c>
      <c r="G26" s="8"/>
      <c r="H26" s="8"/>
      <c r="J26" s="20">
        <f t="shared" si="0"/>
        <v>11418</v>
      </c>
    </row>
    <row r="27" spans="1:10" x14ac:dyDescent="0.25">
      <c r="A27" s="11" t="s">
        <v>31</v>
      </c>
      <c r="C27" s="8"/>
      <c r="D27" s="8"/>
      <c r="E27" s="8"/>
      <c r="F27" s="8">
        <v>11418</v>
      </c>
      <c r="G27" s="8"/>
      <c r="H27" s="8"/>
      <c r="J27" s="20">
        <f t="shared" si="0"/>
        <v>11418</v>
      </c>
    </row>
    <row r="28" spans="1:10" x14ac:dyDescent="0.25">
      <c r="A28" s="11" t="s">
        <v>24</v>
      </c>
      <c r="C28" s="8"/>
      <c r="D28" s="8"/>
      <c r="E28" s="8">
        <v>10000</v>
      </c>
      <c r="F28" s="8"/>
      <c r="G28" s="8"/>
      <c r="H28" s="8"/>
      <c r="J28" s="20">
        <f t="shared" si="0"/>
        <v>10000</v>
      </c>
    </row>
    <row r="29" spans="1:10" x14ac:dyDescent="0.25">
      <c r="A29" s="11" t="s">
        <v>16</v>
      </c>
      <c r="C29" s="8">
        <v>3033</v>
      </c>
      <c r="D29" s="8"/>
      <c r="E29" s="8"/>
      <c r="F29" s="8"/>
      <c r="G29" s="8">
        <v>3975</v>
      </c>
      <c r="H29" s="8"/>
      <c r="J29" s="20">
        <f t="shared" si="0"/>
        <v>7008</v>
      </c>
    </row>
    <row r="30" spans="1:10" x14ac:dyDescent="0.25">
      <c r="A30" s="11" t="s">
        <v>12</v>
      </c>
      <c r="C30" s="8">
        <f>1036+1199+1178</f>
        <v>3413</v>
      </c>
      <c r="D30" s="8"/>
      <c r="E30" s="8"/>
      <c r="F30" s="8">
        <v>3075</v>
      </c>
      <c r="G30" s="8"/>
      <c r="H30" s="8"/>
      <c r="J30" s="20">
        <f t="shared" si="0"/>
        <v>6488</v>
      </c>
    </row>
    <row r="31" spans="1:10" x14ac:dyDescent="0.25">
      <c r="A31" s="11" t="s">
        <v>23</v>
      </c>
      <c r="C31" s="8">
        <v>5909</v>
      </c>
      <c r="D31" s="8"/>
      <c r="E31" s="8"/>
      <c r="F31" s="8"/>
      <c r="G31" s="8"/>
      <c r="H31" s="8"/>
      <c r="J31" s="20">
        <f t="shared" si="0"/>
        <v>5909</v>
      </c>
    </row>
    <row r="32" spans="1:10" x14ac:dyDescent="0.25">
      <c r="A32" s="11" t="s">
        <v>27</v>
      </c>
      <c r="C32" s="8"/>
      <c r="D32" s="8"/>
      <c r="E32" s="8"/>
      <c r="F32" s="8">
        <v>3690</v>
      </c>
      <c r="G32" s="8"/>
      <c r="H32" s="8"/>
      <c r="J32" s="20">
        <f t="shared" si="0"/>
        <v>3690</v>
      </c>
    </row>
    <row r="33" spans="1:10" x14ac:dyDescent="0.25">
      <c r="A33" s="11" t="s">
        <v>10</v>
      </c>
      <c r="C33" s="8">
        <v>3413</v>
      </c>
      <c r="D33" s="8"/>
      <c r="E33" s="8"/>
      <c r="F33" s="8"/>
      <c r="G33" s="8"/>
      <c r="H33" s="8"/>
      <c r="J33" s="20">
        <f t="shared" si="0"/>
        <v>3413</v>
      </c>
    </row>
    <row r="34" spans="1:10" x14ac:dyDescent="0.25">
      <c r="A34" s="11" t="s">
        <v>32</v>
      </c>
      <c r="C34" s="8"/>
      <c r="D34" s="8"/>
      <c r="E34" s="8"/>
      <c r="F34" s="8">
        <v>2665</v>
      </c>
      <c r="G34" s="8"/>
      <c r="H34" s="8"/>
      <c r="J34" s="20">
        <f t="shared" si="0"/>
        <v>2665</v>
      </c>
    </row>
    <row r="35" spans="1:10" x14ac:dyDescent="0.25">
      <c r="A35" s="11" t="s">
        <v>17</v>
      </c>
      <c r="C35" s="8">
        <v>471</v>
      </c>
      <c r="D35" s="8"/>
      <c r="E35" s="8"/>
      <c r="F35" s="8">
        <v>1231</v>
      </c>
      <c r="G35" s="8">
        <v>524</v>
      </c>
      <c r="H35" s="8"/>
      <c r="J35" s="20">
        <f t="shared" si="0"/>
        <v>2226</v>
      </c>
    </row>
    <row r="36" spans="1:10" x14ac:dyDescent="0.25">
      <c r="A36" s="11" t="s">
        <v>33</v>
      </c>
      <c r="C36" s="8"/>
      <c r="D36" s="8"/>
      <c r="E36" s="8"/>
      <c r="F36" s="8"/>
      <c r="G36" s="8">
        <v>1832</v>
      </c>
      <c r="H36" s="8"/>
      <c r="J36" s="20">
        <f t="shared" si="0"/>
        <v>1832</v>
      </c>
    </row>
    <row r="37" spans="1:10" x14ac:dyDescent="0.25">
      <c r="A37" s="11" t="s">
        <v>25</v>
      </c>
      <c r="C37" s="8"/>
      <c r="D37" s="8"/>
      <c r="E37" s="8"/>
      <c r="F37" s="8">
        <v>985</v>
      </c>
      <c r="G37" s="8"/>
      <c r="H37" s="8"/>
      <c r="J37" s="20">
        <f t="shared" si="0"/>
        <v>985</v>
      </c>
    </row>
    <row r="38" spans="1:10" x14ac:dyDescent="0.25">
      <c r="A38" s="11" t="s">
        <v>20</v>
      </c>
      <c r="C38" s="8">
        <v>471</v>
      </c>
      <c r="D38" s="8"/>
      <c r="E38" s="8"/>
      <c r="F38" s="8"/>
      <c r="G38" s="8"/>
      <c r="H38" s="8"/>
      <c r="J38" s="20">
        <f t="shared" si="0"/>
        <v>471</v>
      </c>
    </row>
    <row r="39" spans="1:10" x14ac:dyDescent="0.25">
      <c r="A39" s="11" t="s">
        <v>18</v>
      </c>
      <c r="C39" s="8">
        <v>236</v>
      </c>
      <c r="D39" s="8"/>
      <c r="E39" s="8"/>
      <c r="F39" s="8">
        <v>206</v>
      </c>
      <c r="G39" s="8"/>
      <c r="H39" s="8"/>
      <c r="J39" s="20">
        <f t="shared" si="0"/>
        <v>442</v>
      </c>
    </row>
    <row r="40" spans="1:10" x14ac:dyDescent="0.25">
      <c r="A40" s="11" t="s">
        <v>26</v>
      </c>
      <c r="C40" s="8"/>
      <c r="D40" s="8"/>
      <c r="E40" s="8"/>
      <c r="F40" s="8">
        <v>309</v>
      </c>
      <c r="G40" s="8"/>
      <c r="H40" s="8"/>
      <c r="J40" s="20">
        <f t="shared" si="0"/>
        <v>309</v>
      </c>
    </row>
    <row r="41" spans="1:10" x14ac:dyDescent="0.25">
      <c r="C41" s="8"/>
      <c r="D41" s="8"/>
      <c r="E41" s="8"/>
      <c r="F41" s="8"/>
      <c r="G41" s="8"/>
      <c r="H41" s="8"/>
    </row>
    <row r="42" spans="1:10" x14ac:dyDescent="0.25">
      <c r="C42" s="8"/>
      <c r="D42" s="8"/>
      <c r="E42" s="8"/>
      <c r="F42" s="8"/>
      <c r="G42" s="8"/>
      <c r="H42" s="8"/>
    </row>
    <row r="43" spans="1:10" x14ac:dyDescent="0.25">
      <c r="A43" s="11" t="s">
        <v>34</v>
      </c>
      <c r="B43" s="11"/>
      <c r="C43" s="20">
        <f t="shared" ref="C43:H43" si="1">SUM(C13:C40)</f>
        <v>78381</v>
      </c>
      <c r="D43" s="20">
        <f t="shared" si="1"/>
        <v>115080</v>
      </c>
      <c r="E43" s="20">
        <f t="shared" si="1"/>
        <v>593122</v>
      </c>
      <c r="F43" s="20">
        <f t="shared" si="1"/>
        <v>295653</v>
      </c>
      <c r="G43" s="20">
        <f t="shared" si="1"/>
        <v>75928</v>
      </c>
      <c r="H43" s="20">
        <f t="shared" si="1"/>
        <v>107945</v>
      </c>
      <c r="I43" s="11"/>
      <c r="J43" s="20">
        <f>SUM(C43:H43)</f>
        <v>1266109</v>
      </c>
    </row>
    <row r="44" spans="1:10" x14ac:dyDescent="0.25">
      <c r="C44" s="8"/>
      <c r="D44" s="8"/>
      <c r="E44" s="8"/>
      <c r="F44" s="8"/>
      <c r="G44" s="8"/>
      <c r="H44" s="8"/>
    </row>
    <row r="45" spans="1:10" x14ac:dyDescent="0.25">
      <c r="C45" s="8"/>
      <c r="D45" s="8"/>
      <c r="E45" s="8"/>
      <c r="F45" s="8"/>
      <c r="G45" s="8"/>
      <c r="H45" s="8"/>
    </row>
  </sheetData>
  <pageMargins left="0.75" right="0.75" top="1" bottom="1" header="0.5" footer="0.5"/>
  <pageSetup scale="9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PG&amp;E GENERATING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SuJones</dc:creator>
  <cp:lastModifiedBy>Havlíček Jan</cp:lastModifiedBy>
  <cp:lastPrinted>2001-03-01T23:31:56Z</cp:lastPrinted>
  <dcterms:created xsi:type="dcterms:W3CDTF">2001-02-22T21:24:44Z</dcterms:created>
  <dcterms:modified xsi:type="dcterms:W3CDTF">2023-09-10T11:31:52Z</dcterms:modified>
</cp:coreProperties>
</file>