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36" yWindow="0" windowWidth="7860" windowHeight="9048" tabRatio="688" firstSheet="4" activeTab="4"/>
  </bookViews>
  <sheets>
    <sheet name="ExpComp" sheetId="12" state="hidden" r:id="rId1"/>
    <sheet name="2001 Headcount" sheetId="24" state="hidden" r:id="rId2"/>
    <sheet name="Cost rates" sheetId="23" state="hidden" r:id="rId3"/>
    <sheet name="Income Statement (2)" sheetId="31" r:id="rId4"/>
    <sheet name="Detail Breakdown" sheetId="27" r:id="rId5"/>
    <sheet name="Headcount Assumptions" sheetId="25" r:id="rId6"/>
    <sheet name="Assumptions (2)" sheetId="28" r:id="rId7"/>
    <sheet name="EPSC" sheetId="29" r:id="rId8"/>
    <sheet name="Income Statement" sheetId="30" r:id="rId9"/>
    <sheet name="Assumptions" sheetId="26" state="hidden" r:id="rId10"/>
    <sheet name="Spec Pay" sheetId="9" state="hidden" r:id="rId11"/>
    <sheet name="Cap HC Template" sheetId="17" state="hidden" r:id="rId12"/>
    <sheet name="HC Load" sheetId="18" state="hidden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coa">#REF!</definedName>
    <definedName name="_xlnm.Print_Area" localSheetId="1">'2001 Headcount'!$A$1:$R$22</definedName>
    <definedName name="_xlnm.Print_Area" localSheetId="9">Assumptions!$A$1:$U$132</definedName>
    <definedName name="_xlnm.Print_Area" localSheetId="11">'Cap HC Template'!$A$1:$O$35</definedName>
    <definedName name="_xlnm.Print_Area" localSheetId="2">'Cost rates'!$A$1:$J$89</definedName>
    <definedName name="_xlnm.Print_Area" localSheetId="12">'HC Load'!$A$1:$O$24</definedName>
    <definedName name="_xlnm.Print_Titles" localSheetId="9">Assumptions!$1:$8</definedName>
    <definedName name="SAPFuncF4Help" localSheetId="6">Main.SAPF4Help()</definedName>
    <definedName name="SAPFuncF4Help" localSheetId="7">Main.SAPF4Help()</definedName>
    <definedName name="SAPFuncF4Help" localSheetId="8">Main.SAPF4Help()</definedName>
    <definedName name="SAPFuncF4Help" localSheetId="3">Main.SAPF4Help()</definedName>
    <definedName name="SAPFuncF4Help">Main.SAPF4Help()</definedName>
  </definedNames>
  <calcPr calcId="92512" fullCalcOnLoad="1"/>
</workbook>
</file>

<file path=xl/calcChain.xml><?xml version="1.0" encoding="utf-8"?>
<calcChain xmlns="http://schemas.openxmlformats.org/spreadsheetml/2006/main">
  <c r="E9" i="24" l="1"/>
  <c r="I9" i="24"/>
  <c r="M9" i="24"/>
  <c r="Q9" i="24"/>
  <c r="R9" i="24"/>
  <c r="E10" i="24"/>
  <c r="I10" i="24"/>
  <c r="M10" i="24"/>
  <c r="Q10" i="24"/>
  <c r="R10" i="24"/>
  <c r="E11" i="24"/>
  <c r="I11" i="24"/>
  <c r="M11" i="24"/>
  <c r="Q11" i="24"/>
  <c r="R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J13" i="24"/>
  <c r="E14" i="24"/>
  <c r="I14" i="24"/>
  <c r="M14" i="24"/>
  <c r="Q14" i="24"/>
  <c r="R14" i="24"/>
  <c r="E15" i="24"/>
  <c r="I15" i="24"/>
  <c r="M15" i="24"/>
  <c r="Q15" i="24"/>
  <c r="R15" i="24"/>
  <c r="E16" i="24"/>
  <c r="I16" i="24"/>
  <c r="M16" i="24"/>
  <c r="Q16" i="24"/>
  <c r="R16" i="24"/>
  <c r="E17" i="24"/>
  <c r="I17" i="24"/>
  <c r="M17" i="24"/>
  <c r="Q17" i="24"/>
  <c r="R17" i="24"/>
  <c r="E18" i="24"/>
  <c r="I18" i="24"/>
  <c r="M18" i="24"/>
  <c r="Q18" i="24"/>
  <c r="R18" i="24"/>
  <c r="E19" i="24"/>
  <c r="I19" i="24"/>
  <c r="M19" i="24"/>
  <c r="Q19" i="24"/>
  <c r="R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J22" i="24"/>
  <c r="J11" i="26"/>
  <c r="L11" i="26"/>
  <c r="J12" i="26"/>
  <c r="L12" i="26"/>
  <c r="J13" i="26"/>
  <c r="L13" i="26"/>
  <c r="C14" i="26"/>
  <c r="J14" i="26"/>
  <c r="L14" i="26"/>
  <c r="J16" i="26"/>
  <c r="L16" i="26"/>
  <c r="J17" i="26"/>
  <c r="L17" i="26"/>
  <c r="J18" i="26"/>
  <c r="L18" i="26"/>
  <c r="J19" i="26"/>
  <c r="L19" i="26"/>
  <c r="J20" i="26"/>
  <c r="L20" i="26"/>
  <c r="J21" i="26"/>
  <c r="L21" i="26"/>
  <c r="C22" i="26"/>
  <c r="J22" i="26"/>
  <c r="L22" i="26"/>
  <c r="C25" i="26"/>
  <c r="J25" i="26"/>
  <c r="L25" i="26"/>
  <c r="J26" i="26"/>
  <c r="J27" i="26"/>
  <c r="C28" i="26"/>
  <c r="J28" i="26"/>
  <c r="L28" i="26"/>
  <c r="L30" i="26"/>
  <c r="O30" i="26"/>
  <c r="P30" i="26"/>
  <c r="L35" i="26"/>
  <c r="J39" i="26"/>
  <c r="L39" i="26"/>
  <c r="O39" i="26"/>
  <c r="R39" i="26"/>
  <c r="H40" i="26"/>
  <c r="I40" i="26"/>
  <c r="J40" i="26"/>
  <c r="L40" i="26"/>
  <c r="O40" i="26"/>
  <c r="P40" i="26"/>
  <c r="R40" i="26"/>
  <c r="H43" i="26"/>
  <c r="J43" i="26"/>
  <c r="O43" i="26"/>
  <c r="P43" i="26"/>
  <c r="H46" i="26"/>
  <c r="J46" i="26"/>
  <c r="O46" i="26"/>
  <c r="P46" i="26"/>
  <c r="H49" i="26"/>
  <c r="J49" i="26"/>
  <c r="L49" i="26"/>
  <c r="O49" i="26"/>
  <c r="P49" i="26"/>
  <c r="H50" i="26"/>
  <c r="J50" i="26"/>
  <c r="L50" i="26"/>
  <c r="O50" i="26"/>
  <c r="P50" i="26"/>
  <c r="H51" i="26"/>
  <c r="J51" i="26"/>
  <c r="L51" i="26"/>
  <c r="O51" i="26"/>
  <c r="P51" i="26"/>
  <c r="H52" i="26"/>
  <c r="J52" i="26"/>
  <c r="L52" i="26"/>
  <c r="H53" i="26"/>
  <c r="J53" i="26"/>
  <c r="L53" i="26"/>
  <c r="O53" i="26"/>
  <c r="P53" i="26"/>
  <c r="H54" i="26"/>
  <c r="J54" i="26"/>
  <c r="L54" i="26"/>
  <c r="H55" i="26"/>
  <c r="J55" i="26"/>
  <c r="L55" i="26"/>
  <c r="H56" i="26"/>
  <c r="J56" i="26"/>
  <c r="L56" i="26"/>
  <c r="O56" i="26"/>
  <c r="P56" i="26"/>
  <c r="R56" i="26"/>
  <c r="G57" i="26"/>
  <c r="H57" i="26"/>
  <c r="I57" i="26"/>
  <c r="J57" i="26"/>
  <c r="L57" i="26"/>
  <c r="M57" i="26"/>
  <c r="O57" i="26"/>
  <c r="P57" i="26"/>
  <c r="R57" i="26"/>
  <c r="J61" i="26"/>
  <c r="L61" i="26"/>
  <c r="J62" i="26"/>
  <c r="L62" i="26"/>
  <c r="J63" i="26"/>
  <c r="L63" i="26"/>
  <c r="J64" i="26"/>
  <c r="L64" i="26"/>
  <c r="H65" i="26"/>
  <c r="J65" i="26"/>
  <c r="L65" i="26"/>
  <c r="H66" i="26"/>
  <c r="J66" i="26"/>
  <c r="L66" i="26"/>
  <c r="J67" i="26"/>
  <c r="L67" i="26"/>
  <c r="G68" i="26"/>
  <c r="H68" i="26"/>
  <c r="I68" i="26"/>
  <c r="J68" i="26"/>
  <c r="L68" i="26"/>
  <c r="M68" i="26"/>
  <c r="H71" i="26"/>
  <c r="I71" i="26"/>
  <c r="J71" i="26"/>
  <c r="L71" i="26"/>
  <c r="P71" i="26"/>
  <c r="H72" i="26"/>
  <c r="J72" i="26"/>
  <c r="L72" i="26"/>
  <c r="O72" i="26"/>
  <c r="P72" i="26"/>
  <c r="G73" i="26"/>
  <c r="H73" i="26"/>
  <c r="I73" i="26"/>
  <c r="J73" i="26"/>
  <c r="L73" i="26"/>
  <c r="M73" i="26"/>
  <c r="O73" i="26"/>
  <c r="P73" i="26"/>
  <c r="R73" i="26"/>
  <c r="H76" i="26"/>
  <c r="J76" i="26"/>
  <c r="L76" i="26"/>
  <c r="O76" i="26"/>
  <c r="P76" i="26"/>
  <c r="H77" i="26"/>
  <c r="J77" i="26"/>
  <c r="L77" i="26"/>
  <c r="O77" i="26"/>
  <c r="P77" i="26"/>
  <c r="H78" i="26"/>
  <c r="J78" i="26"/>
  <c r="L78" i="26"/>
  <c r="H79" i="26"/>
  <c r="J79" i="26"/>
  <c r="L79" i="26"/>
  <c r="H80" i="26"/>
  <c r="J80" i="26"/>
  <c r="L80" i="26"/>
  <c r="H81" i="26"/>
  <c r="J81" i="26"/>
  <c r="L81" i="26"/>
  <c r="H82" i="26"/>
  <c r="J82" i="26"/>
  <c r="L82" i="26"/>
  <c r="H83" i="26"/>
  <c r="J83" i="26"/>
  <c r="L83" i="26"/>
  <c r="H84" i="26"/>
  <c r="J84" i="26"/>
  <c r="L84" i="26"/>
  <c r="G85" i="26"/>
  <c r="H85" i="26"/>
  <c r="I85" i="26"/>
  <c r="J85" i="26"/>
  <c r="L85" i="26"/>
  <c r="M85" i="26"/>
  <c r="O85" i="26"/>
  <c r="P85" i="26"/>
  <c r="R85" i="26"/>
  <c r="H88" i="26"/>
  <c r="I88" i="26"/>
  <c r="J88" i="26"/>
  <c r="L88" i="26"/>
  <c r="O88" i="26"/>
  <c r="P88" i="26"/>
  <c r="H89" i="26"/>
  <c r="J89" i="26"/>
  <c r="L89" i="26"/>
  <c r="O89" i="26"/>
  <c r="P89" i="26"/>
  <c r="H90" i="26"/>
  <c r="J90" i="26"/>
  <c r="L90" i="26"/>
  <c r="P90" i="26"/>
  <c r="G91" i="26"/>
  <c r="H91" i="26"/>
  <c r="I91" i="26"/>
  <c r="J91" i="26"/>
  <c r="L91" i="26"/>
  <c r="M91" i="26"/>
  <c r="O91" i="26"/>
  <c r="P91" i="26"/>
  <c r="R91" i="26"/>
  <c r="H94" i="26"/>
  <c r="J94" i="26"/>
  <c r="L94" i="26"/>
  <c r="O94" i="26"/>
  <c r="P94" i="26"/>
  <c r="G95" i="26"/>
  <c r="H95" i="26"/>
  <c r="I95" i="26"/>
  <c r="J95" i="26"/>
  <c r="L95" i="26"/>
  <c r="M95" i="26"/>
  <c r="O95" i="26"/>
  <c r="P95" i="26"/>
  <c r="R95" i="26"/>
  <c r="P98" i="26"/>
  <c r="G99" i="26"/>
  <c r="H99" i="26"/>
  <c r="I99" i="26"/>
  <c r="J99" i="26"/>
  <c r="L99" i="26"/>
  <c r="M99" i="26"/>
  <c r="O99" i="26"/>
  <c r="P99" i="26"/>
  <c r="R99" i="26"/>
  <c r="H102" i="26"/>
  <c r="J102" i="26"/>
  <c r="L102" i="26"/>
  <c r="P102" i="26"/>
  <c r="H103" i="26"/>
  <c r="J103" i="26"/>
  <c r="L103" i="26"/>
  <c r="O103" i="26"/>
  <c r="P103" i="26"/>
  <c r="G104" i="26"/>
  <c r="H104" i="26"/>
  <c r="I104" i="26"/>
  <c r="J104" i="26"/>
  <c r="L104" i="26"/>
  <c r="M104" i="26"/>
  <c r="O104" i="26"/>
  <c r="P104" i="26"/>
  <c r="R104" i="26"/>
  <c r="O106" i="26"/>
  <c r="P106" i="26"/>
  <c r="H107" i="26"/>
  <c r="J107" i="26"/>
  <c r="L107" i="26"/>
  <c r="G108" i="26"/>
  <c r="H108" i="26"/>
  <c r="I108" i="26"/>
  <c r="J108" i="26"/>
  <c r="L108" i="26"/>
  <c r="M108" i="26"/>
  <c r="H110" i="26"/>
  <c r="J110" i="26"/>
  <c r="L110" i="26"/>
  <c r="P110" i="26"/>
  <c r="H112" i="26"/>
  <c r="J112" i="26"/>
  <c r="L112" i="26"/>
  <c r="O112" i="26"/>
  <c r="P112" i="26"/>
  <c r="H114" i="26"/>
  <c r="J114" i="26"/>
  <c r="L114" i="26"/>
  <c r="O114" i="26"/>
  <c r="P114" i="26"/>
  <c r="O117" i="26"/>
  <c r="P117" i="26"/>
  <c r="H118" i="26"/>
  <c r="L118" i="26"/>
  <c r="M118" i="26"/>
  <c r="H119" i="26"/>
  <c r="J119" i="26"/>
  <c r="L119" i="26"/>
  <c r="G120" i="26"/>
  <c r="H120" i="26"/>
  <c r="J120" i="26"/>
  <c r="L120" i="26"/>
  <c r="H121" i="26"/>
  <c r="J121" i="26"/>
  <c r="L121" i="26"/>
  <c r="G122" i="26"/>
  <c r="H122" i="26"/>
  <c r="I122" i="26"/>
  <c r="J122" i="26"/>
  <c r="L122" i="26"/>
  <c r="M122" i="26"/>
  <c r="H124" i="26"/>
  <c r="J124" i="26"/>
  <c r="L124" i="26"/>
  <c r="H126" i="26"/>
  <c r="L126" i="26"/>
  <c r="P126" i="26"/>
  <c r="H128" i="26"/>
  <c r="L128" i="26"/>
  <c r="P128" i="26"/>
  <c r="G131" i="26"/>
  <c r="H131" i="26"/>
  <c r="I131" i="26"/>
  <c r="J131" i="26"/>
  <c r="L131" i="26"/>
  <c r="M131" i="26"/>
  <c r="O131" i="26"/>
  <c r="P131" i="26"/>
  <c r="R131" i="26"/>
  <c r="B8" i="28"/>
  <c r="C19" i="17"/>
  <c r="D19" i="17"/>
  <c r="E19" i="17"/>
  <c r="F19" i="17"/>
  <c r="G19" i="17"/>
  <c r="H19" i="17"/>
  <c r="I19" i="17"/>
  <c r="J19" i="17"/>
  <c r="K19" i="17"/>
  <c r="L19" i="17"/>
  <c r="M19" i="17"/>
  <c r="N19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6" i="17"/>
  <c r="O2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A35" i="17"/>
  <c r="F12" i="23"/>
  <c r="H12" i="23"/>
  <c r="F13" i="23"/>
  <c r="H13" i="23"/>
  <c r="F14" i="23"/>
  <c r="H14" i="23"/>
  <c r="F15" i="23"/>
  <c r="H15" i="23"/>
  <c r="F16" i="23"/>
  <c r="H16" i="23"/>
  <c r="F17" i="23"/>
  <c r="H17" i="23"/>
  <c r="F18" i="23"/>
  <c r="H18" i="23"/>
  <c r="F19" i="23"/>
  <c r="H19" i="23"/>
  <c r="D20" i="23"/>
  <c r="F20" i="23"/>
  <c r="H20" i="23"/>
  <c r="F23" i="23"/>
  <c r="H23" i="23"/>
  <c r="F24" i="23"/>
  <c r="H24" i="23"/>
  <c r="F25" i="23"/>
  <c r="H25" i="23"/>
  <c r="F26" i="23"/>
  <c r="H26" i="23"/>
  <c r="F27" i="23"/>
  <c r="H27" i="23"/>
  <c r="F28" i="23"/>
  <c r="H28" i="23"/>
  <c r="D29" i="23"/>
  <c r="F29" i="23"/>
  <c r="H29" i="23"/>
  <c r="F32" i="23"/>
  <c r="H32" i="23"/>
  <c r="F33" i="23"/>
  <c r="H33" i="23"/>
  <c r="D34" i="23"/>
  <c r="F34" i="23"/>
  <c r="H34" i="23"/>
  <c r="F37" i="23"/>
  <c r="H37" i="23"/>
  <c r="F38" i="23"/>
  <c r="H38" i="23"/>
  <c r="F39" i="23"/>
  <c r="H39" i="23"/>
  <c r="F40" i="23"/>
  <c r="H40" i="23"/>
  <c r="F41" i="23"/>
  <c r="H41" i="23"/>
  <c r="F42" i="23"/>
  <c r="H42" i="23"/>
  <c r="F43" i="23"/>
  <c r="H43" i="23"/>
  <c r="F44" i="23"/>
  <c r="H44" i="23"/>
  <c r="F45" i="23"/>
  <c r="H45" i="23"/>
  <c r="D46" i="23"/>
  <c r="F46" i="23"/>
  <c r="H46" i="23"/>
  <c r="F49" i="23"/>
  <c r="H49" i="23"/>
  <c r="F50" i="23"/>
  <c r="H50" i="23"/>
  <c r="F51" i="23"/>
  <c r="H51" i="23"/>
  <c r="D52" i="23"/>
  <c r="F52" i="23"/>
  <c r="H52" i="23"/>
  <c r="F55" i="23"/>
  <c r="H55" i="23"/>
  <c r="D56" i="23"/>
  <c r="F56" i="23"/>
  <c r="H56" i="23"/>
  <c r="F59" i="23"/>
  <c r="H59" i="23"/>
  <c r="D60" i="23"/>
  <c r="F60" i="23"/>
  <c r="H60" i="23"/>
  <c r="F63" i="23"/>
  <c r="H63" i="23"/>
  <c r="D64" i="23"/>
  <c r="F64" i="23"/>
  <c r="H64" i="23"/>
  <c r="F67" i="23"/>
  <c r="H67" i="23"/>
  <c r="D68" i="23"/>
  <c r="F68" i="23"/>
  <c r="H68" i="23"/>
  <c r="F71" i="23"/>
  <c r="H71" i="23"/>
  <c r="D72" i="23"/>
  <c r="F72" i="23"/>
  <c r="H72" i="23"/>
  <c r="F75" i="23"/>
  <c r="H75" i="23"/>
  <c r="F76" i="23"/>
  <c r="H76" i="23"/>
  <c r="F77" i="23"/>
  <c r="H77" i="23"/>
  <c r="D78" i="23"/>
  <c r="F78" i="23"/>
  <c r="H78" i="23"/>
  <c r="F81" i="23"/>
  <c r="H81" i="23"/>
  <c r="F82" i="23"/>
  <c r="H82" i="23"/>
  <c r="D83" i="23"/>
  <c r="F83" i="23"/>
  <c r="H83" i="23"/>
  <c r="F86" i="23"/>
  <c r="H86" i="23"/>
  <c r="D87" i="23"/>
  <c r="F87" i="23"/>
  <c r="H87" i="23"/>
  <c r="D89" i="23"/>
  <c r="F89" i="23"/>
  <c r="H89" i="23"/>
  <c r="D8" i="27"/>
  <c r="D9" i="27"/>
  <c r="D10" i="27"/>
  <c r="D12" i="27"/>
  <c r="D13" i="27"/>
  <c r="C14" i="27"/>
  <c r="D14" i="27"/>
  <c r="E14" i="27"/>
  <c r="F14" i="27"/>
  <c r="D17" i="27"/>
  <c r="F17" i="27"/>
  <c r="D18" i="27"/>
  <c r="D19" i="27"/>
  <c r="D20" i="27"/>
  <c r="F20" i="27"/>
  <c r="D21" i="27"/>
  <c r="D22" i="27"/>
  <c r="F22" i="27"/>
  <c r="D23" i="27"/>
  <c r="D24" i="27"/>
  <c r="F24" i="27"/>
  <c r="F25" i="27"/>
  <c r="D26" i="27"/>
  <c r="D27" i="27"/>
  <c r="F27" i="27"/>
  <c r="C28" i="27"/>
  <c r="D28" i="27"/>
  <c r="E28" i="27"/>
  <c r="F28" i="27"/>
  <c r="D31" i="27"/>
  <c r="D32" i="27"/>
  <c r="F32" i="27"/>
  <c r="D33" i="27"/>
  <c r="F33" i="27"/>
  <c r="D34" i="27"/>
  <c r="F34" i="27"/>
  <c r="D35" i="27"/>
  <c r="F35" i="27"/>
  <c r="D36" i="27"/>
  <c r="F36" i="27"/>
  <c r="D37" i="27"/>
  <c r="F37" i="27"/>
  <c r="C38" i="27"/>
  <c r="D38" i="27"/>
  <c r="E38" i="27"/>
  <c r="F38" i="27"/>
  <c r="D41" i="27"/>
  <c r="D43" i="27"/>
  <c r="D44" i="27"/>
  <c r="F44" i="27"/>
  <c r="D45" i="27"/>
  <c r="F45" i="27"/>
  <c r="D46" i="27"/>
  <c r="F46" i="27"/>
  <c r="D47" i="27"/>
  <c r="F47" i="27"/>
  <c r="D48" i="27"/>
  <c r="F48" i="27"/>
  <c r="D49" i="27"/>
  <c r="F49" i="27"/>
  <c r="D50" i="27"/>
  <c r="F50" i="27"/>
  <c r="C51" i="27"/>
  <c r="D51" i="27"/>
  <c r="E51" i="27"/>
  <c r="F51" i="27"/>
  <c r="D55" i="27"/>
  <c r="F55" i="27"/>
  <c r="D56" i="27"/>
  <c r="F56" i="27"/>
  <c r="D57" i="27"/>
  <c r="D58" i="27"/>
  <c r="F58" i="27"/>
  <c r="D59" i="27"/>
  <c r="F59" i="27"/>
  <c r="D60" i="27"/>
  <c r="D61" i="27"/>
  <c r="C62" i="27"/>
  <c r="D62" i="27"/>
  <c r="E62" i="27"/>
  <c r="F62" i="27"/>
  <c r="D65" i="27"/>
  <c r="D66" i="27"/>
  <c r="F66" i="27"/>
  <c r="D67" i="27"/>
  <c r="F67" i="27"/>
  <c r="D68" i="27"/>
  <c r="F68" i="27"/>
  <c r="D70" i="27"/>
  <c r="F70" i="27"/>
  <c r="D71" i="27"/>
  <c r="F71" i="27"/>
  <c r="D72" i="27"/>
  <c r="F72" i="27"/>
  <c r="C73" i="27"/>
  <c r="D73" i="27"/>
  <c r="E73" i="27"/>
  <c r="F73" i="27"/>
  <c r="C75" i="27"/>
  <c r="D75" i="27"/>
  <c r="E75" i="27"/>
  <c r="F75" i="27"/>
  <c r="C82" i="27"/>
  <c r="D82" i="27"/>
  <c r="E82" i="27"/>
  <c r="F82" i="27"/>
  <c r="D84" i="27"/>
  <c r="F84" i="27"/>
  <c r="C85" i="27"/>
  <c r="D85" i="27"/>
  <c r="E85" i="27"/>
  <c r="F85" i="27"/>
  <c r="D87" i="27"/>
  <c r="F87" i="27"/>
  <c r="C88" i="27"/>
  <c r="D88" i="27"/>
  <c r="E88" i="27"/>
  <c r="F88" i="27"/>
  <c r="D91" i="27"/>
  <c r="F91" i="27"/>
  <c r="D92" i="27"/>
  <c r="F92" i="27"/>
  <c r="D93" i="27"/>
  <c r="F93" i="27"/>
  <c r="D94" i="27"/>
  <c r="F94" i="27"/>
  <c r="D95" i="27"/>
  <c r="C96" i="27"/>
  <c r="D96" i="27"/>
  <c r="E96" i="27"/>
  <c r="F96" i="27"/>
  <c r="D98" i="27"/>
  <c r="F98" i="27"/>
  <c r="C99" i="27"/>
  <c r="D99" i="27"/>
  <c r="E99" i="27"/>
  <c r="F99" i="27"/>
  <c r="D101" i="27"/>
  <c r="F101" i="27"/>
  <c r="C102" i="27"/>
  <c r="D102" i="27"/>
  <c r="E102" i="27"/>
  <c r="F102" i="27"/>
  <c r="D105" i="27"/>
  <c r="D106" i="27"/>
  <c r="F106" i="27"/>
  <c r="C107" i="27"/>
  <c r="D107" i="27"/>
  <c r="E107" i="27"/>
  <c r="F107" i="27"/>
  <c r="C110" i="27"/>
  <c r="D110" i="27"/>
  <c r="E110" i="27"/>
  <c r="F110" i="27"/>
  <c r="C10" i="29"/>
  <c r="D10" i="29"/>
  <c r="C11" i="29"/>
  <c r="D11" i="29"/>
  <c r="C12" i="29"/>
  <c r="D12" i="29"/>
  <c r="C13" i="29"/>
  <c r="D13" i="29"/>
  <c r="D14" i="29"/>
  <c r="C15" i="29"/>
  <c r="D15" i="29"/>
  <c r="D19" i="29"/>
  <c r="D24" i="29"/>
  <c r="C27" i="29"/>
  <c r="D27" i="29"/>
  <c r="C30" i="29"/>
  <c r="D30" i="29"/>
  <c r="C31" i="29"/>
  <c r="D31" i="29"/>
  <c r="C32" i="29"/>
  <c r="D32" i="29"/>
  <c r="C33" i="29"/>
  <c r="D33" i="29"/>
  <c r="D36" i="29"/>
  <c r="C38" i="29"/>
  <c r="D38" i="29"/>
  <c r="D39" i="29"/>
  <c r="G7" i="12"/>
  <c r="I7" i="12"/>
  <c r="K7" i="12"/>
  <c r="M7" i="12"/>
  <c r="E9" i="12"/>
  <c r="K9" i="12"/>
  <c r="M9" i="12"/>
  <c r="C11" i="12"/>
  <c r="E11" i="12"/>
  <c r="G11" i="12"/>
  <c r="I11" i="12"/>
  <c r="K11" i="12"/>
  <c r="M11" i="12"/>
  <c r="E13" i="12"/>
  <c r="G13" i="12"/>
  <c r="I13" i="12"/>
  <c r="K13" i="12"/>
  <c r="M13" i="12"/>
  <c r="K15" i="12"/>
  <c r="M15" i="12"/>
  <c r="C17" i="12"/>
  <c r="E17" i="12"/>
  <c r="G17" i="12"/>
  <c r="I17" i="12"/>
  <c r="K17" i="12"/>
  <c r="M17" i="12"/>
  <c r="C19" i="12"/>
  <c r="E19" i="12"/>
  <c r="G19" i="12"/>
  <c r="I19" i="12"/>
  <c r="K19" i="12"/>
  <c r="M19" i="12"/>
  <c r="E21" i="12"/>
  <c r="M21" i="12"/>
  <c r="C23" i="12"/>
  <c r="E23" i="12"/>
  <c r="G23" i="12"/>
  <c r="I23" i="12"/>
  <c r="K23" i="12"/>
  <c r="M23" i="12"/>
  <c r="G27" i="12"/>
  <c r="I27" i="12"/>
  <c r="K27" i="12"/>
  <c r="M27" i="12"/>
  <c r="G28" i="12"/>
  <c r="I28" i="12"/>
  <c r="K28" i="12"/>
  <c r="M28" i="12"/>
  <c r="C29" i="12"/>
  <c r="E29" i="12"/>
  <c r="G29" i="12"/>
  <c r="I29" i="12"/>
  <c r="K29" i="12"/>
  <c r="M29" i="12"/>
  <c r="D1" i="18"/>
  <c r="I1" i="18"/>
  <c r="D2" i="18"/>
  <c r="D3" i="18"/>
  <c r="D4" i="18"/>
  <c r="D8" i="18"/>
  <c r="E8" i="18"/>
  <c r="F8" i="18"/>
  <c r="G8" i="18"/>
  <c r="H8" i="18"/>
  <c r="I8" i="18"/>
  <c r="J8" i="18"/>
  <c r="K8" i="18"/>
  <c r="L8" i="18"/>
  <c r="M8" i="18"/>
  <c r="N8" i="18"/>
  <c r="O8" i="18"/>
  <c r="D9" i="18"/>
  <c r="E9" i="18"/>
  <c r="F9" i="18"/>
  <c r="G9" i="18"/>
  <c r="H9" i="18"/>
  <c r="I9" i="18"/>
  <c r="J9" i="18"/>
  <c r="K9" i="18"/>
  <c r="L9" i="18"/>
  <c r="M9" i="18"/>
  <c r="N9" i="18"/>
  <c r="O9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A24" i="18"/>
  <c r="B23" i="25"/>
  <c r="D19" i="30"/>
  <c r="F19" i="30"/>
  <c r="H19" i="30"/>
  <c r="D20" i="30"/>
  <c r="F20" i="30"/>
  <c r="H20" i="30"/>
  <c r="D21" i="30"/>
  <c r="F21" i="30"/>
  <c r="H21" i="30"/>
  <c r="D22" i="30"/>
  <c r="F22" i="30"/>
  <c r="H22" i="30"/>
  <c r="D23" i="30"/>
  <c r="F23" i="30"/>
  <c r="H23" i="30"/>
  <c r="D24" i="30"/>
  <c r="F24" i="30"/>
  <c r="H24" i="30"/>
  <c r="D25" i="30"/>
  <c r="F25" i="30"/>
  <c r="H25" i="30"/>
  <c r="D26" i="30"/>
  <c r="F26" i="30"/>
  <c r="H26" i="30"/>
  <c r="D27" i="30"/>
  <c r="F27" i="30"/>
  <c r="H27" i="30"/>
  <c r="D28" i="30"/>
  <c r="F28" i="30"/>
  <c r="H28" i="30"/>
  <c r="D29" i="30"/>
  <c r="F29" i="30"/>
  <c r="H29" i="30"/>
  <c r="D30" i="30"/>
  <c r="F30" i="30"/>
  <c r="H30" i="30"/>
  <c r="D31" i="30"/>
  <c r="F31" i="30"/>
  <c r="H31" i="30"/>
  <c r="D33" i="30"/>
  <c r="F33" i="30"/>
  <c r="H33" i="30"/>
  <c r="D35" i="30"/>
  <c r="F35" i="30"/>
  <c r="H35" i="30"/>
  <c r="H39" i="30"/>
  <c r="H40" i="30"/>
  <c r="F41" i="30"/>
  <c r="H41" i="30"/>
  <c r="F42" i="30"/>
  <c r="H42" i="30"/>
  <c r="D43" i="30"/>
  <c r="F43" i="30"/>
  <c r="H43" i="30"/>
  <c r="D45" i="30"/>
  <c r="F45" i="30"/>
  <c r="H45" i="30"/>
  <c r="D48" i="30"/>
  <c r="D49" i="30"/>
  <c r="D19" i="31"/>
  <c r="F19" i="31"/>
  <c r="H19" i="31"/>
  <c r="D20" i="31"/>
  <c r="F20" i="31"/>
  <c r="H20" i="31"/>
  <c r="D21" i="31"/>
  <c r="F21" i="31"/>
  <c r="H21" i="31"/>
  <c r="D22" i="31"/>
  <c r="F22" i="31"/>
  <c r="H22" i="31"/>
  <c r="D23" i="31"/>
  <c r="F23" i="31"/>
  <c r="H23" i="31"/>
  <c r="D24" i="31"/>
  <c r="F24" i="31"/>
  <c r="H24" i="31"/>
  <c r="D25" i="31"/>
  <c r="F25" i="31"/>
  <c r="H25" i="31"/>
  <c r="D26" i="31"/>
  <c r="F26" i="31"/>
  <c r="H26" i="31"/>
  <c r="D27" i="31"/>
  <c r="F27" i="31"/>
  <c r="H27" i="31"/>
  <c r="D28" i="31"/>
  <c r="F28" i="31"/>
  <c r="H28" i="31"/>
  <c r="D29" i="31"/>
  <c r="F29" i="31"/>
  <c r="H29" i="31"/>
  <c r="D30" i="31"/>
  <c r="F30" i="31"/>
  <c r="H30" i="31"/>
  <c r="D31" i="31"/>
  <c r="F31" i="31"/>
  <c r="H31" i="31"/>
  <c r="D33" i="31"/>
  <c r="F33" i="31"/>
  <c r="H33" i="31"/>
  <c r="D35" i="31"/>
  <c r="F35" i="31"/>
  <c r="H35" i="31"/>
  <c r="H39" i="31"/>
  <c r="H40" i="31"/>
  <c r="F41" i="31"/>
  <c r="H41" i="31"/>
  <c r="F42" i="31"/>
  <c r="H42" i="31"/>
  <c r="D43" i="31"/>
  <c r="F43" i="31"/>
  <c r="H43" i="31"/>
  <c r="D45" i="31"/>
  <c r="F45" i="31"/>
  <c r="H45" i="31"/>
  <c r="O7" i="9"/>
  <c r="O8" i="9"/>
  <c r="O9" i="9"/>
  <c r="O10" i="9"/>
  <c r="O11" i="9"/>
  <c r="O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</calcChain>
</file>

<file path=xl/comments1.xml><?xml version="1.0" encoding="utf-8"?>
<comments xmlns="http://schemas.openxmlformats.org/spreadsheetml/2006/main">
  <authors>
    <author>lguillia</author>
  </authors>
  <commentList>
    <comment ref="B7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Includes Fees &amp; Permits, Materials &amp; Supplies, non-stock, etc.</t>
        </r>
      </text>
    </comment>
  </commentList>
</comments>
</file>

<file path=xl/comments2.xml><?xml version="1.0" encoding="utf-8"?>
<comments xmlns="http://schemas.openxmlformats.org/spreadsheetml/2006/main">
  <authors>
    <author>least</author>
  </authors>
  <commentList>
    <comment ref="D4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July YTD/7 * 12
</t>
        </r>
      </text>
    </comment>
    <comment ref="F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 
  252,000  Director - 2
  110,000  Manager - 1
    90,000  Non-Com Manager - 1
    62,400  Sr. Specialist - 1
    28,800  Admin
------------
  693,200   Annual - 57,767/month
    </t>
        </r>
      </text>
    </comment>
  </commentList>
</comments>
</file>

<file path=xl/comments3.xml><?xml version="1.0" encoding="utf-8"?>
<comments xmlns="http://schemas.openxmlformats.org/spreadsheetml/2006/main">
  <authors>
    <author>Edie Leschber</author>
    <author>lguillia</author>
  </authors>
  <commentList>
    <comment ref="B11" authorId="0" shapeId="0">
      <text>
        <r>
          <rPr>
            <b/>
            <sz val="8"/>
            <color indexed="81"/>
            <rFont val="Tahoma"/>
          </rPr>
          <t>Edie Leschber:</t>
        </r>
        <r>
          <rPr>
            <sz val="8"/>
            <color indexed="81"/>
            <rFont val="Tahoma"/>
          </rPr>
          <t xml:space="preserve">
Includes President/CEO and Managing Directors
and VPs</t>
        </r>
      </text>
    </comment>
    <comment ref="J40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
</t>
        </r>
      </text>
    </comment>
    <comment ref="J43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  <comment ref="J46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C1" authorId="0" shapeId="0">
      <text>
        <r>
          <rPr>
            <sz val="8"/>
            <color indexed="81"/>
            <rFont val="Tahoma"/>
          </rPr>
          <t>Please enter the 3 digit company number</t>
        </r>
      </text>
    </comment>
    <comment ref="C2" authorId="0" shapeId="0">
      <text>
        <r>
          <rPr>
            <sz val="8"/>
            <color indexed="81"/>
            <rFont val="Tahoma"/>
          </rPr>
          <t>Please enter the 4 digit R/C number</t>
        </r>
      </text>
    </comment>
  </commentList>
</comments>
</file>

<file path=xl/sharedStrings.xml><?xml version="1.0" encoding="utf-8"?>
<sst xmlns="http://schemas.openxmlformats.org/spreadsheetml/2006/main" count="708" uniqueCount="506">
  <si>
    <t>COMPANY NUMBER:</t>
  </si>
  <si>
    <t>Due Date:</t>
  </si>
  <si>
    <t>R/C NUMBER:</t>
  </si>
  <si>
    <t>0635</t>
  </si>
  <si>
    <t>E-Mail to Sayed Khoja</t>
  </si>
  <si>
    <t>R/C NAME:</t>
  </si>
  <si>
    <t>R/C OWNER:</t>
  </si>
  <si>
    <t>STAFFING SUMMARY</t>
  </si>
  <si>
    <t xml:space="preserve">  Executive</t>
  </si>
  <si>
    <t xml:space="preserve">  Director</t>
  </si>
  <si>
    <t xml:space="preserve">  Manager</t>
  </si>
  <si>
    <t xml:space="preserve">  Associates</t>
  </si>
  <si>
    <t xml:space="preserve">  Analysts</t>
  </si>
  <si>
    <t>TOTAL HEADCOUNT</t>
  </si>
  <si>
    <t>PAYROLL EXPENSES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</si>
  <si>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</si>
  <si>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</si>
  <si>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</si>
  <si>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</si>
  <si>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</si>
  <si>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</si>
  <si>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</si>
  <si>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>Transportation</t>
  </si>
  <si>
    <t>Other Expenses</t>
  </si>
  <si>
    <t>G &amp; A Expense Worksheet</t>
  </si>
  <si>
    <t>East Origination</t>
  </si>
  <si>
    <t>RC 0635</t>
  </si>
  <si>
    <t>MONTHLY</t>
  </si>
  <si>
    <t>TOTAL</t>
  </si>
  <si>
    <t>AMOUNT</t>
  </si>
  <si>
    <t>Staffing Summary:</t>
  </si>
  <si>
    <t>Title</t>
  </si>
  <si>
    <t>HC</t>
  </si>
  <si>
    <t>Avg. Sal</t>
  </si>
  <si>
    <t xml:space="preserve">  Dir</t>
  </si>
  <si>
    <t xml:space="preserve">  Mgr</t>
  </si>
  <si>
    <t xml:space="preserve">  Total Comm.</t>
  </si>
  <si>
    <t>Assoc.</t>
  </si>
  <si>
    <t>Anal.</t>
  </si>
  <si>
    <t>Admin</t>
  </si>
  <si>
    <t xml:space="preserve">  Total Non-Comm.</t>
  </si>
  <si>
    <t>Severance</t>
  </si>
  <si>
    <t>Personal Best Awards</t>
  </si>
  <si>
    <t>Phantom Stock/Stock Options</t>
  </si>
  <si>
    <t>Annual Bonus and Related Payroll Taxes</t>
  </si>
  <si>
    <t xml:space="preserve">   Total Compensation</t>
  </si>
  <si>
    <t>Benefits (excludes contract labor):</t>
  </si>
  <si>
    <t xml:space="preserve">   Total Benefits</t>
  </si>
  <si>
    <t>Payroll Taxes (excludes contract labor):</t>
  </si>
  <si>
    <t xml:space="preserve">   Total Payroll Taxes</t>
  </si>
  <si>
    <t>Employee Expenses:</t>
  </si>
  <si>
    <t xml:space="preserve">Total Travel </t>
  </si>
  <si>
    <t>Employee Memberships &amp; Dues</t>
  </si>
  <si>
    <t xml:space="preserve">  Total Employee Expenses</t>
  </si>
  <si>
    <t xml:space="preserve">   Total Recruiting &amp; Relocations</t>
  </si>
  <si>
    <t>Outside Services:</t>
  </si>
  <si>
    <t xml:space="preserve">  Total Outside Services</t>
  </si>
  <si>
    <t>Subscriptions &amp; Periodicals</t>
  </si>
  <si>
    <t xml:space="preserve">  Total Supplies &amp; Expenses</t>
  </si>
  <si>
    <t>Advertising &amp; Promotions</t>
  </si>
  <si>
    <t>Client Entertainment</t>
  </si>
  <si>
    <t xml:space="preserve">   Total Marketing Expenses</t>
  </si>
  <si>
    <t>Charitable Contributions:</t>
  </si>
  <si>
    <t xml:space="preserve">   Total Charitable Contributions</t>
  </si>
  <si>
    <t>Rent - Office &amp; Warehouse</t>
  </si>
  <si>
    <t>Depreciation</t>
  </si>
  <si>
    <t>Amortization</t>
  </si>
  <si>
    <t>Total G &amp; A Expenses</t>
  </si>
  <si>
    <t>Director</t>
  </si>
  <si>
    <t>Technical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</si>
  <si>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</si>
  <si>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</si>
  <si>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</si>
  <si>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</si>
  <si>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</si>
  <si>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</si>
  <si>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</si>
  <si>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</si>
  <si>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</si>
  <si>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</si>
  <si>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</si>
  <si>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</si>
  <si>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Overtime/Working Meals</t>
  </si>
  <si>
    <t xml:space="preserve">Conferences &amp; Training </t>
  </si>
  <si>
    <t xml:space="preserve">Donations &amp; Contrib </t>
  </si>
  <si>
    <t xml:space="preserve">  Jan Salaries</t>
  </si>
  <si>
    <t xml:space="preserve">  Feb - Dec Salaries</t>
  </si>
  <si>
    <t>Other Compensation:</t>
  </si>
  <si>
    <t>Interns &amp; Summer Hires</t>
  </si>
  <si>
    <t>Direct Expense</t>
  </si>
  <si>
    <t>Comparative Analysis</t>
  </si>
  <si>
    <t>HYPERION ENTITY:</t>
  </si>
  <si>
    <t>HYPERION CATEGORY:</t>
  </si>
  <si>
    <t>HYPERION FREQUENCY:</t>
  </si>
  <si>
    <t>M.PER</t>
  </si>
  <si>
    <t>HYPERION APPLICATION:</t>
  </si>
  <si>
    <t>ECT</t>
  </si>
  <si>
    <t>EXECUTIVE_CAP</t>
  </si>
  <si>
    <t>DIRECTOR_CAP</t>
  </si>
  <si>
    <t>MANAGER_CAP</t>
  </si>
  <si>
    <t>ASSOCHC_CAP</t>
  </si>
  <si>
    <t>ALYSTHC_CAP</t>
  </si>
  <si>
    <t>OTHER_NC_HC_CAP</t>
  </si>
  <si>
    <t>CONTHC_CAP</t>
  </si>
  <si>
    <t>ADMIN_ASST_CAP</t>
  </si>
  <si>
    <t>SPECIAL PAY</t>
  </si>
  <si>
    <t>Support Depts. 9/1/99 - Commercial Teams 10/1/99</t>
  </si>
  <si>
    <t xml:space="preserve">  Non-Commercial Executive</t>
  </si>
  <si>
    <t xml:space="preserve">  Non-Commercial Director</t>
  </si>
  <si>
    <t xml:space="preserve">  Non-Commercial Manager</t>
  </si>
  <si>
    <t xml:space="preserve">  Other Commercial</t>
  </si>
  <si>
    <t xml:space="preserve">  Other Non Commercial</t>
  </si>
  <si>
    <t xml:space="preserve">  Administrative Asst.</t>
  </si>
  <si>
    <t>Subtotal Employee Headcount</t>
  </si>
  <si>
    <t xml:space="preserve">  Contractors</t>
  </si>
  <si>
    <t>PLAN2000</t>
  </si>
  <si>
    <t>EXECUTIVE_NC_CAP</t>
  </si>
  <si>
    <t>DIRECTOR_NC_CAP</t>
  </si>
  <si>
    <t>MANAGER_NC_CAP</t>
  </si>
  <si>
    <t>OTHER_HC_CAP</t>
  </si>
  <si>
    <t>2000 Plan</t>
  </si>
  <si>
    <t>2000</t>
  </si>
  <si>
    <t>Monthly  Headcount</t>
  </si>
  <si>
    <t>Jan</t>
  </si>
  <si>
    <t>1st QTR</t>
  </si>
  <si>
    <t>2nd QTR</t>
  </si>
  <si>
    <t>3rd QTR</t>
  </si>
  <si>
    <t>4th QTR</t>
  </si>
  <si>
    <t>Actual</t>
  </si>
  <si>
    <t>Avg</t>
  </si>
  <si>
    <t xml:space="preserve">Plan </t>
  </si>
  <si>
    <t>Plan</t>
  </si>
  <si>
    <t>Average</t>
  </si>
  <si>
    <t xml:space="preserve">     Executive</t>
  </si>
  <si>
    <t xml:space="preserve">     Director</t>
  </si>
  <si>
    <t xml:space="preserve">     Manager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</si>
  <si>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</si>
  <si>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</si>
  <si>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</si>
  <si>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</si>
  <si>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</si>
  <si>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</si>
  <si>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>Conferences &amp; Training</t>
  </si>
  <si>
    <t>Other Employee Expenses</t>
  </si>
  <si>
    <t>YTD Actuals</t>
  </si>
  <si>
    <t>YTD total average</t>
  </si>
  <si>
    <t xml:space="preserve">   Total Commercial</t>
  </si>
  <si>
    <t xml:space="preserve">   YTD Comm. average</t>
  </si>
  <si>
    <t xml:space="preserve">   Total Non-Comm</t>
  </si>
  <si>
    <t>Total employees</t>
  </si>
  <si>
    <t xml:space="preserve">  Total Employee Expenses:</t>
  </si>
  <si>
    <t>Comm Emp.</t>
  </si>
  <si>
    <t>Total Emp.</t>
  </si>
  <si>
    <t xml:space="preserve">Run rate </t>
  </si>
  <si>
    <t>Run rate</t>
  </si>
  <si>
    <t>Recruiting &amp; Relocation:</t>
  </si>
  <si>
    <t xml:space="preserve">  Total Recruiting &amp; Relocation</t>
  </si>
  <si>
    <t>Supplies &amp; Expense:</t>
  </si>
  <si>
    <t xml:space="preserve">  Total Supplies &amp; Expense</t>
  </si>
  <si>
    <t>Customer Meetings</t>
  </si>
  <si>
    <t>per Avg.</t>
  </si>
  <si>
    <t>per Avg</t>
  </si>
  <si>
    <t>Technology:</t>
  </si>
  <si>
    <t>Corporate IT:</t>
  </si>
  <si>
    <t>Estimated</t>
  </si>
  <si>
    <t>Comments</t>
  </si>
  <si>
    <t>Other Employee Expense</t>
  </si>
  <si>
    <t>Marketing: (use rate per Avg Commercial Employee)</t>
  </si>
  <si>
    <t>Supplies &amp; Other Expenses: (use rate per Avg Total Employee)</t>
  </si>
  <si>
    <t>Recruiting &amp; Relocations: (use rate per Avg Commercial employee)</t>
  </si>
  <si>
    <t>Employee Expenses: (use rate per Avg Commercial employee)</t>
  </si>
  <si>
    <t>Rents: (use current rental expense, increase by 5%)</t>
  </si>
  <si>
    <t xml:space="preserve">  Total Rents</t>
  </si>
  <si>
    <t>Corporate IT (EIS charges)</t>
  </si>
  <si>
    <t>Corporate Rent (EPSC charges)</t>
  </si>
  <si>
    <t>Notations</t>
  </si>
  <si>
    <t>(Includes graphics, concierge, parking , bus passes, mail service</t>
  </si>
  <si>
    <t>TAP svc fee, etc)</t>
  </si>
  <si>
    <t>413</t>
  </si>
  <si>
    <t>East Originations</t>
  </si>
  <si>
    <t>Janet Dietrich</t>
  </si>
  <si>
    <t>1999 Plan</t>
  </si>
  <si>
    <t>1999 Estimate</t>
  </si>
  <si>
    <t>Capital Charge</t>
  </si>
  <si>
    <t>Net Margin</t>
  </si>
  <si>
    <t>Allocated Expense</t>
  </si>
  <si>
    <t>EBIT</t>
  </si>
  <si>
    <t>Expenses which consists of 7 months actuals and 5 months average (based on the 7 months</t>
  </si>
  <si>
    <t>actuals).</t>
  </si>
  <si>
    <t>1999 vs 2000 Plan</t>
  </si>
  <si>
    <t>Development Costs</t>
  </si>
  <si>
    <t>Total Direct Expenses</t>
  </si>
  <si>
    <t>Headcount</t>
  </si>
  <si>
    <t>Commercial</t>
  </si>
  <si>
    <t>Support</t>
  </si>
  <si>
    <t>Total East</t>
  </si>
  <si>
    <t>Gross Margin</t>
  </si>
  <si>
    <t>* Estimates for '99consists of 7 months actuals/5 months plan with the exception of Direct</t>
  </si>
  <si>
    <t>RC 2630</t>
  </si>
  <si>
    <t>Dietrich</t>
  </si>
  <si>
    <t>Margin Net of Capital Charge</t>
  </si>
  <si>
    <t>RC 2744</t>
  </si>
  <si>
    <t>2001</t>
  </si>
  <si>
    <t>2000 *</t>
  </si>
  <si>
    <t>Variance</t>
  </si>
  <si>
    <t xml:space="preserve">Planned </t>
  </si>
  <si>
    <t>Executive</t>
  </si>
  <si>
    <t>Manager</t>
  </si>
  <si>
    <t>2002 Plan</t>
  </si>
  <si>
    <t>ENRON NORTH AMERICA</t>
  </si>
  <si>
    <t>Team Name</t>
  </si>
  <si>
    <t>Enron North America</t>
  </si>
  <si>
    <t>2001 YTD</t>
  </si>
  <si>
    <t>Cost Center:</t>
  </si>
  <si>
    <t xml:space="preserve">2002 Assumptions </t>
  </si>
  <si>
    <t>Managing Director</t>
  </si>
  <si>
    <t>Communications Expense</t>
  </si>
  <si>
    <t>Employee Entertainment</t>
  </si>
  <si>
    <t>Tuition Reimbursement</t>
  </si>
  <si>
    <t>Employee Membership and Dues</t>
  </si>
  <si>
    <t>Recruiting</t>
  </si>
  <si>
    <t>Relocation Expenses</t>
  </si>
  <si>
    <t>Outside Services - Legal</t>
  </si>
  <si>
    <t>Outside Services - Audit</t>
  </si>
  <si>
    <t>Outside Services - Tax</t>
  </si>
  <si>
    <t>Outside Services - IT</t>
  </si>
  <si>
    <t>Outside Services - Professional</t>
  </si>
  <si>
    <t>Outside Services - Engineering</t>
  </si>
  <si>
    <t>Outside Services - Accounting</t>
  </si>
  <si>
    <t>Outside Services - Contract OH</t>
  </si>
  <si>
    <t>Outside Services - Other</t>
  </si>
  <si>
    <t>Office Supplies &amp; Expense</t>
  </si>
  <si>
    <t>Postage &amp; Freight Expenses</t>
  </si>
  <si>
    <t>Advertising &amp; Promotions:</t>
  </si>
  <si>
    <t xml:space="preserve">  Total Advertising &amp; Promotions</t>
  </si>
  <si>
    <t>Travel &amp; Entertainment:</t>
  </si>
  <si>
    <t>Travel - Air</t>
  </si>
  <si>
    <t>Travel - Lodging</t>
  </si>
  <si>
    <t>Travel - Meals</t>
  </si>
  <si>
    <t>Travel - Other</t>
  </si>
  <si>
    <t xml:space="preserve">  Total Travel &amp; Entertainment</t>
  </si>
  <si>
    <t>Technology</t>
  </si>
  <si>
    <t xml:space="preserve">  Total Technology</t>
  </si>
  <si>
    <t>Corporate IT (EIS)</t>
  </si>
  <si>
    <t xml:space="preserve">  Total Corporate IT</t>
  </si>
  <si>
    <t>Monthly</t>
  </si>
  <si>
    <t>Special Payments (Includes Employment Agreements)</t>
  </si>
  <si>
    <t>To be updated using formulas provided to us in plan templates.</t>
  </si>
  <si>
    <t>Communications Exp (Pager/Cellular Exp)</t>
  </si>
  <si>
    <t xml:space="preserve">Travel: </t>
  </si>
  <si>
    <t xml:space="preserve">   Travel - Air</t>
  </si>
  <si>
    <t xml:space="preserve">   Travel - Lodging</t>
  </si>
  <si>
    <t xml:space="preserve">   Travel - Meals</t>
  </si>
  <si>
    <t xml:space="preserve">   Travel - Other</t>
  </si>
  <si>
    <t>Travel &amp; Entertainment Expense:</t>
  </si>
  <si>
    <t>Employee Entertainment (Group Functions, etc.)</t>
  </si>
  <si>
    <t>Total Travel &amp; Entertainment Expense</t>
  </si>
  <si>
    <t>Equipment Rental (fax, copier, etc.)</t>
  </si>
  <si>
    <t>Technology: (use rate per Avg Total Employee)</t>
  </si>
  <si>
    <t>Technology (Computers, Monitors, Palm Pilots, etc.)</t>
  </si>
  <si>
    <t>Total Technology</t>
  </si>
  <si>
    <t>Transportation:</t>
  </si>
  <si>
    <t>Total Transportation</t>
  </si>
  <si>
    <t>Corporate Rent:</t>
  </si>
  <si>
    <t>Corporate Rent (EPSC)</t>
  </si>
  <si>
    <t xml:space="preserve">  Total Corporate Rent</t>
  </si>
  <si>
    <t>Associate/Analyst (Use Flat Rates assigned)</t>
  </si>
  <si>
    <t>Company Membership &amp; Dues</t>
  </si>
  <si>
    <t>Billable Expense Clearing</t>
  </si>
  <si>
    <t>Total Other Expenses</t>
  </si>
  <si>
    <t>Other Expenses:</t>
  </si>
  <si>
    <t>Sr. Specialist</t>
  </si>
  <si>
    <t>Specialist</t>
  </si>
  <si>
    <t>Equipment Rental</t>
  </si>
  <si>
    <t>Rent - Office, Warehouse and Tower</t>
  </si>
  <si>
    <t>Rent (3rd Party)</t>
  </si>
  <si>
    <t>Club Dues</t>
  </si>
  <si>
    <t>Taxes Other than Income</t>
  </si>
  <si>
    <t>Total Rent (3rd Party)</t>
  </si>
  <si>
    <t>Total Taxes Other than Income</t>
  </si>
  <si>
    <t>AVERAGE</t>
  </si>
  <si>
    <t>(i.e. Payout in June)</t>
  </si>
  <si>
    <t>Feb-Dec</t>
  </si>
  <si>
    <t xml:space="preserve"> Merit Increase </t>
  </si>
  <si>
    <t xml:space="preserve"> Prom, Equity, Increase</t>
  </si>
  <si>
    <t>Ask teams if they will be making any contributions.</t>
  </si>
  <si>
    <t xml:space="preserve">CC Name:  </t>
  </si>
  <si>
    <t xml:space="preserve">CC #:  </t>
  </si>
  <si>
    <t xml:space="preserve">Team:  </t>
  </si>
  <si>
    <t>As of July 31, 2001</t>
  </si>
  <si>
    <t>Total 2002 Salaries Pre Merit</t>
  </si>
  <si>
    <t>Total 2002 Salaries Post Merit</t>
  </si>
  <si>
    <t>Total 2002 Salaries &amp; Compensation</t>
  </si>
  <si>
    <t>(Includes long distance, telephone services, etc)</t>
  </si>
  <si>
    <t>JULY YTD</t>
  </si>
  <si>
    <t>FORECAST</t>
  </si>
  <si>
    <t>PLAN</t>
  </si>
  <si>
    <t>2002</t>
  </si>
  <si>
    <t>EMPLOYEE</t>
  </si>
  <si>
    <t>TITLE</t>
  </si>
  <si>
    <t>VP</t>
  </si>
  <si>
    <t>VP Count</t>
  </si>
  <si>
    <t>Open Position</t>
  </si>
  <si>
    <t>Director Count</t>
  </si>
  <si>
    <t>Manager Count</t>
  </si>
  <si>
    <t>Associate</t>
  </si>
  <si>
    <t>Associate Count</t>
  </si>
  <si>
    <t>Analyst</t>
  </si>
  <si>
    <t>Analyst Count</t>
  </si>
  <si>
    <t>Admin Count</t>
  </si>
  <si>
    <t>Grand Total</t>
  </si>
  <si>
    <t>2002 PLAN HEADCOUNT ASSUMPTIONS</t>
  </si>
  <si>
    <t>Paul Lucci</t>
  </si>
  <si>
    <t>Non-Comercial Manager</t>
  </si>
  <si>
    <t>Non-Comercial Manager Count</t>
  </si>
  <si>
    <t>Theresa Staab</t>
  </si>
  <si>
    <t>Tyrell Harrison</t>
  </si>
  <si>
    <t>Heidi DuBose</t>
  </si>
  <si>
    <t>NATURAL GAS - WEST DENVER ORIGINATION</t>
  </si>
  <si>
    <t>Mark Whitt</t>
  </si>
  <si>
    <t>CC Name:  West Origination Denver</t>
  </si>
  <si>
    <t>CC #:  107322</t>
  </si>
  <si>
    <t>Materials &amp; Supplies, Utilities, G&amp;A Other</t>
  </si>
  <si>
    <t>Recruiting Expenses (employment ads, interview exp)</t>
  </si>
  <si>
    <t>includes real time market data</t>
  </si>
  <si>
    <t>1 Associate - $12,000/month, 1 Analyst - $7,800/month</t>
  </si>
  <si>
    <t>Description</t>
  </si>
  <si>
    <t>$</t>
  </si>
  <si>
    <t>Compensation/Taxes and Benefits</t>
  </si>
  <si>
    <t xml:space="preserve">   Compensation</t>
  </si>
  <si>
    <t xml:space="preserve">       Salaries &amp; Wages</t>
  </si>
  <si>
    <t xml:space="preserve">       Special Pays (Employment Agreement, Sign-on, Retention, etc.)</t>
  </si>
  <si>
    <t xml:space="preserve">   Benefits &amp; Payroll Taxes</t>
  </si>
  <si>
    <t xml:space="preserve">       Benefits</t>
  </si>
  <si>
    <t xml:space="preserve">       Payroll Taxes</t>
  </si>
  <si>
    <t xml:space="preserve">                           TOTAL COMPENSATION/TAXES AND BENEFITS</t>
  </si>
  <si>
    <t xml:space="preserve">   Employee Expense</t>
  </si>
  <si>
    <t xml:space="preserve">       Conferences &amp; Training</t>
  </si>
  <si>
    <t xml:space="preserve">       Club Dues</t>
  </si>
  <si>
    <t xml:space="preserve">       Employee Memberships &amp; Dues</t>
  </si>
  <si>
    <t xml:space="preserve">       Overtime/Working Meals</t>
  </si>
  <si>
    <t xml:space="preserve">       Communications Expense (Pager/Cellular)</t>
  </si>
  <si>
    <t xml:space="preserve">       Tuition Reimbursement</t>
  </si>
  <si>
    <t xml:space="preserve">       Employee Entertainment (team building, internal offsites, etc.)</t>
  </si>
  <si>
    <t xml:space="preserve">       Other Employee Expenses</t>
  </si>
  <si>
    <t xml:space="preserve">   Recruiting &amp; Relocations</t>
  </si>
  <si>
    <t xml:space="preserve">       Recruiting</t>
  </si>
  <si>
    <t xml:space="preserve">       Relocation Expenses</t>
  </si>
  <si>
    <t xml:space="preserve">                           TOTAL EMPLOYEE EXPENSE</t>
  </si>
  <si>
    <t>Travel &amp; Entertainment</t>
  </si>
  <si>
    <t xml:space="preserve">   Travel</t>
  </si>
  <si>
    <t xml:space="preserve">       Air (50%)</t>
  </si>
  <si>
    <t xml:space="preserve">       Lodging (35%)</t>
  </si>
  <si>
    <t xml:space="preserve">       Meals (10%)</t>
  </si>
  <si>
    <t xml:space="preserve">       Other (5%)</t>
  </si>
  <si>
    <t xml:space="preserve">   Client Entertainment</t>
  </si>
  <si>
    <t xml:space="preserve">   Customer Meetings</t>
  </si>
  <si>
    <t xml:space="preserve">                           TOTAL TRAVEL &amp; ENTERTAINMENT</t>
  </si>
  <si>
    <t>Consulting</t>
  </si>
  <si>
    <t xml:space="preserve">   Advertising &amp; Promotions</t>
  </si>
  <si>
    <t xml:space="preserve">   Outside Services</t>
  </si>
  <si>
    <t xml:space="preserve">       Legal</t>
  </si>
  <si>
    <t xml:space="preserve">      Audit</t>
  </si>
  <si>
    <t xml:space="preserve">      Tax</t>
  </si>
  <si>
    <t xml:space="preserve">      IT</t>
  </si>
  <si>
    <t xml:space="preserve">     Engineering</t>
  </si>
  <si>
    <t xml:space="preserve">     Accounting</t>
  </si>
  <si>
    <t xml:space="preserve">     Professional Consultants/Contractors</t>
  </si>
  <si>
    <t xml:space="preserve">     Other (Temporaries)</t>
  </si>
  <si>
    <t xml:space="preserve">                           TOTAL C0NSULTING</t>
  </si>
  <si>
    <t>Office</t>
  </si>
  <si>
    <t xml:space="preserve">   Office Supplies</t>
  </si>
  <si>
    <t xml:space="preserve">       Subscriptions &amp; Periodicals</t>
  </si>
  <si>
    <t xml:space="preserve">       Postage &amp; Freight Expenses</t>
  </si>
  <si>
    <t xml:space="preserve">       Office Supplies</t>
  </si>
  <si>
    <t xml:space="preserve">   Technology (computers, monitors, palm pilots, etc.)</t>
  </si>
  <si>
    <t xml:space="preserve">   Equipment Rental (fax, copier, etc.)</t>
  </si>
  <si>
    <t xml:space="preserve">   Corporate Rent (graphics, concierge, parking, mail service, cafeteria, etc.)</t>
  </si>
  <si>
    <t xml:space="preserve">                           TOTAL OFFICE</t>
  </si>
  <si>
    <t>Controllable Infrastructure</t>
  </si>
  <si>
    <t xml:space="preserve">       Market Data</t>
  </si>
  <si>
    <t xml:space="preserve">      Long Distance</t>
  </si>
  <si>
    <t xml:space="preserve">      Trading Turrets</t>
  </si>
  <si>
    <t xml:space="preserve">   Controllabe Infrastructure</t>
  </si>
  <si>
    <t xml:space="preserve">      Application Integration</t>
  </si>
  <si>
    <t xml:space="preserve">      Change Management</t>
  </si>
  <si>
    <t xml:space="preserve">      Architecture &amp; Planning</t>
  </si>
  <si>
    <t xml:space="preserve">                           TOTAL CONTROLLABLE INFRASTRUCTURE</t>
  </si>
  <si>
    <t>System Development</t>
  </si>
  <si>
    <t xml:space="preserve">   Front Office</t>
  </si>
  <si>
    <t xml:space="preserve">   Corp Development</t>
  </si>
  <si>
    <t xml:space="preserve">   Energy Operations</t>
  </si>
  <si>
    <t xml:space="preserve">   Web Development</t>
  </si>
  <si>
    <t xml:space="preserve">   Market Intelligence</t>
  </si>
  <si>
    <t xml:space="preserve">   Development Support</t>
  </si>
  <si>
    <t xml:space="preserve">                           TOTAL SYSTEM DEVELOPMENT</t>
  </si>
  <si>
    <t>Insurance</t>
  </si>
  <si>
    <t xml:space="preserve">                           TOTAL INSURANCE</t>
  </si>
  <si>
    <r>
      <t xml:space="preserve">Analysts/Associates </t>
    </r>
    <r>
      <rPr>
        <sz val="10"/>
        <rFont val="Arial"/>
        <family val="2"/>
      </rPr>
      <t>(comp, taxes, benefits, OH)</t>
    </r>
  </si>
  <si>
    <t xml:space="preserve">                           TOTAL ANALYSTS/ASSOCIATES</t>
  </si>
  <si>
    <t>Other Expense</t>
  </si>
  <si>
    <t xml:space="preserve">   Company Membership &amp; Dues</t>
  </si>
  <si>
    <t xml:space="preserve">   Charitable Contributions</t>
  </si>
  <si>
    <t xml:space="preserve">   Transportation</t>
  </si>
  <si>
    <t xml:space="preserve">   Taxes Other Than Income</t>
  </si>
  <si>
    <t xml:space="preserve">   Other Expense</t>
  </si>
  <si>
    <t xml:space="preserve">                           TOTAL OTHER EXPENSES</t>
  </si>
  <si>
    <t>Outside Legal</t>
  </si>
  <si>
    <t xml:space="preserve">                           TOTAL OUTSIDE LEGAL</t>
  </si>
  <si>
    <t>Outside Tax</t>
  </si>
  <si>
    <t xml:space="preserve">                           TOTAL OUTSIDE TAX</t>
  </si>
  <si>
    <t>Depreciation &amp; Amortization</t>
  </si>
  <si>
    <t xml:space="preserve">   Depreciation</t>
  </si>
  <si>
    <t xml:space="preserve">   Amortization</t>
  </si>
  <si>
    <t xml:space="preserve">                           TOTAL DEPRECIATION &amp; AMORTIZATION</t>
  </si>
  <si>
    <t>TOTAL DIRECT EXPENSES</t>
  </si>
  <si>
    <t>BENEFITS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</si>
  <si>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</si>
  <si>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</si>
  <si>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</si>
  <si>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</si>
  <si>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</si>
  <si>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</si>
  <si>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PAYROLL TAXES</t>
  </si>
  <si>
    <t>Annual FICA base earnings level</t>
  </si>
  <si>
    <t>Tax rate for budgeted base salaries less than annual FICA base earnings level</t>
  </si>
  <si>
    <t xml:space="preserve">Tax rate for Medicare </t>
  </si>
  <si>
    <t>Analyst &amp; Associate - Billed at a flat rate.</t>
  </si>
  <si>
    <t>Third Year Analyst cost per month.(per headcount)</t>
  </si>
  <si>
    <t>Analyst cost per month.(per headcount)</t>
  </si>
  <si>
    <t>Summer Analyst cost per month.(per headcount)</t>
  </si>
  <si>
    <t>Tax Analyst cost per month.(per headcount)</t>
  </si>
  <si>
    <t>Associate cost per month.(per headcount)</t>
  </si>
  <si>
    <t>Summer Associate cost per month.(per headcount)</t>
  </si>
  <si>
    <t>COMPENSATION</t>
  </si>
  <si>
    <t>Merit increase rate</t>
  </si>
  <si>
    <t>2001 EPSC PLAN TEMPLATE</t>
  </si>
  <si>
    <t>2002 EPSC charge increase assumption</t>
  </si>
  <si>
    <t>Unit</t>
  </si>
  <si>
    <t>PROPOSED</t>
  </si>
  <si>
    <t>RC#</t>
  </si>
  <si>
    <t>DEPARTMENT</t>
  </si>
  <si>
    <t>Cost</t>
  </si>
  <si>
    <t>BUDGET</t>
  </si>
  <si>
    <t>RC's BASED ON SQ.FT</t>
  </si>
  <si>
    <t>Facility Maintenance</t>
  </si>
  <si>
    <t>Building Security</t>
  </si>
  <si>
    <t>Building Services</t>
  </si>
  <si>
    <t>Facility Operations</t>
  </si>
  <si>
    <t xml:space="preserve">EB Rent </t>
  </si>
  <si>
    <t>SUBTOTAL</t>
  </si>
  <si>
    <t>RC's BASED ON USAGE</t>
  </si>
  <si>
    <t>Travel</t>
  </si>
  <si>
    <t>Shipping/Receiving</t>
  </si>
  <si>
    <t>Copy Center</t>
  </si>
  <si>
    <t>Churn/Relocation</t>
  </si>
  <si>
    <t>Audio Visual &amp; Locks / Keys</t>
  </si>
  <si>
    <t>Convenience Copiers</t>
  </si>
  <si>
    <t>Bus Subsidy</t>
  </si>
  <si>
    <t>ABS Utility</t>
  </si>
  <si>
    <t>Parking Subsidy</t>
  </si>
  <si>
    <t>ADMIN. SVCS. - ALLOCATED</t>
  </si>
  <si>
    <t>Enron Phone Operators</t>
  </si>
  <si>
    <t>Mail Center</t>
  </si>
  <si>
    <t>Cafeteria</t>
  </si>
  <si>
    <t>OTHER</t>
  </si>
  <si>
    <t>Forms Management</t>
  </si>
  <si>
    <t>Visual Mktg and Comm</t>
  </si>
  <si>
    <t>TOTAL CHARGES FROM EPSC</t>
  </si>
  <si>
    <t>(A)</t>
  </si>
  <si>
    <t>2002 Plan Assumptions per Billie Akhave:</t>
  </si>
  <si>
    <t>Use Current year chanrges, but increase rent to 37.50</t>
  </si>
  <si>
    <t>Increase Cafeteria charges to 240</t>
  </si>
  <si>
    <t>Per last years plan, square footage should remain the</t>
  </si>
  <si>
    <t>since the design is the same as this bldg</t>
  </si>
  <si>
    <t>COST CENTER:  107322 (West Gas Origination - Denver)</t>
  </si>
  <si>
    <t xml:space="preserve">   Rent - Office, Warehouse &amp; Tower (increase by 5%)</t>
  </si>
  <si>
    <t xml:space="preserve">   Corporate IT (EIS Charges)</t>
  </si>
  <si>
    <t>West Gas Origination - Denver (107322)</t>
  </si>
  <si>
    <t>2002 Direct Expense Plan</t>
  </si>
  <si>
    <t>Sq. Ft. Occupied =  0</t>
  </si>
  <si>
    <t>Work Place Count =  0</t>
  </si>
  <si>
    <t>Income Statement - ($000s)</t>
  </si>
  <si>
    <t>2001 Forecast</t>
  </si>
  <si>
    <t>Originations</t>
  </si>
  <si>
    <t>Trading</t>
  </si>
  <si>
    <t>FV-Investments</t>
  </si>
  <si>
    <t>Accrual</t>
  </si>
  <si>
    <t>Operating Expenses</t>
  </si>
  <si>
    <t>Total Margin</t>
  </si>
  <si>
    <t>Total Margin Net of Capital Charge</t>
  </si>
  <si>
    <t>Employee Expense</t>
  </si>
  <si>
    <t>Travel/Entertainment</t>
  </si>
  <si>
    <t>Pre-Tax Income</t>
  </si>
  <si>
    <t xml:space="preserve">Director </t>
  </si>
  <si>
    <t>Analyst and Associates</t>
  </si>
  <si>
    <t>Support Departments</t>
  </si>
  <si>
    <t>Total Headcount</t>
  </si>
  <si>
    <t>2002 Plan (in thousands)</t>
  </si>
  <si>
    <t>Team</t>
  </si>
  <si>
    <t>ENA Total</t>
  </si>
  <si>
    <t>Direct Expense (People + Office)/Headcount Ratio</t>
  </si>
  <si>
    <t>Productivity Ratio</t>
  </si>
  <si>
    <t>ROCE</t>
  </si>
  <si>
    <r>
      <t xml:space="preserve">Analyst Associates </t>
    </r>
    <r>
      <rPr>
        <sz val="7"/>
        <rFont val="Arial"/>
        <family val="2"/>
      </rPr>
      <t>(includes Comp, Taxes &amp; Benefits and Allocation)</t>
    </r>
  </si>
  <si>
    <t>Sr. Specialist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</si>
</sst>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[Red]#,##0.00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68" formatCode="#,##0;\-#,##0;&quot;-&quot;"/>
    <numFmt numFmtId="169" formatCode="#,##0.0_);[Red]\(#,##0.0\)"/>
    <numFmt numFmtId="170" formatCode="m/d/yy\ h:mm\ AM/PM"/>
    <numFmt numFmtId="175" formatCode="&quot;$&quot;\ \ \ #,##0.00_);\(&quot;$&quot;\ \ \ #,##0.00\);&quot;$&quot;\ \ \ \ \ \ \ \ \ \ \-"/>
    <numFmt numFmtId="176" formatCode="#,##0.0000_);\(#,##0.0000\);_ \-\ \ "/>
    <numFmt numFmtId="178" formatCode="#,###_)"/>
    <numFmt numFmtId="180" formatCode="0_);\(0\)"/>
  </numFmts>
  <fonts count="50">
    <font>
      <sz val="10"/>
      <name val="Arial"/>
    </font>
    <font>
      <sz val="10"/>
      <name val="Arial"/>
    </font>
    <font>
      <sz val="10"/>
      <color indexed="8"/>
      <name val="Arial"/>
    </font>
    <font>
      <sz val="10"/>
      <name val="Times New Roman"/>
    </font>
    <font>
      <sz val="8"/>
      <name val="Arial"/>
      <family val="2"/>
    </font>
    <font>
      <b/>
      <sz val="12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10"/>
      <color indexed="12"/>
      <name val="Arial Narrow"/>
      <family val="2"/>
    </font>
    <font>
      <sz val="8"/>
      <color indexed="12"/>
      <name val="Arial Narrow"/>
      <family val="2"/>
    </font>
    <font>
      <sz val="7"/>
      <name val="Arial Narrow"/>
      <family val="2"/>
    </font>
    <font>
      <sz val="8"/>
      <color indexed="81"/>
      <name val="Tahoma"/>
    </font>
    <font>
      <b/>
      <sz val="10"/>
      <name val="Arial Narrow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name val="Arial"/>
      <family val="2"/>
    </font>
    <font>
      <sz val="10"/>
      <color indexed="10"/>
      <name val="Times New Roman"/>
      <family val="1"/>
    </font>
    <font>
      <b/>
      <sz val="10"/>
      <name val="MS Sans Serif"/>
      <family val="2"/>
    </font>
    <font>
      <b/>
      <sz val="10"/>
      <color indexed="10"/>
      <name val="Times New Roman"/>
      <family val="1"/>
    </font>
    <font>
      <b/>
      <sz val="11"/>
      <name val="Arial"/>
      <family val="2"/>
    </font>
    <font>
      <sz val="10"/>
      <color indexed="10"/>
      <name val="Arial Narrow"/>
      <family val="2"/>
    </font>
    <font>
      <b/>
      <sz val="12"/>
      <color indexed="9"/>
      <name val="Arial Narrow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Times New Roman"/>
      <family val="1"/>
    </font>
    <font>
      <sz val="10"/>
      <color indexed="12"/>
      <name val="Times"/>
      <family val="1"/>
    </font>
    <font>
      <sz val="10"/>
      <color indexed="17"/>
      <name val="Times New Roman"/>
      <family val="1"/>
    </font>
    <font>
      <b/>
      <sz val="10"/>
      <color indexed="8"/>
      <name val="Arial"/>
      <family val="2"/>
    </font>
    <font>
      <b/>
      <sz val="8"/>
      <color indexed="81"/>
      <name val="Tahoma"/>
    </font>
    <font>
      <i/>
      <sz val="10"/>
      <name val="Times New Roman"/>
      <family val="1"/>
    </font>
    <font>
      <b/>
      <sz val="10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6">
    <xf numFmtId="0" fontId="0" fillId="0" borderId="0"/>
    <xf numFmtId="175" fontId="1" fillId="2" borderId="1">
      <alignment horizontal="center" vertical="center"/>
    </xf>
    <xf numFmtId="168" fontId="2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37" fillId="0" borderId="0">
      <protection locked="0"/>
    </xf>
    <xf numFmtId="176" fontId="1" fillId="0" borderId="0">
      <protection locked="0"/>
    </xf>
    <xf numFmtId="38" fontId="4" fillId="3" borderId="0" applyNumberFormat="0" applyBorder="0" applyAlignment="0" applyProtection="0"/>
    <xf numFmtId="0" fontId="38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78" fontId="1" fillId="0" borderId="0">
      <protection locked="0"/>
    </xf>
    <xf numFmtId="178" fontId="1" fillId="0" borderId="0">
      <protection locked="0"/>
    </xf>
    <xf numFmtId="0" fontId="29" fillId="0" borderId="4" applyNumberFormat="0" applyFill="0" applyAlignment="0" applyProtection="0"/>
    <xf numFmtId="10" fontId="4" fillId="4" borderId="5" applyNumberFormat="0" applyBorder="0" applyAlignment="0" applyProtection="0"/>
    <xf numFmtId="37" fontId="39" fillId="0" borderId="0"/>
    <xf numFmtId="164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8" fontId="1" fillId="0" borderId="6">
      <protection locked="0"/>
    </xf>
    <xf numFmtId="37" fontId="4" fillId="5" borderId="0" applyNumberFormat="0" applyBorder="0" applyAlignment="0" applyProtection="0"/>
    <xf numFmtId="37" fontId="40" fillId="0" borderId="0"/>
    <xf numFmtId="37" fontId="40" fillId="3" borderId="0" applyNumberFormat="0" applyBorder="0" applyAlignment="0" applyProtection="0"/>
    <xf numFmtId="3" fontId="41" fillId="0" borderId="4" applyProtection="0"/>
  </cellStyleXfs>
  <cellXfs count="361">
    <xf numFmtId="0" fontId="0" fillId="0" borderId="0" xfId="0"/>
    <xf numFmtId="166" fontId="9" fillId="0" borderId="0" xfId="3" applyNumberFormat="1" applyFont="1" applyProtection="1">
      <protection locked="0"/>
    </xf>
    <xf numFmtId="166" fontId="11" fillId="0" borderId="0" xfId="3" applyNumberFormat="1" applyFont="1" applyFill="1"/>
    <xf numFmtId="166" fontId="11" fillId="0" borderId="7" xfId="3" applyNumberFormat="1" applyFont="1" applyFill="1" applyBorder="1"/>
    <xf numFmtId="166" fontId="11" fillId="0" borderId="6" xfId="3" applyNumberFormat="1" applyFont="1" applyFill="1" applyBorder="1"/>
    <xf numFmtId="38" fontId="15" fillId="0" borderId="0" xfId="3" applyNumberFormat="1" applyFont="1" applyAlignment="1">
      <alignment horizontal="centerContinuous"/>
    </xf>
    <xf numFmtId="38" fontId="16" fillId="0" borderId="0" xfId="3" applyNumberFormat="1" applyFont="1"/>
    <xf numFmtId="38" fontId="17" fillId="0" borderId="0" xfId="3" applyNumberFormat="1" applyFont="1"/>
    <xf numFmtId="38" fontId="17" fillId="0" borderId="0" xfId="3" applyNumberFormat="1" applyFont="1" applyAlignment="1">
      <alignment horizontal="center"/>
    </xf>
    <xf numFmtId="38" fontId="17" fillId="0" borderId="8" xfId="3" applyNumberFormat="1" applyFont="1" applyBorder="1" applyAlignment="1">
      <alignment horizontal="center"/>
    </xf>
    <xf numFmtId="38" fontId="17" fillId="0" borderId="0" xfId="3" applyNumberFormat="1" applyFont="1" applyBorder="1" applyAlignment="1">
      <alignment horizontal="center"/>
    </xf>
    <xf numFmtId="43" fontId="17" fillId="0" borderId="8" xfId="3" quotePrefix="1" applyFont="1" applyBorder="1" applyAlignment="1">
      <alignment horizontal="center"/>
    </xf>
    <xf numFmtId="38" fontId="18" fillId="0" borderId="0" xfId="3" applyNumberFormat="1" applyFont="1" applyBorder="1" applyAlignment="1">
      <alignment horizontal="left"/>
    </xf>
    <xf numFmtId="38" fontId="18" fillId="0" borderId="0" xfId="3" applyNumberFormat="1" applyFont="1" applyBorder="1" applyAlignment="1">
      <alignment horizontal="center"/>
    </xf>
    <xf numFmtId="38" fontId="16" fillId="0" borderId="0" xfId="3" applyNumberFormat="1" applyFont="1" applyAlignment="1">
      <alignment horizontal="center"/>
    </xf>
    <xf numFmtId="38" fontId="16" fillId="0" borderId="0" xfId="3" applyNumberFormat="1" applyFont="1" applyAlignment="1">
      <alignment horizontal="right"/>
    </xf>
    <xf numFmtId="38" fontId="16" fillId="0" borderId="8" xfId="3" applyNumberFormat="1" applyFont="1" applyBorder="1"/>
    <xf numFmtId="38" fontId="16" fillId="0" borderId="0" xfId="3" applyNumberFormat="1" applyFont="1" applyBorder="1"/>
    <xf numFmtId="40" fontId="16" fillId="0" borderId="0" xfId="3" applyNumberFormat="1" applyFont="1" applyAlignment="1">
      <alignment horizontal="right"/>
    </xf>
    <xf numFmtId="0" fontId="16" fillId="0" borderId="0" xfId="0" applyFont="1"/>
    <xf numFmtId="38" fontId="16" fillId="0" borderId="0" xfId="3" applyNumberFormat="1" applyFont="1" applyBorder="1" applyAlignment="1">
      <alignment horizontal="center"/>
    </xf>
    <xf numFmtId="38" fontId="17" fillId="0" borderId="0" xfId="3" applyNumberFormat="1" applyFont="1" applyBorder="1"/>
    <xf numFmtId="0" fontId="0" fillId="0" borderId="0" xfId="0" applyBorder="1"/>
    <xf numFmtId="0" fontId="0" fillId="0" borderId="9" xfId="0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165" fontId="0" fillId="0" borderId="0" xfId="4" applyNumberFormat="1" applyFont="1"/>
    <xf numFmtId="38" fontId="20" fillId="0" borderId="0" xfId="3" applyNumberFormat="1" applyFont="1"/>
    <xf numFmtId="38" fontId="20" fillId="0" borderId="0" xfId="3" applyNumberFormat="1" applyFont="1" applyBorder="1"/>
    <xf numFmtId="166" fontId="7" fillId="0" borderId="0" xfId="3" applyNumberFormat="1" applyFont="1" applyProtection="1">
      <protection locked="0"/>
    </xf>
    <xf numFmtId="166" fontId="10" fillId="0" borderId="7" xfId="3" applyNumberFormat="1" applyFont="1" applyFill="1" applyBorder="1"/>
    <xf numFmtId="38" fontId="17" fillId="0" borderId="0" xfId="3" applyNumberFormat="1" applyFont="1" applyAlignment="1">
      <alignment horizontal="right"/>
    </xf>
    <xf numFmtId="40" fontId="17" fillId="0" borderId="0" xfId="3" applyNumberFormat="1" applyFont="1" applyAlignment="1">
      <alignment horizontal="right"/>
    </xf>
    <xf numFmtId="166" fontId="7" fillId="0" borderId="0" xfId="3" applyNumberFormat="1" applyFont="1"/>
    <xf numFmtId="0" fontId="25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Font="1" applyBorder="1"/>
    <xf numFmtId="165" fontId="0" fillId="0" borderId="0" xfId="4" applyNumberFormat="1" applyFont="1" applyBorder="1"/>
    <xf numFmtId="0" fontId="7" fillId="0" borderId="0" xfId="17" applyFont="1"/>
    <xf numFmtId="0" fontId="8" fillId="0" borderId="0" xfId="17" applyFont="1" applyAlignment="1">
      <alignment horizontal="right"/>
    </xf>
    <xf numFmtId="49" fontId="7" fillId="0" borderId="0" xfId="17" applyNumberFormat="1" applyFont="1" applyProtection="1">
      <protection locked="0"/>
    </xf>
    <xf numFmtId="0" fontId="7" fillId="0" borderId="0" xfId="17" applyFont="1" applyProtection="1">
      <protection locked="0"/>
    </xf>
    <xf numFmtId="0" fontId="8" fillId="0" borderId="0" xfId="17" applyFont="1"/>
    <xf numFmtId="15" fontId="26" fillId="0" borderId="0" xfId="17" applyNumberFormat="1" applyFont="1"/>
    <xf numFmtId="0" fontId="26" fillId="0" borderId="0" xfId="17" applyFont="1"/>
    <xf numFmtId="0" fontId="8" fillId="4" borderId="5" xfId="17" applyFont="1" applyFill="1" applyBorder="1"/>
    <xf numFmtId="17" fontId="8" fillId="4" borderId="10" xfId="17" applyNumberFormat="1" applyFont="1" applyFill="1" applyBorder="1" applyAlignment="1">
      <alignment horizontal="center"/>
    </xf>
    <xf numFmtId="17" fontId="8" fillId="4" borderId="3" xfId="17" applyNumberFormat="1" applyFont="1" applyFill="1" applyBorder="1" applyAlignment="1">
      <alignment horizontal="center"/>
    </xf>
    <xf numFmtId="17" fontId="8" fillId="4" borderId="11" xfId="17" applyNumberFormat="1" applyFont="1" applyFill="1" applyBorder="1" applyAlignment="1">
      <alignment horizontal="center"/>
    </xf>
    <xf numFmtId="17" fontId="8" fillId="0" borderId="0" xfId="17" applyNumberFormat="1" applyFont="1" applyFill="1" applyBorder="1" applyAlignment="1">
      <alignment horizontal="center"/>
    </xf>
    <xf numFmtId="0" fontId="7" fillId="0" borderId="0" xfId="17" applyFont="1" applyFill="1" applyBorder="1"/>
    <xf numFmtId="0" fontId="7" fillId="0" borderId="0" xfId="17" applyNumberFormat="1" applyFont="1"/>
    <xf numFmtId="0" fontId="7" fillId="0" borderId="0" xfId="17" applyFont="1" applyBorder="1"/>
    <xf numFmtId="166" fontId="7" fillId="0" borderId="8" xfId="3" applyNumberFormat="1" applyFont="1" applyBorder="1" applyProtection="1">
      <protection locked="0"/>
    </xf>
    <xf numFmtId="0" fontId="8" fillId="0" borderId="0" xfId="17" applyFont="1" applyFill="1" applyAlignment="1">
      <alignment horizontal="left"/>
    </xf>
    <xf numFmtId="49" fontId="7" fillId="0" borderId="0" xfId="17" applyNumberFormat="1" applyFont="1"/>
    <xf numFmtId="0" fontId="8" fillId="0" borderId="0" xfId="17" applyFont="1" applyAlignment="1">
      <alignment horizontal="center"/>
    </xf>
    <xf numFmtId="166" fontId="10" fillId="0" borderId="6" xfId="3" applyNumberFormat="1" applyFont="1" applyBorder="1"/>
    <xf numFmtId="0" fontId="10" fillId="0" borderId="0" xfId="17" applyFont="1" applyFill="1" applyBorder="1"/>
    <xf numFmtId="17" fontId="8" fillId="0" borderId="0" xfId="17" applyNumberFormat="1" applyFont="1" applyAlignment="1">
      <alignment horizontal="center"/>
    </xf>
    <xf numFmtId="0" fontId="7" fillId="0" borderId="0" xfId="17" applyFont="1" applyFill="1"/>
    <xf numFmtId="0" fontId="7" fillId="0" borderId="0" xfId="17" applyFont="1" applyFill="1" applyAlignment="1"/>
    <xf numFmtId="0" fontId="8" fillId="0" borderId="0" xfId="17" applyFont="1" applyFill="1" applyAlignment="1"/>
    <xf numFmtId="0" fontId="8" fillId="0" borderId="0" xfId="17" applyFont="1" applyFill="1"/>
    <xf numFmtId="0" fontId="9" fillId="0" borderId="0" xfId="17" applyFont="1"/>
    <xf numFmtId="0" fontId="12" fillId="0" borderId="0" xfId="17" applyFont="1" applyFill="1"/>
    <xf numFmtId="0" fontId="8" fillId="0" borderId="0" xfId="17" applyNumberFormat="1" applyFont="1" applyAlignment="1">
      <alignment horizontal="right"/>
    </xf>
    <xf numFmtId="0" fontId="14" fillId="0" borderId="0" xfId="17" applyNumberFormat="1" applyFont="1" applyAlignment="1">
      <alignment horizontal="right"/>
    </xf>
    <xf numFmtId="0" fontId="7" fillId="0" borderId="0" xfId="17" applyNumberFormat="1" applyFont="1" applyProtection="1">
      <protection locked="0"/>
    </xf>
    <xf numFmtId="0" fontId="7" fillId="0" borderId="0" xfId="17" applyNumberFormat="1" applyFont="1" applyBorder="1"/>
    <xf numFmtId="0" fontId="7" fillId="0" borderId="0" xfId="17" applyNumberFormat="1" applyFont="1" applyFill="1"/>
    <xf numFmtId="0" fontId="10" fillId="0" borderId="0" xfId="17" applyFont="1" applyBorder="1"/>
    <xf numFmtId="0" fontId="12" fillId="0" borderId="0" xfId="17" applyFont="1"/>
    <xf numFmtId="6" fontId="27" fillId="6" borderId="0" xfId="0" applyNumberFormat="1" applyFont="1" applyFill="1" applyBorder="1" applyAlignment="1" applyProtection="1">
      <alignment horizontal="centerContinuous"/>
    </xf>
    <xf numFmtId="0" fontId="7" fillId="6" borderId="0" xfId="0" applyFont="1" applyFill="1" applyBorder="1" applyAlignment="1" applyProtection="1">
      <alignment horizontal="centerContinuous"/>
    </xf>
    <xf numFmtId="6" fontId="7" fillId="6" borderId="0" xfId="0" applyNumberFormat="1" applyFont="1" applyFill="1" applyBorder="1" applyAlignment="1" applyProtection="1">
      <alignment horizontal="centerContinuous"/>
    </xf>
    <xf numFmtId="0" fontId="7" fillId="0" borderId="0" xfId="0" applyFont="1" applyProtection="1"/>
    <xf numFmtId="170" fontId="27" fillId="6" borderId="0" xfId="0" applyNumberFormat="1" applyFont="1" applyFill="1" applyBorder="1" applyAlignment="1" applyProtection="1">
      <alignment horizontal="centerContinuous"/>
    </xf>
    <xf numFmtId="0" fontId="21" fillId="3" borderId="0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41" fontId="0" fillId="0" borderId="5" xfId="0" applyNumberFormat="1" applyBorder="1"/>
    <xf numFmtId="41" fontId="0" fillId="3" borderId="5" xfId="0" applyNumberFormat="1" applyFill="1" applyBorder="1" applyProtection="1"/>
    <xf numFmtId="41" fontId="6" fillId="0" borderId="5" xfId="0" applyNumberFormat="1" applyFont="1" applyBorder="1"/>
    <xf numFmtId="41" fontId="29" fillId="0" borderId="5" xfId="0" applyNumberFormat="1" applyFont="1" applyBorder="1"/>
    <xf numFmtId="41" fontId="0" fillId="0" borderId="5" xfId="0" applyNumberFormat="1" applyBorder="1" applyProtection="1"/>
    <xf numFmtId="0" fontId="6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41" fontId="21" fillId="0" borderId="13" xfId="0" applyNumberFormat="1" applyFont="1" applyBorder="1"/>
    <xf numFmtId="41" fontId="21" fillId="3" borderId="13" xfId="0" applyNumberFormat="1" applyFont="1" applyFill="1" applyBorder="1" applyProtection="1"/>
    <xf numFmtId="41" fontId="21" fillId="0" borderId="13" xfId="0" applyNumberFormat="1" applyFont="1" applyBorder="1" applyProtection="1"/>
    <xf numFmtId="41" fontId="0" fillId="0" borderId="0" xfId="0" applyNumberFormat="1"/>
    <xf numFmtId="41" fontId="0" fillId="0" borderId="0" xfId="0" applyNumberFormat="1" applyFill="1"/>
    <xf numFmtId="41" fontId="21" fillId="0" borderId="0" xfId="0" applyNumberFormat="1" applyFont="1" applyBorder="1"/>
    <xf numFmtId="41" fontId="21" fillId="0" borderId="0" xfId="0" applyNumberFormat="1" applyFont="1" applyFill="1" applyBorder="1"/>
    <xf numFmtId="41" fontId="21" fillId="0" borderId="5" xfId="0" applyNumberFormat="1" applyFont="1" applyBorder="1"/>
    <xf numFmtId="41" fontId="21" fillId="3" borderId="5" xfId="0" applyNumberFormat="1" applyFont="1" applyFill="1" applyBorder="1" applyProtection="1"/>
    <xf numFmtId="41" fontId="21" fillId="0" borderId="5" xfId="0" applyNumberFormat="1" applyFont="1" applyBorder="1" applyProtection="1"/>
    <xf numFmtId="167" fontId="21" fillId="7" borderId="5" xfId="0" applyNumberFormat="1" applyFont="1" applyFill="1" applyBorder="1"/>
    <xf numFmtId="41" fontId="21" fillId="0" borderId="14" xfId="0" applyNumberFormat="1" applyFont="1" applyBorder="1"/>
    <xf numFmtId="41" fontId="0" fillId="0" borderId="8" xfId="0" applyNumberFormat="1" applyBorder="1"/>
    <xf numFmtId="0" fontId="0" fillId="0" borderId="0" xfId="0" applyAlignment="1">
      <alignment horizontal="centerContinuous"/>
    </xf>
    <xf numFmtId="38" fontId="16" fillId="0" borderId="0" xfId="3" applyNumberFormat="1" applyFont="1" applyFill="1"/>
    <xf numFmtId="38" fontId="22" fillId="0" borderId="0" xfId="3" applyNumberFormat="1" applyFont="1" applyFill="1"/>
    <xf numFmtId="38" fontId="20" fillId="0" borderId="0" xfId="3" applyNumberFormat="1" applyFont="1" applyFill="1"/>
    <xf numFmtId="38" fontId="16" fillId="0" borderId="0" xfId="3" applyNumberFormat="1" applyFont="1" applyFill="1" applyBorder="1"/>
    <xf numFmtId="38" fontId="16" fillId="0" borderId="8" xfId="3" applyNumberFormat="1" applyFont="1" applyFill="1" applyBorder="1"/>
    <xf numFmtId="38" fontId="20" fillId="0" borderId="0" xfId="3" applyNumberFormat="1" applyFont="1" applyFill="1" applyBorder="1"/>
    <xf numFmtId="38" fontId="24" fillId="0" borderId="0" xfId="3" applyNumberFormat="1" applyFont="1" applyFill="1"/>
    <xf numFmtId="38" fontId="17" fillId="0" borderId="0" xfId="3" applyNumberFormat="1" applyFont="1" applyFill="1"/>
    <xf numFmtId="38" fontId="17" fillId="0" borderId="0" xfId="3" applyNumberFormat="1" applyFont="1" applyFill="1" applyBorder="1"/>
    <xf numFmtId="0" fontId="16" fillId="0" borderId="0" xfId="0" applyFont="1" applyFill="1"/>
    <xf numFmtId="38" fontId="16" fillId="0" borderId="0" xfId="3" applyNumberFormat="1" applyFont="1" applyFill="1" applyAlignment="1">
      <alignment horizontal="center"/>
    </xf>
    <xf numFmtId="40" fontId="16" fillId="0" borderId="0" xfId="3" applyNumberFormat="1" applyFont="1" applyFill="1" applyAlignment="1">
      <alignment horizontal="right"/>
    </xf>
    <xf numFmtId="40" fontId="17" fillId="0" borderId="0" xfId="3" applyNumberFormat="1" applyFont="1" applyFill="1" applyAlignment="1">
      <alignment horizontal="right"/>
    </xf>
    <xf numFmtId="38" fontId="16" fillId="0" borderId="0" xfId="3" quotePrefix="1" applyNumberFormat="1" applyFont="1"/>
    <xf numFmtId="41" fontId="16" fillId="0" borderId="0" xfId="3" applyNumberFormat="1" applyFont="1"/>
    <xf numFmtId="41" fontId="16" fillId="0" borderId="0" xfId="0" applyNumberFormat="1" applyFont="1"/>
    <xf numFmtId="41" fontId="20" fillId="0" borderId="0" xfId="3" applyNumberFormat="1" applyFont="1"/>
    <xf numFmtId="38" fontId="16" fillId="0" borderId="0" xfId="3" applyNumberFormat="1" applyFont="1" applyAlignment="1">
      <alignment horizontal="centerContinuous"/>
    </xf>
    <xf numFmtId="38" fontId="17" fillId="0" borderId="0" xfId="3" applyNumberFormat="1" applyFont="1" applyAlignment="1">
      <alignment horizontal="centerContinuous"/>
    </xf>
    <xf numFmtId="38" fontId="22" fillId="0" borderId="0" xfId="3" quotePrefix="1" applyNumberFormat="1" applyFont="1"/>
    <xf numFmtId="38" fontId="22" fillId="0" borderId="0" xfId="3" applyNumberFormat="1" applyFont="1"/>
    <xf numFmtId="41" fontId="22" fillId="0" borderId="0" xfId="3" applyNumberFormat="1" applyFont="1"/>
    <xf numFmtId="38" fontId="30" fillId="0" borderId="0" xfId="3" applyNumberFormat="1" applyFont="1" applyAlignment="1">
      <alignment horizontal="center"/>
    </xf>
    <xf numFmtId="166" fontId="30" fillId="0" borderId="8" xfId="3" quotePrefix="1" applyNumberFormat="1" applyFont="1" applyBorder="1" applyAlignment="1">
      <alignment horizontal="center"/>
    </xf>
    <xf numFmtId="38" fontId="20" fillId="0" borderId="0" xfId="3" applyNumberFormat="1" applyFont="1" applyAlignment="1">
      <alignment horizontal="centerContinuous"/>
    </xf>
    <xf numFmtId="38" fontId="20" fillId="0" borderId="8" xfId="3" applyNumberFormat="1" applyFont="1" applyBorder="1"/>
    <xf numFmtId="38" fontId="30" fillId="0" borderId="0" xfId="3" applyNumberFormat="1" applyFont="1"/>
    <xf numFmtId="38" fontId="30" fillId="0" borderId="0" xfId="3" applyNumberFormat="1" applyFont="1" applyBorder="1"/>
    <xf numFmtId="41" fontId="20" fillId="0" borderId="0" xfId="3" applyNumberFormat="1" applyFont="1" applyAlignment="1">
      <alignment horizontal="right"/>
    </xf>
    <xf numFmtId="42" fontId="30" fillId="0" borderId="15" xfId="3" applyNumberFormat="1" applyFont="1" applyBorder="1"/>
    <xf numFmtId="38" fontId="20" fillId="0" borderId="0" xfId="3" quotePrefix="1" applyNumberFormat="1" applyFont="1"/>
    <xf numFmtId="0" fontId="6" fillId="0" borderId="0" xfId="0" applyFont="1"/>
    <xf numFmtId="165" fontId="0" fillId="0" borderId="0" xfId="0" applyNumberFormat="1"/>
    <xf numFmtId="165" fontId="21" fillId="0" borderId="0" xfId="0" applyNumberFormat="1" applyFont="1" applyBorder="1"/>
    <xf numFmtId="165" fontId="21" fillId="0" borderId="0" xfId="4" applyNumberFormat="1" applyFont="1" applyBorder="1"/>
    <xf numFmtId="165" fontId="1" fillId="0" borderId="0" xfId="4" applyNumberFormat="1" applyBorder="1"/>
    <xf numFmtId="165" fontId="1" fillId="0" borderId="0" xfId="4" applyNumberFormat="1"/>
    <xf numFmtId="0" fontId="31" fillId="0" borderId="0" xfId="0" applyFont="1" applyBorder="1"/>
    <xf numFmtId="0" fontId="20" fillId="0" borderId="0" xfId="0" applyFont="1"/>
    <xf numFmtId="41" fontId="0" fillId="0" borderId="0" xfId="0" applyNumberFormat="1" applyBorder="1"/>
    <xf numFmtId="41" fontId="21" fillId="0" borderId="0" xfId="0" applyNumberFormat="1" applyFont="1"/>
    <xf numFmtId="41" fontId="1" fillId="0" borderId="0" xfId="4" applyNumberFormat="1" applyBorder="1"/>
    <xf numFmtId="41" fontId="1" fillId="0" borderId="0" xfId="4" applyNumberFormat="1"/>
    <xf numFmtId="0" fontId="21" fillId="0" borderId="16" xfId="0" applyFont="1" applyBorder="1" applyAlignment="1">
      <alignment horizontal="center"/>
    </xf>
    <xf numFmtId="41" fontId="0" fillId="0" borderId="9" xfId="0" applyNumberFormat="1" applyBorder="1"/>
    <xf numFmtId="41" fontId="21" fillId="0" borderId="9" xfId="0" applyNumberFormat="1" applyFont="1" applyBorder="1"/>
    <xf numFmtId="41" fontId="1" fillId="0" borderId="9" xfId="4" applyNumberFormat="1" applyFont="1" applyBorder="1"/>
    <xf numFmtId="41" fontId="0" fillId="0" borderId="17" xfId="0" applyNumberFormat="1" applyBorder="1"/>
    <xf numFmtId="41" fontId="1" fillId="0" borderId="18" xfId="4" applyNumberFormat="1" applyBorder="1"/>
    <xf numFmtId="41" fontId="1" fillId="0" borderId="8" xfId="4" applyNumberFormat="1" applyBorder="1"/>
    <xf numFmtId="41" fontId="0" fillId="0" borderId="19" xfId="0" applyNumberFormat="1" applyBorder="1"/>
    <xf numFmtId="0" fontId="21" fillId="3" borderId="10" xfId="0" applyFont="1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3" borderId="11" xfId="0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 vertical="center"/>
    </xf>
    <xf numFmtId="0" fontId="21" fillId="3" borderId="11" xfId="0" applyFont="1" applyFill="1" applyBorder="1" applyAlignment="1">
      <alignment horizontal="centerContinuous" vertical="center"/>
    </xf>
    <xf numFmtId="38" fontId="0" fillId="0" borderId="8" xfId="0" applyNumberFormat="1" applyBorder="1"/>
    <xf numFmtId="41" fontId="0" fillId="0" borderId="0" xfId="0" applyNumberFormat="1" applyFill="1" applyBorder="1"/>
    <xf numFmtId="41" fontId="0" fillId="0" borderId="18" xfId="0" applyNumberFormat="1" applyFill="1" applyBorder="1"/>
    <xf numFmtId="41" fontId="0" fillId="0" borderId="8" xfId="0" applyNumberFormat="1" applyFill="1" applyBorder="1"/>
    <xf numFmtId="41" fontId="0" fillId="0" borderId="18" xfId="0" applyNumberFormat="1" applyBorder="1"/>
    <xf numFmtId="41" fontId="21" fillId="0" borderId="17" xfId="0" applyNumberFormat="1" applyFont="1" applyBorder="1"/>
    <xf numFmtId="41" fontId="21" fillId="0" borderId="9" xfId="4" applyNumberFormat="1" applyFont="1" applyBorder="1"/>
    <xf numFmtId="41" fontId="21" fillId="0" borderId="0" xfId="4" applyNumberFormat="1" applyFont="1" applyBorder="1"/>
    <xf numFmtId="41" fontId="21" fillId="0" borderId="0" xfId="4" applyNumberFormat="1" applyFont="1"/>
    <xf numFmtId="0" fontId="21" fillId="0" borderId="10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66" fontId="0" fillId="0" borderId="0" xfId="0" applyNumberFormat="1"/>
    <xf numFmtId="38" fontId="0" fillId="0" borderId="0" xfId="0" applyNumberFormat="1"/>
    <xf numFmtId="38" fontId="0" fillId="0" borderId="0" xfId="0" applyNumberFormat="1" applyBorder="1"/>
    <xf numFmtId="41" fontId="21" fillId="0" borderId="17" xfId="4" applyNumberFormat="1" applyFont="1" applyBorder="1"/>
    <xf numFmtId="14" fontId="0" fillId="0" borderId="0" xfId="0" applyNumberFormat="1" applyBorder="1"/>
    <xf numFmtId="7" fontId="0" fillId="0" borderId="0" xfId="0" applyNumberFormat="1" applyBorder="1"/>
    <xf numFmtId="7" fontId="23" fillId="0" borderId="0" xfId="0" applyNumberFormat="1" applyFont="1" applyBorder="1"/>
    <xf numFmtId="0" fontId="23" fillId="0" borderId="0" xfId="0" applyFont="1" applyBorder="1"/>
    <xf numFmtId="38" fontId="20" fillId="0" borderId="7" xfId="3" applyNumberFormat="1" applyFont="1" applyBorder="1"/>
    <xf numFmtId="38" fontId="30" fillId="0" borderId="8" xfId="3" quotePrefix="1" applyNumberFormat="1" applyFont="1" applyBorder="1" applyAlignment="1">
      <alignment horizontal="center"/>
    </xf>
    <xf numFmtId="38" fontId="32" fillId="0" borderId="0" xfId="3" applyNumberFormat="1" applyFont="1" applyFill="1"/>
    <xf numFmtId="166" fontId="30" fillId="0" borderId="8" xfId="3" applyNumberFormat="1" applyFont="1" applyBorder="1" applyAlignment="1">
      <alignment horizontal="center"/>
    </xf>
    <xf numFmtId="38" fontId="19" fillId="0" borderId="0" xfId="3" applyNumberFormat="1" applyFont="1"/>
    <xf numFmtId="0" fontId="33" fillId="0" borderId="12" xfId="0" applyFont="1" applyBorder="1" applyAlignment="1">
      <alignment horizontal="center"/>
    </xf>
    <xf numFmtId="167" fontId="21" fillId="8" borderId="5" xfId="0" applyNumberFormat="1" applyFont="1" applyFill="1" applyBorder="1"/>
    <xf numFmtId="37" fontId="16" fillId="0" borderId="0" xfId="3" applyNumberFormat="1" applyFont="1" applyAlignment="1">
      <alignment horizontal="right"/>
    </xf>
    <xf numFmtId="37" fontId="16" fillId="0" borderId="0" xfId="3" applyNumberFormat="1" applyFont="1"/>
    <xf numFmtId="37" fontId="16" fillId="0" borderId="8" xfId="3" applyNumberFormat="1" applyFont="1" applyBorder="1"/>
    <xf numFmtId="37" fontId="16" fillId="0" borderId="8" xfId="0" applyNumberFormat="1" applyFont="1" applyBorder="1"/>
    <xf numFmtId="3" fontId="16" fillId="0" borderId="0" xfId="3" applyNumberFormat="1" applyFont="1"/>
    <xf numFmtId="3" fontId="20" fillId="0" borderId="0" xfId="3" applyNumberFormat="1" applyFont="1"/>
    <xf numFmtId="3" fontId="17" fillId="0" borderId="15" xfId="3" applyNumberFormat="1" applyFont="1" applyBorder="1"/>
    <xf numFmtId="0" fontId="17" fillId="0" borderId="0" xfId="0" applyFont="1" applyAlignment="1">
      <alignment horizontal="center"/>
    </xf>
    <xf numFmtId="17" fontId="17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17" fillId="0" borderId="0" xfId="0" applyFont="1"/>
    <xf numFmtId="0" fontId="16" fillId="0" borderId="0" xfId="0" applyFont="1" applyAlignment="1"/>
    <xf numFmtId="41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Border="1"/>
    <xf numFmtId="43" fontId="16" fillId="0" borderId="0" xfId="0" applyNumberFormat="1" applyFont="1"/>
    <xf numFmtId="41" fontId="16" fillId="0" borderId="8" xfId="0" applyNumberFormat="1" applyFont="1" applyBorder="1"/>
    <xf numFmtId="41" fontId="16" fillId="0" borderId="8" xfId="0" applyNumberFormat="1" applyFont="1" applyBorder="1" applyAlignment="1">
      <alignment horizontal="center"/>
    </xf>
    <xf numFmtId="0" fontId="35" fillId="0" borderId="0" xfId="0" applyFont="1"/>
    <xf numFmtId="41" fontId="16" fillId="0" borderId="0" xfId="0" applyNumberFormat="1" applyFont="1" applyAlignment="1">
      <alignment horizontal="center"/>
    </xf>
    <xf numFmtId="0" fontId="16" fillId="0" borderId="0" xfId="0" quotePrefix="1" applyFont="1"/>
    <xf numFmtId="41" fontId="16" fillId="0" borderId="0" xfId="0" applyNumberFormat="1" applyFont="1" applyBorder="1"/>
    <xf numFmtId="38" fontId="15" fillId="0" borderId="0" xfId="3" applyNumberFormat="1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0" fillId="0" borderId="0" xfId="0" applyFill="1"/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41" fontId="22" fillId="0" borderId="0" xfId="0" applyNumberFormat="1" applyFont="1" applyFill="1"/>
    <xf numFmtId="41" fontId="22" fillId="0" borderId="0" xfId="0" applyNumberFormat="1" applyFont="1" applyFill="1" applyBorder="1"/>
    <xf numFmtId="41" fontId="22" fillId="0" borderId="8" xfId="0" applyNumberFormat="1" applyFont="1" applyFill="1" applyBorder="1"/>
    <xf numFmtId="41" fontId="16" fillId="0" borderId="0" xfId="0" applyNumberFormat="1" applyFont="1" applyFill="1"/>
    <xf numFmtId="169" fontId="16" fillId="0" borderId="20" xfId="3" applyNumberFormat="1" applyFont="1" applyFill="1" applyBorder="1" applyAlignment="1">
      <alignment horizontal="right"/>
    </xf>
    <xf numFmtId="37" fontId="16" fillId="0" borderId="20" xfId="3" applyNumberFormat="1" applyFont="1" applyBorder="1" applyAlignment="1">
      <alignment horizontal="right"/>
    </xf>
    <xf numFmtId="41" fontId="17" fillId="0" borderId="0" xfId="3" applyNumberFormat="1" applyFont="1"/>
    <xf numFmtId="41" fontId="30" fillId="0" borderId="0" xfId="3" applyNumberFormat="1" applyFont="1"/>
    <xf numFmtId="37" fontId="22" fillId="0" borderId="0" xfId="3" applyNumberFormat="1" applyFont="1" applyAlignment="1">
      <alignment horizontal="right"/>
    </xf>
    <xf numFmtId="37" fontId="22" fillId="0" borderId="0" xfId="3" applyNumberFormat="1" applyFont="1" applyBorder="1" applyAlignment="1">
      <alignment horizontal="right"/>
    </xf>
    <xf numFmtId="38" fontId="17" fillId="0" borderId="0" xfId="3" applyNumberFormat="1" applyFont="1" applyFill="1" applyAlignment="1">
      <alignment horizontal="center"/>
    </xf>
    <xf numFmtId="10" fontId="22" fillId="0" borderId="0" xfId="19" applyNumberFormat="1" applyFont="1" applyFill="1" applyAlignment="1">
      <alignment horizontal="center"/>
    </xf>
    <xf numFmtId="38" fontId="22" fillId="0" borderId="0" xfId="3" applyNumberFormat="1" applyFont="1" applyBorder="1"/>
    <xf numFmtId="38" fontId="22" fillId="0" borderId="8" xfId="3" applyNumberFormat="1" applyFont="1" applyFill="1" applyBorder="1"/>
    <xf numFmtId="38" fontId="22" fillId="0" borderId="8" xfId="3" applyNumberFormat="1" applyFont="1" applyBorder="1"/>
    <xf numFmtId="3" fontId="16" fillId="0" borderId="0" xfId="3" applyNumberFormat="1" applyFont="1" applyBorder="1"/>
    <xf numFmtId="41" fontId="20" fillId="0" borderId="0" xfId="3" applyNumberFormat="1" applyFont="1" applyBorder="1" applyAlignment="1">
      <alignment horizontal="right"/>
    </xf>
    <xf numFmtId="38" fontId="22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36" fillId="0" borderId="0" xfId="0" applyFont="1" applyAlignment="1">
      <alignment horizontal="left"/>
    </xf>
    <xf numFmtId="0" fontId="36" fillId="0" borderId="0" xfId="0" applyFont="1"/>
    <xf numFmtId="37" fontId="22" fillId="0" borderId="0" xfId="3" applyNumberFormat="1" applyFont="1"/>
    <xf numFmtId="43" fontId="16" fillId="0" borderId="0" xfId="3" applyFont="1"/>
    <xf numFmtId="166" fontId="15" fillId="0" borderId="0" xfId="3" applyNumberFormat="1" applyFont="1" applyAlignment="1">
      <alignment horizontal="centerContinuous"/>
    </xf>
    <xf numFmtId="166" fontId="16" fillId="0" borderId="0" xfId="3" applyNumberFormat="1" applyFont="1" applyAlignment="1">
      <alignment horizontal="centerContinuous"/>
    </xf>
    <xf numFmtId="166" fontId="17" fillId="0" borderId="0" xfId="3" quotePrefix="1" applyNumberFormat="1" applyFont="1" applyAlignment="1">
      <alignment horizontal="center"/>
    </xf>
    <xf numFmtId="166" fontId="17" fillId="0" borderId="0" xfId="3" applyNumberFormat="1" applyFont="1" applyAlignment="1">
      <alignment horizontal="center"/>
    </xf>
    <xf numFmtId="166" fontId="16" fillId="0" borderId="0" xfId="3" applyNumberFormat="1" applyFont="1"/>
    <xf numFmtId="166" fontId="16" fillId="0" borderId="0" xfId="3" applyNumberFormat="1" applyFont="1" applyAlignment="1">
      <alignment horizontal="center"/>
    </xf>
    <xf numFmtId="166" fontId="16" fillId="0" borderId="0" xfId="3" applyNumberFormat="1" applyFont="1" applyFill="1"/>
    <xf numFmtId="166" fontId="16" fillId="0" borderId="0" xfId="3" applyNumberFormat="1" applyFont="1" applyFill="1" applyBorder="1"/>
    <xf numFmtId="166" fontId="20" fillId="0" borderId="0" xfId="3" applyNumberFormat="1" applyFont="1" applyFill="1" applyBorder="1"/>
    <xf numFmtId="166" fontId="17" fillId="0" borderId="0" xfId="3" applyNumberFormat="1" applyFont="1" applyFill="1" applyBorder="1"/>
    <xf numFmtId="166" fontId="16" fillId="0" borderId="0" xfId="3" applyNumberFormat="1" applyFont="1" applyBorder="1"/>
    <xf numFmtId="166" fontId="17" fillId="0" borderId="0" xfId="3" applyNumberFormat="1" applyFont="1" applyFill="1" applyAlignment="1">
      <alignment horizontal="center"/>
    </xf>
    <xf numFmtId="166" fontId="17" fillId="0" borderId="0" xfId="3" applyNumberFormat="1" applyFont="1" applyFill="1"/>
    <xf numFmtId="166" fontId="17" fillId="0" borderId="0" xfId="3" applyNumberFormat="1" applyFont="1"/>
    <xf numFmtId="166" fontId="20" fillId="0" borderId="0" xfId="3" applyNumberFormat="1" applyFont="1"/>
    <xf numFmtId="166" fontId="22" fillId="0" borderId="0" xfId="3" applyNumberFormat="1" applyFont="1"/>
    <xf numFmtId="166" fontId="16" fillId="0" borderId="8" xfId="3" applyNumberFormat="1" applyFont="1" applyBorder="1"/>
    <xf numFmtId="166" fontId="17" fillId="0" borderId="8" xfId="3" applyNumberFormat="1" applyFont="1" applyBorder="1"/>
    <xf numFmtId="0" fontId="0" fillId="0" borderId="8" xfId="0" applyBorder="1"/>
    <xf numFmtId="166" fontId="17" fillId="0" borderId="0" xfId="3" applyNumberFormat="1" applyFont="1" applyBorder="1" applyAlignment="1">
      <alignment horizontal="center"/>
    </xf>
    <xf numFmtId="166" fontId="17" fillId="0" borderId="0" xfId="3" applyNumberFormat="1" applyFont="1" applyBorder="1"/>
    <xf numFmtId="166" fontId="22" fillId="0" borderId="0" xfId="3" applyNumberFormat="1" applyFont="1" applyBorder="1"/>
    <xf numFmtId="166" fontId="22" fillId="0" borderId="8" xfId="3" applyNumberFormat="1" applyFont="1" applyBorder="1"/>
    <xf numFmtId="166" fontId="15" fillId="9" borderId="0" xfId="3" applyNumberFormat="1" applyFont="1" applyFill="1" applyAlignment="1">
      <alignment horizontal="centerContinuous"/>
    </xf>
    <xf numFmtId="166" fontId="16" fillId="9" borderId="0" xfId="3" applyNumberFormat="1" applyFont="1" applyFill="1" applyAlignment="1">
      <alignment horizontal="centerContinuous"/>
    </xf>
    <xf numFmtId="166" fontId="17" fillId="9" borderId="0" xfId="3" quotePrefix="1" applyNumberFormat="1" applyFont="1" applyFill="1" applyAlignment="1">
      <alignment horizontal="center"/>
    </xf>
    <xf numFmtId="166" fontId="17" fillId="9" borderId="0" xfId="3" applyNumberFormat="1" applyFont="1" applyFill="1" applyAlignment="1">
      <alignment horizontal="center"/>
    </xf>
    <xf numFmtId="166" fontId="16" fillId="9" borderId="0" xfId="3" applyNumberFormat="1" applyFont="1" applyFill="1"/>
    <xf numFmtId="166" fontId="16" fillId="9" borderId="0" xfId="3" applyNumberFormat="1" applyFont="1" applyFill="1" applyAlignment="1">
      <alignment horizontal="center"/>
    </xf>
    <xf numFmtId="166" fontId="16" fillId="9" borderId="0" xfId="3" applyNumberFormat="1" applyFont="1" applyFill="1" applyBorder="1"/>
    <xf numFmtId="166" fontId="20" fillId="9" borderId="0" xfId="3" applyNumberFormat="1" applyFont="1" applyFill="1" applyBorder="1"/>
    <xf numFmtId="166" fontId="17" fillId="9" borderId="0" xfId="3" applyNumberFormat="1" applyFont="1" applyFill="1" applyBorder="1"/>
    <xf numFmtId="166" fontId="17" fillId="9" borderId="0" xfId="3" applyNumberFormat="1" applyFont="1" applyFill="1"/>
    <xf numFmtId="166" fontId="16" fillId="9" borderId="8" xfId="3" applyNumberFormat="1" applyFont="1" applyFill="1" applyBorder="1"/>
    <xf numFmtId="38" fontId="16" fillId="9" borderId="0" xfId="3" applyNumberFormat="1" applyFont="1" applyFill="1"/>
    <xf numFmtId="166" fontId="17" fillId="9" borderId="8" xfId="3" applyNumberFormat="1" applyFont="1" applyFill="1" applyBorder="1"/>
    <xf numFmtId="43" fontId="16" fillId="9" borderId="0" xfId="3" applyFont="1" applyFill="1"/>
    <xf numFmtId="3" fontId="17" fillId="9" borderId="15" xfId="3" applyNumberFormat="1" applyFont="1" applyFill="1" applyBorder="1"/>
    <xf numFmtId="166" fontId="20" fillId="9" borderId="0" xfId="3" applyNumberFormat="1" applyFont="1" applyFill="1"/>
    <xf numFmtId="166" fontId="22" fillId="9" borderId="0" xfId="3" applyNumberFormat="1" applyFont="1" applyFill="1"/>
    <xf numFmtId="3" fontId="17" fillId="0" borderId="15" xfId="3" applyNumberFormat="1" applyFont="1" applyFill="1" applyBorder="1"/>
    <xf numFmtId="0" fontId="42" fillId="0" borderId="0" xfId="0" applyFont="1"/>
    <xf numFmtId="0" fontId="21" fillId="0" borderId="8" xfId="0" applyFont="1" applyBorder="1"/>
    <xf numFmtId="0" fontId="21" fillId="0" borderId="8" xfId="0" applyFont="1" applyBorder="1" applyAlignment="1">
      <alignment horizontal="center"/>
    </xf>
    <xf numFmtId="166" fontId="1" fillId="0" borderId="0" xfId="3" applyNumberFormat="1"/>
    <xf numFmtId="0" fontId="43" fillId="0" borderId="0" xfId="0" applyFont="1"/>
    <xf numFmtId="41" fontId="21" fillId="0" borderId="7" xfId="0" applyNumberFormat="1" applyFont="1" applyBorder="1"/>
    <xf numFmtId="41" fontId="6" fillId="0" borderId="0" xfId="0" applyNumberFormat="1" applyFont="1" applyBorder="1"/>
    <xf numFmtId="0" fontId="43" fillId="0" borderId="0" xfId="0" quotePrefix="1" applyFont="1"/>
    <xf numFmtId="41" fontId="44" fillId="0" borderId="0" xfId="0" applyNumberFormat="1" applyFont="1"/>
    <xf numFmtId="0" fontId="45" fillId="0" borderId="0" xfId="0" applyFont="1"/>
    <xf numFmtId="41" fontId="6" fillId="0" borderId="0" xfId="0" applyNumberFormat="1" applyFont="1"/>
    <xf numFmtId="41" fontId="6" fillId="0" borderId="7" xfId="0" applyNumberFormat="1" applyFont="1" applyBorder="1"/>
    <xf numFmtId="41" fontId="44" fillId="0" borderId="8" xfId="0" applyNumberFormat="1" applyFont="1" applyBorder="1"/>
    <xf numFmtId="41" fontId="0" fillId="0" borderId="21" xfId="0" applyNumberFormat="1" applyBorder="1"/>
    <xf numFmtId="41" fontId="25" fillId="0" borderId="15" xfId="0" applyNumberFormat="1" applyFont="1" applyBorder="1"/>
    <xf numFmtId="0" fontId="1" fillId="0" borderId="0" xfId="18" applyFont="1"/>
    <xf numFmtId="0" fontId="7" fillId="0" borderId="0" xfId="18" applyFont="1"/>
    <xf numFmtId="3" fontId="8" fillId="0" borderId="20" xfId="18" applyNumberFormat="1" applyFont="1" applyBorder="1" applyAlignment="1">
      <alignment horizontal="center" vertical="center"/>
    </xf>
    <xf numFmtId="10" fontId="8" fillId="0" borderId="22" xfId="19" applyNumberFormat="1" applyFont="1" applyBorder="1" applyAlignment="1">
      <alignment horizontal="center" vertical="center"/>
    </xf>
    <xf numFmtId="10" fontId="8" fillId="0" borderId="23" xfId="19" applyNumberFormat="1" applyFont="1" applyBorder="1" applyAlignment="1">
      <alignment horizontal="center" vertical="center"/>
    </xf>
    <xf numFmtId="10" fontId="8" fillId="0" borderId="24" xfId="19" applyNumberFormat="1" applyFont="1" applyBorder="1" applyAlignment="1">
      <alignment horizontal="center" vertical="center"/>
    </xf>
    <xf numFmtId="10" fontId="8" fillId="0" borderId="20" xfId="19" applyNumberFormat="1" applyFont="1" applyBorder="1" applyAlignment="1">
      <alignment horizontal="center" vertical="center"/>
    </xf>
    <xf numFmtId="166" fontId="8" fillId="0" borderId="20" xfId="3" applyNumberFormat="1" applyFont="1" applyBorder="1"/>
    <xf numFmtId="0" fontId="46" fillId="0" borderId="0" xfId="0" applyFont="1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49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4" fontId="47" fillId="0" borderId="0" xfId="0" applyNumberFormat="1" applyFont="1" applyAlignment="1">
      <alignment horizontal="center"/>
    </xf>
    <xf numFmtId="3" fontId="47" fillId="0" borderId="0" xfId="0" applyNumberFormat="1" applyFont="1" applyAlignment="1">
      <alignment horizontal="center"/>
    </xf>
    <xf numFmtId="0" fontId="48" fillId="0" borderId="0" xfId="0" applyFont="1"/>
    <xf numFmtId="0" fontId="4" fillId="0" borderId="0" xfId="0" quotePrefix="1" applyFont="1"/>
    <xf numFmtId="4" fontId="4" fillId="0" borderId="0" xfId="0" quotePrefix="1" applyNumberFormat="1" applyFont="1" applyAlignment="1">
      <alignment horizontal="right"/>
    </xf>
    <xf numFmtId="4" fontId="48" fillId="0" borderId="0" xfId="0" applyNumberFormat="1" applyFont="1"/>
    <xf numFmtId="3" fontId="48" fillId="0" borderId="0" xfId="0" applyNumberFormat="1" applyFont="1"/>
    <xf numFmtId="3" fontId="48" fillId="0" borderId="6" xfId="0" applyNumberFormat="1" applyFont="1" applyBorder="1"/>
    <xf numFmtId="3" fontId="48" fillId="0" borderId="0" xfId="0" applyNumberFormat="1" applyFont="1" applyFill="1"/>
    <xf numFmtId="0" fontId="4" fillId="0" borderId="22" xfId="0" applyFont="1" applyBorder="1"/>
    <xf numFmtId="3" fontId="4" fillId="0" borderId="0" xfId="0" applyNumberFormat="1" applyFont="1" applyFill="1"/>
    <xf numFmtId="0" fontId="4" fillId="0" borderId="23" xfId="0" applyFont="1" applyBorder="1"/>
    <xf numFmtId="0" fontId="4" fillId="0" borderId="24" xfId="0" applyFont="1" applyBorder="1"/>
    <xf numFmtId="0" fontId="0" fillId="0" borderId="22" xfId="0" applyBorder="1"/>
    <xf numFmtId="0" fontId="21" fillId="0" borderId="23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0" fillId="0" borderId="23" xfId="0" applyBorder="1"/>
    <xf numFmtId="41" fontId="0" fillId="0" borderId="23" xfId="0" applyNumberFormat="1" applyBorder="1"/>
    <xf numFmtId="41" fontId="21" fillId="0" borderId="26" xfId="0" applyNumberFormat="1" applyFont="1" applyBorder="1"/>
    <xf numFmtId="41" fontId="44" fillId="0" borderId="23" xfId="0" applyNumberFormat="1" applyFont="1" applyBorder="1"/>
    <xf numFmtId="41" fontId="0" fillId="0" borderId="25" xfId="0" applyNumberFormat="1" applyBorder="1"/>
    <xf numFmtId="41" fontId="6" fillId="0" borderId="26" xfId="0" applyNumberFormat="1" applyFont="1" applyBorder="1"/>
    <xf numFmtId="41" fontId="0" fillId="0" borderId="22" xfId="0" applyNumberFormat="1" applyBorder="1"/>
    <xf numFmtId="41" fontId="25" fillId="0" borderId="27" xfId="0" applyNumberFormat="1" applyFont="1" applyBorder="1"/>
    <xf numFmtId="41" fontId="0" fillId="0" borderId="24" xfId="0" applyNumberFormat="1" applyBorder="1"/>
    <xf numFmtId="41" fontId="42" fillId="0" borderId="0" xfId="0" applyNumberFormat="1" applyFont="1" applyAlignment="1">
      <alignment horizontal="left"/>
    </xf>
    <xf numFmtId="41" fontId="42" fillId="0" borderId="0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21" fillId="0" borderId="0" xfId="0" applyNumberFormat="1" applyFont="1" applyBorder="1" applyAlignment="1">
      <alignment horizontal="right"/>
    </xf>
    <xf numFmtId="41" fontId="21" fillId="0" borderId="12" xfId="0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42" fontId="0" fillId="0" borderId="0" xfId="0" applyNumberFormat="1"/>
    <xf numFmtId="42" fontId="21" fillId="0" borderId="0" xfId="0" applyNumberFormat="1" applyFont="1"/>
    <xf numFmtId="0" fontId="21" fillId="0" borderId="0" xfId="0" applyFont="1" applyBorder="1" applyAlignment="1">
      <alignment horizontal="right"/>
    </xf>
    <xf numFmtId="41" fontId="6" fillId="0" borderId="8" xfId="0" applyNumberFormat="1" applyFont="1" applyBorder="1"/>
    <xf numFmtId="41" fontId="6" fillId="0" borderId="8" xfId="0" applyNumberFormat="1" applyFont="1" applyFill="1" applyBorder="1"/>
    <xf numFmtId="42" fontId="0" fillId="0" borderId="0" xfId="0" applyNumberFormat="1" applyBorder="1"/>
    <xf numFmtId="42" fontId="21" fillId="0" borderId="0" xfId="0" applyNumberFormat="1" applyFont="1" applyBorder="1"/>
    <xf numFmtId="0" fontId="0" fillId="0" borderId="0" xfId="0" applyAlignment="1">
      <alignment horizontal="right"/>
    </xf>
    <xf numFmtId="166" fontId="1" fillId="0" borderId="0" xfId="3" applyNumberFormat="1" applyFill="1"/>
    <xf numFmtId="166" fontId="1" fillId="0" borderId="8" xfId="3" applyNumberFormat="1" applyBorder="1"/>
    <xf numFmtId="166" fontId="1" fillId="0" borderId="15" xfId="3" applyNumberFormat="1" applyBorder="1"/>
    <xf numFmtId="180" fontId="0" fillId="0" borderId="0" xfId="0" applyNumberFormat="1" applyFill="1" applyAlignment="1">
      <alignment horizontal="center"/>
    </xf>
    <xf numFmtId="180" fontId="0" fillId="0" borderId="0" xfId="0" applyNumberFormat="1" applyAlignment="1">
      <alignment horizontal="center"/>
    </xf>
    <xf numFmtId="180" fontId="0" fillId="0" borderId="8" xfId="0" applyNumberFormat="1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80" fontId="0" fillId="0" borderId="15" xfId="0" applyNumberFormat="1" applyFill="1" applyBorder="1" applyAlignment="1">
      <alignment horizontal="center"/>
    </xf>
    <xf numFmtId="41" fontId="21" fillId="0" borderId="0" xfId="0" applyNumberFormat="1" applyFont="1" applyAlignment="1">
      <alignment horizontal="center"/>
    </xf>
    <xf numFmtId="41" fontId="0" fillId="0" borderId="0" xfId="0" applyNumberFormat="1" applyAlignment="1">
      <alignment horizontal="left"/>
    </xf>
    <xf numFmtId="38" fontId="24" fillId="0" borderId="0" xfId="3" applyNumberFormat="1" applyFont="1" applyAlignment="1">
      <alignment horizontal="left"/>
    </xf>
    <xf numFmtId="38" fontId="17" fillId="0" borderId="0" xfId="3" applyNumberFormat="1" applyFont="1" applyAlignment="1">
      <alignment horizontal="left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2000 Capital HdCt Template" xfId="17"/>
    <cellStyle name="Normal_CC107321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38100</xdr:rowOff>
    </xdr:from>
    <xdr:to>
      <xdr:col>0</xdr:col>
      <xdr:colOff>609600</xdr:colOff>
      <xdr:row>2</xdr:row>
      <xdr:rowOff>144780</xdr:rowOff>
    </xdr:to>
    <xdr:pic>
      <xdr:nvPicPr>
        <xdr:cNvPr id="819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8100"/>
          <a:ext cx="56388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99060</xdr:colOff>
      <xdr:row>0</xdr:row>
      <xdr:rowOff>45720</xdr:rowOff>
    </xdr:from>
    <xdr:to>
      <xdr:col>17</xdr:col>
      <xdr:colOff>655320</xdr:colOff>
      <xdr:row>2</xdr:row>
      <xdr:rowOff>152400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8880" y="45720"/>
          <a:ext cx="55626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2000%20Plan/2000%20Capital%20HdC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0/Plan/Income/Templates/Commercial/EastOrig/EastOrig99Estim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hicago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QF%20Plan%2020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2%20Plan%20Worksheet%20CC1073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oad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"/>
    </sheetNames>
    <sheetDataSet>
      <sheetData sheetId="0" refreshError="1">
        <row r="6">
          <cell r="H6">
            <v>6216235</v>
          </cell>
        </row>
        <row r="8">
          <cell r="H8">
            <v>14709899.470000001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S"/>
      <sheetName val="EquipmentDDA"/>
      <sheetName val="Build out"/>
      <sheetName val="ExpComp"/>
      <sheetName val="99 Headcount"/>
      <sheetName val="Cost rates"/>
      <sheetName val="Assumptions"/>
      <sheetName val="Spec Pay"/>
      <sheetName val="HC Template"/>
      <sheetName val="HC Load"/>
      <sheetName val="Exp Template"/>
      <sheetName val="Exp Load"/>
      <sheetName val="Margin Template"/>
      <sheetName val="Margin Load"/>
      <sheetName val="RC2630 Rollup"/>
    </sheetNames>
    <sheetDataSet>
      <sheetData sheetId="0" refreshError="1"/>
      <sheetData sheetId="1" refreshError="1"/>
      <sheetData sheetId="2" refreshError="1"/>
      <sheetData sheetId="3" refreshError="1">
        <row r="7">
          <cell r="I7">
            <v>14325000</v>
          </cell>
        </row>
        <row r="13">
          <cell r="I13">
            <v>2973955.966529863</v>
          </cell>
        </row>
      </sheetData>
      <sheetData sheetId="4" refreshError="1"/>
      <sheetData sheetId="5" refreshError="1"/>
      <sheetData sheetId="6" refreshError="1">
        <row r="14">
          <cell r="C14">
            <v>8</v>
          </cell>
        </row>
        <row r="21">
          <cell r="C21">
            <v>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 Comp"/>
      <sheetName val="Cost Rates"/>
      <sheetName val="Assumptions"/>
      <sheetName val="Expense Input"/>
      <sheetName val="Expense Load"/>
      <sheetName val="HC Chart"/>
      <sheetName val="MarginInput"/>
      <sheetName val="Margin Load"/>
    </sheetNames>
    <sheetDataSet>
      <sheetData sheetId="0" refreshError="1">
        <row r="7">
          <cell r="G7">
            <v>32053000</v>
          </cell>
        </row>
        <row r="9">
          <cell r="G9">
            <v>0</v>
          </cell>
        </row>
        <row r="13">
          <cell r="G13">
            <v>2052999.6613018154</v>
          </cell>
        </row>
        <row r="15">
          <cell r="G15">
            <v>0</v>
          </cell>
        </row>
        <row r="27">
          <cell r="G27">
            <v>4</v>
          </cell>
        </row>
        <row r="28">
          <cell r="G2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Comp"/>
      <sheetName val="2001 Headcount"/>
      <sheetName val="Cost rates"/>
      <sheetName val="Assumptions"/>
      <sheetName val="Detail Breakdown"/>
      <sheetName val="Headcount Assumptions"/>
      <sheetName val="Assumptions (2)"/>
      <sheetName val="EPSC"/>
      <sheetName val="Income Statement"/>
      <sheetName val="Spec Pay"/>
      <sheetName val="Cap HC Template"/>
      <sheetName val="HC Load"/>
    </sheetNames>
    <sheetDataSet>
      <sheetData sheetId="0" refreshError="1"/>
      <sheetData sheetId="1" refreshError="1"/>
      <sheetData sheetId="2">
        <row r="12">
          <cell r="F12" t="e">
            <v>#DIV/0!</v>
          </cell>
        </row>
        <row r="13">
          <cell r="F13" t="e">
            <v>#DIV/0!</v>
          </cell>
        </row>
        <row r="14">
          <cell r="F14" t="e">
            <v>#DIV/0!</v>
          </cell>
        </row>
        <row r="15">
          <cell r="F15" t="e">
            <v>#DIV/0!</v>
          </cell>
        </row>
        <row r="16">
          <cell r="F16" t="e">
            <v>#DIV/0!</v>
          </cell>
        </row>
        <row r="17">
          <cell r="F17" t="e">
            <v>#DIV/0!</v>
          </cell>
        </row>
        <row r="18">
          <cell r="F18" t="e">
            <v>#DIV/0!</v>
          </cell>
        </row>
        <row r="19">
          <cell r="F19" t="e">
            <v>#DIV/0!</v>
          </cell>
        </row>
        <row r="23">
          <cell r="F23" t="e">
            <v>#DIV/0!</v>
          </cell>
        </row>
        <row r="24">
          <cell r="F24" t="e">
            <v>#DIV/0!</v>
          </cell>
        </row>
        <row r="25">
          <cell r="F25" t="e">
            <v>#DIV/0!</v>
          </cell>
        </row>
        <row r="26">
          <cell r="F26" t="e">
            <v>#DIV/0!</v>
          </cell>
        </row>
        <row r="27">
          <cell r="F27" t="e">
            <v>#DIV/0!</v>
          </cell>
        </row>
        <row r="28">
          <cell r="F28" t="e">
            <v>#DIV/0!</v>
          </cell>
        </row>
        <row r="32">
          <cell r="F32" t="e">
            <v>#DIV/0!</v>
          </cell>
        </row>
        <row r="33">
          <cell r="F33" t="e">
            <v>#DIV/0!</v>
          </cell>
        </row>
        <row r="37">
          <cell r="F37" t="e">
            <v>#DIV/0!</v>
          </cell>
        </row>
        <row r="38">
          <cell r="F38" t="e">
            <v>#DIV/0!</v>
          </cell>
        </row>
        <row r="39">
          <cell r="F39" t="e">
            <v>#DIV/0!</v>
          </cell>
        </row>
        <row r="40">
          <cell r="F40" t="e">
            <v>#DIV/0!</v>
          </cell>
        </row>
        <row r="41">
          <cell r="F41" t="e">
            <v>#DIV/0!</v>
          </cell>
        </row>
        <row r="42">
          <cell r="F42" t="e">
            <v>#DIV/0!</v>
          </cell>
        </row>
        <row r="43">
          <cell r="F43" t="e">
            <v>#DIV/0!</v>
          </cell>
        </row>
        <row r="44">
          <cell r="F44" t="e">
            <v>#DIV/0!</v>
          </cell>
        </row>
        <row r="45">
          <cell r="F45" t="e">
            <v>#DIV/0!</v>
          </cell>
        </row>
        <row r="49">
          <cell r="H49" t="e">
            <v>#DIV/0!</v>
          </cell>
        </row>
        <row r="50">
          <cell r="H50" t="e">
            <v>#DIV/0!</v>
          </cell>
        </row>
        <row r="51">
          <cell r="H51" t="e">
            <v>#DIV/0!</v>
          </cell>
        </row>
        <row r="55">
          <cell r="F55" t="e">
            <v>#DIV/0!</v>
          </cell>
        </row>
        <row r="59">
          <cell r="H59" t="e">
            <v>#DIV/0!</v>
          </cell>
        </row>
        <row r="63">
          <cell r="H63" t="e">
            <v>#DIV/0!</v>
          </cell>
        </row>
        <row r="67">
          <cell r="H67" t="e">
            <v>#DIV/0!</v>
          </cell>
        </row>
        <row r="71">
          <cell r="H71" t="e">
            <v>#DIV/0!</v>
          </cell>
        </row>
        <row r="75">
          <cell r="F75" t="e">
            <v>#DIV/0!</v>
          </cell>
        </row>
        <row r="76">
          <cell r="H76" t="e">
            <v>#DIV/0!</v>
          </cell>
        </row>
        <row r="77">
          <cell r="H77" t="e">
            <v>#DIV/0!</v>
          </cell>
        </row>
        <row r="81">
          <cell r="D81">
            <v>0</v>
          </cell>
        </row>
        <row r="82">
          <cell r="D82">
            <v>0</v>
          </cell>
        </row>
        <row r="86">
          <cell r="H86" t="e">
            <v>#DIV/0!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1" sqref="D1"/>
    </sheetView>
  </sheetViews>
  <sheetFormatPr defaultRowHeight="13.2"/>
  <cols>
    <col min="1" max="1" width="27" customWidth="1"/>
    <col min="2" max="2" width="2" customWidth="1"/>
    <col min="3" max="3" width="13.44140625" customWidth="1"/>
    <col min="4" max="4" width="1.6640625" customWidth="1"/>
    <col min="5" max="5" width="13.44140625" customWidth="1"/>
    <col min="6" max="6" width="1.6640625" customWidth="1"/>
    <col min="7" max="7" width="13" customWidth="1"/>
    <col min="8" max="8" width="0.6640625" customWidth="1"/>
    <col min="9" max="9" width="12.88671875" customWidth="1"/>
    <col min="10" max="10" width="0.88671875" customWidth="1"/>
    <col min="11" max="11" width="12.88671875" customWidth="1"/>
    <col min="12" max="12" width="0.88671875" customWidth="1"/>
    <col min="13" max="13" width="14.109375" customWidth="1"/>
  </cols>
  <sheetData>
    <row r="1" spans="1:13" ht="13.8">
      <c r="A1" s="35" t="s">
        <v>90</v>
      </c>
    </row>
    <row r="2" spans="1:13" ht="13.8">
      <c r="A2" s="35" t="s">
        <v>189</v>
      </c>
    </row>
    <row r="3" spans="1:13">
      <c r="A3" s="24" t="s">
        <v>199</v>
      </c>
    </row>
    <row r="4" spans="1:13">
      <c r="C4" s="157" t="s">
        <v>25</v>
      </c>
      <c r="D4" s="158"/>
      <c r="E4" s="158"/>
      <c r="F4" s="158"/>
      <c r="G4" s="158"/>
      <c r="H4" s="161"/>
      <c r="I4" s="161"/>
      <c r="J4" s="161"/>
      <c r="K4" s="161"/>
      <c r="L4" s="161"/>
      <c r="M4" s="162"/>
    </row>
    <row r="5" spans="1:13">
      <c r="C5" s="149" t="s">
        <v>181</v>
      </c>
      <c r="D5" s="36"/>
      <c r="E5" s="36" t="s">
        <v>182</v>
      </c>
      <c r="F5" s="36"/>
      <c r="G5" s="157" t="s">
        <v>120</v>
      </c>
      <c r="H5" s="158"/>
      <c r="I5" s="159"/>
      <c r="J5" s="159"/>
      <c r="K5" s="159"/>
      <c r="L5" s="159"/>
      <c r="M5" s="160"/>
    </row>
    <row r="6" spans="1:13">
      <c r="A6" s="24"/>
      <c r="C6" s="23"/>
      <c r="D6" s="22"/>
      <c r="E6" s="22"/>
      <c r="F6" s="22"/>
      <c r="G6" s="172" t="s">
        <v>26</v>
      </c>
      <c r="H6" s="24"/>
      <c r="I6" s="173" t="s">
        <v>198</v>
      </c>
      <c r="J6" s="36"/>
      <c r="K6" s="173" t="s">
        <v>201</v>
      </c>
      <c r="L6" s="24"/>
      <c r="M6" s="174" t="s">
        <v>195</v>
      </c>
    </row>
    <row r="7" spans="1:13">
      <c r="A7" s="24" t="s">
        <v>196</v>
      </c>
      <c r="C7" s="151">
        <v>81714000</v>
      </c>
      <c r="D7" s="97"/>
      <c r="E7" s="97">
        <v>81714000</v>
      </c>
      <c r="F7" s="97"/>
      <c r="G7" s="151" t="e">
        <f>#REF!</f>
        <v>#REF!</v>
      </c>
      <c r="H7" s="146"/>
      <c r="I7" s="146">
        <f>[3]ExpComp!$I$7</f>
        <v>14325000</v>
      </c>
      <c r="J7" s="146"/>
      <c r="K7" s="146">
        <f>'[4]Exp Comp'!$G$7</f>
        <v>32053000</v>
      </c>
      <c r="L7" s="146"/>
      <c r="M7" s="168" t="e">
        <f>SUM(G7:K7)</f>
        <v>#REF!</v>
      </c>
    </row>
    <row r="8" spans="1:13">
      <c r="A8" s="22"/>
      <c r="B8" s="22"/>
      <c r="C8" s="150"/>
      <c r="D8" s="145"/>
      <c r="E8" s="145"/>
      <c r="F8" s="145"/>
      <c r="G8" s="150"/>
      <c r="H8" s="95"/>
      <c r="I8" s="95"/>
      <c r="J8" s="95"/>
      <c r="K8" s="95"/>
      <c r="L8" s="95"/>
      <c r="M8" s="153"/>
    </row>
    <row r="9" spans="1:13">
      <c r="A9" s="37" t="s">
        <v>183</v>
      </c>
      <c r="B9" s="22"/>
      <c r="C9" s="167">
        <v>0</v>
      </c>
      <c r="D9" s="145"/>
      <c r="E9" s="104">
        <f>[2]Estimate!$H$6</f>
        <v>6216235</v>
      </c>
      <c r="F9" s="145"/>
      <c r="G9" s="167">
        <v>0</v>
      </c>
      <c r="H9" s="95"/>
      <c r="I9" s="104">
        <v>0</v>
      </c>
      <c r="J9" s="145"/>
      <c r="K9" s="104">
        <f>'[4]Exp Comp'!$G$9</f>
        <v>0</v>
      </c>
      <c r="L9" s="95"/>
      <c r="M9" s="156">
        <f>G9+I9</f>
        <v>0</v>
      </c>
    </row>
    <row r="10" spans="1:13" ht="7.5" customHeight="1">
      <c r="A10" s="37"/>
      <c r="B10" s="22"/>
      <c r="C10" s="150"/>
      <c r="D10" s="145"/>
      <c r="E10" s="145"/>
      <c r="F10" s="145"/>
      <c r="G10" s="150"/>
      <c r="H10" s="95"/>
      <c r="I10" s="95"/>
      <c r="J10" s="95"/>
      <c r="K10" s="95"/>
      <c r="L10" s="95"/>
      <c r="M10" s="153"/>
    </row>
    <row r="11" spans="1:13">
      <c r="A11" s="37" t="s">
        <v>200</v>
      </c>
      <c r="B11" s="22"/>
      <c r="C11" s="150">
        <f>C7-C9</f>
        <v>81714000</v>
      </c>
      <c r="D11" s="145"/>
      <c r="E11" s="145">
        <f>E7-E9</f>
        <v>75497765</v>
      </c>
      <c r="F11" s="145"/>
      <c r="G11" s="150" t="e">
        <f>G7-G9</f>
        <v>#REF!</v>
      </c>
      <c r="H11" s="95"/>
      <c r="I11" s="95">
        <f>I7-I9</f>
        <v>14325000</v>
      </c>
      <c r="J11" s="95"/>
      <c r="K11" s="95">
        <f>K7-K9</f>
        <v>32053000</v>
      </c>
      <c r="L11" s="95"/>
      <c r="M11" s="153" t="e">
        <f>M7-M9</f>
        <v>#REF!</v>
      </c>
    </row>
    <row r="12" spans="1:13">
      <c r="A12" s="37"/>
      <c r="B12" s="22"/>
      <c r="C12" s="150"/>
      <c r="D12" s="145"/>
      <c r="E12" s="145"/>
      <c r="F12" s="145"/>
      <c r="G12" s="150"/>
      <c r="H12" s="95"/>
      <c r="I12" s="95"/>
      <c r="J12" s="95"/>
      <c r="K12" s="95"/>
      <c r="L12" s="95"/>
      <c r="M12" s="153"/>
    </row>
    <row r="13" spans="1:13">
      <c r="A13" s="37" t="s">
        <v>89</v>
      </c>
      <c r="B13" s="22"/>
      <c r="C13" s="150">
        <v>12802966</v>
      </c>
      <c r="D13" s="145"/>
      <c r="E13" s="145">
        <f>[2]Estimate!$H$8-E15</f>
        <v>13009899.470000001</v>
      </c>
      <c r="F13" s="145"/>
      <c r="G13" s="150" t="e">
        <f>#REF!</f>
        <v>#REF!</v>
      </c>
      <c r="H13" s="95"/>
      <c r="I13" s="175">
        <f>[3]ExpComp!$I$13</f>
        <v>2973955.966529863</v>
      </c>
      <c r="J13" s="175"/>
      <c r="K13" s="175">
        <f>'[4]Exp Comp'!$G$13</f>
        <v>2052999.6613018154</v>
      </c>
      <c r="L13" s="95"/>
      <c r="M13" s="153" t="e">
        <f>SUM(G13:K13)</f>
        <v>#REF!</v>
      </c>
    </row>
    <row r="14" spans="1:13">
      <c r="A14" s="37"/>
      <c r="B14" s="22"/>
      <c r="C14" s="150"/>
      <c r="D14" s="145"/>
      <c r="E14" s="145"/>
      <c r="F14" s="145"/>
      <c r="G14" s="150"/>
      <c r="H14" s="95"/>
      <c r="I14" s="95"/>
      <c r="J14" s="95"/>
      <c r="K14" s="95"/>
      <c r="L14" s="95"/>
      <c r="M14" s="153"/>
    </row>
    <row r="15" spans="1:13">
      <c r="A15" s="37" t="s">
        <v>190</v>
      </c>
      <c r="B15" s="22"/>
      <c r="C15" s="165">
        <v>900000</v>
      </c>
      <c r="D15" s="164"/>
      <c r="E15" s="166">
        <v>1700000</v>
      </c>
      <c r="F15" s="145"/>
      <c r="G15" s="167">
        <v>0</v>
      </c>
      <c r="H15" s="95"/>
      <c r="I15" s="104">
        <v>0</v>
      </c>
      <c r="J15" s="145"/>
      <c r="K15" s="104">
        <f>'[4]Exp Comp'!$G$15</f>
        <v>0</v>
      </c>
      <c r="L15" s="95"/>
      <c r="M15" s="156">
        <f>SUM(G15:K15)</f>
        <v>0</v>
      </c>
    </row>
    <row r="16" spans="1:13" ht="7.5" customHeight="1">
      <c r="A16" s="37"/>
      <c r="B16" s="22"/>
      <c r="C16" s="150"/>
      <c r="D16" s="145"/>
      <c r="E16" s="145"/>
      <c r="F16" s="145"/>
      <c r="G16" s="150"/>
      <c r="H16" s="95"/>
      <c r="I16" s="95"/>
      <c r="J16" s="95"/>
      <c r="K16" s="95"/>
      <c r="L16" s="95"/>
      <c r="M16" s="153"/>
    </row>
    <row r="17" spans="1:13">
      <c r="A17" s="37" t="s">
        <v>191</v>
      </c>
      <c r="B17" s="22"/>
      <c r="C17" s="150">
        <f>C13+C15</f>
        <v>13702966</v>
      </c>
      <c r="D17" s="145"/>
      <c r="E17" s="145">
        <f>E13+E15</f>
        <v>14709899.470000001</v>
      </c>
      <c r="F17" s="145"/>
      <c r="G17" s="150" t="e">
        <f>G13+G15</f>
        <v>#REF!</v>
      </c>
      <c r="H17" s="95"/>
      <c r="I17" s="95">
        <f>I13+I15</f>
        <v>2973955.966529863</v>
      </c>
      <c r="J17" s="95"/>
      <c r="K17" s="95">
        <f>K13+K15</f>
        <v>2052999.6613018154</v>
      </c>
      <c r="L17" s="95"/>
      <c r="M17" s="153" t="e">
        <f>M13+M15</f>
        <v>#REF!</v>
      </c>
    </row>
    <row r="18" spans="1:13" ht="12" customHeight="1">
      <c r="A18" s="37"/>
      <c r="B18" s="37"/>
      <c r="C18" s="151"/>
      <c r="D18" s="97"/>
      <c r="E18" s="97"/>
      <c r="F18" s="97"/>
      <c r="G18" s="151"/>
      <c r="H18" s="146"/>
      <c r="I18" s="95"/>
      <c r="J18" s="95"/>
      <c r="K18" s="95"/>
      <c r="L18" s="95"/>
      <c r="M18" s="153"/>
    </row>
    <row r="19" spans="1:13">
      <c r="A19" s="37" t="s">
        <v>184</v>
      </c>
      <c r="B19" s="37"/>
      <c r="C19" s="151">
        <f>C11-C17</f>
        <v>68011034</v>
      </c>
      <c r="D19" s="97"/>
      <c r="E19" s="97">
        <f>E11-E17</f>
        <v>60787865.530000001</v>
      </c>
      <c r="F19" s="97"/>
      <c r="G19" s="151" t="e">
        <f>G11-G17</f>
        <v>#REF!</v>
      </c>
      <c r="H19" s="146"/>
      <c r="I19" s="97">
        <f>I11-I17</f>
        <v>11351044.033470137</v>
      </c>
      <c r="J19" s="97"/>
      <c r="K19" s="97">
        <f>K11-K17</f>
        <v>30000000.338698186</v>
      </c>
      <c r="L19" s="146"/>
      <c r="M19" s="168" t="e">
        <f>M11-M17</f>
        <v>#REF!</v>
      </c>
    </row>
    <row r="20" spans="1:13">
      <c r="A20" s="22"/>
      <c r="B20" s="22"/>
      <c r="C20" s="150"/>
      <c r="D20" s="145"/>
      <c r="E20" s="145"/>
      <c r="F20" s="145"/>
      <c r="G20" s="150"/>
      <c r="H20" s="95"/>
      <c r="I20" s="95"/>
      <c r="J20" s="95"/>
      <c r="K20" s="95"/>
      <c r="L20" s="95"/>
      <c r="M20" s="153"/>
    </row>
    <row r="21" spans="1:13">
      <c r="A21" s="37" t="s">
        <v>185</v>
      </c>
      <c r="B21" s="22"/>
      <c r="C21" s="150">
        <v>13987492</v>
      </c>
      <c r="D21" s="145"/>
      <c r="E21" s="145">
        <f>3179495+4112455+3807831+1162924+1159831+1161198</f>
        <v>14583734</v>
      </c>
      <c r="F21" s="145"/>
      <c r="G21" s="150">
        <v>0</v>
      </c>
      <c r="H21" s="95"/>
      <c r="I21" s="95">
        <v>0</v>
      </c>
      <c r="J21" s="95"/>
      <c r="K21" s="95">
        <v>0</v>
      </c>
      <c r="L21" s="95"/>
      <c r="M21" s="153">
        <f>SUM(G21:K21)</f>
        <v>0</v>
      </c>
    </row>
    <row r="22" spans="1:13" ht="12" customHeight="1">
      <c r="A22" s="22"/>
      <c r="B22" s="141"/>
      <c r="C22" s="152"/>
      <c r="D22" s="147"/>
      <c r="E22" s="147"/>
      <c r="F22" s="147"/>
      <c r="G22" s="152"/>
      <c r="H22" s="148"/>
      <c r="I22" s="95"/>
      <c r="J22" s="95"/>
      <c r="K22" s="95"/>
      <c r="L22" s="95"/>
      <c r="M22" s="153"/>
    </row>
    <row r="23" spans="1:13">
      <c r="A23" s="37" t="s">
        <v>186</v>
      </c>
      <c r="B23" s="141"/>
      <c r="C23" s="169">
        <f>C19-C21</f>
        <v>54023542</v>
      </c>
      <c r="D23" s="170"/>
      <c r="E23" s="170">
        <f>E19-E21</f>
        <v>46204131.530000001</v>
      </c>
      <c r="F23" s="170"/>
      <c r="G23" s="169" t="e">
        <f>G19-G21</f>
        <v>#REF!</v>
      </c>
      <c r="H23" s="171"/>
      <c r="I23" s="170">
        <f>I19-I21</f>
        <v>11351044.033470137</v>
      </c>
      <c r="J23" s="170"/>
      <c r="K23" s="170">
        <f>K19-K21</f>
        <v>30000000.338698186</v>
      </c>
      <c r="L23" s="146"/>
      <c r="M23" s="178" t="e">
        <f>M19-M21</f>
        <v>#REF!</v>
      </c>
    </row>
    <row r="24" spans="1:13">
      <c r="A24" s="22"/>
      <c r="B24" s="141"/>
      <c r="C24" s="154"/>
      <c r="D24" s="155"/>
      <c r="E24" s="155"/>
      <c r="F24" s="155"/>
      <c r="G24" s="154"/>
      <c r="H24" s="155"/>
      <c r="I24" s="104"/>
      <c r="J24" s="104"/>
      <c r="K24" s="104"/>
      <c r="L24" s="104"/>
      <c r="M24" s="156"/>
    </row>
    <row r="25" spans="1:13">
      <c r="A25" s="22"/>
      <c r="B25" s="141"/>
      <c r="C25" s="147"/>
      <c r="D25" s="147"/>
      <c r="E25" s="147"/>
      <c r="F25" s="147"/>
      <c r="G25" s="147"/>
      <c r="H25" s="148"/>
      <c r="I25" s="95"/>
      <c r="J25" s="95"/>
      <c r="K25" s="95"/>
      <c r="L25" s="95"/>
      <c r="M25" s="95"/>
    </row>
    <row r="26" spans="1:13">
      <c r="A26" s="37" t="s">
        <v>192</v>
      </c>
      <c r="B26" s="141"/>
      <c r="C26" s="147"/>
      <c r="D26" s="147"/>
      <c r="E26" s="147"/>
      <c r="F26" s="147"/>
      <c r="H26" s="142"/>
      <c r="L26" s="95"/>
      <c r="M26" s="95"/>
    </row>
    <row r="27" spans="1:13">
      <c r="A27" s="22" t="s">
        <v>193</v>
      </c>
      <c r="B27" s="141"/>
      <c r="C27" s="147">
        <v>26</v>
      </c>
      <c r="D27" s="147"/>
      <c r="E27" s="147">
        <v>28.5</v>
      </c>
      <c r="F27" s="147"/>
      <c r="G27" s="147" t="e">
        <f>#REF!</f>
        <v>#REF!</v>
      </c>
      <c r="H27" s="142"/>
      <c r="I27" s="176">
        <f>[3]Assumptions!$C$14</f>
        <v>8</v>
      </c>
      <c r="J27" s="176"/>
      <c r="K27" s="176">
        <f>'[4]Exp Comp'!G27</f>
        <v>4</v>
      </c>
      <c r="L27" s="95"/>
      <c r="M27" s="95" t="e">
        <f>SUM(G27:K27)</f>
        <v>#REF!</v>
      </c>
    </row>
    <row r="28" spans="1:13">
      <c r="A28" s="22" t="s">
        <v>194</v>
      </c>
      <c r="B28" s="141"/>
      <c r="C28" s="155">
        <v>11</v>
      </c>
      <c r="D28" s="147"/>
      <c r="E28" s="155">
        <v>14</v>
      </c>
      <c r="F28" s="147"/>
      <c r="G28" s="155" t="e">
        <f>#REF!</f>
        <v>#REF!</v>
      </c>
      <c r="H28" s="142"/>
      <c r="I28" s="163">
        <f>[3]Assumptions!$C$21</f>
        <v>2</v>
      </c>
      <c r="J28" s="177"/>
      <c r="K28" s="163">
        <f>'[4]Exp Comp'!G28</f>
        <v>2</v>
      </c>
      <c r="M28" s="104" t="e">
        <f>SUM(G28:K28)</f>
        <v>#REF!</v>
      </c>
    </row>
    <row r="29" spans="1:13">
      <c r="A29" s="22"/>
      <c r="B29" s="141"/>
      <c r="C29" s="147">
        <f>SUM(C27:C28)</f>
        <v>37</v>
      </c>
      <c r="D29" s="147"/>
      <c r="E29" s="147">
        <f>SUM(E27:E28)</f>
        <v>42.5</v>
      </c>
      <c r="F29" s="147"/>
      <c r="G29" s="147" t="e">
        <f>SUM(G27:G28)</f>
        <v>#REF!</v>
      </c>
      <c r="H29" s="142"/>
      <c r="I29">
        <f>SUM(I27:I28)</f>
        <v>10</v>
      </c>
      <c r="K29" s="176">
        <f>SUM(K27:K28)</f>
        <v>6</v>
      </c>
      <c r="M29" s="95" t="e">
        <f>SUM(M27:M28)</f>
        <v>#REF!</v>
      </c>
    </row>
    <row r="30" spans="1:13">
      <c r="A30" s="22"/>
      <c r="B30" s="141"/>
      <c r="C30" s="147"/>
      <c r="D30" s="147"/>
      <c r="E30" s="147"/>
      <c r="F30" s="147"/>
      <c r="G30" s="147"/>
      <c r="H30" s="142"/>
    </row>
    <row r="31" spans="1:13">
      <c r="A31" s="22"/>
      <c r="B31" s="141"/>
      <c r="C31" s="147"/>
      <c r="D31" s="147"/>
      <c r="E31" s="147"/>
      <c r="F31" s="147"/>
      <c r="G31" s="147"/>
      <c r="H31" s="142"/>
    </row>
    <row r="32" spans="1:13">
      <c r="A32" s="143" t="s">
        <v>197</v>
      </c>
      <c r="B32" s="38"/>
      <c r="C32" s="38"/>
      <c r="D32" s="38"/>
      <c r="E32" s="38"/>
      <c r="F32" s="38"/>
      <c r="G32" s="22"/>
    </row>
    <row r="33" spans="1:7">
      <c r="A33" s="28" t="s">
        <v>187</v>
      </c>
      <c r="B33" s="38"/>
      <c r="C33" s="38"/>
      <c r="D33" s="38"/>
      <c r="E33" s="38"/>
      <c r="F33" s="38"/>
      <c r="G33" s="22"/>
    </row>
    <row r="34" spans="1:7">
      <c r="A34" s="144" t="s">
        <v>188</v>
      </c>
      <c r="B34" s="22"/>
      <c r="C34" s="22"/>
      <c r="D34" s="22"/>
      <c r="E34" s="22"/>
      <c r="F34" s="22"/>
      <c r="G34" s="22"/>
    </row>
    <row r="35" spans="1:7">
      <c r="A35" s="37"/>
      <c r="B35" s="37"/>
      <c r="C35" s="140"/>
      <c r="D35" s="37"/>
      <c r="E35" s="140"/>
      <c r="F35" s="37"/>
      <c r="G35" s="22"/>
    </row>
    <row r="36" spans="1:7">
      <c r="A36" s="22"/>
      <c r="B36" s="22"/>
      <c r="C36" s="38"/>
      <c r="D36" s="22"/>
      <c r="E36" s="38"/>
      <c r="F36" s="22"/>
      <c r="G36" s="22"/>
    </row>
    <row r="37" spans="1:7">
      <c r="A37" s="37"/>
      <c r="B37" s="37"/>
      <c r="C37" s="139"/>
      <c r="D37" s="37"/>
      <c r="E37" s="139"/>
      <c r="F37" s="37"/>
      <c r="G37" s="22"/>
    </row>
    <row r="38" spans="1:7">
      <c r="A38" s="22"/>
      <c r="B38" s="22"/>
      <c r="C38" s="22"/>
      <c r="D38" s="22"/>
      <c r="E38" s="22"/>
      <c r="F38" s="22"/>
      <c r="G38" s="22"/>
    </row>
  </sheetData>
  <phoneticPr fontId="0" type="noConversion"/>
  <printOptions horizontalCentered="1"/>
  <pageMargins left="0.25" right="0.25" top="1" bottom="1" header="0.5" footer="0.5"/>
  <pageSetup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1"/>
  <sheetViews>
    <sheetView zoomScaleNormal="100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M25" sqref="M25"/>
    </sheetView>
  </sheetViews>
  <sheetFormatPr defaultColWidth="9.109375" defaultRowHeight="13.2"/>
  <cols>
    <col min="1" max="1" width="9.109375" style="6"/>
    <col min="2" max="2" width="14.33203125" style="6" customWidth="1"/>
    <col min="3" max="6" width="9.109375" style="6"/>
    <col min="7" max="7" width="11.109375" style="267" customWidth="1"/>
    <col min="8" max="8" width="12.44140625" style="244" bestFit="1" customWidth="1"/>
    <col min="9" max="9" width="12.44140625" style="267" customWidth="1"/>
    <col min="10" max="10" width="12.44140625" style="6" hidden="1" customWidth="1"/>
    <col min="11" max="11" width="3.33203125" style="6" hidden="1" customWidth="1"/>
    <col min="12" max="12" width="12.44140625" style="6" hidden="1" customWidth="1"/>
    <col min="13" max="13" width="12.44140625" style="244" customWidth="1"/>
    <col min="14" max="14" width="2.88671875" style="6" customWidth="1"/>
    <col min="15" max="16" width="11.6640625" style="28" hidden="1" customWidth="1"/>
    <col min="17" max="17" width="3.109375" style="6" hidden="1" customWidth="1"/>
    <col min="18" max="18" width="10.88671875" style="6" hidden="1" customWidth="1"/>
    <col min="19" max="19" width="2.88671875" style="6" hidden="1" customWidth="1"/>
    <col min="20" max="20" width="3.44140625" style="6" hidden="1" customWidth="1"/>
    <col min="21" max="21" width="71" style="6" customWidth="1"/>
    <col min="22" max="22" width="9.109375" style="6"/>
    <col min="23" max="23" width="9.44140625" style="6" bestFit="1" customWidth="1"/>
    <col min="24" max="16384" width="9.109375" style="6"/>
  </cols>
  <sheetData>
    <row r="1" spans="1:21" ht="15.6">
      <c r="A1" s="212" t="s">
        <v>209</v>
      </c>
      <c r="B1" s="5"/>
      <c r="C1" s="5"/>
      <c r="D1" s="5"/>
      <c r="E1" s="5"/>
      <c r="F1" s="5"/>
      <c r="G1" s="263"/>
      <c r="H1" s="240"/>
      <c r="I1" s="263"/>
      <c r="J1" s="5"/>
      <c r="K1" s="5"/>
      <c r="L1" s="5"/>
      <c r="M1" s="240"/>
      <c r="N1" s="123"/>
      <c r="O1" s="130"/>
      <c r="P1" s="130"/>
      <c r="Q1" s="123"/>
      <c r="R1" s="123"/>
    </row>
    <row r="2" spans="1:21" ht="15.6">
      <c r="A2" s="5" t="s">
        <v>210</v>
      </c>
      <c r="B2" s="5"/>
      <c r="C2" s="5"/>
      <c r="D2" s="5"/>
      <c r="E2" s="5"/>
      <c r="F2" s="5"/>
      <c r="G2" s="263"/>
      <c r="H2" s="240"/>
      <c r="I2" s="263"/>
      <c r="J2" s="5"/>
      <c r="K2" s="5"/>
      <c r="L2" s="5"/>
      <c r="M2" s="240"/>
      <c r="N2" s="123"/>
      <c r="O2" s="130"/>
      <c r="P2" s="130"/>
      <c r="Q2" s="123"/>
      <c r="R2" s="123"/>
    </row>
    <row r="3" spans="1:21" ht="15.6">
      <c r="A3" s="5" t="s">
        <v>24</v>
      </c>
      <c r="B3" s="5"/>
      <c r="C3" s="5"/>
      <c r="D3" s="5"/>
      <c r="E3" s="5"/>
      <c r="F3" s="5"/>
      <c r="G3" s="263"/>
      <c r="H3" s="240"/>
      <c r="I3" s="263"/>
      <c r="J3" s="5"/>
      <c r="K3" s="5"/>
      <c r="L3" s="5"/>
      <c r="M3" s="240"/>
      <c r="N3" s="123"/>
      <c r="O3" s="130"/>
      <c r="P3" s="130"/>
      <c r="Q3" s="123"/>
      <c r="R3" s="123"/>
    </row>
    <row r="4" spans="1:21" ht="15.6">
      <c r="A4" s="5" t="s">
        <v>208</v>
      </c>
      <c r="B4" s="5"/>
      <c r="C4" s="5"/>
      <c r="D4" s="5"/>
      <c r="E4" s="5"/>
      <c r="F4" s="5"/>
      <c r="G4" s="263"/>
      <c r="H4" s="240"/>
      <c r="I4" s="263"/>
      <c r="J4" s="5"/>
      <c r="K4" s="5"/>
      <c r="L4" s="5"/>
      <c r="M4" s="240"/>
      <c r="N4" s="123"/>
      <c r="O4" s="130"/>
      <c r="P4" s="130"/>
      <c r="Q4" s="123"/>
      <c r="R4" s="123"/>
    </row>
    <row r="5" spans="1:21">
      <c r="A5" s="360" t="s">
        <v>320</v>
      </c>
      <c r="B5" s="360"/>
      <c r="C5" s="360"/>
      <c r="D5" s="123"/>
      <c r="E5" s="123"/>
      <c r="F5" s="123"/>
      <c r="G5" s="264"/>
      <c r="H5" s="241"/>
      <c r="I5" s="264"/>
      <c r="J5" s="123"/>
      <c r="K5" s="123"/>
      <c r="L5" s="123"/>
      <c r="M5" s="241"/>
      <c r="N5" s="123"/>
      <c r="O5" s="130"/>
      <c r="P5" s="130"/>
      <c r="Q5" s="123"/>
      <c r="R5" s="123"/>
    </row>
    <row r="6" spans="1:21">
      <c r="A6" s="360" t="s">
        <v>321</v>
      </c>
      <c r="B6" s="360"/>
      <c r="C6" s="124"/>
      <c r="D6" s="123"/>
      <c r="E6" s="123"/>
      <c r="F6" s="123"/>
      <c r="G6" s="264"/>
      <c r="H6" s="241"/>
      <c r="I6" s="264"/>
      <c r="J6" s="8" t="s">
        <v>280</v>
      </c>
      <c r="K6" s="123"/>
      <c r="L6" s="123"/>
      <c r="M6" s="241"/>
      <c r="N6" s="123"/>
      <c r="O6" s="130"/>
      <c r="P6" s="130"/>
      <c r="Q6" s="123"/>
      <c r="R6" s="123"/>
    </row>
    <row r="7" spans="1:21">
      <c r="A7" s="7"/>
      <c r="B7" s="7"/>
      <c r="C7" s="7"/>
      <c r="G7" s="265" t="s">
        <v>202</v>
      </c>
      <c r="H7" s="242" t="s">
        <v>202</v>
      </c>
      <c r="I7" s="265" t="s">
        <v>202</v>
      </c>
      <c r="J7" s="8" t="s">
        <v>27</v>
      </c>
      <c r="K7" s="8"/>
      <c r="L7" s="8" t="s">
        <v>28</v>
      </c>
      <c r="M7" s="242" t="s">
        <v>297</v>
      </c>
      <c r="O7" s="128" t="s">
        <v>164</v>
      </c>
      <c r="P7" s="128"/>
      <c r="R7" s="128" t="s">
        <v>205</v>
      </c>
    </row>
    <row r="8" spans="1:21">
      <c r="A8" s="7"/>
      <c r="B8" s="7"/>
      <c r="C8" s="7"/>
      <c r="G8" s="266" t="s">
        <v>294</v>
      </c>
      <c r="H8" s="243" t="s">
        <v>295</v>
      </c>
      <c r="I8" s="266" t="s">
        <v>296</v>
      </c>
      <c r="J8" s="9" t="s">
        <v>29</v>
      </c>
      <c r="K8" s="10"/>
      <c r="L8" s="11" t="s">
        <v>202</v>
      </c>
      <c r="M8" s="259" t="s">
        <v>296</v>
      </c>
      <c r="O8" s="129" t="s">
        <v>203</v>
      </c>
      <c r="P8" s="186" t="s">
        <v>204</v>
      </c>
      <c r="R8" s="184" t="s">
        <v>121</v>
      </c>
      <c r="U8" s="16" t="s">
        <v>175</v>
      </c>
    </row>
    <row r="9" spans="1:21">
      <c r="A9" s="7" t="s">
        <v>30</v>
      </c>
    </row>
    <row r="10" spans="1:21">
      <c r="B10" s="12" t="s">
        <v>31</v>
      </c>
      <c r="C10" s="13" t="s">
        <v>32</v>
      </c>
      <c r="D10" s="13" t="s">
        <v>33</v>
      </c>
      <c r="E10" s="13"/>
      <c r="F10" s="14"/>
      <c r="G10" s="268"/>
      <c r="H10" s="245"/>
      <c r="I10" s="268"/>
    </row>
    <row r="11" spans="1:21">
      <c r="B11" s="6" t="s">
        <v>8</v>
      </c>
      <c r="C11" s="225">
        <v>1</v>
      </c>
      <c r="D11" s="107">
        <v>0</v>
      </c>
      <c r="E11" s="107"/>
      <c r="F11" s="106"/>
      <c r="H11" s="246"/>
      <c r="J11" s="106">
        <f>D11*C11</f>
        <v>0</v>
      </c>
      <c r="K11" s="106"/>
      <c r="L11" s="106">
        <f>J11*12</f>
        <v>0</v>
      </c>
      <c r="M11" s="246"/>
    </row>
    <row r="12" spans="1:21">
      <c r="B12" s="6" t="s">
        <v>34</v>
      </c>
      <c r="C12" s="225">
        <v>2</v>
      </c>
      <c r="D12" s="107">
        <v>0</v>
      </c>
      <c r="E12" s="106"/>
      <c r="F12" s="106"/>
      <c r="H12" s="246"/>
      <c r="J12" s="106">
        <f>D12*C12</f>
        <v>0</v>
      </c>
      <c r="K12" s="106"/>
      <c r="L12" s="106">
        <f>J12*12</f>
        <v>0</v>
      </c>
      <c r="M12" s="246"/>
    </row>
    <row r="13" spans="1:21" ht="13.8" thickBot="1">
      <c r="B13" s="6" t="s">
        <v>35</v>
      </c>
      <c r="C13" s="226">
        <v>2</v>
      </c>
      <c r="D13" s="107">
        <v>0</v>
      </c>
      <c r="E13" s="106"/>
      <c r="F13" s="109"/>
      <c r="G13" s="269"/>
      <c r="H13" s="247"/>
      <c r="I13" s="269"/>
      <c r="J13" s="110">
        <f>D13*C13</f>
        <v>0</v>
      </c>
      <c r="K13" s="106"/>
      <c r="L13" s="110">
        <f>J13*12</f>
        <v>0</v>
      </c>
      <c r="M13" s="247"/>
    </row>
    <row r="14" spans="1:21" ht="13.8" thickBot="1">
      <c r="A14" s="6" t="s">
        <v>36</v>
      </c>
      <c r="C14" s="222">
        <f>SUM(C11:C13)</f>
        <v>5</v>
      </c>
      <c r="D14" s="185"/>
      <c r="E14" s="106"/>
      <c r="F14" s="109"/>
      <c r="G14" s="269"/>
      <c r="H14" s="247"/>
      <c r="I14" s="269"/>
      <c r="J14" s="106">
        <f>SUM(J11:J13)</f>
        <v>0</v>
      </c>
      <c r="K14" s="106"/>
      <c r="L14" s="109">
        <f>SUM(L11:L13)</f>
        <v>0</v>
      </c>
      <c r="M14" s="247"/>
    </row>
    <row r="15" spans="1:21">
      <c r="C15" s="190"/>
      <c r="D15" s="185"/>
      <c r="E15" s="106"/>
      <c r="F15" s="111"/>
      <c r="G15" s="270"/>
      <c r="H15" s="248"/>
      <c r="I15" s="270"/>
      <c r="J15" s="106"/>
      <c r="K15" s="106"/>
      <c r="L15" s="109"/>
      <c r="M15" s="247"/>
    </row>
    <row r="16" spans="1:21">
      <c r="B16" s="6" t="s">
        <v>37</v>
      </c>
      <c r="C16" s="225">
        <v>1</v>
      </c>
      <c r="D16" s="107">
        <v>0</v>
      </c>
      <c r="E16" s="106"/>
      <c r="F16" s="109"/>
      <c r="G16" s="269"/>
      <c r="H16" s="247"/>
      <c r="I16" s="269"/>
      <c r="J16" s="109">
        <f t="shared" ref="J16:J21" si="0">D16*C16</f>
        <v>0</v>
      </c>
      <c r="K16" s="106"/>
      <c r="L16" s="109">
        <f t="shared" ref="L16:L21" si="1">J16*12</f>
        <v>0</v>
      </c>
      <c r="M16" s="247"/>
    </row>
    <row r="17" spans="1:18">
      <c r="B17" s="6" t="s">
        <v>38</v>
      </c>
      <c r="C17" s="225">
        <v>1</v>
      </c>
      <c r="D17" s="107">
        <v>0</v>
      </c>
      <c r="E17" s="106"/>
      <c r="F17" s="109"/>
      <c r="G17" s="269"/>
      <c r="H17" s="247"/>
      <c r="I17" s="269"/>
      <c r="J17" s="109">
        <f t="shared" si="0"/>
        <v>0</v>
      </c>
      <c r="K17" s="106"/>
      <c r="L17" s="109">
        <f t="shared" si="1"/>
        <v>0</v>
      </c>
      <c r="M17" s="247"/>
    </row>
    <row r="18" spans="1:18">
      <c r="B18" s="6" t="s">
        <v>271</v>
      </c>
      <c r="C18" s="225">
        <v>1</v>
      </c>
      <c r="D18" s="107">
        <v>0</v>
      </c>
      <c r="E18" s="106"/>
      <c r="F18" s="109"/>
      <c r="G18" s="269"/>
      <c r="H18" s="247"/>
      <c r="I18" s="269"/>
      <c r="J18" s="109">
        <f t="shared" si="0"/>
        <v>0</v>
      </c>
      <c r="K18" s="106"/>
      <c r="L18" s="109">
        <f t="shared" si="1"/>
        <v>0</v>
      </c>
      <c r="M18" s="247"/>
    </row>
    <row r="19" spans="1:18">
      <c r="B19" s="6" t="s">
        <v>272</v>
      </c>
      <c r="C19" s="225">
        <v>0</v>
      </c>
      <c r="D19" s="107">
        <v>0</v>
      </c>
      <c r="E19" s="106"/>
      <c r="F19" s="109"/>
      <c r="G19" s="269"/>
      <c r="H19" s="247"/>
      <c r="I19" s="269"/>
      <c r="J19" s="109">
        <f t="shared" si="0"/>
        <v>0</v>
      </c>
      <c r="K19" s="106"/>
      <c r="L19" s="109">
        <f t="shared" si="1"/>
        <v>0</v>
      </c>
      <c r="M19" s="247"/>
    </row>
    <row r="20" spans="1:18">
      <c r="B20" s="6" t="s">
        <v>69</v>
      </c>
      <c r="C20" s="225">
        <v>0</v>
      </c>
      <c r="D20" s="107">
        <v>0</v>
      </c>
      <c r="E20" s="106"/>
      <c r="F20" s="109"/>
      <c r="G20" s="269"/>
      <c r="H20" s="247"/>
      <c r="I20" s="269"/>
      <c r="J20" s="109">
        <f t="shared" si="0"/>
        <v>0</v>
      </c>
      <c r="K20" s="106"/>
      <c r="L20" s="109">
        <f t="shared" si="1"/>
        <v>0</v>
      </c>
      <c r="M20" s="247"/>
    </row>
    <row r="21" spans="1:18" ht="13.8" thickBot="1">
      <c r="B21" s="6" t="s">
        <v>39</v>
      </c>
      <c r="C21" s="226">
        <v>1</v>
      </c>
      <c r="D21" s="107">
        <v>0</v>
      </c>
      <c r="E21" s="106"/>
      <c r="F21" s="109"/>
      <c r="G21" s="269"/>
      <c r="H21" s="247"/>
      <c r="I21" s="269"/>
      <c r="J21" s="110">
        <f t="shared" si="0"/>
        <v>0</v>
      </c>
      <c r="K21" s="106"/>
      <c r="L21" s="110">
        <f t="shared" si="1"/>
        <v>0</v>
      </c>
      <c r="M21" s="247"/>
    </row>
    <row r="22" spans="1:18" ht="13.8" thickBot="1">
      <c r="A22" s="6" t="s">
        <v>40</v>
      </c>
      <c r="C22" s="222">
        <f>SUM(C16:C21)</f>
        <v>4</v>
      </c>
      <c r="D22" s="107"/>
      <c r="E22" s="106"/>
      <c r="F22" s="109"/>
      <c r="G22" s="269"/>
      <c r="H22" s="247"/>
      <c r="I22" s="269"/>
      <c r="J22" s="109">
        <f>SUM(J16:J21)</f>
        <v>0</v>
      </c>
      <c r="K22" s="109"/>
      <c r="L22" s="109">
        <f>SUM(L16:L21)</f>
        <v>0</v>
      </c>
      <c r="M22" s="247"/>
    </row>
    <row r="23" spans="1:18">
      <c r="A23" s="7" t="s">
        <v>290</v>
      </c>
      <c r="B23" s="7"/>
      <c r="C23" s="32"/>
      <c r="D23" s="112"/>
      <c r="E23" s="113"/>
      <c r="F23" s="114"/>
      <c r="G23" s="271"/>
      <c r="H23" s="249"/>
      <c r="I23" s="271"/>
      <c r="J23" s="114"/>
      <c r="K23" s="114"/>
      <c r="L23" s="114"/>
      <c r="M23" s="249"/>
      <c r="O23" s="108"/>
      <c r="P23" s="108"/>
    </row>
    <row r="24" spans="1:18" ht="13.8" thickBot="1">
      <c r="C24" s="15"/>
      <c r="F24" s="17"/>
      <c r="G24" s="269"/>
      <c r="H24" s="250"/>
      <c r="I24" s="269"/>
    </row>
    <row r="25" spans="1:18" ht="13.8" thickBot="1">
      <c r="A25" s="106" t="s">
        <v>85</v>
      </c>
      <c r="B25" s="106"/>
      <c r="C25" s="221">
        <f>C22+C14</f>
        <v>9</v>
      </c>
      <c r="D25" s="106"/>
      <c r="E25" s="106"/>
      <c r="F25" s="227" t="s">
        <v>123</v>
      </c>
      <c r="G25" s="266"/>
      <c r="H25" s="251"/>
      <c r="I25" s="266"/>
      <c r="J25" s="17">
        <f>J22+J14</f>
        <v>0</v>
      </c>
      <c r="K25" s="17"/>
      <c r="L25" s="17">
        <f>J25</f>
        <v>0</v>
      </c>
      <c r="M25" s="250"/>
    </row>
    <row r="26" spans="1:18">
      <c r="A26" s="115"/>
      <c r="B26" s="106"/>
      <c r="C26" s="106" t="s">
        <v>283</v>
      </c>
      <c r="D26" s="116"/>
      <c r="E26" s="228">
        <v>4.2500000000000003E-2</v>
      </c>
      <c r="F26" s="106"/>
      <c r="H26" s="246"/>
      <c r="J26" s="17">
        <f>+J25*E26</f>
        <v>0</v>
      </c>
      <c r="K26" s="20"/>
      <c r="L26" s="17"/>
      <c r="M26" s="250"/>
    </row>
    <row r="27" spans="1:18" ht="13.8" thickBot="1">
      <c r="A27" s="115"/>
      <c r="B27" s="106"/>
      <c r="C27" s="106" t="s">
        <v>284</v>
      </c>
      <c r="D27" s="116"/>
      <c r="E27" s="228">
        <v>2.5000000000000001E-2</v>
      </c>
      <c r="F27" s="106"/>
      <c r="H27" s="246"/>
      <c r="J27" s="16">
        <f>+J25*E27</f>
        <v>0</v>
      </c>
      <c r="K27" s="20"/>
      <c r="L27" s="17"/>
      <c r="M27" s="250"/>
    </row>
    <row r="28" spans="1:18" ht="13.8" thickBot="1">
      <c r="A28" s="106" t="s">
        <v>86</v>
      </c>
      <c r="B28" s="106"/>
      <c r="C28" s="221">
        <f>C25</f>
        <v>9</v>
      </c>
      <c r="D28" s="106"/>
      <c r="E28" s="106"/>
      <c r="F28" s="227" t="s">
        <v>282</v>
      </c>
      <c r="G28" s="266"/>
      <c r="H28" s="251"/>
      <c r="I28" s="266"/>
      <c r="J28" s="17">
        <f>SUM(J25:J27)</f>
        <v>0</v>
      </c>
      <c r="K28" s="17"/>
      <c r="L28" s="17">
        <f>J28*11</f>
        <v>0</v>
      </c>
      <c r="M28" s="250"/>
    </row>
    <row r="29" spans="1:18">
      <c r="A29" s="106"/>
      <c r="B29" s="106"/>
      <c r="C29" s="117"/>
      <c r="D29" s="106"/>
      <c r="E29" s="106"/>
      <c r="F29" s="106"/>
      <c r="H29" s="246"/>
      <c r="J29" s="17"/>
      <c r="K29" s="17"/>
      <c r="L29" s="16"/>
      <c r="M29" s="250"/>
      <c r="O29" s="131"/>
      <c r="P29" s="131"/>
      <c r="R29" s="16"/>
    </row>
    <row r="30" spans="1:18">
      <c r="A30" s="106" t="s">
        <v>291</v>
      </c>
      <c r="B30" s="113"/>
      <c r="C30" s="118"/>
      <c r="D30" s="113"/>
      <c r="E30" s="113"/>
      <c r="F30" s="113"/>
      <c r="G30" s="272"/>
      <c r="H30" s="252"/>
      <c r="I30" s="272">
        <v>548803</v>
      </c>
      <c r="J30" s="21"/>
      <c r="K30" s="21"/>
      <c r="L30" s="21">
        <f>SUM(L25:L29)</f>
        <v>0</v>
      </c>
      <c r="M30" s="260"/>
      <c r="N30" s="7"/>
      <c r="O30" s="132">
        <f>1427861+2017416</f>
        <v>3445277</v>
      </c>
      <c r="P30" s="132">
        <f>+L30-O30</f>
        <v>-3445277</v>
      </c>
      <c r="R30" s="6">
        <v>3721931</v>
      </c>
    </row>
    <row r="31" spans="1:18">
      <c r="C31" s="18"/>
      <c r="J31" s="17"/>
      <c r="K31" s="17"/>
      <c r="L31" s="17"/>
      <c r="M31" s="250"/>
    </row>
    <row r="32" spans="1:18">
      <c r="A32" s="7" t="s">
        <v>87</v>
      </c>
      <c r="C32" s="18"/>
      <c r="J32" s="17"/>
      <c r="K32" s="17"/>
      <c r="L32" s="17"/>
      <c r="M32" s="250"/>
    </row>
    <row r="33" spans="1:21">
      <c r="B33" s="6" t="s">
        <v>41</v>
      </c>
      <c r="C33" s="18"/>
      <c r="J33" s="229">
        <v>0</v>
      </c>
      <c r="K33" s="17"/>
      <c r="L33" s="229">
        <v>0</v>
      </c>
      <c r="M33" s="261"/>
    </row>
    <row r="34" spans="1:21">
      <c r="B34" s="6" t="s">
        <v>42</v>
      </c>
      <c r="C34" s="18"/>
      <c r="J34" s="229">
        <v>0</v>
      </c>
      <c r="K34" s="17"/>
      <c r="L34" s="229">
        <v>0</v>
      </c>
      <c r="M34" s="261"/>
    </row>
    <row r="35" spans="1:21">
      <c r="B35" s="6" t="s">
        <v>88</v>
      </c>
      <c r="C35" s="18"/>
      <c r="J35" s="229">
        <v>0</v>
      </c>
      <c r="K35" s="17"/>
      <c r="L35" s="17">
        <f>J35*3</f>
        <v>0</v>
      </c>
      <c r="M35" s="250"/>
      <c r="S35" s="17"/>
    </row>
    <row r="36" spans="1:21">
      <c r="B36" s="187" t="s">
        <v>246</v>
      </c>
      <c r="C36" s="18"/>
      <c r="I36" s="267">
        <v>0</v>
      </c>
      <c r="J36" s="234">
        <v>0</v>
      </c>
      <c r="K36" s="17"/>
      <c r="L36" s="229">
        <v>0</v>
      </c>
      <c r="M36" s="261"/>
      <c r="O36" s="28">
        <v>131000</v>
      </c>
      <c r="R36" s="6">
        <v>790000</v>
      </c>
      <c r="U36" s="126" t="s">
        <v>281</v>
      </c>
    </row>
    <row r="37" spans="1:21">
      <c r="B37" s="6" t="s">
        <v>43</v>
      </c>
      <c r="C37" s="18"/>
      <c r="J37" s="229">
        <v>0</v>
      </c>
      <c r="K37" s="17"/>
      <c r="L37" s="229">
        <v>0</v>
      </c>
      <c r="M37" s="261"/>
    </row>
    <row r="38" spans="1:21">
      <c r="B38" s="6" t="s">
        <v>44</v>
      </c>
      <c r="C38" s="18"/>
      <c r="I38" s="273"/>
      <c r="J38" s="231">
        <v>0</v>
      </c>
      <c r="K38" s="17"/>
      <c r="L38" s="231">
        <v>0</v>
      </c>
      <c r="M38" s="261"/>
      <c r="O38" s="131"/>
      <c r="P38" s="131"/>
    </row>
    <row r="39" spans="1:21">
      <c r="A39" s="6" t="s">
        <v>45</v>
      </c>
      <c r="C39" s="18"/>
      <c r="J39" s="17">
        <f>SUM(J33:J38)</f>
        <v>0</v>
      </c>
      <c r="K39" s="17"/>
      <c r="L39" s="17">
        <f>SUM(L33:L38)</f>
        <v>0</v>
      </c>
      <c r="M39" s="250"/>
      <c r="O39" s="29">
        <f>SUM(O33:O38)</f>
        <v>131000</v>
      </c>
      <c r="P39" s="29"/>
      <c r="R39" s="183">
        <f>SUM(R33:R38)</f>
        <v>790000</v>
      </c>
    </row>
    <row r="40" spans="1:21" s="7" customFormat="1">
      <c r="A40" s="7" t="s">
        <v>292</v>
      </c>
      <c r="C40" s="33"/>
      <c r="G40" s="272">
        <v>398518</v>
      </c>
      <c r="H40" s="253">
        <f>(G40/7)*12</f>
        <v>683173.71428571432</v>
      </c>
      <c r="I40" s="272">
        <f>SUM(I30:I38)</f>
        <v>548803</v>
      </c>
      <c r="J40" s="114">
        <f>+L40/12</f>
        <v>0</v>
      </c>
      <c r="K40" s="21"/>
      <c r="L40" s="21">
        <f>L39+L30</f>
        <v>0</v>
      </c>
      <c r="M40" s="260"/>
      <c r="O40" s="133">
        <f>O30+O39</f>
        <v>3576277</v>
      </c>
      <c r="P40" s="133">
        <f>P30+P39</f>
        <v>-3445277</v>
      </c>
      <c r="R40" s="133">
        <f>R30+R39</f>
        <v>4511931</v>
      </c>
    </row>
    <row r="41" spans="1:21">
      <c r="C41" s="18"/>
      <c r="J41" s="17"/>
      <c r="K41" s="17"/>
      <c r="L41" s="17"/>
      <c r="M41" s="250"/>
      <c r="R41" s="28"/>
    </row>
    <row r="42" spans="1:21">
      <c r="A42" s="7" t="s">
        <v>46</v>
      </c>
      <c r="R42" s="28"/>
    </row>
    <row r="43" spans="1:21">
      <c r="A43" s="6" t="s">
        <v>47</v>
      </c>
      <c r="G43" s="267">
        <v>39553</v>
      </c>
      <c r="H43" s="253">
        <f>(G43/7)*12</f>
        <v>67805.142857142855</v>
      </c>
      <c r="I43" s="272">
        <v>79564</v>
      </c>
      <c r="J43" s="6">
        <f>+L43/12</f>
        <v>0</v>
      </c>
      <c r="L43" s="229">
        <v>0</v>
      </c>
      <c r="M43" s="261"/>
      <c r="O43" s="28">
        <f>164412+279889</f>
        <v>444301</v>
      </c>
      <c r="P43" s="28">
        <f>+L43-O43</f>
        <v>-444301</v>
      </c>
      <c r="R43" s="28">
        <v>577677</v>
      </c>
      <c r="U43" s="6" t="s">
        <v>247</v>
      </c>
    </row>
    <row r="44" spans="1:21">
      <c r="R44" s="28"/>
    </row>
    <row r="45" spans="1:21">
      <c r="A45" s="7" t="s">
        <v>48</v>
      </c>
      <c r="R45" s="28"/>
    </row>
    <row r="46" spans="1:21">
      <c r="A46" s="6" t="s">
        <v>49</v>
      </c>
      <c r="G46" s="267">
        <v>20121</v>
      </c>
      <c r="H46" s="253">
        <f>(G46/7)*12</f>
        <v>34493.142857142855</v>
      </c>
      <c r="I46" s="272">
        <v>42980</v>
      </c>
      <c r="J46" s="17">
        <f>+L46/12</f>
        <v>0</v>
      </c>
      <c r="L46" s="229">
        <v>0</v>
      </c>
      <c r="M46" s="261"/>
      <c r="O46" s="28">
        <f>106795+130236</f>
        <v>237031</v>
      </c>
      <c r="P46" s="28">
        <f>+L46-O46</f>
        <v>-237031</v>
      </c>
      <c r="R46" s="28">
        <v>257026</v>
      </c>
      <c r="U46" s="6" t="s">
        <v>247</v>
      </c>
    </row>
    <row r="47" spans="1:21">
      <c r="C47" s="19"/>
      <c r="R47" s="28"/>
    </row>
    <row r="48" spans="1:21">
      <c r="A48" s="7" t="s">
        <v>170</v>
      </c>
      <c r="R48" s="28"/>
    </row>
    <row r="49" spans="1:18">
      <c r="A49" s="7"/>
      <c r="B49" s="6" t="s">
        <v>83</v>
      </c>
      <c r="G49" s="267">
        <v>0</v>
      </c>
      <c r="H49" s="253">
        <f t="shared" ref="H49:H56" si="2">(G49/7)*12</f>
        <v>0</v>
      </c>
      <c r="I49" s="272">
        <v>17496</v>
      </c>
      <c r="J49" s="6" t="e">
        <f>'[5]Cost rates'!F17*Assumptions!C14</f>
        <v>#DIV/0!</v>
      </c>
      <c r="L49" s="6" t="e">
        <f>J49*12</f>
        <v>#DIV/0!</v>
      </c>
      <c r="O49" s="28">
        <f>85195+39594</f>
        <v>124789</v>
      </c>
      <c r="P49" s="28" t="e">
        <f>+L49-O49</f>
        <v>#DIV/0!</v>
      </c>
      <c r="R49" s="28">
        <v>79187</v>
      </c>
    </row>
    <row r="50" spans="1:18">
      <c r="A50" s="7"/>
      <c r="B50" s="6" t="s">
        <v>52</v>
      </c>
      <c r="G50" s="267">
        <v>8000</v>
      </c>
      <c r="H50" s="253">
        <f t="shared" si="2"/>
        <v>13714.285714285714</v>
      </c>
      <c r="I50" s="272">
        <v>0</v>
      </c>
      <c r="J50" s="6" t="e">
        <f>'[5]Cost rates'!F15*Assumptions!C14</f>
        <v>#DIV/0!</v>
      </c>
      <c r="L50" s="6" t="e">
        <f>J50*12</f>
        <v>#DIV/0!</v>
      </c>
      <c r="O50" s="28">
        <f>2146+3690</f>
        <v>5836</v>
      </c>
      <c r="P50" s="28" t="e">
        <f>+L50-O50</f>
        <v>#DIV/0!</v>
      </c>
      <c r="R50" s="28">
        <v>6149</v>
      </c>
    </row>
    <row r="51" spans="1:18">
      <c r="A51" s="7"/>
      <c r="B51" s="6" t="s">
        <v>82</v>
      </c>
      <c r="G51" s="267">
        <v>6775</v>
      </c>
      <c r="H51" s="253">
        <f t="shared" si="2"/>
        <v>11614.285714285714</v>
      </c>
      <c r="I51" s="272">
        <v>4800</v>
      </c>
      <c r="J51" s="6" t="e">
        <f>'[5]Cost rates'!F14*Assumptions!C14</f>
        <v>#DIV/0!</v>
      </c>
      <c r="L51" s="6" t="e">
        <f>J51*12</f>
        <v>#DIV/0!</v>
      </c>
      <c r="O51" s="28">
        <f>26465+16770</f>
        <v>43235</v>
      </c>
      <c r="P51" s="28" t="e">
        <f>+L51-O51</f>
        <v>#DIV/0!</v>
      </c>
      <c r="R51" s="28">
        <v>32919</v>
      </c>
    </row>
    <row r="52" spans="1:18">
      <c r="A52" s="7"/>
      <c r="B52" s="6" t="s">
        <v>255</v>
      </c>
      <c r="G52" s="267">
        <v>0</v>
      </c>
      <c r="H52" s="253">
        <f t="shared" si="2"/>
        <v>0</v>
      </c>
      <c r="I52" s="272">
        <v>0</v>
      </c>
      <c r="J52" s="106" t="e">
        <f>'[5]Cost rates'!F19*Assumptions!C14</f>
        <v>#DIV/0!</v>
      </c>
      <c r="L52" s="6" t="e">
        <f>J52*12</f>
        <v>#DIV/0!</v>
      </c>
      <c r="R52" s="28"/>
    </row>
    <row r="53" spans="1:18">
      <c r="A53" s="7"/>
      <c r="B53" s="6" t="s">
        <v>248</v>
      </c>
      <c r="G53" s="267">
        <v>29165</v>
      </c>
      <c r="H53" s="253">
        <f t="shared" si="2"/>
        <v>49997.142857142855</v>
      </c>
      <c r="I53" s="272">
        <v>9600</v>
      </c>
      <c r="J53" s="106" t="e">
        <f>'[5]Cost rates'!F16*Assumptions!C14</f>
        <v>#DIV/0!</v>
      </c>
      <c r="L53" s="6" t="e">
        <f>J53*12</f>
        <v>#DIV/0!</v>
      </c>
      <c r="O53" s="28">
        <f>29602+67548</f>
        <v>97150</v>
      </c>
      <c r="P53" s="28" t="e">
        <f>+L53-O53</f>
        <v>#DIV/0!</v>
      </c>
      <c r="R53" s="28">
        <v>134475</v>
      </c>
    </row>
    <row r="54" spans="1:18">
      <c r="A54" s="7"/>
      <c r="B54" s="6" t="s">
        <v>276</v>
      </c>
      <c r="G54" s="267">
        <v>2000</v>
      </c>
      <c r="H54" s="244">
        <f t="shared" si="2"/>
        <v>3428.5714285714284</v>
      </c>
      <c r="I54" s="267">
        <v>0</v>
      </c>
      <c r="J54" s="106" t="e">
        <f>'[5]Cost rates'!F18*Assumptions!C14</f>
        <v>#DIV/0!</v>
      </c>
      <c r="L54" s="6" t="e">
        <f>+J54*12</f>
        <v>#DIV/0!</v>
      </c>
      <c r="R54" s="28"/>
    </row>
    <row r="55" spans="1:18">
      <c r="A55" s="7"/>
      <c r="B55" s="6" t="s">
        <v>218</v>
      </c>
      <c r="G55" s="267">
        <v>0</v>
      </c>
      <c r="H55" s="244">
        <f t="shared" si="2"/>
        <v>0</v>
      </c>
      <c r="I55" s="267">
        <v>0</v>
      </c>
      <c r="J55" s="106" t="e">
        <f>'[5]Cost rates'!F12*Assumptions!C14</f>
        <v>#DIV/0!</v>
      </c>
      <c r="L55" s="6" t="e">
        <f>J55*12</f>
        <v>#DIV/0!</v>
      </c>
      <c r="R55" s="28"/>
    </row>
    <row r="56" spans="1:18">
      <c r="B56" s="6" t="s">
        <v>166</v>
      </c>
      <c r="G56" s="273">
        <v>5072</v>
      </c>
      <c r="H56" s="256">
        <f t="shared" si="2"/>
        <v>8694.8571428571431</v>
      </c>
      <c r="I56" s="273">
        <v>22000</v>
      </c>
      <c r="J56" s="16" t="e">
        <f>'[5]Cost rates'!F13*Assumptions!C14</f>
        <v>#DIV/0!</v>
      </c>
      <c r="L56" s="16" t="e">
        <f>J56*12</f>
        <v>#DIV/0!</v>
      </c>
      <c r="M56" s="256"/>
      <c r="O56" s="131">
        <f>47692+22026+126</f>
        <v>69844</v>
      </c>
      <c r="P56" s="131" t="e">
        <f>+L56-O56</f>
        <v>#DIV/0!</v>
      </c>
      <c r="R56" s="131">
        <f>126+43435</f>
        <v>43561</v>
      </c>
    </row>
    <row r="57" spans="1:18">
      <c r="A57" s="6" t="s">
        <v>53</v>
      </c>
      <c r="G57" s="274">
        <f>SUM(G49:G56)</f>
        <v>51012</v>
      </c>
      <c r="H57" s="6">
        <f>SUM(H49:H56)</f>
        <v>87449.14285714287</v>
      </c>
      <c r="I57" s="267">
        <f>SUM(I49:I56)</f>
        <v>53896</v>
      </c>
      <c r="J57" s="6" t="e">
        <f>SUM(J49:J56)</f>
        <v>#DIV/0!</v>
      </c>
      <c r="L57" s="6" t="e">
        <f>SUM(L49:L56)</f>
        <v>#DIV/0!</v>
      </c>
      <c r="M57" s="244">
        <f>SUM(M49:M56)</f>
        <v>0</v>
      </c>
      <c r="O57" s="28">
        <f>SUM(O49:O56)</f>
        <v>340854</v>
      </c>
      <c r="P57" s="28" t="e">
        <f>SUM(P49:P56)</f>
        <v>#DIV/0!</v>
      </c>
      <c r="R57" s="28">
        <f>SUM(R49:R56)</f>
        <v>296291</v>
      </c>
    </row>
    <row r="58" spans="1:18">
      <c r="R58" s="28"/>
    </row>
    <row r="59" spans="1:18">
      <c r="A59" s="7" t="s">
        <v>254</v>
      </c>
      <c r="R59" s="28"/>
    </row>
    <row r="60" spans="1:18">
      <c r="B60" s="6" t="s">
        <v>249</v>
      </c>
      <c r="R60" s="28"/>
    </row>
    <row r="61" spans="1:18">
      <c r="B61" s="19" t="s">
        <v>250</v>
      </c>
      <c r="J61" s="6" t="e">
        <f>$C$14*'[5]Cost rates'!F23</f>
        <v>#DIV/0!</v>
      </c>
      <c r="L61" s="6" t="e">
        <f>J61*12</f>
        <v>#DIV/0!</v>
      </c>
      <c r="R61" s="28"/>
    </row>
    <row r="62" spans="1:18">
      <c r="B62" s="19" t="s">
        <v>251</v>
      </c>
      <c r="J62" s="6" t="e">
        <f>$C$14*'[5]Cost rates'!F24</f>
        <v>#DIV/0!</v>
      </c>
      <c r="L62" s="6" t="e">
        <f>J62*12</f>
        <v>#DIV/0!</v>
      </c>
      <c r="R62" s="28"/>
    </row>
    <row r="63" spans="1:18">
      <c r="B63" s="19" t="s">
        <v>252</v>
      </c>
      <c r="J63" s="6" t="e">
        <f>$C$14*'[5]Cost rates'!F25</f>
        <v>#DIV/0!</v>
      </c>
      <c r="L63" s="6" t="e">
        <f>J63*12</f>
        <v>#DIV/0!</v>
      </c>
      <c r="R63" s="28"/>
    </row>
    <row r="64" spans="1:18">
      <c r="B64" s="19" t="s">
        <v>253</v>
      </c>
      <c r="J64" s="16" t="e">
        <f>$C$14*'[5]Cost rates'!F26</f>
        <v>#DIV/0!</v>
      </c>
      <c r="L64" s="16" t="e">
        <f>J64*12</f>
        <v>#DIV/0!</v>
      </c>
      <c r="M64" s="250"/>
      <c r="R64" s="28"/>
    </row>
    <row r="65" spans="1:18">
      <c r="B65" s="6" t="s">
        <v>51</v>
      </c>
      <c r="G65" s="267">
        <v>41160</v>
      </c>
      <c r="H65" s="253">
        <f>(G65/7)*12</f>
        <v>70560</v>
      </c>
      <c r="I65" s="272">
        <v>96000</v>
      </c>
      <c r="J65" s="6" t="e">
        <f>SUM(J61:J64)</f>
        <v>#DIV/0!</v>
      </c>
      <c r="L65" s="6" t="e">
        <f>SUM(L61:L64)</f>
        <v>#DIV/0!</v>
      </c>
      <c r="R65" s="28"/>
    </row>
    <row r="66" spans="1:18">
      <c r="B66" s="19" t="s">
        <v>60</v>
      </c>
      <c r="G66" s="267">
        <v>13202</v>
      </c>
      <c r="H66" s="253">
        <f>(G66/7)*12</f>
        <v>22632</v>
      </c>
      <c r="I66" s="272">
        <v>18000</v>
      </c>
      <c r="J66" s="6" t="e">
        <f>$C$14*'[5]Cost rates'!F27</f>
        <v>#DIV/0!</v>
      </c>
      <c r="L66" s="6" t="e">
        <f>J66*12</f>
        <v>#DIV/0!</v>
      </c>
      <c r="R66" s="28"/>
    </row>
    <row r="67" spans="1:18">
      <c r="B67" s="19" t="s">
        <v>159</v>
      </c>
      <c r="G67" s="273">
        <v>0</v>
      </c>
      <c r="H67" s="256">
        <v>0</v>
      </c>
      <c r="I67" s="273">
        <v>130000</v>
      </c>
      <c r="J67" s="16" t="e">
        <f>$C$14*'[5]Cost rates'!F28</f>
        <v>#DIV/0!</v>
      </c>
      <c r="L67" s="16" t="e">
        <f>J67*12</f>
        <v>#DIV/0!</v>
      </c>
      <c r="M67" s="256"/>
      <c r="R67" s="28"/>
    </row>
    <row r="68" spans="1:18">
      <c r="A68" s="6" t="s">
        <v>256</v>
      </c>
      <c r="G68" s="274">
        <f>SUM(G65:G67)</f>
        <v>54362</v>
      </c>
      <c r="H68" s="6">
        <f>SUM(H65:H67)</f>
        <v>93192</v>
      </c>
      <c r="I68" s="267">
        <f>SUM(I65:I67)</f>
        <v>244000</v>
      </c>
      <c r="J68" s="6" t="e">
        <f>SUM(J65:J67)</f>
        <v>#DIV/0!</v>
      </c>
      <c r="L68" s="6" t="e">
        <f>SUM(L65:L67)</f>
        <v>#DIV/0!</v>
      </c>
      <c r="M68" s="244">
        <f>SUM(M65:M67)</f>
        <v>0</v>
      </c>
      <c r="R68" s="28"/>
    </row>
    <row r="69" spans="1:18">
      <c r="R69" s="28"/>
    </row>
    <row r="70" spans="1:18">
      <c r="A70" s="7" t="s">
        <v>169</v>
      </c>
      <c r="R70" s="28"/>
    </row>
    <row r="71" spans="1:18">
      <c r="B71" s="6" t="s">
        <v>323</v>
      </c>
      <c r="G71" s="267">
        <v>0</v>
      </c>
      <c r="H71" s="253">
        <f>(G71/7)*12</f>
        <v>0</v>
      </c>
      <c r="I71" s="272">
        <f>1200+10000</f>
        <v>11200</v>
      </c>
      <c r="J71" s="6" t="e">
        <f>$C$14*'[5]Cost rates'!F32</f>
        <v>#DIV/0!</v>
      </c>
      <c r="L71" s="6" t="e">
        <f>J71*12</f>
        <v>#DIV/0!</v>
      </c>
      <c r="O71" s="28">
        <v>40415</v>
      </c>
      <c r="P71" s="28" t="e">
        <f>+L71-O71</f>
        <v>#DIV/0!</v>
      </c>
      <c r="R71" s="28">
        <v>0</v>
      </c>
    </row>
    <row r="72" spans="1:18">
      <c r="B72" s="6" t="s">
        <v>221</v>
      </c>
      <c r="G72" s="273">
        <v>0</v>
      </c>
      <c r="H72" s="257">
        <f>(G72/7)*12</f>
        <v>0</v>
      </c>
      <c r="I72" s="275">
        <v>0</v>
      </c>
      <c r="J72" s="16" t="e">
        <f>$C$14*'[5]Cost rates'!F33</f>
        <v>#DIV/0!</v>
      </c>
      <c r="L72" s="16" t="e">
        <f>J72*12</f>
        <v>#DIV/0!</v>
      </c>
      <c r="M72" s="256"/>
      <c r="O72" s="131">
        <f>1539+2418</f>
        <v>3957</v>
      </c>
      <c r="P72" s="131" t="e">
        <f>+L72-O72</f>
        <v>#DIV/0!</v>
      </c>
      <c r="R72" s="131">
        <v>4832</v>
      </c>
    </row>
    <row r="73" spans="1:18">
      <c r="A73" s="6" t="s">
        <v>54</v>
      </c>
      <c r="G73" s="276">
        <f>SUM(G71:G72)</f>
        <v>0</v>
      </c>
      <c r="H73" s="239">
        <f>SUM(H71:H72)</f>
        <v>0</v>
      </c>
      <c r="I73" s="267">
        <f>SUM(I71:I72)</f>
        <v>11200</v>
      </c>
      <c r="J73" s="6" t="e">
        <f>SUM(J71:J72)</f>
        <v>#DIV/0!</v>
      </c>
      <c r="L73" s="6" t="e">
        <f>SUM(L71:L72)</f>
        <v>#DIV/0!</v>
      </c>
      <c r="M73" s="239">
        <f>SUM(M71:M72)</f>
        <v>0</v>
      </c>
      <c r="O73" s="28">
        <f>SUM(O71:O72)</f>
        <v>44372</v>
      </c>
      <c r="P73" s="28" t="e">
        <f>SUM(P71:P72)</f>
        <v>#DIV/0!</v>
      </c>
      <c r="R73" s="28">
        <f>SUM(R71:R72)</f>
        <v>4832</v>
      </c>
    </row>
    <row r="74" spans="1:18">
      <c r="R74" s="28"/>
    </row>
    <row r="75" spans="1:18">
      <c r="A75" s="7" t="s">
        <v>55</v>
      </c>
      <c r="R75" s="28"/>
    </row>
    <row r="76" spans="1:18">
      <c r="B76" s="19" t="s">
        <v>222</v>
      </c>
      <c r="G76" s="267">
        <v>9525</v>
      </c>
      <c r="H76" s="253">
        <f t="shared" ref="H76:H84" si="3">(G76/7)*12</f>
        <v>16328.571428571429</v>
      </c>
      <c r="I76" s="272">
        <v>0</v>
      </c>
      <c r="J76" s="6" t="e">
        <f>$C$14*'[5]Cost rates'!F37</f>
        <v>#DIV/0!</v>
      </c>
      <c r="L76" s="6" t="e">
        <f t="shared" ref="L76:L84" si="4">J76*12</f>
        <v>#DIV/0!</v>
      </c>
      <c r="O76" s="28">
        <f>-107758+250002</f>
        <v>142244</v>
      </c>
      <c r="P76" s="28" t="e">
        <f>+L76-O76</f>
        <v>#DIV/0!</v>
      </c>
      <c r="R76" s="28">
        <v>500000</v>
      </c>
    </row>
    <row r="77" spans="1:18">
      <c r="B77" s="19" t="s">
        <v>223</v>
      </c>
      <c r="G77" s="267">
        <v>0</v>
      </c>
      <c r="H77" s="253">
        <f t="shared" si="3"/>
        <v>0</v>
      </c>
      <c r="I77" s="272">
        <v>0</v>
      </c>
      <c r="J77" s="6" t="e">
        <f>$C$14*'[5]Cost rates'!F38</f>
        <v>#DIV/0!</v>
      </c>
      <c r="K77" s="28"/>
      <c r="L77" s="6" t="e">
        <f t="shared" si="4"/>
        <v>#DIV/0!</v>
      </c>
      <c r="O77" s="28">
        <f>8184+4218</f>
        <v>12402</v>
      </c>
      <c r="P77" s="28" t="e">
        <f>+L77-O77</f>
        <v>#DIV/0!</v>
      </c>
      <c r="R77" s="28">
        <v>7818</v>
      </c>
    </row>
    <row r="78" spans="1:18">
      <c r="B78" s="19" t="s">
        <v>224</v>
      </c>
      <c r="G78" s="267">
        <v>0</v>
      </c>
      <c r="H78" s="253">
        <f t="shared" si="3"/>
        <v>0</v>
      </c>
      <c r="I78" s="272">
        <v>0</v>
      </c>
      <c r="J78" s="6" t="e">
        <f>$C$14*'[5]Cost rates'!F39</f>
        <v>#DIV/0!</v>
      </c>
      <c r="K78" s="28"/>
      <c r="L78" s="6" t="e">
        <f t="shared" si="4"/>
        <v>#DIV/0!</v>
      </c>
      <c r="R78" s="28"/>
    </row>
    <row r="79" spans="1:18">
      <c r="B79" s="19" t="s">
        <v>225</v>
      </c>
      <c r="G79" s="267">
        <v>0</v>
      </c>
      <c r="H79" s="253">
        <f t="shared" si="3"/>
        <v>0</v>
      </c>
      <c r="I79" s="272">
        <v>0</v>
      </c>
      <c r="J79" s="6" t="e">
        <f>$C$14*'[5]Cost rates'!F40</f>
        <v>#DIV/0!</v>
      </c>
      <c r="K79" s="28"/>
      <c r="L79" s="6" t="e">
        <f t="shared" si="4"/>
        <v>#DIV/0!</v>
      </c>
      <c r="R79" s="28"/>
    </row>
    <row r="80" spans="1:18">
      <c r="B80" s="19" t="s">
        <v>226</v>
      </c>
      <c r="G80" s="267">
        <v>884</v>
      </c>
      <c r="H80" s="253">
        <f t="shared" si="3"/>
        <v>1515.4285714285716</v>
      </c>
      <c r="I80" s="272">
        <v>3120</v>
      </c>
      <c r="J80" s="6" t="e">
        <f>$C$14*'[5]Cost rates'!F41</f>
        <v>#DIV/0!</v>
      </c>
      <c r="K80" s="28"/>
      <c r="L80" s="6" t="e">
        <f t="shared" si="4"/>
        <v>#DIV/0!</v>
      </c>
      <c r="R80" s="28"/>
    </row>
    <row r="81" spans="1:21">
      <c r="B81" s="19" t="s">
        <v>227</v>
      </c>
      <c r="G81" s="267">
        <v>0</v>
      </c>
      <c r="H81" s="253">
        <f t="shared" si="3"/>
        <v>0</v>
      </c>
      <c r="I81" s="272">
        <v>0</v>
      </c>
      <c r="J81" s="6" t="e">
        <f>$C$14*'[5]Cost rates'!F42</f>
        <v>#DIV/0!</v>
      </c>
      <c r="K81" s="28"/>
      <c r="L81" s="6" t="e">
        <f t="shared" si="4"/>
        <v>#DIV/0!</v>
      </c>
      <c r="R81" s="28"/>
    </row>
    <row r="82" spans="1:21">
      <c r="B82" s="19" t="s">
        <v>228</v>
      </c>
      <c r="G82" s="267">
        <v>0</v>
      </c>
      <c r="H82" s="253">
        <f t="shared" si="3"/>
        <v>0</v>
      </c>
      <c r="I82" s="272">
        <v>0</v>
      </c>
      <c r="J82" s="6" t="e">
        <f>$C$14*'[5]Cost rates'!F43</f>
        <v>#DIV/0!</v>
      </c>
      <c r="K82" s="28"/>
      <c r="L82" s="6" t="e">
        <f t="shared" si="4"/>
        <v>#DIV/0!</v>
      </c>
      <c r="R82" s="28"/>
    </row>
    <row r="83" spans="1:21">
      <c r="B83" s="19" t="s">
        <v>229</v>
      </c>
      <c r="G83" s="267">
        <v>0</v>
      </c>
      <c r="H83" s="253">
        <f t="shared" si="3"/>
        <v>0</v>
      </c>
      <c r="I83" s="272">
        <v>0</v>
      </c>
      <c r="J83" s="6" t="e">
        <f>$C$14*'[5]Cost rates'!F44</f>
        <v>#DIV/0!</v>
      </c>
      <c r="K83" s="28"/>
      <c r="L83" s="6" t="e">
        <f t="shared" si="4"/>
        <v>#DIV/0!</v>
      </c>
      <c r="R83" s="28"/>
    </row>
    <row r="84" spans="1:21">
      <c r="B84" s="19" t="s">
        <v>230</v>
      </c>
      <c r="G84" s="273">
        <v>0</v>
      </c>
      <c r="H84" s="257">
        <f t="shared" si="3"/>
        <v>0</v>
      </c>
      <c r="I84" s="275">
        <v>0</v>
      </c>
      <c r="J84" s="16" t="e">
        <f>$C$14*'[5]Cost rates'!F45</f>
        <v>#DIV/0!</v>
      </c>
      <c r="K84" s="28"/>
      <c r="L84" s="16" t="e">
        <f t="shared" si="4"/>
        <v>#DIV/0!</v>
      </c>
      <c r="M84" s="256"/>
      <c r="R84" s="28"/>
    </row>
    <row r="85" spans="1:21">
      <c r="A85" s="6" t="s">
        <v>56</v>
      </c>
      <c r="G85" s="276">
        <f>SUM(G76:G84)</f>
        <v>10409</v>
      </c>
      <c r="H85" s="239">
        <f>SUM(H76:H84)</f>
        <v>17844</v>
      </c>
      <c r="I85" s="267">
        <f>SUM(I76:I84)</f>
        <v>3120</v>
      </c>
      <c r="J85" s="6" t="e">
        <f>SUM(J76:J84)</f>
        <v>#DIV/0!</v>
      </c>
      <c r="L85" s="6" t="e">
        <f>SUM(L76:L84)</f>
        <v>#DIV/0!</v>
      </c>
      <c r="M85" s="239">
        <f>SUM(M76:M84)</f>
        <v>0</v>
      </c>
      <c r="O85" s="28">
        <f>SUM(O76:O84)</f>
        <v>154646</v>
      </c>
      <c r="P85" s="28" t="e">
        <f>SUM(P76:P84)</f>
        <v>#DIV/0!</v>
      </c>
      <c r="R85" s="28">
        <f>SUM(R76:R84)</f>
        <v>507818</v>
      </c>
    </row>
    <row r="86" spans="1:21">
      <c r="R86" s="28"/>
    </row>
    <row r="87" spans="1:21">
      <c r="A87" s="7" t="s">
        <v>168</v>
      </c>
      <c r="R87" s="28"/>
    </row>
    <row r="88" spans="1:21">
      <c r="B88" s="19" t="s">
        <v>57</v>
      </c>
      <c r="G88" s="267">
        <v>1459</v>
      </c>
      <c r="H88" s="253">
        <f>(G88/7)*12</f>
        <v>2501.1428571428569</v>
      </c>
      <c r="I88" s="272">
        <f>10560+2196</f>
        <v>12756</v>
      </c>
      <c r="J88" s="106" t="e">
        <f>$C$25*'[5]Cost rates'!H49</f>
        <v>#DIV/0!</v>
      </c>
      <c r="L88" s="6" t="e">
        <f>J88*12</f>
        <v>#DIV/0!</v>
      </c>
      <c r="O88" s="28">
        <f>425+22422</f>
        <v>22847</v>
      </c>
      <c r="P88" s="28" t="e">
        <f>+L88-O88</f>
        <v>#DIV/0!</v>
      </c>
      <c r="R88" s="28">
        <v>44846</v>
      </c>
      <c r="U88" s="6" t="s">
        <v>324</v>
      </c>
    </row>
    <row r="89" spans="1:21">
      <c r="B89" s="19" t="s">
        <v>232</v>
      </c>
      <c r="G89" s="267">
        <v>937</v>
      </c>
      <c r="H89" s="253">
        <f>(G89/7)*12</f>
        <v>1606.2857142857142</v>
      </c>
      <c r="I89" s="272">
        <v>5484</v>
      </c>
      <c r="J89" s="106" t="e">
        <f>$C$25*'[5]Cost rates'!H50</f>
        <v>#DIV/0!</v>
      </c>
      <c r="L89" s="6" t="e">
        <f>J89*12</f>
        <v>#DIV/0!</v>
      </c>
      <c r="O89" s="29">
        <f>5333+5778</f>
        <v>11111</v>
      </c>
      <c r="P89" s="28" t="e">
        <f>+L89-O89</f>
        <v>#DIV/0!</v>
      </c>
      <c r="R89" s="29">
        <v>11250</v>
      </c>
    </row>
    <row r="90" spans="1:21">
      <c r="B90" s="19" t="s">
        <v>231</v>
      </c>
      <c r="G90" s="273">
        <v>4391</v>
      </c>
      <c r="H90" s="257">
        <f>(G90/7)*12</f>
        <v>7527.4285714285725</v>
      </c>
      <c r="I90" s="275">
        <v>3780</v>
      </c>
      <c r="J90" s="110" t="e">
        <f>$C$25*'[5]Cost rates'!H51</f>
        <v>#DIV/0!</v>
      </c>
      <c r="L90" s="16" t="e">
        <f>J90*12</f>
        <v>#DIV/0!</v>
      </c>
      <c r="M90" s="256"/>
      <c r="O90" s="131">
        <v>1428</v>
      </c>
      <c r="P90" s="131" t="e">
        <f>+L90-O90</f>
        <v>#DIV/0!</v>
      </c>
      <c r="R90" s="131">
        <v>2858</v>
      </c>
    </row>
    <row r="91" spans="1:21">
      <c r="A91" s="6" t="s">
        <v>58</v>
      </c>
      <c r="G91" s="267">
        <f>SUM(G88:G90)</f>
        <v>6787</v>
      </c>
      <c r="H91" s="244">
        <f>SUM(H88:H90)</f>
        <v>11634.857142857143</v>
      </c>
      <c r="I91" s="267">
        <f>SUM(I88:I90)</f>
        <v>22020</v>
      </c>
      <c r="J91" s="6" t="e">
        <f>SUM(J88:J90)</f>
        <v>#DIV/0!</v>
      </c>
      <c r="L91" s="6" t="e">
        <f>SUM(L88:L90)</f>
        <v>#DIV/0!</v>
      </c>
      <c r="M91" s="244">
        <f>SUM(M88:M90)</f>
        <v>0</v>
      </c>
      <c r="O91" s="28">
        <f>SUM(O88:O90)</f>
        <v>35386</v>
      </c>
      <c r="P91" s="28" t="e">
        <f>SUM(P88:P90)</f>
        <v>#DIV/0!</v>
      </c>
      <c r="R91" s="28">
        <f>SUM(R88:R90)</f>
        <v>58954</v>
      </c>
    </row>
    <row r="92" spans="1:21">
      <c r="R92" s="28"/>
    </row>
    <row r="93" spans="1:21">
      <c r="A93" s="7" t="s">
        <v>167</v>
      </c>
      <c r="R93" s="28"/>
    </row>
    <row r="94" spans="1:21">
      <c r="B94" s="6" t="s">
        <v>59</v>
      </c>
      <c r="G94" s="273">
        <v>4904</v>
      </c>
      <c r="H94" s="257">
        <f>(G94/7)*12</f>
        <v>8406.8571428571431</v>
      </c>
      <c r="I94" s="275">
        <v>9996</v>
      </c>
      <c r="J94" s="16" t="e">
        <f>$C$14*'[5]Cost rates'!F55</f>
        <v>#DIV/0!</v>
      </c>
      <c r="L94" s="16" t="e">
        <f>J94*12</f>
        <v>#DIV/0!</v>
      </c>
      <c r="M94" s="256"/>
      <c r="O94" s="28">
        <f>5492+4752</f>
        <v>10244</v>
      </c>
      <c r="P94" s="28" t="e">
        <f>+L94-O94</f>
        <v>#DIV/0!</v>
      </c>
      <c r="R94" s="28">
        <v>9500</v>
      </c>
    </row>
    <row r="95" spans="1:21">
      <c r="A95" s="6" t="s">
        <v>61</v>
      </c>
      <c r="G95" s="267">
        <f>SUM(G94:G94)</f>
        <v>4904</v>
      </c>
      <c r="H95" s="239">
        <f>SUM(H94:H94)</f>
        <v>8406.8571428571431</v>
      </c>
      <c r="I95" s="267">
        <f>SUM(I94:I94)</f>
        <v>9996</v>
      </c>
      <c r="J95" s="6" t="e">
        <f>SUM(J94:J94)</f>
        <v>#DIV/0!</v>
      </c>
      <c r="L95" s="6" t="e">
        <f>SUM(L94:L94)</f>
        <v>#DIV/0!</v>
      </c>
      <c r="M95" s="239">
        <f>SUM(M94:M94)</f>
        <v>0</v>
      </c>
      <c r="O95" s="28">
        <f>SUM(O94:O94)</f>
        <v>10244</v>
      </c>
      <c r="P95" s="28" t="e">
        <f>SUM(P94:P94)</f>
        <v>#DIV/0!</v>
      </c>
      <c r="R95" s="28">
        <f>SUM(R94:R94)</f>
        <v>9500</v>
      </c>
    </row>
    <row r="96" spans="1:21">
      <c r="R96" s="28"/>
    </row>
    <row r="97" spans="1:21">
      <c r="A97" s="7" t="s">
        <v>62</v>
      </c>
      <c r="R97" s="28"/>
    </row>
    <row r="98" spans="1:21">
      <c r="B98" s="6" t="s">
        <v>84</v>
      </c>
      <c r="G98" s="273">
        <v>0</v>
      </c>
      <c r="H98" s="256">
        <v>0</v>
      </c>
      <c r="I98" s="273">
        <v>3600</v>
      </c>
      <c r="J98" s="230">
        <v>0</v>
      </c>
      <c r="L98" s="231">
        <v>0</v>
      </c>
      <c r="M98" s="262"/>
      <c r="O98" s="131">
        <v>17614</v>
      </c>
      <c r="P98" s="131">
        <f>+L98-O98</f>
        <v>-17614</v>
      </c>
      <c r="Q98" s="125"/>
      <c r="R98" s="131">
        <v>0</v>
      </c>
      <c r="U98" s="6" t="s">
        <v>285</v>
      </c>
    </row>
    <row r="99" spans="1:21">
      <c r="A99" s="6" t="s">
        <v>63</v>
      </c>
      <c r="G99" s="267">
        <f>SUM(G98)</f>
        <v>0</v>
      </c>
      <c r="H99" s="244">
        <f>SUM(H98)</f>
        <v>0</v>
      </c>
      <c r="I99" s="267">
        <f>SUM(I98)</f>
        <v>3600</v>
      </c>
      <c r="J99" s="6">
        <f>SUM(J98)</f>
        <v>0</v>
      </c>
      <c r="L99" s="6">
        <f>SUM(L98)</f>
        <v>0</v>
      </c>
      <c r="M99" s="244">
        <f>SUM(M98)</f>
        <v>0</v>
      </c>
      <c r="O99" s="28">
        <f>SUM(O98)</f>
        <v>17614</v>
      </c>
      <c r="P99" s="28">
        <f>SUM(P98)</f>
        <v>-17614</v>
      </c>
      <c r="R99" s="28">
        <f>SUM(R98)</f>
        <v>0</v>
      </c>
    </row>
    <row r="100" spans="1:21">
      <c r="R100" s="28"/>
    </row>
    <row r="101" spans="1:21">
      <c r="A101" s="7" t="s">
        <v>171</v>
      </c>
      <c r="R101" s="28"/>
    </row>
    <row r="102" spans="1:21">
      <c r="A102" s="7"/>
      <c r="B102" s="6" t="s">
        <v>64</v>
      </c>
      <c r="G102" s="267">
        <v>83957</v>
      </c>
      <c r="H102" s="253">
        <f>(G102/7)*12</f>
        <v>143926.28571428571</v>
      </c>
      <c r="I102" s="272">
        <v>120000</v>
      </c>
      <c r="J102" s="6">
        <f>+'[5]Cost rates'!D81*1.05/7</f>
        <v>0</v>
      </c>
      <c r="L102" s="6">
        <f>+J102*12</f>
        <v>0</v>
      </c>
      <c r="O102" s="28">
        <v>0</v>
      </c>
      <c r="P102" s="28">
        <f>+L102-O102</f>
        <v>0</v>
      </c>
      <c r="R102" s="28">
        <v>0</v>
      </c>
    </row>
    <row r="103" spans="1:21">
      <c r="A103" s="7"/>
      <c r="B103" s="6" t="s">
        <v>257</v>
      </c>
      <c r="G103" s="273">
        <v>7074</v>
      </c>
      <c r="H103" s="257">
        <f>(G103/7)*12</f>
        <v>12126.857142857143</v>
      </c>
      <c r="I103" s="275">
        <v>6000</v>
      </c>
      <c r="J103" s="16">
        <f>+'[5]Cost rates'!D82*1.05/7</f>
        <v>0</v>
      </c>
      <c r="L103" s="16">
        <f>+J103*12</f>
        <v>0</v>
      </c>
      <c r="M103" s="256"/>
      <c r="O103" s="131">
        <f>244+1968</f>
        <v>2212</v>
      </c>
      <c r="P103" s="131">
        <f>+L103-O103</f>
        <v>-2212</v>
      </c>
      <c r="R103" s="131">
        <v>3941</v>
      </c>
    </row>
    <row r="104" spans="1:21">
      <c r="A104" s="6" t="s">
        <v>172</v>
      </c>
      <c r="G104" s="276">
        <f>SUM(G102:G103)</f>
        <v>91031</v>
      </c>
      <c r="H104" s="239">
        <f>SUM(H102:H103)</f>
        <v>156053.14285714284</v>
      </c>
      <c r="I104" s="267">
        <f>SUM(I102:I103)</f>
        <v>126000</v>
      </c>
      <c r="J104" s="6">
        <f>SUM(J102:J103)</f>
        <v>0</v>
      </c>
      <c r="L104" s="6">
        <f>SUM(L102:L103)</f>
        <v>0</v>
      </c>
      <c r="M104" s="239">
        <f>SUM(M102:M103)</f>
        <v>0</v>
      </c>
      <c r="O104" s="28">
        <f>SUM(O102:O103)</f>
        <v>2212</v>
      </c>
      <c r="P104" s="28">
        <f>SUM(P102:P103)</f>
        <v>-2212</v>
      </c>
      <c r="R104" s="28">
        <f>SUM(R102:R103)</f>
        <v>3941</v>
      </c>
    </row>
    <row r="105" spans="1:21">
      <c r="A105" s="7"/>
      <c r="R105" s="28"/>
    </row>
    <row r="106" spans="1:21">
      <c r="A106" s="7" t="s">
        <v>258</v>
      </c>
      <c r="K106" s="120"/>
      <c r="L106" s="121"/>
      <c r="N106" s="120"/>
      <c r="O106" s="134">
        <f>18954+8652</f>
        <v>27606</v>
      </c>
      <c r="P106" s="134">
        <f>+L106-O106</f>
        <v>-27606</v>
      </c>
      <c r="R106" s="134">
        <v>15249</v>
      </c>
    </row>
    <row r="107" spans="1:21">
      <c r="A107" s="7"/>
      <c r="B107" s="6" t="s">
        <v>259</v>
      </c>
      <c r="G107" s="273">
        <v>14833</v>
      </c>
      <c r="H107" s="257">
        <f>(G107/7)*12</f>
        <v>25428</v>
      </c>
      <c r="I107" s="275">
        <v>35124</v>
      </c>
      <c r="J107" s="192" t="e">
        <f>'[5]Cost rates'!H59*Assumptions!C25</f>
        <v>#DIV/0!</v>
      </c>
      <c r="K107" s="120"/>
      <c r="L107" s="193" t="e">
        <f>+J107*12</f>
        <v>#DIV/0!</v>
      </c>
      <c r="M107" s="256"/>
      <c r="N107" s="120"/>
      <c r="O107" s="134"/>
      <c r="P107" s="134"/>
      <c r="R107" s="134"/>
    </row>
    <row r="108" spans="1:21">
      <c r="A108" s="6" t="s">
        <v>260</v>
      </c>
      <c r="G108" s="267">
        <f>SUM(G107)</f>
        <v>14833</v>
      </c>
      <c r="H108" s="244">
        <f>SUM(H107)</f>
        <v>25428</v>
      </c>
      <c r="I108" s="267">
        <f>SUM(I107)</f>
        <v>35124</v>
      </c>
      <c r="J108" s="6" t="e">
        <f>SUM(J107)</f>
        <v>#DIV/0!</v>
      </c>
      <c r="L108" s="6" t="e">
        <f>SUM(L107)</f>
        <v>#DIV/0!</v>
      </c>
      <c r="M108" s="244">
        <f>SUM(M107)</f>
        <v>0</v>
      </c>
      <c r="N108" s="120"/>
      <c r="O108" s="134"/>
      <c r="P108" s="134"/>
      <c r="R108" s="134"/>
    </row>
    <row r="109" spans="1:21">
      <c r="J109" s="120"/>
      <c r="K109" s="120"/>
      <c r="L109" s="120"/>
      <c r="N109" s="120"/>
      <c r="O109" s="122"/>
      <c r="P109" s="122"/>
      <c r="R109" s="122"/>
    </row>
    <row r="110" spans="1:21">
      <c r="A110" s="7" t="s">
        <v>22</v>
      </c>
      <c r="G110" s="267">
        <v>0</v>
      </c>
      <c r="H110" s="253">
        <f>(G110/7)*12</f>
        <v>0</v>
      </c>
      <c r="I110" s="272">
        <v>0</v>
      </c>
      <c r="J110" s="6" t="e">
        <f>$C$25*'[5]Cost rates'!H63</f>
        <v>#DIV/0!</v>
      </c>
      <c r="K110" s="120"/>
      <c r="L110" s="17" t="e">
        <f>J110*12</f>
        <v>#DIV/0!</v>
      </c>
      <c r="M110" s="250"/>
      <c r="N110" s="120"/>
      <c r="O110" s="134">
        <v>0</v>
      </c>
      <c r="P110" s="134" t="e">
        <f>+L110-O110</f>
        <v>#DIV/0!</v>
      </c>
      <c r="R110" s="134">
        <v>0</v>
      </c>
    </row>
    <row r="111" spans="1:21">
      <c r="J111" s="120"/>
      <c r="K111" s="120"/>
      <c r="L111" s="120"/>
      <c r="N111" s="120"/>
      <c r="O111" s="122"/>
      <c r="P111" s="122"/>
      <c r="R111" s="122"/>
    </row>
    <row r="112" spans="1:21">
      <c r="A112" s="7" t="s">
        <v>173</v>
      </c>
      <c r="G112" s="267">
        <v>570</v>
      </c>
      <c r="H112" s="253">
        <f>(G112/7)*12</f>
        <v>977.14285714285711</v>
      </c>
      <c r="I112" s="272">
        <v>0</v>
      </c>
      <c r="J112" s="6" t="e">
        <f>$C$25*'[5]Cost rates'!H67</f>
        <v>#DIV/0!</v>
      </c>
      <c r="K112" s="120"/>
      <c r="L112" s="17" t="e">
        <f>J112*12</f>
        <v>#DIV/0!</v>
      </c>
      <c r="M112" s="250"/>
      <c r="N112" s="120"/>
      <c r="O112" s="122">
        <f>71114+125628</f>
        <v>196742</v>
      </c>
      <c r="P112" s="134" t="e">
        <f>+L112-O112</f>
        <v>#DIV/0!</v>
      </c>
      <c r="R112" s="122">
        <v>249410</v>
      </c>
    </row>
    <row r="113" spans="1:21">
      <c r="B113" s="6" t="s">
        <v>293</v>
      </c>
      <c r="K113" s="120"/>
      <c r="L113" s="120"/>
      <c r="N113" s="120"/>
      <c r="O113" s="122"/>
      <c r="P113" s="122"/>
      <c r="R113" s="122"/>
    </row>
    <row r="114" spans="1:21">
      <c r="A114" s="7" t="s">
        <v>174</v>
      </c>
      <c r="G114" s="267">
        <v>1166</v>
      </c>
      <c r="H114" s="253">
        <f>(G114/7)*12</f>
        <v>1998.8571428571431</v>
      </c>
      <c r="I114" s="272">
        <v>0</v>
      </c>
      <c r="J114" s="6" t="e">
        <f>$C$25*'[5]Cost rates'!H71</f>
        <v>#DIV/0!</v>
      </c>
      <c r="K114" s="120"/>
      <c r="L114" s="17" t="e">
        <f>J114*12</f>
        <v>#DIV/0!</v>
      </c>
      <c r="M114" s="250"/>
      <c r="N114" s="120"/>
      <c r="O114" s="122">
        <f>126342+208338</f>
        <v>334680</v>
      </c>
      <c r="P114" s="134" t="e">
        <f>+L114-O114</f>
        <v>#DIV/0!</v>
      </c>
      <c r="R114" s="122">
        <v>408678</v>
      </c>
    </row>
    <row r="115" spans="1:21">
      <c r="A115" s="7"/>
      <c r="B115" s="6" t="s">
        <v>176</v>
      </c>
      <c r="K115" s="120"/>
      <c r="L115" s="120"/>
      <c r="N115" s="120"/>
      <c r="O115" s="122"/>
      <c r="P115" s="122"/>
      <c r="R115" s="122"/>
    </row>
    <row r="116" spans="1:21">
      <c r="B116" s="6" t="s">
        <v>177</v>
      </c>
      <c r="K116" s="120"/>
      <c r="L116" s="120"/>
      <c r="N116" s="120"/>
      <c r="O116" s="122"/>
      <c r="P116" s="122"/>
      <c r="R116" s="122"/>
    </row>
    <row r="117" spans="1:21">
      <c r="A117" s="7" t="s">
        <v>23</v>
      </c>
      <c r="J117" s="120"/>
      <c r="K117" s="120"/>
      <c r="L117" s="120"/>
      <c r="N117" s="120"/>
      <c r="O117" s="122">
        <f>25011+78348</f>
        <v>103359</v>
      </c>
      <c r="P117" s="134">
        <f>+L117-O117</f>
        <v>-103359</v>
      </c>
      <c r="R117" s="122">
        <v>140348</v>
      </c>
    </row>
    <row r="118" spans="1:21">
      <c r="A118" s="7"/>
      <c r="B118" s="6" t="s">
        <v>266</v>
      </c>
      <c r="G118" s="267">
        <v>28600</v>
      </c>
      <c r="H118" s="253">
        <f>(G118/7)*12</f>
        <v>49028.571428571428</v>
      </c>
      <c r="I118" s="272">
        <v>15192</v>
      </c>
      <c r="J118" s="238">
        <v>0</v>
      </c>
      <c r="K118" s="191"/>
      <c r="L118" s="238">
        <f>+J118*12</f>
        <v>0</v>
      </c>
      <c r="M118" s="255">
        <f>(12000*12)+(7800*12)</f>
        <v>237600</v>
      </c>
      <c r="N118" s="191"/>
      <c r="O118" s="122"/>
      <c r="P118" s="122"/>
      <c r="R118" s="122"/>
      <c r="U118" s="6" t="s">
        <v>325</v>
      </c>
    </row>
    <row r="119" spans="1:21">
      <c r="A119" s="7"/>
      <c r="B119" s="6" t="s">
        <v>267</v>
      </c>
      <c r="G119" s="267">
        <v>0</v>
      </c>
      <c r="H119" s="253">
        <f>(G119/7)*12</f>
        <v>0</v>
      </c>
      <c r="I119" s="272">
        <v>14472</v>
      </c>
      <c r="J119" s="191" t="e">
        <f>+C14*'[5]Cost rates'!F75</f>
        <v>#DIV/0!</v>
      </c>
      <c r="K119" s="191"/>
      <c r="L119" s="191" t="e">
        <f>+J119*12</f>
        <v>#DIV/0!</v>
      </c>
      <c r="N119" s="191"/>
      <c r="O119" s="122"/>
      <c r="P119" s="122"/>
      <c r="R119" s="122"/>
    </row>
    <row r="120" spans="1:21">
      <c r="A120" s="7"/>
      <c r="B120" s="6" t="s">
        <v>23</v>
      </c>
      <c r="G120" s="267">
        <f>341+13882+3798</f>
        <v>18021</v>
      </c>
      <c r="H120" s="253">
        <f>(G120/7)*12</f>
        <v>30893.142857142859</v>
      </c>
      <c r="I120" s="272">
        <v>0</v>
      </c>
      <c r="J120" s="191" t="e">
        <f>+C25*'[5]Cost rates'!H76</f>
        <v>#DIV/0!</v>
      </c>
      <c r="K120" s="191"/>
      <c r="L120" s="191" t="e">
        <f>+J120*12</f>
        <v>#DIV/0!</v>
      </c>
      <c r="N120" s="191"/>
      <c r="O120" s="122"/>
      <c r="P120" s="122"/>
      <c r="R120" s="122"/>
      <c r="U120" s="6" t="s">
        <v>322</v>
      </c>
    </row>
    <row r="121" spans="1:21">
      <c r="A121" s="7"/>
      <c r="B121" s="6" t="s">
        <v>268</v>
      </c>
      <c r="G121" s="273">
        <v>0</v>
      </c>
      <c r="H121" s="257">
        <f>(G121/7)*12</f>
        <v>0</v>
      </c>
      <c r="I121" s="275">
        <v>0</v>
      </c>
      <c r="J121" s="192" t="e">
        <f>+C25*'[5]Cost rates'!H77</f>
        <v>#DIV/0!</v>
      </c>
      <c r="K121" s="191"/>
      <c r="L121" s="192" t="e">
        <f>+J121*12</f>
        <v>#DIV/0!</v>
      </c>
      <c r="M121" s="256"/>
      <c r="N121" s="191"/>
      <c r="O121" s="122"/>
      <c r="P121" s="122"/>
      <c r="R121" s="122"/>
    </row>
    <row r="122" spans="1:21">
      <c r="A122" s="6" t="s">
        <v>269</v>
      </c>
      <c r="G122" s="267">
        <f>SUM(G118:G121)</f>
        <v>46621</v>
      </c>
      <c r="H122" s="244">
        <f>SUM(H118:H121)</f>
        <v>79921.71428571429</v>
      </c>
      <c r="I122" s="267">
        <f>SUM(I118:I121)</f>
        <v>29664</v>
      </c>
      <c r="J122" s="191" t="e">
        <f>SUM(J118:J121)</f>
        <v>#DIV/0!</v>
      </c>
      <c r="K122" s="191"/>
      <c r="L122" s="191" t="e">
        <f>SUM(L118:L121)</f>
        <v>#DIV/0!</v>
      </c>
      <c r="M122" s="244">
        <f>SUM(M118:M121)</f>
        <v>237600</v>
      </c>
      <c r="N122" s="191"/>
      <c r="O122" s="122"/>
      <c r="P122" s="122"/>
      <c r="R122" s="122"/>
    </row>
    <row r="123" spans="1:21">
      <c r="J123" s="120"/>
      <c r="K123" s="120"/>
      <c r="L123" s="120"/>
      <c r="N123" s="120"/>
      <c r="O123" s="122"/>
      <c r="P123" s="122"/>
      <c r="R123" s="122"/>
    </row>
    <row r="124" spans="1:21" s="7" customFormat="1">
      <c r="A124" s="7" t="s">
        <v>277</v>
      </c>
      <c r="G124" s="272">
        <v>132</v>
      </c>
      <c r="H124" s="253">
        <f>(G124/7)*12</f>
        <v>226.28571428571428</v>
      </c>
      <c r="I124" s="272">
        <v>0</v>
      </c>
      <c r="J124" s="191" t="e">
        <f>+C25*'[5]Cost rates'!H86</f>
        <v>#DIV/0!</v>
      </c>
      <c r="K124" s="223"/>
      <c r="L124" s="191" t="e">
        <f>+J124*12</f>
        <v>#DIV/0!</v>
      </c>
      <c r="M124" s="244">
        <v>0</v>
      </c>
      <c r="N124" s="223"/>
      <c r="O124" s="224"/>
      <c r="P124" s="224"/>
      <c r="R124" s="224"/>
    </row>
    <row r="125" spans="1:21">
      <c r="J125" s="120"/>
      <c r="K125" s="120"/>
      <c r="L125" s="120"/>
      <c r="N125" s="120"/>
      <c r="O125" s="122"/>
      <c r="P125" s="122"/>
      <c r="R125" s="122"/>
    </row>
    <row r="126" spans="1:21">
      <c r="A126" s="7" t="s">
        <v>65</v>
      </c>
      <c r="G126" s="267">
        <v>8936</v>
      </c>
      <c r="H126" s="253">
        <f>(G126/7)*12</f>
        <v>15318.857142857145</v>
      </c>
      <c r="I126" s="272">
        <v>0</v>
      </c>
      <c r="J126" s="194">
        <v>0</v>
      </c>
      <c r="K126" s="194"/>
      <c r="L126" s="194">
        <f>J126*12</f>
        <v>0</v>
      </c>
      <c r="M126" s="244">
        <v>17870</v>
      </c>
      <c r="N126" s="194"/>
      <c r="O126" s="134">
        <v>0</v>
      </c>
      <c r="P126" s="134">
        <f>+L126-O126</f>
        <v>0</v>
      </c>
      <c r="R126" s="134">
        <v>0</v>
      </c>
    </row>
    <row r="127" spans="1:21">
      <c r="J127" s="194"/>
      <c r="K127" s="195"/>
      <c r="L127" s="194"/>
      <c r="N127" s="194"/>
      <c r="O127" s="134"/>
      <c r="P127" s="134"/>
      <c r="R127" s="134"/>
    </row>
    <row r="128" spans="1:21">
      <c r="A128" s="7" t="s">
        <v>66</v>
      </c>
      <c r="G128" s="267">
        <v>0</v>
      </c>
      <c r="H128" s="253">
        <f>(G128/7)*12</f>
        <v>0</v>
      </c>
      <c r="I128" s="272">
        <v>0</v>
      </c>
      <c r="J128" s="194">
        <v>0</v>
      </c>
      <c r="K128" s="194"/>
      <c r="L128" s="194">
        <f>+J128*12</f>
        <v>0</v>
      </c>
      <c r="M128" s="244">
        <v>0</v>
      </c>
      <c r="N128" s="194"/>
      <c r="O128" s="134">
        <v>540000</v>
      </c>
      <c r="P128" s="134">
        <f>+L128-O128</f>
        <v>-540000</v>
      </c>
      <c r="R128" s="134">
        <v>434772</v>
      </c>
    </row>
    <row r="129" spans="1:21" s="17" customFormat="1">
      <c r="A129" s="21"/>
      <c r="G129" s="269"/>
      <c r="H129" s="250"/>
      <c r="I129" s="269"/>
      <c r="J129" s="232"/>
      <c r="K129" s="232"/>
      <c r="L129" s="232"/>
      <c r="M129" s="250"/>
      <c r="N129" s="232"/>
      <c r="O129" s="233"/>
      <c r="P129" s="233"/>
      <c r="R129" s="233"/>
    </row>
    <row r="130" spans="1:21">
      <c r="J130" s="194"/>
      <c r="K130" s="194"/>
      <c r="L130" s="194"/>
      <c r="N130" s="194"/>
      <c r="O130" s="122"/>
      <c r="P130" s="122"/>
      <c r="R130" s="122"/>
    </row>
    <row r="131" spans="1:21" ht="13.8" thickBot="1">
      <c r="A131" s="7" t="s">
        <v>67</v>
      </c>
      <c r="G131" s="277">
        <f>+G128+G126+G122+G114+G112+G110+G108+G104+G99+G95+G91+G85+G73+G68+G57+G46+G43+G40+G124</f>
        <v>748955</v>
      </c>
      <c r="H131" s="280">
        <f>+H128+H126+H122+H114+H112+H110+H108+H104+H99+H95+H91+H85+H73+H68+H57+H46+H43+H40+H124</f>
        <v>1283922.857142857</v>
      </c>
      <c r="I131" s="277">
        <f>+I128+I126+I122+I114+I112+I110+I108+I104+I99+I95+I91+I85+I73+I68+I57+I46+I43+I40+I124</f>
        <v>1209967</v>
      </c>
      <c r="J131" s="196" t="e">
        <f>+J128+J126+J122+J114+J112+J110+J108+J104+J99+J95+J91+J85+J73+J68+J57+J46+J43+J40+J124</f>
        <v>#DIV/0!</v>
      </c>
      <c r="K131" s="194"/>
      <c r="L131" s="196" t="e">
        <f>+L128+L126+L122+L114+L112+L110+L108+L104+L99+L95+L91+L85+L73+L68+L57+L46+L43+L40+L124</f>
        <v>#DIV/0!</v>
      </c>
      <c r="M131" s="280">
        <f>+M128+M126+M122+M114+M112+M110+M108+M104+M99+M95+M91+M85+M73+M68+M57+M46+M43+M40+M124</f>
        <v>255470</v>
      </c>
      <c r="N131" s="194"/>
      <c r="O131" s="135" t="e">
        <f>O40+O43+O46+O57+O73+O85+O91+O95+O99+O104+O106+O110+O112+O114+O117+O126+#REF!</f>
        <v>#REF!</v>
      </c>
      <c r="P131" s="135" t="e">
        <f>P40+P43+P46+P57+P73+P85+P91+P95+P99+P104+P106+P110+P112+P114+P117+P126+#REF!</f>
        <v>#DIV/0!</v>
      </c>
      <c r="R131" s="135" t="e">
        <f>R40+R43+R46+R57+R73+R85+R91+R95+R99+R104+R106+R110+R112+R114+R117+R126+#REF!</f>
        <v>#REF!</v>
      </c>
    </row>
    <row r="132" spans="1:21" ht="13.8" thickTop="1">
      <c r="J132" s="194"/>
      <c r="K132" s="194"/>
      <c r="L132" s="194"/>
      <c r="N132" s="194"/>
      <c r="O132" s="122"/>
      <c r="P132" s="122"/>
    </row>
    <row r="133" spans="1:21">
      <c r="J133" s="120"/>
      <c r="K133" s="120"/>
      <c r="L133" s="120"/>
      <c r="N133" s="120"/>
      <c r="O133" s="122"/>
      <c r="P133" s="122"/>
    </row>
    <row r="134" spans="1:21">
      <c r="J134" s="120"/>
      <c r="K134" s="120"/>
      <c r="L134" s="120"/>
      <c r="N134" s="120"/>
      <c r="O134" s="122"/>
      <c r="P134" s="122"/>
      <c r="U134" s="17"/>
    </row>
    <row r="135" spans="1:21">
      <c r="A135" s="136"/>
      <c r="B135" s="28"/>
      <c r="C135" s="28"/>
      <c r="D135" s="28"/>
      <c r="E135" s="28"/>
      <c r="F135" s="28"/>
      <c r="G135" s="278"/>
      <c r="H135" s="254"/>
      <c r="I135" s="278"/>
      <c r="J135" s="122"/>
      <c r="K135" s="122"/>
      <c r="L135" s="122"/>
      <c r="M135" s="254"/>
      <c r="N135" s="122"/>
      <c r="O135" s="122"/>
      <c r="P135" s="122"/>
      <c r="Q135" s="28"/>
      <c r="R135" s="28"/>
      <c r="S135" s="28"/>
    </row>
    <row r="136" spans="1:21">
      <c r="A136" s="28"/>
      <c r="B136" s="28"/>
      <c r="C136" s="28"/>
      <c r="D136" s="28"/>
      <c r="E136" s="28"/>
      <c r="F136" s="28"/>
      <c r="G136" s="278"/>
      <c r="H136" s="254"/>
      <c r="I136" s="278"/>
      <c r="J136" s="122"/>
      <c r="K136" s="122"/>
      <c r="L136" s="122"/>
      <c r="M136" s="254"/>
      <c r="N136" s="122"/>
      <c r="O136" s="122"/>
      <c r="P136" s="122"/>
      <c r="Q136" s="28"/>
      <c r="R136" s="28"/>
      <c r="S136" s="28"/>
    </row>
    <row r="137" spans="1:21">
      <c r="A137" s="119"/>
      <c r="J137" s="120"/>
      <c r="K137" s="120"/>
      <c r="L137" s="120"/>
      <c r="N137" s="120"/>
      <c r="O137" s="122"/>
      <c r="P137" s="122"/>
    </row>
    <row r="138" spans="1:21">
      <c r="A138" s="126"/>
      <c r="B138" s="126"/>
      <c r="C138" s="126"/>
      <c r="D138" s="126"/>
      <c r="E138" s="126"/>
      <c r="F138" s="126"/>
      <c r="G138" s="279"/>
      <c r="H138" s="255"/>
      <c r="I138" s="279"/>
      <c r="J138" s="127"/>
      <c r="K138" s="120"/>
      <c r="L138" s="120"/>
      <c r="N138" s="120"/>
      <c r="O138" s="122"/>
      <c r="P138" s="122"/>
    </row>
    <row r="139" spans="1:21">
      <c r="A139" s="126"/>
      <c r="B139" s="126"/>
      <c r="C139" s="126"/>
      <c r="D139" s="126"/>
      <c r="E139" s="126"/>
      <c r="F139" s="126"/>
      <c r="G139" s="279"/>
      <c r="H139" s="255"/>
      <c r="I139" s="279"/>
      <c r="J139" s="127"/>
      <c r="K139" s="120"/>
      <c r="L139" s="120"/>
      <c r="N139" s="120"/>
      <c r="O139" s="122"/>
      <c r="P139" s="122"/>
    </row>
    <row r="140" spans="1:21">
      <c r="A140" s="125"/>
      <c r="B140" s="126"/>
      <c r="C140" s="126"/>
      <c r="D140" s="126"/>
      <c r="E140" s="126"/>
      <c r="F140" s="126"/>
      <c r="G140" s="279"/>
      <c r="H140" s="255"/>
      <c r="I140" s="279"/>
      <c r="J140" s="127"/>
      <c r="K140" s="120"/>
      <c r="L140" s="120"/>
      <c r="N140" s="120"/>
      <c r="O140" s="122"/>
      <c r="P140" s="122"/>
    </row>
    <row r="141" spans="1:21">
      <c r="J141" s="120"/>
      <c r="K141" s="120"/>
      <c r="L141" s="120"/>
      <c r="N141" s="120"/>
      <c r="O141" s="122"/>
      <c r="P141" s="122"/>
    </row>
  </sheetData>
  <mergeCells count="2">
    <mergeCell ref="A6:B6"/>
    <mergeCell ref="A5:C5"/>
  </mergeCells>
  <phoneticPr fontId="0" type="noConversion"/>
  <printOptions horizontalCentered="1"/>
  <pageMargins left="0.5" right="0.5" top="0.5" bottom="0.5" header="0.5" footer="0.5"/>
  <pageSetup scale="55" fitToHeight="2" orientation="landscape" verticalDpi="300" r:id="rId1"/>
  <headerFooter alignWithMargins="0">
    <oddFooter>&amp;R&amp;D</oddFooter>
  </headerFooter>
  <rowBreaks count="1" manualBreakCount="1">
    <brk id="73" max="16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workbookViewId="0"/>
  </sheetViews>
  <sheetFormatPr defaultRowHeight="13.2"/>
  <cols>
    <col min="1" max="1" width="20.6640625" bestFit="1" customWidth="1"/>
    <col min="2" max="2" width="9.6640625" customWidth="1"/>
    <col min="3" max="3" width="13.44140625" bestFit="1" customWidth="1"/>
    <col min="4" max="4" width="10.33203125" customWidth="1"/>
    <col min="5" max="5" width="9.6640625" bestFit="1" customWidth="1"/>
    <col min="8" max="8" width="9.88671875" customWidth="1"/>
    <col min="9" max="9" width="9.6640625" customWidth="1"/>
    <col min="15" max="15" width="9.6640625" customWidth="1"/>
    <col min="16" max="16" width="9.6640625" bestFit="1" customWidth="1"/>
  </cols>
  <sheetData>
    <row r="1" spans="1:16">
      <c r="A1" s="235" t="s">
        <v>105</v>
      </c>
    </row>
    <row r="4" spans="1:16" s="24" customFormat="1">
      <c r="C4" s="25" t="s">
        <v>70</v>
      </c>
      <c r="D4" s="25" t="s">
        <v>71</v>
      </c>
      <c r="E4" s="25" t="s">
        <v>72</v>
      </c>
      <c r="F4" s="26" t="s">
        <v>73</v>
      </c>
      <c r="G4" s="26" t="s">
        <v>74</v>
      </c>
      <c r="H4" s="26" t="s">
        <v>75</v>
      </c>
      <c r="I4" s="26" t="s">
        <v>76</v>
      </c>
      <c r="J4" s="25" t="s">
        <v>77</v>
      </c>
      <c r="K4" s="25" t="s">
        <v>78</v>
      </c>
      <c r="L4" s="25" t="s">
        <v>79</v>
      </c>
      <c r="M4" s="25" t="s">
        <v>80</v>
      </c>
      <c r="N4" s="25" t="s">
        <v>81</v>
      </c>
      <c r="O4" s="25" t="s">
        <v>15</v>
      </c>
    </row>
    <row r="5" spans="1:16">
      <c r="A5" s="24" t="s">
        <v>214</v>
      </c>
    </row>
    <row r="6" spans="1:16">
      <c r="A6" s="13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</row>
    <row r="7" spans="1:16">
      <c r="A7" t="s">
        <v>206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/>
      <c r="J7" s="95"/>
      <c r="K7" s="95"/>
      <c r="L7" s="95"/>
      <c r="M7" s="95"/>
      <c r="N7" s="95"/>
      <c r="O7" s="95">
        <f t="shared" ref="O7:O12" si="0">SUM(C7:N7)</f>
        <v>0</v>
      </c>
    </row>
    <row r="8" spans="1:16">
      <c r="A8" t="s">
        <v>215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>
        <f t="shared" si="0"/>
        <v>0</v>
      </c>
    </row>
    <row r="9" spans="1:16">
      <c r="A9" t="s">
        <v>68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>
        <f t="shared" si="0"/>
        <v>0</v>
      </c>
    </row>
    <row r="10" spans="1:16">
      <c r="A10" t="s">
        <v>207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>
        <f t="shared" si="0"/>
        <v>0</v>
      </c>
    </row>
    <row r="11" spans="1:16"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>
        <f t="shared" si="0"/>
        <v>0</v>
      </c>
    </row>
    <row r="12" spans="1:16"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>
        <f t="shared" si="0"/>
        <v>0</v>
      </c>
    </row>
    <row r="13" spans="1:16">
      <c r="C13" s="27">
        <f>SUM(C6:C12)</f>
        <v>0</v>
      </c>
      <c r="D13" s="27">
        <f t="shared" ref="D13:O13" si="1">SUM(D6:D12)</f>
        <v>0</v>
      </c>
      <c r="E13" s="27">
        <f t="shared" si="1"/>
        <v>0</v>
      </c>
      <c r="F13" s="27">
        <f t="shared" si="1"/>
        <v>0</v>
      </c>
      <c r="G13" s="27">
        <f t="shared" si="1"/>
        <v>0</v>
      </c>
      <c r="H13" s="27">
        <f t="shared" si="1"/>
        <v>0</v>
      </c>
      <c r="I13" s="27">
        <f t="shared" si="1"/>
        <v>0</v>
      </c>
      <c r="J13" s="27">
        <f t="shared" si="1"/>
        <v>0</v>
      </c>
      <c r="K13" s="27">
        <f t="shared" si="1"/>
        <v>0</v>
      </c>
      <c r="L13" s="27">
        <f t="shared" si="1"/>
        <v>0</v>
      </c>
      <c r="M13" s="27">
        <f t="shared" si="1"/>
        <v>0</v>
      </c>
      <c r="N13" s="27">
        <f t="shared" si="1"/>
        <v>0</v>
      </c>
      <c r="O13" s="27">
        <f t="shared" si="1"/>
        <v>0</v>
      </c>
      <c r="P13" s="138">
        <f>SUM(C13:N13)</f>
        <v>0</v>
      </c>
    </row>
    <row r="15" spans="1:16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6">
      <c r="A16" s="179"/>
      <c r="B16" s="22"/>
      <c r="C16" s="180"/>
      <c r="D16" s="22"/>
      <c r="E16" s="22"/>
      <c r="F16" s="22"/>
      <c r="G16" s="22"/>
      <c r="H16" s="22"/>
      <c r="I16" s="22"/>
      <c r="J16" s="22"/>
      <c r="K16" s="22"/>
      <c r="L16" s="22"/>
    </row>
    <row r="17" spans="1:12">
      <c r="A17" s="179"/>
      <c r="B17" s="22"/>
      <c r="C17" s="180"/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179"/>
      <c r="B18" s="22"/>
      <c r="C18" s="180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179"/>
      <c r="B19" s="22"/>
      <c r="C19" s="180"/>
      <c r="D19" s="22"/>
      <c r="E19" s="22"/>
      <c r="F19" s="22"/>
      <c r="G19" s="22"/>
      <c r="H19" s="22"/>
      <c r="I19" s="22"/>
      <c r="J19" s="22"/>
      <c r="K19" s="22"/>
      <c r="L19" s="22"/>
    </row>
    <row r="20" spans="1:12">
      <c r="A20" s="179"/>
      <c r="B20" s="22"/>
      <c r="C20" s="180"/>
      <c r="D20" s="22"/>
      <c r="E20" s="22"/>
      <c r="F20" s="22"/>
      <c r="G20" s="22"/>
      <c r="H20" s="22"/>
      <c r="I20" s="22"/>
      <c r="J20" s="22"/>
      <c r="K20" s="22"/>
      <c r="L20" s="22"/>
    </row>
    <row r="21" spans="1:12">
      <c r="A21" s="179"/>
      <c r="B21" s="22"/>
      <c r="C21" s="180"/>
      <c r="D21" s="22"/>
      <c r="E21" s="22"/>
      <c r="F21" s="22"/>
      <c r="G21" s="22"/>
      <c r="H21" s="22"/>
      <c r="I21" s="22"/>
      <c r="J21" s="22"/>
      <c r="K21" s="22"/>
      <c r="L21" s="22"/>
    </row>
    <row r="22" spans="1:12">
      <c r="A22" s="179"/>
      <c r="B22" s="22"/>
      <c r="C22" s="181"/>
      <c r="D22" s="182"/>
      <c r="E22" s="22"/>
      <c r="F22" s="22"/>
      <c r="G22" s="22"/>
      <c r="H22" s="22"/>
      <c r="I22" s="22"/>
      <c r="J22" s="22"/>
      <c r="K22" s="22"/>
      <c r="L22" s="22"/>
    </row>
    <row r="23" spans="1:1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</sheetData>
  <phoneticPr fontId="0" type="noConversion"/>
  <pageMargins left="0.75" right="0.75" top="1" bottom="1" header="0.5" footer="0.5"/>
  <pageSetup scale="74" orientation="landscape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workbookViewId="0"/>
  </sheetViews>
  <sheetFormatPr defaultColWidth="8" defaultRowHeight="13.8"/>
  <cols>
    <col min="1" max="1" width="30.6640625" style="39" customWidth="1"/>
    <col min="2" max="2" width="1.5546875" style="39" customWidth="1"/>
    <col min="3" max="15" width="10" style="39" customWidth="1"/>
    <col min="16" max="16384" width="8" style="39"/>
  </cols>
  <sheetData>
    <row r="1" spans="1:16">
      <c r="B1" s="40" t="s">
        <v>0</v>
      </c>
      <c r="C1" s="41" t="s">
        <v>178</v>
      </c>
      <c r="D1" s="42"/>
      <c r="E1" s="43" t="s">
        <v>1</v>
      </c>
      <c r="F1" s="44" t="s">
        <v>106</v>
      </c>
      <c r="H1" s="45"/>
    </row>
    <row r="2" spans="1:16">
      <c r="B2" s="40" t="s">
        <v>2</v>
      </c>
      <c r="C2" s="41" t="s">
        <v>3</v>
      </c>
      <c r="D2" s="42"/>
      <c r="E2" s="39" t="s">
        <v>4</v>
      </c>
    </row>
    <row r="3" spans="1:16">
      <c r="B3" s="40" t="s">
        <v>5</v>
      </c>
      <c r="C3" s="41" t="s">
        <v>179</v>
      </c>
      <c r="D3" s="42"/>
    </row>
    <row r="4" spans="1:16">
      <c r="B4" s="40" t="s">
        <v>6</v>
      </c>
      <c r="C4" s="41" t="s">
        <v>180</v>
      </c>
      <c r="D4" s="42"/>
    </row>
    <row r="6" spans="1:16">
      <c r="A6" s="46" t="s">
        <v>7</v>
      </c>
      <c r="C6" s="47">
        <v>36526</v>
      </c>
      <c r="D6" s="48">
        <v>36557</v>
      </c>
      <c r="E6" s="48">
        <v>36586</v>
      </c>
      <c r="F6" s="48">
        <v>36617</v>
      </c>
      <c r="G6" s="48">
        <v>36647</v>
      </c>
      <c r="H6" s="48">
        <v>36678</v>
      </c>
      <c r="I6" s="48">
        <v>36708</v>
      </c>
      <c r="J6" s="48">
        <v>36739</v>
      </c>
      <c r="K6" s="48">
        <v>36770</v>
      </c>
      <c r="L6" s="48">
        <v>36800</v>
      </c>
      <c r="M6" s="48">
        <v>36831</v>
      </c>
      <c r="N6" s="49">
        <v>36861</v>
      </c>
      <c r="O6" s="50"/>
    </row>
    <row r="7" spans="1:16">
      <c r="O7" s="51"/>
    </row>
    <row r="8" spans="1:16" s="52" customFormat="1">
      <c r="A8" s="39" t="s">
        <v>8</v>
      </c>
      <c r="B8" s="39"/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P8" s="53"/>
    </row>
    <row r="9" spans="1:16" s="52" customFormat="1">
      <c r="A9" s="39" t="s">
        <v>9</v>
      </c>
      <c r="B9" s="39"/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P9" s="53"/>
    </row>
    <row r="10" spans="1:16" s="52" customFormat="1">
      <c r="A10" s="39" t="s">
        <v>10</v>
      </c>
      <c r="B10" s="39"/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P10" s="53"/>
    </row>
    <row r="11" spans="1:16" s="52" customFormat="1">
      <c r="A11" s="39" t="s">
        <v>107</v>
      </c>
      <c r="B11" s="39"/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P11" s="53"/>
    </row>
    <row r="12" spans="1:16" s="52" customFormat="1">
      <c r="A12" s="39" t="s">
        <v>108</v>
      </c>
      <c r="B12" s="39"/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P12" s="53"/>
    </row>
    <row r="13" spans="1:16" s="52" customFormat="1">
      <c r="A13" s="39" t="s">
        <v>109</v>
      </c>
      <c r="B13" s="39"/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P13" s="53"/>
    </row>
    <row r="14" spans="1:16" s="52" customFormat="1">
      <c r="A14" s="39" t="s">
        <v>11</v>
      </c>
      <c r="B14" s="39"/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P14" s="53"/>
    </row>
    <row r="15" spans="1:16" s="52" customFormat="1">
      <c r="A15" s="39" t="s">
        <v>12</v>
      </c>
      <c r="B15" s="39"/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P15" s="53"/>
    </row>
    <row r="16" spans="1:16" s="52" customFormat="1">
      <c r="A16" s="39" t="s">
        <v>110</v>
      </c>
      <c r="B16" s="39"/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P16" s="53"/>
    </row>
    <row r="17" spans="1:21" s="52" customFormat="1">
      <c r="A17" s="39" t="s">
        <v>111</v>
      </c>
      <c r="B17" s="39"/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P17" s="53"/>
    </row>
    <row r="18" spans="1:21" s="52" customFormat="1">
      <c r="A18" s="39" t="s">
        <v>112</v>
      </c>
      <c r="B18" s="39"/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P18" s="53"/>
    </row>
    <row r="19" spans="1:21" s="52" customFormat="1">
      <c r="A19" s="55" t="s">
        <v>113</v>
      </c>
      <c r="B19" s="39"/>
      <c r="C19" s="31">
        <f t="shared" ref="C19:N19" si="0">SUM(C8:C18)</f>
        <v>0</v>
      </c>
      <c r="D19" s="31">
        <f t="shared" si="0"/>
        <v>0</v>
      </c>
      <c r="E19" s="31">
        <f t="shared" si="0"/>
        <v>0</v>
      </c>
      <c r="F19" s="31">
        <f t="shared" si="0"/>
        <v>0</v>
      </c>
      <c r="G19" s="31">
        <f t="shared" si="0"/>
        <v>0</v>
      </c>
      <c r="H19" s="31">
        <f t="shared" si="0"/>
        <v>0</v>
      </c>
      <c r="I19" s="31">
        <f t="shared" si="0"/>
        <v>0</v>
      </c>
      <c r="J19" s="31">
        <f t="shared" si="0"/>
        <v>0</v>
      </c>
      <c r="K19" s="31">
        <f t="shared" si="0"/>
        <v>0</v>
      </c>
      <c r="L19" s="31">
        <f t="shared" si="0"/>
        <v>0</v>
      </c>
      <c r="M19" s="31">
        <f t="shared" si="0"/>
        <v>0</v>
      </c>
      <c r="N19" s="31">
        <f t="shared" si="0"/>
        <v>0</v>
      </c>
      <c r="P19" s="53"/>
    </row>
    <row r="20" spans="1:21" s="52" customFormat="1">
      <c r="A20" s="56" t="s">
        <v>114</v>
      </c>
      <c r="B20" s="3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P20" s="53"/>
    </row>
    <row r="21" spans="1:21" ht="14.4" thickBot="1">
      <c r="A21" s="57" t="s">
        <v>13</v>
      </c>
      <c r="C21" s="58">
        <f t="shared" ref="C21:N21" si="1">C19+C20</f>
        <v>0</v>
      </c>
      <c r="D21" s="58">
        <f t="shared" si="1"/>
        <v>0</v>
      </c>
      <c r="E21" s="58">
        <f t="shared" si="1"/>
        <v>0</v>
      </c>
      <c r="F21" s="58">
        <f t="shared" si="1"/>
        <v>0</v>
      </c>
      <c r="G21" s="58">
        <f t="shared" si="1"/>
        <v>0</v>
      </c>
      <c r="H21" s="58">
        <f t="shared" si="1"/>
        <v>0</v>
      </c>
      <c r="I21" s="58">
        <f t="shared" si="1"/>
        <v>0</v>
      </c>
      <c r="J21" s="58">
        <f t="shared" si="1"/>
        <v>0</v>
      </c>
      <c r="K21" s="58">
        <f t="shared" si="1"/>
        <v>0</v>
      </c>
      <c r="L21" s="58">
        <f t="shared" si="1"/>
        <v>0</v>
      </c>
      <c r="M21" s="58">
        <f t="shared" si="1"/>
        <v>0</v>
      </c>
      <c r="N21" s="58">
        <f t="shared" si="1"/>
        <v>0</v>
      </c>
      <c r="O21" s="59"/>
    </row>
    <row r="22" spans="1:21" ht="14.4" thickTop="1"/>
    <row r="24" spans="1:21">
      <c r="A24" s="46" t="s">
        <v>14</v>
      </c>
      <c r="C24" s="47">
        <v>36526</v>
      </c>
      <c r="D24" s="48">
        <v>36557</v>
      </c>
      <c r="E24" s="48">
        <v>36586</v>
      </c>
      <c r="F24" s="48">
        <v>36617</v>
      </c>
      <c r="G24" s="48">
        <v>36647</v>
      </c>
      <c r="H24" s="48">
        <v>36678</v>
      </c>
      <c r="I24" s="48">
        <v>36708</v>
      </c>
      <c r="J24" s="48">
        <v>36739</v>
      </c>
      <c r="K24" s="48">
        <v>36770</v>
      </c>
      <c r="L24" s="48">
        <v>36800</v>
      </c>
      <c r="M24" s="48">
        <v>36831</v>
      </c>
      <c r="N24" s="48">
        <v>36861</v>
      </c>
      <c r="O24" s="49" t="s">
        <v>15</v>
      </c>
      <c r="P24" s="60"/>
      <c r="Q24" s="60"/>
      <c r="R24" s="60"/>
      <c r="S24" s="60"/>
      <c r="T24" s="60"/>
      <c r="U24" s="60"/>
    </row>
    <row r="25" spans="1:21"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</row>
    <row r="26" spans="1:21">
      <c r="A26" s="39" t="s">
        <v>16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2">
        <f t="shared" ref="O26:O31" si="2">SUM(C26:N26)</f>
        <v>0</v>
      </c>
    </row>
    <row r="27" spans="1:21">
      <c r="A27" s="39" t="s">
        <v>17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2">
        <f t="shared" si="2"/>
        <v>0</v>
      </c>
    </row>
    <row r="28" spans="1:21">
      <c r="A28" s="55" t="s">
        <v>18</v>
      </c>
      <c r="B28" s="61"/>
      <c r="C28" s="3">
        <f t="shared" ref="C28:N28" si="3">SUM(C26:C27)</f>
        <v>0</v>
      </c>
      <c r="D28" s="3">
        <f t="shared" si="3"/>
        <v>0</v>
      </c>
      <c r="E28" s="3">
        <f t="shared" si="3"/>
        <v>0</v>
      </c>
      <c r="F28" s="3">
        <f t="shared" si="3"/>
        <v>0</v>
      </c>
      <c r="G28" s="3">
        <f t="shared" si="3"/>
        <v>0</v>
      </c>
      <c r="H28" s="3">
        <f t="shared" si="3"/>
        <v>0</v>
      </c>
      <c r="I28" s="3">
        <f t="shared" si="3"/>
        <v>0</v>
      </c>
      <c r="J28" s="3">
        <f t="shared" si="3"/>
        <v>0</v>
      </c>
      <c r="K28" s="3">
        <f t="shared" si="3"/>
        <v>0</v>
      </c>
      <c r="L28" s="3">
        <f t="shared" si="3"/>
        <v>0</v>
      </c>
      <c r="M28" s="3">
        <f t="shared" si="3"/>
        <v>0</v>
      </c>
      <c r="N28" s="3">
        <f t="shared" si="3"/>
        <v>0</v>
      </c>
      <c r="O28" s="3">
        <f t="shared" si="2"/>
        <v>0</v>
      </c>
    </row>
    <row r="29" spans="1:21">
      <c r="A29" s="62" t="s">
        <v>19</v>
      </c>
      <c r="B29" s="61"/>
      <c r="C29" s="2">
        <f t="shared" ref="C29:N29" si="4">(C19)*(4800/12)+C28*(0.0935)</f>
        <v>0</v>
      </c>
      <c r="D29" s="2">
        <f t="shared" si="4"/>
        <v>0</v>
      </c>
      <c r="E29" s="2">
        <f t="shared" si="4"/>
        <v>0</v>
      </c>
      <c r="F29" s="2">
        <f t="shared" si="4"/>
        <v>0</v>
      </c>
      <c r="G29" s="2">
        <f t="shared" si="4"/>
        <v>0</v>
      </c>
      <c r="H29" s="2">
        <f t="shared" si="4"/>
        <v>0</v>
      </c>
      <c r="I29" s="2">
        <f t="shared" si="4"/>
        <v>0</v>
      </c>
      <c r="J29" s="2">
        <f t="shared" si="4"/>
        <v>0</v>
      </c>
      <c r="K29" s="2">
        <f t="shared" si="4"/>
        <v>0</v>
      </c>
      <c r="L29" s="2">
        <f t="shared" si="4"/>
        <v>0</v>
      </c>
      <c r="M29" s="2">
        <f t="shared" si="4"/>
        <v>0</v>
      </c>
      <c r="N29" s="2">
        <f t="shared" si="4"/>
        <v>0</v>
      </c>
      <c r="O29" s="2">
        <f t="shared" si="2"/>
        <v>0</v>
      </c>
    </row>
    <row r="30" spans="1:21">
      <c r="A30" s="61" t="s">
        <v>20</v>
      </c>
      <c r="B30" s="61"/>
      <c r="C30" s="2">
        <f t="shared" ref="C30:N30" si="5">IF(C19=0,,IF(C28/C19&lt;=71000/12,C28*0.09,(C28/C19-71000/12)*0.02*C19+71000/12*0.09*C19))</f>
        <v>0</v>
      </c>
      <c r="D30" s="2">
        <f t="shared" si="5"/>
        <v>0</v>
      </c>
      <c r="E30" s="2">
        <f t="shared" si="5"/>
        <v>0</v>
      </c>
      <c r="F30" s="2">
        <f t="shared" si="5"/>
        <v>0</v>
      </c>
      <c r="G30" s="2">
        <f t="shared" si="5"/>
        <v>0</v>
      </c>
      <c r="H30" s="2">
        <f t="shared" si="5"/>
        <v>0</v>
      </c>
      <c r="I30" s="2">
        <f t="shared" si="5"/>
        <v>0</v>
      </c>
      <c r="J30" s="2">
        <f t="shared" si="5"/>
        <v>0</v>
      </c>
      <c r="K30" s="2">
        <f t="shared" si="5"/>
        <v>0</v>
      </c>
      <c r="L30" s="2">
        <f t="shared" si="5"/>
        <v>0</v>
      </c>
      <c r="M30" s="2">
        <f t="shared" si="5"/>
        <v>0</v>
      </c>
      <c r="N30" s="2">
        <f t="shared" si="5"/>
        <v>0</v>
      </c>
      <c r="O30" s="2">
        <f t="shared" si="2"/>
        <v>0</v>
      </c>
    </row>
    <row r="31" spans="1:21">
      <c r="A31" s="63" t="s">
        <v>21</v>
      </c>
      <c r="B31" s="61"/>
      <c r="C31" s="3">
        <f t="shared" ref="C31:N31" si="6">SUM(C29:C30)</f>
        <v>0</v>
      </c>
      <c r="D31" s="3">
        <f t="shared" si="6"/>
        <v>0</v>
      </c>
      <c r="E31" s="3">
        <f t="shared" si="6"/>
        <v>0</v>
      </c>
      <c r="F31" s="3">
        <f t="shared" si="6"/>
        <v>0</v>
      </c>
      <c r="G31" s="3">
        <f t="shared" si="6"/>
        <v>0</v>
      </c>
      <c r="H31" s="3">
        <f t="shared" si="6"/>
        <v>0</v>
      </c>
      <c r="I31" s="3">
        <f t="shared" si="6"/>
        <v>0</v>
      </c>
      <c r="J31" s="3">
        <f t="shared" si="6"/>
        <v>0</v>
      </c>
      <c r="K31" s="3">
        <f t="shared" si="6"/>
        <v>0</v>
      </c>
      <c r="L31" s="3">
        <f t="shared" si="6"/>
        <v>0</v>
      </c>
      <c r="M31" s="3">
        <f t="shared" si="6"/>
        <v>0</v>
      </c>
      <c r="N31" s="3">
        <f t="shared" si="6"/>
        <v>0</v>
      </c>
      <c r="O31" s="3">
        <f t="shared" si="2"/>
        <v>0</v>
      </c>
    </row>
    <row r="32" spans="1:21">
      <c r="A32" s="64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spans="1:15" ht="14.4" thickBot="1">
      <c r="A33" s="63" t="s">
        <v>15</v>
      </c>
      <c r="C33" s="4">
        <f t="shared" ref="C33:N33" si="7">C31+C28</f>
        <v>0</v>
      </c>
      <c r="D33" s="4">
        <f t="shared" si="7"/>
        <v>0</v>
      </c>
      <c r="E33" s="4">
        <f t="shared" si="7"/>
        <v>0</v>
      </c>
      <c r="F33" s="4">
        <f t="shared" si="7"/>
        <v>0</v>
      </c>
      <c r="G33" s="4">
        <f t="shared" si="7"/>
        <v>0</v>
      </c>
      <c r="H33" s="4">
        <f t="shared" si="7"/>
        <v>0</v>
      </c>
      <c r="I33" s="4">
        <f t="shared" si="7"/>
        <v>0</v>
      </c>
      <c r="J33" s="4">
        <f t="shared" si="7"/>
        <v>0</v>
      </c>
      <c r="K33" s="4">
        <f t="shared" si="7"/>
        <v>0</v>
      </c>
      <c r="L33" s="4">
        <f t="shared" si="7"/>
        <v>0</v>
      </c>
      <c r="M33" s="4">
        <f t="shared" si="7"/>
        <v>0</v>
      </c>
      <c r="N33" s="4">
        <f t="shared" si="7"/>
        <v>0</v>
      </c>
      <c r="O33" s="4">
        <f>SUM(C33:N33)</f>
        <v>0</v>
      </c>
    </row>
    <row r="34" spans="1:15" ht="14.4" thickTop="1">
      <c r="A34" s="64"/>
    </row>
    <row r="35" spans="1:15">
      <c r="A35" s="66" t="str">
        <f ca="1">CELL("FILENAME")</f>
        <v>O:\NAES\Natural Gas Team\Plan 2002 Templates\West\[West Total Orig Income Stmt.xls]Income Statement</v>
      </c>
    </row>
    <row r="36" spans="1:15">
      <c r="A36" s="64"/>
    </row>
    <row r="37" spans="1:15">
      <c r="A37" s="64"/>
    </row>
  </sheetData>
  <sheetProtection password="CB31" sheet="1" objects="1" scenarios="1"/>
  <phoneticPr fontId="0" type="noConversion"/>
  <printOptions horizontalCentered="1"/>
  <pageMargins left="0.1" right="0.1" top="0.7" bottom="0.42" header="0.25" footer="0.25"/>
  <pageSetup scale="84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workbookViewId="0">
      <selection activeCell="H31" sqref="H31"/>
    </sheetView>
  </sheetViews>
  <sheetFormatPr defaultColWidth="8" defaultRowHeight="13.8"/>
  <cols>
    <col min="1" max="1" width="16.5546875" style="39" customWidth="1"/>
    <col min="2" max="2" width="30.5546875" style="39" customWidth="1"/>
    <col min="3" max="3" width="1.5546875" style="39" customWidth="1"/>
    <col min="4" max="15" width="8.33203125" style="39" customWidth="1"/>
    <col min="16" max="16" width="9.33203125" style="39" customWidth="1"/>
    <col min="17" max="16384" width="8" style="39"/>
  </cols>
  <sheetData>
    <row r="1" spans="1:16" s="52" customFormat="1">
      <c r="C1" s="67" t="s">
        <v>0</v>
      </c>
      <c r="D1" s="56">
        <f>[1]Input!C1</f>
        <v>0</v>
      </c>
      <c r="G1" s="68"/>
      <c r="H1" s="68" t="s">
        <v>91</v>
      </c>
      <c r="I1" s="69" t="str">
        <f>CONCATENATE(D1,D2,".sys")</f>
        <v>00.sys</v>
      </c>
    </row>
    <row r="2" spans="1:16" s="52" customFormat="1">
      <c r="C2" s="67" t="s">
        <v>2</v>
      </c>
      <c r="D2" s="56">
        <f>[1]Input!C2</f>
        <v>0</v>
      </c>
      <c r="G2" s="68"/>
      <c r="H2" s="68" t="s">
        <v>92</v>
      </c>
      <c r="I2" s="52" t="s">
        <v>115</v>
      </c>
    </row>
    <row r="3" spans="1:16" s="52" customFormat="1">
      <c r="C3" s="67" t="s">
        <v>5</v>
      </c>
      <c r="D3" s="56">
        <f>[1]Input!C3</f>
        <v>0</v>
      </c>
      <c r="G3" s="68"/>
      <c r="H3" s="68" t="s">
        <v>93</v>
      </c>
      <c r="I3" s="52" t="s">
        <v>94</v>
      </c>
    </row>
    <row r="4" spans="1:16" s="52" customFormat="1">
      <c r="C4" s="67" t="s">
        <v>6</v>
      </c>
      <c r="D4" s="56">
        <f>[1]Input!C4</f>
        <v>0</v>
      </c>
      <c r="H4" s="68" t="s">
        <v>95</v>
      </c>
      <c r="I4" s="52" t="s">
        <v>96</v>
      </c>
    </row>
    <row r="5" spans="1:16" s="52" customFormat="1">
      <c r="P5" s="70"/>
    </row>
    <row r="6" spans="1:16" s="52" customFormat="1">
      <c r="B6" s="46" t="s">
        <v>7</v>
      </c>
      <c r="C6" s="39"/>
      <c r="D6" s="47">
        <v>36526</v>
      </c>
      <c r="E6" s="48">
        <v>36557</v>
      </c>
      <c r="F6" s="48">
        <v>36586</v>
      </c>
      <c r="G6" s="48">
        <v>36617</v>
      </c>
      <c r="H6" s="48">
        <v>36647</v>
      </c>
      <c r="I6" s="48">
        <v>36678</v>
      </c>
      <c r="J6" s="48">
        <v>36708</v>
      </c>
      <c r="K6" s="48">
        <v>36739</v>
      </c>
      <c r="L6" s="48">
        <v>36770</v>
      </c>
      <c r="M6" s="48">
        <v>36800</v>
      </c>
      <c r="N6" s="48">
        <v>36831</v>
      </c>
      <c r="O6" s="49">
        <v>36861</v>
      </c>
      <c r="P6" s="50"/>
    </row>
    <row r="7" spans="1:16" s="52" customFormat="1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53"/>
    </row>
    <row r="8" spans="1:16" s="52" customFormat="1">
      <c r="A8" s="71" t="s">
        <v>97</v>
      </c>
      <c r="B8" s="39" t="s">
        <v>8</v>
      </c>
      <c r="C8" s="39"/>
      <c r="D8" s="34" t="e">
        <f ca="1">_xll.HPLNK([1]Input!C8,'HC Load'!$I$1,'HC Load'!$I$2,'HC Load'!$A8,'HC Load'!D$6,'HC Load'!$I$3,'HC Load'!$I$4)</f>
        <v>#NAME?</v>
      </c>
      <c r="E8" s="34" t="e">
        <f ca="1">_xll.HPLNK([1]Input!D8,'HC Load'!$I$1,'HC Load'!$I$2,'HC Load'!$A8,'HC Load'!E$6,'HC Load'!$I$3,'HC Load'!$I$4)</f>
        <v>#NAME?</v>
      </c>
      <c r="F8" s="34" t="e">
        <f ca="1">_xll.HPLNK([1]Input!E8,'HC Load'!$I$1,'HC Load'!$I$2,'HC Load'!$A8,'HC Load'!F$6,'HC Load'!$I$3,'HC Load'!$I$4)</f>
        <v>#NAME?</v>
      </c>
      <c r="G8" s="34" t="e">
        <f ca="1">_xll.HPLNK([1]Input!F8,'HC Load'!$I$1,'HC Load'!$I$2,'HC Load'!$A8,'HC Load'!G$6,'HC Load'!$I$3,'HC Load'!$I$4)</f>
        <v>#NAME?</v>
      </c>
      <c r="H8" s="34" t="e">
        <f ca="1">_xll.HPLNK([1]Input!G8,'HC Load'!$I$1,'HC Load'!$I$2,'HC Load'!$A8,'HC Load'!H$6,'HC Load'!$I$3,'HC Load'!$I$4)</f>
        <v>#NAME?</v>
      </c>
      <c r="I8" s="34" t="e">
        <f ca="1">_xll.HPLNK([1]Input!H8,'HC Load'!$I$1,'HC Load'!$I$2,'HC Load'!$A8,'HC Load'!I$6,'HC Load'!$I$3,'HC Load'!$I$4)</f>
        <v>#NAME?</v>
      </c>
      <c r="J8" s="34" t="e">
        <f ca="1">_xll.HPLNK([1]Input!I8,'HC Load'!$I$1,'HC Load'!$I$2,'HC Load'!$A8,'HC Load'!J$6,'HC Load'!$I$3,'HC Load'!$I$4)</f>
        <v>#NAME?</v>
      </c>
      <c r="K8" s="34" t="e">
        <f ca="1">_xll.HPLNK([1]Input!J8,'HC Load'!$I$1,'HC Load'!$I$2,'HC Load'!$A8,'HC Load'!K$6,'HC Load'!$I$3,'HC Load'!$I$4)</f>
        <v>#NAME?</v>
      </c>
      <c r="L8" s="34" t="e">
        <f ca="1">_xll.HPLNK([1]Input!K8,'HC Load'!$I$1,'HC Load'!$I$2,'HC Load'!$A8,'HC Load'!L$6,'HC Load'!$I$3,'HC Load'!$I$4)</f>
        <v>#NAME?</v>
      </c>
      <c r="M8" s="34" t="e">
        <f ca="1">_xll.HPLNK([1]Input!L8,'HC Load'!$I$1,'HC Load'!$I$2,'HC Load'!$A8,'HC Load'!M$6,'HC Load'!$I$3,'HC Load'!$I$4)</f>
        <v>#NAME?</v>
      </c>
      <c r="N8" s="34" t="e">
        <f ca="1">_xll.HPLNK([1]Input!M8,'HC Load'!$I$1,'HC Load'!$I$2,'HC Load'!$A8,'HC Load'!N$6,'HC Load'!$I$3,'HC Load'!$I$4)</f>
        <v>#NAME?</v>
      </c>
      <c r="O8" s="34" t="e">
        <f ca="1">_xll.HPLNK([1]Input!N8,'HC Load'!$I$1,'HC Load'!$I$2,'HC Load'!$A8,'HC Load'!O$6,'HC Load'!$I$3,'HC Load'!$I$4)</f>
        <v>#NAME?</v>
      </c>
      <c r="P8" s="72"/>
    </row>
    <row r="9" spans="1:16" s="52" customFormat="1">
      <c r="A9" s="71" t="s">
        <v>98</v>
      </c>
      <c r="B9" s="39" t="s">
        <v>9</v>
      </c>
      <c r="C9" s="39"/>
      <c r="D9" s="34" t="e">
        <f ca="1">_xll.HPLNK([1]Input!C9,'HC Load'!$I$1,'HC Load'!$I$2,'HC Load'!$A9,'HC Load'!D$6,'HC Load'!$I$3,'HC Load'!$I$4)</f>
        <v>#NAME?</v>
      </c>
      <c r="E9" s="34" t="e">
        <f ca="1">_xll.HPLNK([1]Input!D9,'HC Load'!$I$1,'HC Load'!$I$2,'HC Load'!$A9,'HC Load'!E$6,'HC Load'!$I$3,'HC Load'!$I$4)</f>
        <v>#NAME?</v>
      </c>
      <c r="F9" s="34" t="e">
        <f ca="1">_xll.HPLNK([1]Input!E9,'HC Load'!$I$1,'HC Load'!$I$2,'HC Load'!$A9,'HC Load'!F$6,'HC Load'!$I$3,'HC Load'!$I$4)</f>
        <v>#NAME?</v>
      </c>
      <c r="G9" s="34" t="e">
        <f ca="1">_xll.HPLNK([1]Input!F9,'HC Load'!$I$1,'HC Load'!$I$2,'HC Load'!$A9,'HC Load'!G$6,'HC Load'!$I$3,'HC Load'!$I$4)</f>
        <v>#NAME?</v>
      </c>
      <c r="H9" s="34" t="e">
        <f ca="1">_xll.HPLNK([1]Input!G9,'HC Load'!$I$1,'HC Load'!$I$2,'HC Load'!$A9,'HC Load'!H$6,'HC Load'!$I$3,'HC Load'!$I$4)</f>
        <v>#NAME?</v>
      </c>
      <c r="I9" s="34" t="e">
        <f ca="1">_xll.HPLNK([1]Input!H9,'HC Load'!$I$1,'HC Load'!$I$2,'HC Load'!$A9,'HC Load'!I$6,'HC Load'!$I$3,'HC Load'!$I$4)</f>
        <v>#NAME?</v>
      </c>
      <c r="J9" s="34" t="e">
        <f ca="1">_xll.HPLNK([1]Input!I9,'HC Load'!$I$1,'HC Load'!$I$2,'HC Load'!$A9,'HC Load'!J$6,'HC Load'!$I$3,'HC Load'!$I$4)</f>
        <v>#NAME?</v>
      </c>
      <c r="K9" s="34" t="e">
        <f ca="1">_xll.HPLNK([1]Input!J9,'HC Load'!$I$1,'HC Load'!$I$2,'HC Load'!$A9,'HC Load'!K$6,'HC Load'!$I$3,'HC Load'!$I$4)</f>
        <v>#NAME?</v>
      </c>
      <c r="L9" s="34" t="e">
        <f ca="1">_xll.HPLNK([1]Input!K9,'HC Load'!$I$1,'HC Load'!$I$2,'HC Load'!$A9,'HC Load'!L$6,'HC Load'!$I$3,'HC Load'!$I$4)</f>
        <v>#NAME?</v>
      </c>
      <c r="M9" s="34" t="e">
        <f ca="1">_xll.HPLNK([1]Input!L9,'HC Load'!$I$1,'HC Load'!$I$2,'HC Load'!$A9,'HC Load'!M$6,'HC Load'!$I$3,'HC Load'!$I$4)</f>
        <v>#NAME?</v>
      </c>
      <c r="N9" s="34" t="e">
        <f ca="1">_xll.HPLNK([1]Input!M9,'HC Load'!$I$1,'HC Load'!$I$2,'HC Load'!$A9,'HC Load'!N$6,'HC Load'!$I$3,'HC Load'!$I$4)</f>
        <v>#NAME?</v>
      </c>
      <c r="O9" s="34" t="e">
        <f ca="1">_xll.HPLNK([1]Input!N9,'HC Load'!$I$1,'HC Load'!$I$2,'HC Load'!$A9,'HC Load'!O$6,'HC Load'!$I$3,'HC Load'!$I$4)</f>
        <v>#NAME?</v>
      </c>
      <c r="P9" s="72"/>
    </row>
    <row r="10" spans="1:16" s="52" customFormat="1">
      <c r="A10" s="71" t="s">
        <v>99</v>
      </c>
      <c r="B10" s="39" t="s">
        <v>10</v>
      </c>
      <c r="C10" s="39"/>
      <c r="D10" s="34" t="e">
        <f ca="1">_xll.HPLNK([1]Input!C10,'HC Load'!$I$1,'HC Load'!$I$2,'HC Load'!$A10,'HC Load'!D$6,'HC Load'!$I$3,'HC Load'!$I$4)</f>
        <v>#NAME?</v>
      </c>
      <c r="E10" s="34" t="e">
        <f ca="1">_xll.HPLNK([1]Input!D10,'HC Load'!$I$1,'HC Load'!$I$2,'HC Load'!$A10,'HC Load'!E$6,'HC Load'!$I$3,'HC Load'!$I$4)</f>
        <v>#NAME?</v>
      </c>
      <c r="F10" s="34" t="e">
        <f ca="1">_xll.HPLNK([1]Input!E10,'HC Load'!$I$1,'HC Load'!$I$2,'HC Load'!$A10,'HC Load'!F$6,'HC Load'!$I$3,'HC Load'!$I$4)</f>
        <v>#NAME?</v>
      </c>
      <c r="G10" s="34" t="e">
        <f ca="1">_xll.HPLNK([1]Input!F10,'HC Load'!$I$1,'HC Load'!$I$2,'HC Load'!$A10,'HC Load'!G$6,'HC Load'!$I$3,'HC Load'!$I$4)</f>
        <v>#NAME?</v>
      </c>
      <c r="H10" s="34" t="e">
        <f ca="1">_xll.HPLNK([1]Input!G10,'HC Load'!$I$1,'HC Load'!$I$2,'HC Load'!$A10,'HC Load'!H$6,'HC Load'!$I$3,'HC Load'!$I$4)</f>
        <v>#NAME?</v>
      </c>
      <c r="I10" s="34" t="e">
        <f ca="1">_xll.HPLNK([1]Input!H10,'HC Load'!$I$1,'HC Load'!$I$2,'HC Load'!$A10,'HC Load'!I$6,'HC Load'!$I$3,'HC Load'!$I$4)</f>
        <v>#NAME?</v>
      </c>
      <c r="J10" s="34" t="e">
        <f ca="1">_xll.HPLNK([1]Input!I10,'HC Load'!$I$1,'HC Load'!$I$2,'HC Load'!$A10,'HC Load'!J$6,'HC Load'!$I$3,'HC Load'!$I$4)</f>
        <v>#NAME?</v>
      </c>
      <c r="K10" s="34" t="e">
        <f ca="1">_xll.HPLNK([1]Input!J10,'HC Load'!$I$1,'HC Load'!$I$2,'HC Load'!$A10,'HC Load'!K$6,'HC Load'!$I$3,'HC Load'!$I$4)</f>
        <v>#NAME?</v>
      </c>
      <c r="L10" s="34" t="e">
        <f ca="1">_xll.HPLNK([1]Input!K10,'HC Load'!$I$1,'HC Load'!$I$2,'HC Load'!$A10,'HC Load'!L$6,'HC Load'!$I$3,'HC Load'!$I$4)</f>
        <v>#NAME?</v>
      </c>
      <c r="M10" s="34" t="e">
        <f ca="1">_xll.HPLNK([1]Input!L10,'HC Load'!$I$1,'HC Load'!$I$2,'HC Load'!$A10,'HC Load'!M$6,'HC Load'!$I$3,'HC Load'!$I$4)</f>
        <v>#NAME?</v>
      </c>
      <c r="N10" s="34" t="e">
        <f ca="1">_xll.HPLNK([1]Input!M10,'HC Load'!$I$1,'HC Load'!$I$2,'HC Load'!$A10,'HC Load'!N$6,'HC Load'!$I$3,'HC Load'!$I$4)</f>
        <v>#NAME?</v>
      </c>
      <c r="O10" s="34" t="e">
        <f ca="1">_xll.HPLNK([1]Input!N10,'HC Load'!$I$1,'HC Load'!$I$2,'HC Load'!$A10,'HC Load'!O$6,'HC Load'!$I$3,'HC Load'!$I$4)</f>
        <v>#NAME?</v>
      </c>
      <c r="P10" s="72"/>
    </row>
    <row r="11" spans="1:16" s="52" customFormat="1">
      <c r="A11" s="71" t="s">
        <v>116</v>
      </c>
      <c r="B11" s="39" t="s">
        <v>107</v>
      </c>
      <c r="C11" s="39"/>
      <c r="D11" s="34" t="e">
        <f ca="1">_xll.HPLNK([1]Input!C11,'HC Load'!$I$1,'HC Load'!$I$2,'HC Load'!$A11,'HC Load'!D$6,'HC Load'!$I$3,'HC Load'!$I$4)</f>
        <v>#NAME?</v>
      </c>
      <c r="E11" s="34" t="e">
        <f ca="1">_xll.HPLNK([1]Input!D11,'HC Load'!$I$1,'HC Load'!$I$2,'HC Load'!$A11,'HC Load'!E$6,'HC Load'!$I$3,'HC Load'!$I$4)</f>
        <v>#NAME?</v>
      </c>
      <c r="F11" s="34" t="e">
        <f ca="1">_xll.HPLNK([1]Input!E11,'HC Load'!$I$1,'HC Load'!$I$2,'HC Load'!$A11,'HC Load'!F$6,'HC Load'!$I$3,'HC Load'!$I$4)</f>
        <v>#NAME?</v>
      </c>
      <c r="G11" s="34" t="e">
        <f ca="1">_xll.HPLNK([1]Input!F11,'HC Load'!$I$1,'HC Load'!$I$2,'HC Load'!$A11,'HC Load'!G$6,'HC Load'!$I$3,'HC Load'!$I$4)</f>
        <v>#NAME?</v>
      </c>
      <c r="H11" s="34" t="e">
        <f ca="1">_xll.HPLNK([1]Input!G11,'HC Load'!$I$1,'HC Load'!$I$2,'HC Load'!$A11,'HC Load'!H$6,'HC Load'!$I$3,'HC Load'!$I$4)</f>
        <v>#NAME?</v>
      </c>
      <c r="I11" s="34" t="e">
        <f ca="1">_xll.HPLNK([1]Input!H11,'HC Load'!$I$1,'HC Load'!$I$2,'HC Load'!$A11,'HC Load'!I$6,'HC Load'!$I$3,'HC Load'!$I$4)</f>
        <v>#NAME?</v>
      </c>
      <c r="J11" s="34" t="e">
        <f ca="1">_xll.HPLNK([1]Input!I11,'HC Load'!$I$1,'HC Load'!$I$2,'HC Load'!$A11,'HC Load'!J$6,'HC Load'!$I$3,'HC Load'!$I$4)</f>
        <v>#NAME?</v>
      </c>
      <c r="K11" s="34" t="e">
        <f ca="1">_xll.HPLNK([1]Input!J11,'HC Load'!$I$1,'HC Load'!$I$2,'HC Load'!$A11,'HC Load'!K$6,'HC Load'!$I$3,'HC Load'!$I$4)</f>
        <v>#NAME?</v>
      </c>
      <c r="L11" s="34" t="e">
        <f ca="1">_xll.HPLNK([1]Input!K11,'HC Load'!$I$1,'HC Load'!$I$2,'HC Load'!$A11,'HC Load'!L$6,'HC Load'!$I$3,'HC Load'!$I$4)</f>
        <v>#NAME?</v>
      </c>
      <c r="M11" s="34" t="e">
        <f ca="1">_xll.HPLNK([1]Input!L11,'HC Load'!$I$1,'HC Load'!$I$2,'HC Load'!$A11,'HC Load'!M$6,'HC Load'!$I$3,'HC Load'!$I$4)</f>
        <v>#NAME?</v>
      </c>
      <c r="N11" s="34" t="e">
        <f ca="1">_xll.HPLNK([1]Input!M11,'HC Load'!$I$1,'HC Load'!$I$2,'HC Load'!$A11,'HC Load'!N$6,'HC Load'!$I$3,'HC Load'!$I$4)</f>
        <v>#NAME?</v>
      </c>
      <c r="O11" s="34" t="e">
        <f ca="1">_xll.HPLNK([1]Input!N11,'HC Load'!$I$1,'HC Load'!$I$2,'HC Load'!$A11,'HC Load'!O$6,'HC Load'!$I$3,'HC Load'!$I$4)</f>
        <v>#NAME?</v>
      </c>
      <c r="P11" s="72"/>
    </row>
    <row r="12" spans="1:16" s="52" customFormat="1">
      <c r="A12" s="71" t="s">
        <v>117</v>
      </c>
      <c r="B12" s="39" t="s">
        <v>108</v>
      </c>
      <c r="C12" s="39"/>
      <c r="D12" s="34" t="e">
        <f ca="1">_xll.HPLNK([1]Input!C12,'HC Load'!$I$1,'HC Load'!$I$2,'HC Load'!$A12,'HC Load'!D$6,'HC Load'!$I$3,'HC Load'!$I$4)</f>
        <v>#NAME?</v>
      </c>
      <c r="E12" s="34" t="e">
        <f ca="1">_xll.HPLNK([1]Input!D12,'HC Load'!$I$1,'HC Load'!$I$2,'HC Load'!$A12,'HC Load'!E$6,'HC Load'!$I$3,'HC Load'!$I$4)</f>
        <v>#NAME?</v>
      </c>
      <c r="F12" s="34" t="e">
        <f ca="1">_xll.HPLNK([1]Input!E12,'HC Load'!$I$1,'HC Load'!$I$2,'HC Load'!$A12,'HC Load'!F$6,'HC Load'!$I$3,'HC Load'!$I$4)</f>
        <v>#NAME?</v>
      </c>
      <c r="G12" s="34" t="e">
        <f ca="1">_xll.HPLNK([1]Input!F12,'HC Load'!$I$1,'HC Load'!$I$2,'HC Load'!$A12,'HC Load'!G$6,'HC Load'!$I$3,'HC Load'!$I$4)</f>
        <v>#NAME?</v>
      </c>
      <c r="H12" s="34" t="e">
        <f ca="1">_xll.HPLNK([1]Input!G12,'HC Load'!$I$1,'HC Load'!$I$2,'HC Load'!$A12,'HC Load'!H$6,'HC Load'!$I$3,'HC Load'!$I$4)</f>
        <v>#NAME?</v>
      </c>
      <c r="I12" s="34" t="e">
        <f ca="1">_xll.HPLNK([1]Input!H12,'HC Load'!$I$1,'HC Load'!$I$2,'HC Load'!$A12,'HC Load'!I$6,'HC Load'!$I$3,'HC Load'!$I$4)</f>
        <v>#NAME?</v>
      </c>
      <c r="J12" s="34" t="e">
        <f ca="1">_xll.HPLNK([1]Input!I12,'HC Load'!$I$1,'HC Load'!$I$2,'HC Load'!$A12,'HC Load'!J$6,'HC Load'!$I$3,'HC Load'!$I$4)</f>
        <v>#NAME?</v>
      </c>
      <c r="K12" s="34" t="e">
        <f ca="1">_xll.HPLNK([1]Input!J12,'HC Load'!$I$1,'HC Load'!$I$2,'HC Load'!$A12,'HC Load'!K$6,'HC Load'!$I$3,'HC Load'!$I$4)</f>
        <v>#NAME?</v>
      </c>
      <c r="L12" s="34" t="e">
        <f ca="1">_xll.HPLNK([1]Input!K12,'HC Load'!$I$1,'HC Load'!$I$2,'HC Load'!$A12,'HC Load'!L$6,'HC Load'!$I$3,'HC Load'!$I$4)</f>
        <v>#NAME?</v>
      </c>
      <c r="M12" s="34" t="e">
        <f ca="1">_xll.HPLNK([1]Input!L12,'HC Load'!$I$1,'HC Load'!$I$2,'HC Load'!$A12,'HC Load'!M$6,'HC Load'!$I$3,'HC Load'!$I$4)</f>
        <v>#NAME?</v>
      </c>
      <c r="N12" s="34" t="e">
        <f ca="1">_xll.HPLNK([1]Input!M12,'HC Load'!$I$1,'HC Load'!$I$2,'HC Load'!$A12,'HC Load'!N$6,'HC Load'!$I$3,'HC Load'!$I$4)</f>
        <v>#NAME?</v>
      </c>
      <c r="O12" s="34" t="e">
        <f ca="1">_xll.HPLNK([1]Input!N12,'HC Load'!$I$1,'HC Load'!$I$2,'HC Load'!$A12,'HC Load'!O$6,'HC Load'!$I$3,'HC Load'!$I$4)</f>
        <v>#NAME?</v>
      </c>
      <c r="P12" s="72"/>
    </row>
    <row r="13" spans="1:16" s="52" customFormat="1">
      <c r="A13" s="71" t="s">
        <v>118</v>
      </c>
      <c r="B13" s="39" t="s">
        <v>109</v>
      </c>
      <c r="C13" s="39"/>
      <c r="D13" s="34" t="e">
        <f ca="1">_xll.HPLNK([1]Input!C13,'HC Load'!$I$1,'HC Load'!$I$2,'HC Load'!$A13,'HC Load'!D$6,'HC Load'!$I$3,'HC Load'!$I$4)</f>
        <v>#NAME?</v>
      </c>
      <c r="E13" s="34" t="e">
        <f ca="1">_xll.HPLNK([1]Input!D13,'HC Load'!$I$1,'HC Load'!$I$2,'HC Load'!$A13,'HC Load'!E$6,'HC Load'!$I$3,'HC Load'!$I$4)</f>
        <v>#NAME?</v>
      </c>
      <c r="F13" s="34" t="e">
        <f ca="1">_xll.HPLNK([1]Input!E13,'HC Load'!$I$1,'HC Load'!$I$2,'HC Load'!$A13,'HC Load'!F$6,'HC Load'!$I$3,'HC Load'!$I$4)</f>
        <v>#NAME?</v>
      </c>
      <c r="G13" s="34" t="e">
        <f ca="1">_xll.HPLNK([1]Input!F13,'HC Load'!$I$1,'HC Load'!$I$2,'HC Load'!$A13,'HC Load'!G$6,'HC Load'!$I$3,'HC Load'!$I$4)</f>
        <v>#NAME?</v>
      </c>
      <c r="H13" s="34" t="e">
        <f ca="1">_xll.HPLNK([1]Input!G13,'HC Load'!$I$1,'HC Load'!$I$2,'HC Load'!$A13,'HC Load'!H$6,'HC Load'!$I$3,'HC Load'!$I$4)</f>
        <v>#NAME?</v>
      </c>
      <c r="I13" s="34" t="e">
        <f ca="1">_xll.HPLNK([1]Input!H13,'HC Load'!$I$1,'HC Load'!$I$2,'HC Load'!$A13,'HC Load'!I$6,'HC Load'!$I$3,'HC Load'!$I$4)</f>
        <v>#NAME?</v>
      </c>
      <c r="J13" s="34" t="e">
        <f ca="1">_xll.HPLNK([1]Input!I13,'HC Load'!$I$1,'HC Load'!$I$2,'HC Load'!$A13,'HC Load'!J$6,'HC Load'!$I$3,'HC Load'!$I$4)</f>
        <v>#NAME?</v>
      </c>
      <c r="K13" s="34" t="e">
        <f ca="1">_xll.HPLNK([1]Input!J13,'HC Load'!$I$1,'HC Load'!$I$2,'HC Load'!$A13,'HC Load'!K$6,'HC Load'!$I$3,'HC Load'!$I$4)</f>
        <v>#NAME?</v>
      </c>
      <c r="L13" s="34" t="e">
        <f ca="1">_xll.HPLNK([1]Input!K13,'HC Load'!$I$1,'HC Load'!$I$2,'HC Load'!$A13,'HC Load'!L$6,'HC Load'!$I$3,'HC Load'!$I$4)</f>
        <v>#NAME?</v>
      </c>
      <c r="M13" s="34" t="e">
        <f ca="1">_xll.HPLNK([1]Input!L13,'HC Load'!$I$1,'HC Load'!$I$2,'HC Load'!$A13,'HC Load'!M$6,'HC Load'!$I$3,'HC Load'!$I$4)</f>
        <v>#NAME?</v>
      </c>
      <c r="N13" s="34" t="e">
        <f ca="1">_xll.HPLNK([1]Input!M13,'HC Load'!$I$1,'HC Load'!$I$2,'HC Load'!$A13,'HC Load'!N$6,'HC Load'!$I$3,'HC Load'!$I$4)</f>
        <v>#NAME?</v>
      </c>
      <c r="O13" s="34" t="e">
        <f ca="1">_xll.HPLNK([1]Input!N13,'HC Load'!$I$1,'HC Load'!$I$2,'HC Load'!$A13,'HC Load'!O$6,'HC Load'!$I$3,'HC Load'!$I$4)</f>
        <v>#NAME?</v>
      </c>
      <c r="P13" s="72"/>
    </row>
    <row r="14" spans="1:16" s="52" customFormat="1">
      <c r="A14" s="71" t="s">
        <v>100</v>
      </c>
      <c r="B14" s="39" t="s">
        <v>11</v>
      </c>
      <c r="C14" s="39"/>
      <c r="D14" s="34" t="e">
        <f ca="1">_xll.HPLNK([1]Input!C14,'HC Load'!$I$1,'HC Load'!$I$2,'HC Load'!$A14,'HC Load'!D$6,'HC Load'!$I$3,'HC Load'!$I$4)</f>
        <v>#NAME?</v>
      </c>
      <c r="E14" s="34" t="e">
        <f ca="1">_xll.HPLNK([1]Input!D14,'HC Load'!$I$1,'HC Load'!$I$2,'HC Load'!$A14,'HC Load'!E$6,'HC Load'!$I$3,'HC Load'!$I$4)</f>
        <v>#NAME?</v>
      </c>
      <c r="F14" s="34" t="e">
        <f ca="1">_xll.HPLNK([1]Input!E14,'HC Load'!$I$1,'HC Load'!$I$2,'HC Load'!$A14,'HC Load'!F$6,'HC Load'!$I$3,'HC Load'!$I$4)</f>
        <v>#NAME?</v>
      </c>
      <c r="G14" s="34" t="e">
        <f ca="1">_xll.HPLNK([1]Input!F14,'HC Load'!$I$1,'HC Load'!$I$2,'HC Load'!$A14,'HC Load'!G$6,'HC Load'!$I$3,'HC Load'!$I$4)</f>
        <v>#NAME?</v>
      </c>
      <c r="H14" s="34" t="e">
        <f ca="1">_xll.HPLNK([1]Input!G14,'HC Load'!$I$1,'HC Load'!$I$2,'HC Load'!$A14,'HC Load'!H$6,'HC Load'!$I$3,'HC Load'!$I$4)</f>
        <v>#NAME?</v>
      </c>
      <c r="I14" s="34" t="e">
        <f ca="1">_xll.HPLNK([1]Input!H14,'HC Load'!$I$1,'HC Load'!$I$2,'HC Load'!$A14,'HC Load'!I$6,'HC Load'!$I$3,'HC Load'!$I$4)</f>
        <v>#NAME?</v>
      </c>
      <c r="J14" s="34" t="e">
        <f ca="1">_xll.HPLNK([1]Input!I14,'HC Load'!$I$1,'HC Load'!$I$2,'HC Load'!$A14,'HC Load'!J$6,'HC Load'!$I$3,'HC Load'!$I$4)</f>
        <v>#NAME?</v>
      </c>
      <c r="K14" s="34" t="e">
        <f ca="1">_xll.HPLNK([1]Input!J14,'HC Load'!$I$1,'HC Load'!$I$2,'HC Load'!$A14,'HC Load'!K$6,'HC Load'!$I$3,'HC Load'!$I$4)</f>
        <v>#NAME?</v>
      </c>
      <c r="L14" s="34" t="e">
        <f ca="1">_xll.HPLNK([1]Input!K14,'HC Load'!$I$1,'HC Load'!$I$2,'HC Load'!$A14,'HC Load'!L$6,'HC Load'!$I$3,'HC Load'!$I$4)</f>
        <v>#NAME?</v>
      </c>
      <c r="M14" s="34" t="e">
        <f ca="1">_xll.HPLNK([1]Input!L14,'HC Load'!$I$1,'HC Load'!$I$2,'HC Load'!$A14,'HC Load'!M$6,'HC Load'!$I$3,'HC Load'!$I$4)</f>
        <v>#NAME?</v>
      </c>
      <c r="N14" s="34" t="e">
        <f ca="1">_xll.HPLNK([1]Input!M14,'HC Load'!$I$1,'HC Load'!$I$2,'HC Load'!$A14,'HC Load'!N$6,'HC Load'!$I$3,'HC Load'!$I$4)</f>
        <v>#NAME?</v>
      </c>
      <c r="O14" s="34" t="e">
        <f ca="1">_xll.HPLNK([1]Input!N14,'HC Load'!$I$1,'HC Load'!$I$2,'HC Load'!$A14,'HC Load'!O$6,'HC Load'!$I$3,'HC Load'!$I$4)</f>
        <v>#NAME?</v>
      </c>
      <c r="P14" s="72"/>
    </row>
    <row r="15" spans="1:16" s="52" customFormat="1">
      <c r="A15" s="71" t="s">
        <v>101</v>
      </c>
      <c r="B15" s="39" t="s">
        <v>12</v>
      </c>
      <c r="C15" s="39"/>
      <c r="D15" s="34" t="e">
        <f ca="1">_xll.HPLNK([1]Input!C15,'HC Load'!$I$1,'HC Load'!$I$2,'HC Load'!$A15,'HC Load'!D$6,'HC Load'!$I$3,'HC Load'!$I$4)</f>
        <v>#NAME?</v>
      </c>
      <c r="E15" s="34" t="e">
        <f ca="1">_xll.HPLNK([1]Input!D15,'HC Load'!$I$1,'HC Load'!$I$2,'HC Load'!$A15,'HC Load'!E$6,'HC Load'!$I$3,'HC Load'!$I$4)</f>
        <v>#NAME?</v>
      </c>
      <c r="F15" s="34" t="e">
        <f ca="1">_xll.HPLNK([1]Input!E15,'HC Load'!$I$1,'HC Load'!$I$2,'HC Load'!$A15,'HC Load'!F$6,'HC Load'!$I$3,'HC Load'!$I$4)</f>
        <v>#NAME?</v>
      </c>
      <c r="G15" s="34" t="e">
        <f ca="1">_xll.HPLNK([1]Input!F15,'HC Load'!$I$1,'HC Load'!$I$2,'HC Load'!$A15,'HC Load'!G$6,'HC Load'!$I$3,'HC Load'!$I$4)</f>
        <v>#NAME?</v>
      </c>
      <c r="H15" s="34" t="e">
        <f ca="1">_xll.HPLNK([1]Input!G15,'HC Load'!$I$1,'HC Load'!$I$2,'HC Load'!$A15,'HC Load'!H$6,'HC Load'!$I$3,'HC Load'!$I$4)</f>
        <v>#NAME?</v>
      </c>
      <c r="I15" s="34" t="e">
        <f ca="1">_xll.HPLNK([1]Input!H15,'HC Load'!$I$1,'HC Load'!$I$2,'HC Load'!$A15,'HC Load'!I$6,'HC Load'!$I$3,'HC Load'!$I$4)</f>
        <v>#NAME?</v>
      </c>
      <c r="J15" s="34" t="e">
        <f ca="1">_xll.HPLNK([1]Input!I15,'HC Load'!$I$1,'HC Load'!$I$2,'HC Load'!$A15,'HC Load'!J$6,'HC Load'!$I$3,'HC Load'!$I$4)</f>
        <v>#NAME?</v>
      </c>
      <c r="K15" s="34" t="e">
        <f ca="1">_xll.HPLNK([1]Input!J15,'HC Load'!$I$1,'HC Load'!$I$2,'HC Load'!$A15,'HC Load'!K$6,'HC Load'!$I$3,'HC Load'!$I$4)</f>
        <v>#NAME?</v>
      </c>
      <c r="L15" s="34" t="e">
        <f ca="1">_xll.HPLNK([1]Input!K15,'HC Load'!$I$1,'HC Load'!$I$2,'HC Load'!$A15,'HC Load'!L$6,'HC Load'!$I$3,'HC Load'!$I$4)</f>
        <v>#NAME?</v>
      </c>
      <c r="M15" s="34" t="e">
        <f ca="1">_xll.HPLNK([1]Input!L15,'HC Load'!$I$1,'HC Load'!$I$2,'HC Load'!$A15,'HC Load'!M$6,'HC Load'!$I$3,'HC Load'!$I$4)</f>
        <v>#NAME?</v>
      </c>
      <c r="N15" s="34" t="e">
        <f ca="1">_xll.HPLNK([1]Input!M15,'HC Load'!$I$1,'HC Load'!$I$2,'HC Load'!$A15,'HC Load'!N$6,'HC Load'!$I$3,'HC Load'!$I$4)</f>
        <v>#NAME?</v>
      </c>
      <c r="O15" s="34" t="e">
        <f ca="1">_xll.HPLNK([1]Input!N15,'HC Load'!$I$1,'HC Load'!$I$2,'HC Load'!$A15,'HC Load'!O$6,'HC Load'!$I$3,'HC Load'!$I$4)</f>
        <v>#NAME?</v>
      </c>
      <c r="P15" s="72"/>
    </row>
    <row r="16" spans="1:16" s="52" customFormat="1">
      <c r="A16" s="71" t="s">
        <v>119</v>
      </c>
      <c r="B16" s="39" t="s">
        <v>110</v>
      </c>
      <c r="C16" s="39"/>
      <c r="D16" s="34" t="e">
        <f ca="1">_xll.HPLNK([1]Input!C16,'HC Load'!$I$1,'HC Load'!$I$2,'HC Load'!$A16,'HC Load'!D$6,'HC Load'!$I$3,'HC Load'!$I$4)</f>
        <v>#NAME?</v>
      </c>
      <c r="E16" s="34" t="e">
        <f ca="1">_xll.HPLNK([1]Input!D16,'HC Load'!$I$1,'HC Load'!$I$2,'HC Load'!$A16,'HC Load'!E$6,'HC Load'!$I$3,'HC Load'!$I$4)</f>
        <v>#NAME?</v>
      </c>
      <c r="F16" s="34" t="e">
        <f ca="1">_xll.HPLNK([1]Input!E16,'HC Load'!$I$1,'HC Load'!$I$2,'HC Load'!$A16,'HC Load'!F$6,'HC Load'!$I$3,'HC Load'!$I$4)</f>
        <v>#NAME?</v>
      </c>
      <c r="G16" s="34" t="e">
        <f ca="1">_xll.HPLNK([1]Input!F16,'HC Load'!$I$1,'HC Load'!$I$2,'HC Load'!$A16,'HC Load'!G$6,'HC Load'!$I$3,'HC Load'!$I$4)</f>
        <v>#NAME?</v>
      </c>
      <c r="H16" s="34" t="e">
        <f ca="1">_xll.HPLNK([1]Input!G16,'HC Load'!$I$1,'HC Load'!$I$2,'HC Load'!$A16,'HC Load'!H$6,'HC Load'!$I$3,'HC Load'!$I$4)</f>
        <v>#NAME?</v>
      </c>
      <c r="I16" s="34" t="e">
        <f ca="1">_xll.HPLNK([1]Input!H16,'HC Load'!$I$1,'HC Load'!$I$2,'HC Load'!$A16,'HC Load'!I$6,'HC Load'!$I$3,'HC Load'!$I$4)</f>
        <v>#NAME?</v>
      </c>
      <c r="J16" s="34" t="e">
        <f ca="1">_xll.HPLNK([1]Input!I16,'HC Load'!$I$1,'HC Load'!$I$2,'HC Load'!$A16,'HC Load'!J$6,'HC Load'!$I$3,'HC Load'!$I$4)</f>
        <v>#NAME?</v>
      </c>
      <c r="K16" s="34" t="e">
        <f ca="1">_xll.HPLNK([1]Input!J16,'HC Load'!$I$1,'HC Load'!$I$2,'HC Load'!$A16,'HC Load'!K$6,'HC Load'!$I$3,'HC Load'!$I$4)</f>
        <v>#NAME?</v>
      </c>
      <c r="L16" s="34" t="e">
        <f ca="1">_xll.HPLNK([1]Input!K16,'HC Load'!$I$1,'HC Load'!$I$2,'HC Load'!$A16,'HC Load'!L$6,'HC Load'!$I$3,'HC Load'!$I$4)</f>
        <v>#NAME?</v>
      </c>
      <c r="M16" s="34" t="e">
        <f ca="1">_xll.HPLNK([1]Input!L16,'HC Load'!$I$1,'HC Load'!$I$2,'HC Load'!$A16,'HC Load'!M$6,'HC Load'!$I$3,'HC Load'!$I$4)</f>
        <v>#NAME?</v>
      </c>
      <c r="N16" s="34" t="e">
        <f ca="1">_xll.HPLNK([1]Input!M16,'HC Load'!$I$1,'HC Load'!$I$2,'HC Load'!$A16,'HC Load'!N$6,'HC Load'!$I$3,'HC Load'!$I$4)</f>
        <v>#NAME?</v>
      </c>
      <c r="O16" s="34" t="e">
        <f ca="1">_xll.HPLNK([1]Input!N16,'HC Load'!$I$1,'HC Load'!$I$2,'HC Load'!$A16,'HC Load'!O$6,'HC Load'!$I$3,'HC Load'!$I$4)</f>
        <v>#NAME?</v>
      </c>
      <c r="P16" s="72"/>
    </row>
    <row r="17" spans="1:16" s="52" customFormat="1">
      <c r="A17" s="71" t="s">
        <v>102</v>
      </c>
      <c r="B17" s="39" t="s">
        <v>111</v>
      </c>
      <c r="C17" s="39"/>
      <c r="D17" s="34" t="e">
        <f ca="1">_xll.HPLNK([1]Input!C17,'HC Load'!$I$1,'HC Load'!$I$2,'HC Load'!$A17,'HC Load'!D$6,'HC Load'!$I$3,'HC Load'!$I$4)</f>
        <v>#NAME?</v>
      </c>
      <c r="E17" s="34" t="e">
        <f ca="1">_xll.HPLNK([1]Input!D17,'HC Load'!$I$1,'HC Load'!$I$2,'HC Load'!$A17,'HC Load'!E$6,'HC Load'!$I$3,'HC Load'!$I$4)</f>
        <v>#NAME?</v>
      </c>
      <c r="F17" s="34" t="e">
        <f ca="1">_xll.HPLNK([1]Input!E17,'HC Load'!$I$1,'HC Load'!$I$2,'HC Load'!$A17,'HC Load'!F$6,'HC Load'!$I$3,'HC Load'!$I$4)</f>
        <v>#NAME?</v>
      </c>
      <c r="G17" s="34" t="e">
        <f ca="1">_xll.HPLNK([1]Input!F17,'HC Load'!$I$1,'HC Load'!$I$2,'HC Load'!$A17,'HC Load'!G$6,'HC Load'!$I$3,'HC Load'!$I$4)</f>
        <v>#NAME?</v>
      </c>
      <c r="H17" s="34" t="e">
        <f ca="1">_xll.HPLNK([1]Input!G17,'HC Load'!$I$1,'HC Load'!$I$2,'HC Load'!$A17,'HC Load'!H$6,'HC Load'!$I$3,'HC Load'!$I$4)</f>
        <v>#NAME?</v>
      </c>
      <c r="I17" s="34" t="e">
        <f ca="1">_xll.HPLNK([1]Input!H17,'HC Load'!$I$1,'HC Load'!$I$2,'HC Load'!$A17,'HC Load'!I$6,'HC Load'!$I$3,'HC Load'!$I$4)</f>
        <v>#NAME?</v>
      </c>
      <c r="J17" s="34" t="e">
        <f ca="1">_xll.HPLNK([1]Input!I17,'HC Load'!$I$1,'HC Load'!$I$2,'HC Load'!$A17,'HC Load'!J$6,'HC Load'!$I$3,'HC Load'!$I$4)</f>
        <v>#NAME?</v>
      </c>
      <c r="K17" s="34" t="e">
        <f ca="1">_xll.HPLNK([1]Input!J17,'HC Load'!$I$1,'HC Load'!$I$2,'HC Load'!$A17,'HC Load'!K$6,'HC Load'!$I$3,'HC Load'!$I$4)</f>
        <v>#NAME?</v>
      </c>
      <c r="L17" s="34" t="e">
        <f ca="1">_xll.HPLNK([1]Input!K17,'HC Load'!$I$1,'HC Load'!$I$2,'HC Load'!$A17,'HC Load'!L$6,'HC Load'!$I$3,'HC Load'!$I$4)</f>
        <v>#NAME?</v>
      </c>
      <c r="M17" s="34" t="e">
        <f ca="1">_xll.HPLNK([1]Input!L17,'HC Load'!$I$1,'HC Load'!$I$2,'HC Load'!$A17,'HC Load'!M$6,'HC Load'!$I$3,'HC Load'!$I$4)</f>
        <v>#NAME?</v>
      </c>
      <c r="N17" s="34" t="e">
        <f ca="1">_xll.HPLNK([1]Input!M17,'HC Load'!$I$1,'HC Load'!$I$2,'HC Load'!$A17,'HC Load'!N$6,'HC Load'!$I$3,'HC Load'!$I$4)</f>
        <v>#NAME?</v>
      </c>
      <c r="O17" s="34" t="e">
        <f ca="1">_xll.HPLNK([1]Input!N17,'HC Load'!$I$1,'HC Load'!$I$2,'HC Load'!$A17,'HC Load'!O$6,'HC Load'!$I$3,'HC Load'!$I$4)</f>
        <v>#NAME?</v>
      </c>
      <c r="P17" s="72"/>
    </row>
    <row r="18" spans="1:16" s="52" customFormat="1">
      <c r="A18" s="71" t="s">
        <v>104</v>
      </c>
      <c r="B18" s="39" t="s">
        <v>112</v>
      </c>
      <c r="C18" s="39"/>
      <c r="D18" s="34" t="e">
        <f ca="1">_xll.HPLNK([1]Input!C18,'HC Load'!$I$1,'HC Load'!$I$2,'HC Load'!$A18,'HC Load'!D$6,'HC Load'!$I$3,'HC Load'!$I$4)</f>
        <v>#NAME?</v>
      </c>
      <c r="E18" s="34" t="e">
        <f ca="1">_xll.HPLNK([1]Input!D18,'HC Load'!$I$1,'HC Load'!$I$2,'HC Load'!$A18,'HC Load'!E$6,'HC Load'!$I$3,'HC Load'!$I$4)</f>
        <v>#NAME?</v>
      </c>
      <c r="F18" s="34" t="e">
        <f ca="1">_xll.HPLNK([1]Input!E18,'HC Load'!$I$1,'HC Load'!$I$2,'HC Load'!$A18,'HC Load'!F$6,'HC Load'!$I$3,'HC Load'!$I$4)</f>
        <v>#NAME?</v>
      </c>
      <c r="G18" s="34" t="e">
        <f ca="1">_xll.HPLNK([1]Input!F18,'HC Load'!$I$1,'HC Load'!$I$2,'HC Load'!$A18,'HC Load'!G$6,'HC Load'!$I$3,'HC Load'!$I$4)</f>
        <v>#NAME?</v>
      </c>
      <c r="H18" s="34" t="e">
        <f ca="1">_xll.HPLNK([1]Input!G18,'HC Load'!$I$1,'HC Load'!$I$2,'HC Load'!$A18,'HC Load'!H$6,'HC Load'!$I$3,'HC Load'!$I$4)</f>
        <v>#NAME?</v>
      </c>
      <c r="I18" s="34" t="e">
        <f ca="1">_xll.HPLNK([1]Input!H18,'HC Load'!$I$1,'HC Load'!$I$2,'HC Load'!$A18,'HC Load'!I$6,'HC Load'!$I$3,'HC Load'!$I$4)</f>
        <v>#NAME?</v>
      </c>
      <c r="J18" s="34" t="e">
        <f ca="1">_xll.HPLNK([1]Input!I18,'HC Load'!$I$1,'HC Load'!$I$2,'HC Load'!$A18,'HC Load'!J$6,'HC Load'!$I$3,'HC Load'!$I$4)</f>
        <v>#NAME?</v>
      </c>
      <c r="K18" s="34" t="e">
        <f ca="1">_xll.HPLNK([1]Input!J18,'HC Load'!$I$1,'HC Load'!$I$2,'HC Load'!$A18,'HC Load'!K$6,'HC Load'!$I$3,'HC Load'!$I$4)</f>
        <v>#NAME?</v>
      </c>
      <c r="L18" s="34" t="e">
        <f ca="1">_xll.HPLNK([1]Input!K18,'HC Load'!$I$1,'HC Load'!$I$2,'HC Load'!$A18,'HC Load'!L$6,'HC Load'!$I$3,'HC Load'!$I$4)</f>
        <v>#NAME?</v>
      </c>
      <c r="M18" s="34" t="e">
        <f ca="1">_xll.HPLNK([1]Input!L18,'HC Load'!$I$1,'HC Load'!$I$2,'HC Load'!$A18,'HC Load'!M$6,'HC Load'!$I$3,'HC Load'!$I$4)</f>
        <v>#NAME?</v>
      </c>
      <c r="N18" s="34" t="e">
        <f ca="1">_xll.HPLNK([1]Input!M18,'HC Load'!$I$1,'HC Load'!$I$2,'HC Load'!$A18,'HC Load'!N$6,'HC Load'!$I$3,'HC Load'!$I$4)</f>
        <v>#NAME?</v>
      </c>
      <c r="O18" s="34" t="e">
        <f ca="1">_xll.HPLNK([1]Input!N18,'HC Load'!$I$1,'HC Load'!$I$2,'HC Load'!$A18,'HC Load'!O$6,'HC Load'!$I$3,'HC Load'!$I$4)</f>
        <v>#NAME?</v>
      </c>
      <c r="P18" s="72"/>
    </row>
    <row r="19" spans="1:16" s="52" customFormat="1">
      <c r="A19" s="71"/>
      <c r="B19" s="55" t="s">
        <v>113</v>
      </c>
      <c r="C19" s="39"/>
      <c r="D19" s="31" t="e">
        <f t="shared" ref="D19:O19" ca="1" si="0">SUM(D8:D18)</f>
        <v>#NAME?</v>
      </c>
      <c r="E19" s="31" t="e">
        <f t="shared" ca="1" si="0"/>
        <v>#NAME?</v>
      </c>
      <c r="F19" s="31" t="e">
        <f t="shared" ca="1" si="0"/>
        <v>#NAME?</v>
      </c>
      <c r="G19" s="31" t="e">
        <f t="shared" ca="1" si="0"/>
        <v>#NAME?</v>
      </c>
      <c r="H19" s="31" t="e">
        <f t="shared" ca="1" si="0"/>
        <v>#NAME?</v>
      </c>
      <c r="I19" s="31" t="e">
        <f t="shared" ca="1" si="0"/>
        <v>#NAME?</v>
      </c>
      <c r="J19" s="31" t="e">
        <f t="shared" ca="1" si="0"/>
        <v>#NAME?</v>
      </c>
      <c r="K19" s="31" t="e">
        <f t="shared" ca="1" si="0"/>
        <v>#NAME?</v>
      </c>
      <c r="L19" s="31" t="e">
        <f t="shared" ca="1" si="0"/>
        <v>#NAME?</v>
      </c>
      <c r="M19" s="31" t="e">
        <f t="shared" ca="1" si="0"/>
        <v>#NAME?</v>
      </c>
      <c r="N19" s="31" t="e">
        <f t="shared" ca="1" si="0"/>
        <v>#NAME?</v>
      </c>
      <c r="O19" s="31" t="e">
        <f t="shared" ca="1" si="0"/>
        <v>#NAME?</v>
      </c>
      <c r="P19" s="72"/>
    </row>
    <row r="20" spans="1:16" s="52" customFormat="1">
      <c r="A20" s="71" t="s">
        <v>103</v>
      </c>
      <c r="B20" s="56" t="s">
        <v>114</v>
      </c>
      <c r="C20" s="39"/>
      <c r="D20" s="34" t="e">
        <f ca="1">_xll.HPLNK([1]Input!C20,'HC Load'!$I$1,'HC Load'!$I$2,'HC Load'!$A20,'HC Load'!D$6,'HC Load'!$I$3,'HC Load'!$I$4)</f>
        <v>#NAME?</v>
      </c>
      <c r="E20" s="34" t="e">
        <f ca="1">_xll.HPLNK([1]Input!D20,'HC Load'!$I$1,'HC Load'!$I$2,'HC Load'!$A20,'HC Load'!E$6,'HC Load'!$I$3,'HC Load'!$I$4)</f>
        <v>#NAME?</v>
      </c>
      <c r="F20" s="34" t="e">
        <f ca="1">_xll.HPLNK([1]Input!E20,'HC Load'!$I$1,'HC Load'!$I$2,'HC Load'!$A20,'HC Load'!F$6,'HC Load'!$I$3,'HC Load'!$I$4)</f>
        <v>#NAME?</v>
      </c>
      <c r="G20" s="34" t="e">
        <f ca="1">_xll.HPLNK([1]Input!F20,'HC Load'!$I$1,'HC Load'!$I$2,'HC Load'!$A20,'HC Load'!G$6,'HC Load'!$I$3,'HC Load'!$I$4)</f>
        <v>#NAME?</v>
      </c>
      <c r="H20" s="34" t="e">
        <f ca="1">_xll.HPLNK([1]Input!G20,'HC Load'!$I$1,'HC Load'!$I$2,'HC Load'!$A20,'HC Load'!H$6,'HC Load'!$I$3,'HC Load'!$I$4)</f>
        <v>#NAME?</v>
      </c>
      <c r="I20" s="34" t="e">
        <f ca="1">_xll.HPLNK([1]Input!H20,'HC Load'!$I$1,'HC Load'!$I$2,'HC Load'!$A20,'HC Load'!I$6,'HC Load'!$I$3,'HC Load'!$I$4)</f>
        <v>#NAME?</v>
      </c>
      <c r="J20" s="34" t="e">
        <f ca="1">_xll.HPLNK([1]Input!I20,'HC Load'!$I$1,'HC Load'!$I$2,'HC Load'!$A20,'HC Load'!J$6,'HC Load'!$I$3,'HC Load'!$I$4)</f>
        <v>#NAME?</v>
      </c>
      <c r="K20" s="34" t="e">
        <f ca="1">_xll.HPLNK([1]Input!J20,'HC Load'!$I$1,'HC Load'!$I$2,'HC Load'!$A20,'HC Load'!K$6,'HC Load'!$I$3,'HC Load'!$I$4)</f>
        <v>#NAME?</v>
      </c>
      <c r="L20" s="34" t="e">
        <f ca="1">_xll.HPLNK([1]Input!K20,'HC Load'!$I$1,'HC Load'!$I$2,'HC Load'!$A20,'HC Load'!L$6,'HC Load'!$I$3,'HC Load'!$I$4)</f>
        <v>#NAME?</v>
      </c>
      <c r="M20" s="34" t="e">
        <f ca="1">_xll.HPLNK([1]Input!L20,'HC Load'!$I$1,'HC Load'!$I$2,'HC Load'!$A20,'HC Load'!M$6,'HC Load'!$I$3,'HC Load'!$I$4)</f>
        <v>#NAME?</v>
      </c>
      <c r="N20" s="34" t="e">
        <f ca="1">_xll.HPLNK([1]Input!M20,'HC Load'!$I$1,'HC Load'!$I$2,'HC Load'!$A20,'HC Load'!N$6,'HC Load'!$I$3,'HC Load'!$I$4)</f>
        <v>#NAME?</v>
      </c>
      <c r="O20" s="34" t="e">
        <f ca="1">_xll.HPLNK([1]Input!N20,'HC Load'!$I$1,'HC Load'!$I$2,'HC Load'!$A20,'HC Load'!O$6,'HC Load'!$I$3,'HC Load'!$I$4)</f>
        <v>#NAME?</v>
      </c>
      <c r="P20" s="72"/>
    </row>
    <row r="21" spans="1:16" s="52" customFormat="1" ht="14.4" thickBot="1">
      <c r="B21" s="57" t="s">
        <v>13</v>
      </c>
      <c r="C21" s="39"/>
      <c r="D21" s="58" t="e">
        <f t="shared" ref="D21:O21" ca="1" si="1">D19+D20</f>
        <v>#NAME?</v>
      </c>
      <c r="E21" s="58" t="e">
        <f t="shared" ca="1" si="1"/>
        <v>#NAME?</v>
      </c>
      <c r="F21" s="58" t="e">
        <f t="shared" ca="1" si="1"/>
        <v>#NAME?</v>
      </c>
      <c r="G21" s="58" t="e">
        <f t="shared" ca="1" si="1"/>
        <v>#NAME?</v>
      </c>
      <c r="H21" s="58" t="e">
        <f t="shared" ca="1" si="1"/>
        <v>#NAME?</v>
      </c>
      <c r="I21" s="58" t="e">
        <f t="shared" ca="1" si="1"/>
        <v>#NAME?</v>
      </c>
      <c r="J21" s="58" t="e">
        <f t="shared" ca="1" si="1"/>
        <v>#NAME?</v>
      </c>
      <c r="K21" s="58" t="e">
        <f t="shared" ca="1" si="1"/>
        <v>#NAME?</v>
      </c>
      <c r="L21" s="58" t="e">
        <f t="shared" ca="1" si="1"/>
        <v>#NAME?</v>
      </c>
      <c r="M21" s="58" t="e">
        <f t="shared" ca="1" si="1"/>
        <v>#NAME?</v>
      </c>
      <c r="N21" s="58" t="e">
        <f t="shared" ca="1" si="1"/>
        <v>#NAME?</v>
      </c>
      <c r="O21" s="58" t="e">
        <f t="shared" ca="1" si="1"/>
        <v>#NAME?</v>
      </c>
      <c r="P21" s="72"/>
    </row>
    <row r="22" spans="1:16" s="52" customFormat="1" ht="14.4" thickTop="1">
      <c r="B22" s="57"/>
      <c r="C22" s="39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</row>
    <row r="24" spans="1:16">
      <c r="A24" s="73" t="str">
        <f ca="1">CELL("FILENAME")</f>
        <v>O:\NAES\Natural Gas Team\Plan 2002 Templates\West\[West Total Orig Income Stmt.xls]Income Statement</v>
      </c>
    </row>
  </sheetData>
  <sheetProtection password="CB31" sheet="1" objects="1" scenarios="1"/>
  <phoneticPr fontId="0" type="noConversion"/>
  <printOptions horizontalCentered="1"/>
  <pageMargins left="0.1" right="0.1" top="0.87" bottom="0.5" header="0.25" footer="0.25"/>
  <pageSetup scale="93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>
      <pane xSplit="1" ySplit="6" topLeftCell="B7" activePane="bottomRight" state="frozen"/>
      <selection activeCell="A3" sqref="A3"/>
      <selection pane="topRight" activeCell="A3" sqref="A3"/>
      <selection pane="bottomLeft" activeCell="A3" sqref="A3"/>
      <selection pane="bottomRight" activeCell="A14" sqref="A14"/>
    </sheetView>
  </sheetViews>
  <sheetFormatPr defaultRowHeight="13.2"/>
  <cols>
    <col min="1" max="1" width="21.6640625" bestFit="1" customWidth="1"/>
    <col min="2" max="8" width="7.6640625" customWidth="1"/>
    <col min="9" max="9" width="9" bestFit="1" customWidth="1"/>
    <col min="10" max="17" width="7.6640625" customWidth="1"/>
    <col min="18" max="18" width="10.109375" bestFit="1" customWidth="1"/>
  </cols>
  <sheetData>
    <row r="1" spans="1:18" s="77" customFormat="1" ht="15.6">
      <c r="A1" s="74" t="s">
        <v>211</v>
      </c>
      <c r="B1" s="74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8" s="77" customFormat="1" ht="15.6">
      <c r="A2" s="74" t="s">
        <v>122</v>
      </c>
      <c r="B2" s="74"/>
      <c r="C2" s="7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77" customFormat="1" ht="15.6">
      <c r="A3" s="78" t="s">
        <v>289</v>
      </c>
      <c r="B3" s="78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>
      <c r="A4" s="22"/>
      <c r="B4" s="25" t="s">
        <v>123</v>
      </c>
      <c r="C4" s="25" t="s">
        <v>71</v>
      </c>
      <c r="D4" s="25" t="s">
        <v>72</v>
      </c>
      <c r="E4" s="79" t="s">
        <v>124</v>
      </c>
      <c r="F4" s="25" t="s">
        <v>73</v>
      </c>
      <c r="G4" s="25" t="s">
        <v>74</v>
      </c>
      <c r="H4" s="25" t="s">
        <v>75</v>
      </c>
      <c r="I4" s="79" t="s">
        <v>125</v>
      </c>
      <c r="J4" s="25" t="s">
        <v>76</v>
      </c>
      <c r="K4" s="25" t="s">
        <v>77</v>
      </c>
      <c r="L4" s="25" t="s">
        <v>78</v>
      </c>
      <c r="M4" s="79" t="s">
        <v>126</v>
      </c>
      <c r="N4" s="25" t="s">
        <v>79</v>
      </c>
      <c r="O4" s="25" t="s">
        <v>80</v>
      </c>
      <c r="P4" s="25" t="s">
        <v>81</v>
      </c>
      <c r="Q4" s="79" t="s">
        <v>127</v>
      </c>
      <c r="R4" s="36" t="s">
        <v>212</v>
      </c>
    </row>
    <row r="5" spans="1:18" ht="13.8" thickBot="1">
      <c r="A5" s="22"/>
      <c r="B5" s="80" t="s">
        <v>128</v>
      </c>
      <c r="C5" s="80" t="s">
        <v>128</v>
      </c>
      <c r="D5" s="80" t="s">
        <v>128</v>
      </c>
      <c r="E5" s="81" t="s">
        <v>129</v>
      </c>
      <c r="F5" s="80" t="s">
        <v>128</v>
      </c>
      <c r="G5" s="80" t="s">
        <v>128</v>
      </c>
      <c r="H5" s="80" t="s">
        <v>128</v>
      </c>
      <c r="I5" s="81" t="s">
        <v>129</v>
      </c>
      <c r="J5" s="188" t="s">
        <v>128</v>
      </c>
      <c r="K5" s="82" t="s">
        <v>130</v>
      </c>
      <c r="L5" s="82" t="s">
        <v>131</v>
      </c>
      <c r="M5" s="81" t="s">
        <v>129</v>
      </c>
      <c r="N5" s="82" t="s">
        <v>131</v>
      </c>
      <c r="O5" s="82" t="s">
        <v>131</v>
      </c>
      <c r="P5" s="82" t="s">
        <v>131</v>
      </c>
      <c r="Q5" s="81" t="s">
        <v>129</v>
      </c>
      <c r="R5" s="80" t="s">
        <v>132</v>
      </c>
    </row>
    <row r="6" spans="1:18">
      <c r="A6" s="22"/>
      <c r="B6" s="36"/>
      <c r="C6" s="36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1:18">
      <c r="A7" s="236" t="s">
        <v>288</v>
      </c>
      <c r="B7" s="97"/>
      <c r="C7" s="97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>
      <c r="A8" s="237" t="s">
        <v>213</v>
      </c>
      <c r="B8" s="95"/>
      <c r="C8" s="95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</row>
    <row r="9" spans="1:18">
      <c r="A9" s="84" t="s">
        <v>133</v>
      </c>
      <c r="B9" s="85">
        <v>0</v>
      </c>
      <c r="C9" s="85">
        <v>0</v>
      </c>
      <c r="D9" s="85">
        <v>0</v>
      </c>
      <c r="E9" s="86">
        <f t="shared" ref="E9:E21" si="0">AVERAGE(B9:D9)</f>
        <v>0</v>
      </c>
      <c r="F9" s="87">
        <v>0</v>
      </c>
      <c r="G9" s="87">
        <v>0</v>
      </c>
      <c r="H9" s="87">
        <v>0</v>
      </c>
      <c r="I9" s="86">
        <f t="shared" ref="I9:I19" si="1">(F9+G9+H9)/3</f>
        <v>0</v>
      </c>
      <c r="J9" s="87">
        <v>0</v>
      </c>
      <c r="K9" s="88">
        <v>0</v>
      </c>
      <c r="L9" s="88">
        <v>0</v>
      </c>
      <c r="M9" s="86">
        <f t="shared" ref="M9:M21" si="2">AVERAGE(J9:L9)</f>
        <v>0</v>
      </c>
      <c r="N9" s="88">
        <v>0</v>
      </c>
      <c r="O9" s="88">
        <v>0</v>
      </c>
      <c r="P9" s="88">
        <v>0</v>
      </c>
      <c r="Q9" s="86">
        <f t="shared" ref="Q9:Q21" si="3">AVERAGE(N9:P9)</f>
        <v>0</v>
      </c>
      <c r="R9" s="89">
        <f t="shared" ref="R9:R21" si="4">(E9+I9+M9+Q9)/4</f>
        <v>0</v>
      </c>
    </row>
    <row r="10" spans="1:18">
      <c r="A10" s="84" t="s">
        <v>134</v>
      </c>
      <c r="B10" s="85">
        <v>0</v>
      </c>
      <c r="C10" s="85">
        <v>0</v>
      </c>
      <c r="D10" s="85">
        <v>0</v>
      </c>
      <c r="E10" s="86">
        <f t="shared" si="0"/>
        <v>0</v>
      </c>
      <c r="F10" s="85">
        <v>0</v>
      </c>
      <c r="G10" s="85">
        <v>0</v>
      </c>
      <c r="H10" s="85">
        <v>0</v>
      </c>
      <c r="I10" s="86">
        <f t="shared" si="1"/>
        <v>0</v>
      </c>
      <c r="J10" s="85">
        <v>0</v>
      </c>
      <c r="K10" s="85">
        <v>0</v>
      </c>
      <c r="L10" s="85">
        <v>0</v>
      </c>
      <c r="M10" s="86">
        <f t="shared" si="2"/>
        <v>0</v>
      </c>
      <c r="N10" s="85">
        <v>0</v>
      </c>
      <c r="O10" s="85">
        <v>0</v>
      </c>
      <c r="P10" s="85">
        <v>0</v>
      </c>
      <c r="Q10" s="86">
        <f t="shared" si="3"/>
        <v>0</v>
      </c>
      <c r="R10" s="89">
        <f t="shared" si="4"/>
        <v>0</v>
      </c>
    </row>
    <row r="11" spans="1:18">
      <c r="A11" s="84" t="s">
        <v>135</v>
      </c>
      <c r="B11" s="85">
        <v>0</v>
      </c>
      <c r="C11" s="85">
        <v>0</v>
      </c>
      <c r="D11" s="85">
        <v>0</v>
      </c>
      <c r="E11" s="86">
        <f t="shared" si="0"/>
        <v>0</v>
      </c>
      <c r="F11" s="85">
        <v>0</v>
      </c>
      <c r="G11" s="85">
        <v>0</v>
      </c>
      <c r="H11" s="85">
        <v>0</v>
      </c>
      <c r="I11" s="86">
        <f t="shared" si="1"/>
        <v>0</v>
      </c>
      <c r="J11" s="85">
        <v>0</v>
      </c>
      <c r="K11" s="85">
        <v>0</v>
      </c>
      <c r="L11" s="85">
        <v>0</v>
      </c>
      <c r="M11" s="86">
        <f t="shared" si="2"/>
        <v>0</v>
      </c>
      <c r="N11" s="85">
        <v>0</v>
      </c>
      <c r="O11" s="85">
        <v>0</v>
      </c>
      <c r="P11" s="85">
        <v>0</v>
      </c>
      <c r="Q11" s="86">
        <f t="shared" si="3"/>
        <v>0</v>
      </c>
      <c r="R11" s="89">
        <f t="shared" si="4"/>
        <v>0</v>
      </c>
    </row>
    <row r="12" spans="1:18">
      <c r="A12" s="91" t="s">
        <v>146</v>
      </c>
      <c r="B12" s="99">
        <f>SUM(B9:B11)</f>
        <v>0</v>
      </c>
      <c r="C12" s="99">
        <f>SUM(C9:C11)</f>
        <v>0</v>
      </c>
      <c r="D12" s="99">
        <f>SUM(D9:D11)</f>
        <v>0</v>
      </c>
      <c r="E12" s="100">
        <f>AVERAGE(B12:D12)</f>
        <v>0</v>
      </c>
      <c r="F12" s="99">
        <f>SUM(F9:F11)</f>
        <v>0</v>
      </c>
      <c r="G12" s="99">
        <f>SUM(G9:G11)</f>
        <v>0</v>
      </c>
      <c r="H12" s="99">
        <f>SUM(H9:H11)</f>
        <v>0</v>
      </c>
      <c r="I12" s="100">
        <f>AVERAGE(F12:H12)</f>
        <v>0</v>
      </c>
      <c r="J12" s="99">
        <f>SUM(J9:J11)</f>
        <v>0</v>
      </c>
      <c r="K12" s="99">
        <f>SUM(K9:K11)</f>
        <v>0</v>
      </c>
      <c r="L12" s="99">
        <f>SUM(L9:L11)</f>
        <v>0</v>
      </c>
      <c r="M12" s="100">
        <f>AVERAGE(J12:L12)</f>
        <v>0</v>
      </c>
      <c r="N12" s="99">
        <f>SUM(N9:N11)</f>
        <v>0</v>
      </c>
      <c r="O12" s="99">
        <f>SUM(O9:O11)</f>
        <v>0</v>
      </c>
      <c r="P12" s="99">
        <f>SUM(P9:P11)</f>
        <v>0</v>
      </c>
      <c r="Q12" s="100">
        <f>AVERAGE(N12:P12)</f>
        <v>0</v>
      </c>
      <c r="R12" s="101">
        <f t="shared" si="4"/>
        <v>0</v>
      </c>
    </row>
    <row r="13" spans="1:18">
      <c r="A13" s="91" t="s">
        <v>147</v>
      </c>
      <c r="B13" s="85"/>
      <c r="C13" s="85"/>
      <c r="D13" s="85"/>
      <c r="E13" s="86"/>
      <c r="F13" s="87"/>
      <c r="G13" s="87"/>
      <c r="H13" s="189"/>
      <c r="I13" s="86"/>
      <c r="J13" s="102">
        <f>SUM(B12+C12+D12+F12+G12+H12+J12)/7</f>
        <v>0</v>
      </c>
      <c r="K13" s="88"/>
      <c r="L13" s="88"/>
      <c r="M13" s="86"/>
      <c r="N13" s="88"/>
      <c r="O13" s="88"/>
      <c r="P13" s="88"/>
      <c r="Q13" s="86"/>
      <c r="R13" s="89"/>
    </row>
    <row r="14" spans="1:18">
      <c r="A14" s="84" t="s">
        <v>136</v>
      </c>
      <c r="B14" s="85">
        <v>0</v>
      </c>
      <c r="C14" s="85">
        <v>0</v>
      </c>
      <c r="D14" s="85">
        <v>0</v>
      </c>
      <c r="E14" s="86">
        <f t="shared" si="0"/>
        <v>0</v>
      </c>
      <c r="F14" s="85">
        <v>0</v>
      </c>
      <c r="G14" s="85">
        <v>0</v>
      </c>
      <c r="H14" s="85">
        <v>0</v>
      </c>
      <c r="I14" s="86">
        <f t="shared" si="1"/>
        <v>0</v>
      </c>
      <c r="J14" s="85">
        <v>0</v>
      </c>
      <c r="K14" s="85">
        <v>0</v>
      </c>
      <c r="L14" s="85">
        <v>0</v>
      </c>
      <c r="M14" s="86">
        <f t="shared" si="2"/>
        <v>0</v>
      </c>
      <c r="N14" s="85">
        <v>0</v>
      </c>
      <c r="O14" s="85">
        <v>0</v>
      </c>
      <c r="P14" s="85">
        <v>0</v>
      </c>
      <c r="Q14" s="86">
        <f t="shared" si="3"/>
        <v>0</v>
      </c>
      <c r="R14" s="89">
        <f t="shared" si="4"/>
        <v>0</v>
      </c>
    </row>
    <row r="15" spans="1:18">
      <c r="A15" s="84" t="s">
        <v>137</v>
      </c>
      <c r="B15" s="85">
        <v>0</v>
      </c>
      <c r="C15" s="85">
        <v>0</v>
      </c>
      <c r="D15" s="85">
        <v>0</v>
      </c>
      <c r="E15" s="86">
        <f t="shared" si="0"/>
        <v>0</v>
      </c>
      <c r="F15" s="85">
        <v>0</v>
      </c>
      <c r="G15" s="85">
        <v>0</v>
      </c>
      <c r="H15" s="85">
        <v>0</v>
      </c>
      <c r="I15" s="86">
        <f t="shared" si="1"/>
        <v>0</v>
      </c>
      <c r="J15" s="85">
        <v>0</v>
      </c>
      <c r="K15" s="85">
        <v>0</v>
      </c>
      <c r="L15" s="85">
        <v>0</v>
      </c>
      <c r="M15" s="86">
        <f t="shared" si="2"/>
        <v>0</v>
      </c>
      <c r="N15" s="85">
        <v>0</v>
      </c>
      <c r="O15" s="85">
        <v>0</v>
      </c>
      <c r="P15" s="85">
        <v>0</v>
      </c>
      <c r="Q15" s="86">
        <f t="shared" si="3"/>
        <v>0</v>
      </c>
      <c r="R15" s="89">
        <f t="shared" si="4"/>
        <v>0</v>
      </c>
    </row>
    <row r="16" spans="1:18">
      <c r="A16" s="90" t="s">
        <v>138</v>
      </c>
      <c r="B16" s="85">
        <v>0</v>
      </c>
      <c r="C16" s="85">
        <v>0</v>
      </c>
      <c r="D16" s="85">
        <v>0</v>
      </c>
      <c r="E16" s="86">
        <f t="shared" si="0"/>
        <v>0</v>
      </c>
      <c r="F16" s="85">
        <v>0</v>
      </c>
      <c r="G16" s="85">
        <v>0</v>
      </c>
      <c r="H16" s="85">
        <v>0</v>
      </c>
      <c r="I16" s="86">
        <f t="shared" si="1"/>
        <v>0</v>
      </c>
      <c r="J16" s="85">
        <v>0</v>
      </c>
      <c r="K16" s="85">
        <v>0</v>
      </c>
      <c r="L16" s="85">
        <v>0</v>
      </c>
      <c r="M16" s="86">
        <f t="shared" si="2"/>
        <v>0</v>
      </c>
      <c r="N16" s="85">
        <v>0</v>
      </c>
      <c r="O16" s="85">
        <v>0</v>
      </c>
      <c r="P16" s="85">
        <v>0</v>
      </c>
      <c r="Q16" s="86">
        <f t="shared" si="3"/>
        <v>0</v>
      </c>
      <c r="R16" s="89">
        <f t="shared" si="4"/>
        <v>0</v>
      </c>
    </row>
    <row r="17" spans="1:18">
      <c r="A17" s="90" t="s">
        <v>139</v>
      </c>
      <c r="B17" s="85">
        <v>0</v>
      </c>
      <c r="C17" s="85">
        <v>0</v>
      </c>
      <c r="D17" s="85">
        <v>0</v>
      </c>
      <c r="E17" s="86">
        <f t="shared" si="0"/>
        <v>0</v>
      </c>
      <c r="F17" s="85">
        <v>0</v>
      </c>
      <c r="G17" s="85">
        <v>0</v>
      </c>
      <c r="H17" s="85">
        <v>0</v>
      </c>
      <c r="I17" s="86">
        <f t="shared" si="1"/>
        <v>0</v>
      </c>
      <c r="J17" s="85">
        <v>0</v>
      </c>
      <c r="K17" s="85">
        <v>0</v>
      </c>
      <c r="L17" s="85">
        <v>0</v>
      </c>
      <c r="M17" s="86">
        <f t="shared" si="2"/>
        <v>0</v>
      </c>
      <c r="N17" s="85">
        <v>0</v>
      </c>
      <c r="O17" s="85">
        <v>0</v>
      </c>
      <c r="P17" s="85">
        <v>0</v>
      </c>
      <c r="Q17" s="86">
        <f t="shared" si="3"/>
        <v>0</v>
      </c>
      <c r="R17" s="89">
        <f t="shared" si="4"/>
        <v>0</v>
      </c>
    </row>
    <row r="18" spans="1:18">
      <c r="A18" s="90" t="s">
        <v>140</v>
      </c>
      <c r="B18" s="85">
        <v>0</v>
      </c>
      <c r="C18" s="85">
        <v>0</v>
      </c>
      <c r="D18" s="85">
        <v>0</v>
      </c>
      <c r="E18" s="86">
        <f t="shared" si="0"/>
        <v>0</v>
      </c>
      <c r="F18" s="85">
        <v>0</v>
      </c>
      <c r="G18" s="85">
        <v>0</v>
      </c>
      <c r="H18" s="85">
        <v>0</v>
      </c>
      <c r="I18" s="86">
        <f t="shared" si="1"/>
        <v>0</v>
      </c>
      <c r="J18" s="85">
        <v>0</v>
      </c>
      <c r="K18" s="85">
        <v>0</v>
      </c>
      <c r="L18" s="85">
        <v>0</v>
      </c>
      <c r="M18" s="86">
        <f t="shared" si="2"/>
        <v>0</v>
      </c>
      <c r="N18" s="85">
        <v>0</v>
      </c>
      <c r="O18" s="85">
        <v>0</v>
      </c>
      <c r="P18" s="85">
        <v>0</v>
      </c>
      <c r="Q18" s="86">
        <f t="shared" si="3"/>
        <v>0</v>
      </c>
      <c r="R18" s="89">
        <f t="shared" si="4"/>
        <v>0</v>
      </c>
    </row>
    <row r="19" spans="1:18">
      <c r="A19" s="90" t="s">
        <v>141</v>
      </c>
      <c r="B19" s="85">
        <v>0</v>
      </c>
      <c r="C19" s="85">
        <v>0</v>
      </c>
      <c r="D19" s="85">
        <v>0</v>
      </c>
      <c r="E19" s="86">
        <f t="shared" si="0"/>
        <v>0</v>
      </c>
      <c r="F19" s="87">
        <v>0</v>
      </c>
      <c r="G19" s="87">
        <v>0</v>
      </c>
      <c r="H19" s="87">
        <v>0</v>
      </c>
      <c r="I19" s="86">
        <f t="shared" si="1"/>
        <v>0</v>
      </c>
      <c r="J19" s="88">
        <v>0</v>
      </c>
      <c r="K19" s="88">
        <v>0</v>
      </c>
      <c r="L19" s="88">
        <v>0</v>
      </c>
      <c r="M19" s="86">
        <f t="shared" si="2"/>
        <v>0</v>
      </c>
      <c r="N19" s="88">
        <v>0</v>
      </c>
      <c r="O19" s="88">
        <v>0</v>
      </c>
      <c r="P19" s="88">
        <v>0</v>
      </c>
      <c r="Q19" s="86">
        <f t="shared" si="3"/>
        <v>0</v>
      </c>
      <c r="R19" s="89">
        <f t="shared" si="4"/>
        <v>0</v>
      </c>
    </row>
    <row r="20" spans="1:18">
      <c r="A20" s="91" t="s">
        <v>148</v>
      </c>
      <c r="B20" s="103">
        <f>SUM(B14:B19)</f>
        <v>0</v>
      </c>
      <c r="C20" s="103">
        <f>SUM(C14:C19)</f>
        <v>0</v>
      </c>
      <c r="D20" s="103">
        <f>SUM(D14:D19)</f>
        <v>0</v>
      </c>
      <c r="E20" s="100">
        <f t="shared" si="0"/>
        <v>0</v>
      </c>
      <c r="F20" s="103">
        <f>SUM(F14:F19)</f>
        <v>0</v>
      </c>
      <c r="G20" s="103">
        <f>SUM(G14:G19)</f>
        <v>0</v>
      </c>
      <c r="H20" s="103">
        <f>SUM(H14:H19)</f>
        <v>0</v>
      </c>
      <c r="I20" s="100">
        <f>AVERAGE(F20:H20)</f>
        <v>0</v>
      </c>
      <c r="J20" s="103">
        <f>SUM(J14:J19)</f>
        <v>0</v>
      </c>
      <c r="K20" s="103">
        <f>SUM(K14:K19)</f>
        <v>0</v>
      </c>
      <c r="L20" s="103">
        <f>SUM(L14:L19)</f>
        <v>0</v>
      </c>
      <c r="M20" s="100">
        <f t="shared" si="2"/>
        <v>0</v>
      </c>
      <c r="N20" s="103">
        <f>SUM(N14:N19)</f>
        <v>0</v>
      </c>
      <c r="O20" s="103">
        <f>SUM(O14:O19)</f>
        <v>0</v>
      </c>
      <c r="P20" s="103">
        <f>SUM(P14:P19)</f>
        <v>0</v>
      </c>
      <c r="Q20" s="100">
        <f t="shared" si="3"/>
        <v>0</v>
      </c>
      <c r="R20" s="101">
        <f t="shared" si="4"/>
        <v>0</v>
      </c>
    </row>
    <row r="21" spans="1:18" ht="13.8" thickBot="1">
      <c r="A21" s="24" t="s">
        <v>149</v>
      </c>
      <c r="B21" s="92">
        <f>B12+B20</f>
        <v>0</v>
      </c>
      <c r="C21" s="92">
        <f>C12+C20</f>
        <v>0</v>
      </c>
      <c r="D21" s="92">
        <f>D12+D20</f>
        <v>0</v>
      </c>
      <c r="E21" s="93">
        <f t="shared" si="0"/>
        <v>0</v>
      </c>
      <c r="F21" s="92">
        <f>F12+F20</f>
        <v>0</v>
      </c>
      <c r="G21" s="92">
        <f>G12+G20</f>
        <v>0</v>
      </c>
      <c r="H21" s="92">
        <f>H12+H20</f>
        <v>0</v>
      </c>
      <c r="I21" s="93">
        <f>AVERAGE(F21:H21)</f>
        <v>0</v>
      </c>
      <c r="J21" s="92">
        <f>J12+J20</f>
        <v>0</v>
      </c>
      <c r="K21" s="92">
        <f>K12+K20</f>
        <v>0</v>
      </c>
      <c r="L21" s="92">
        <f>L12+L20</f>
        <v>0</v>
      </c>
      <c r="M21" s="93">
        <f t="shared" si="2"/>
        <v>0</v>
      </c>
      <c r="N21" s="92">
        <f>N12+N20</f>
        <v>0</v>
      </c>
      <c r="O21" s="92">
        <f>O12+O20</f>
        <v>0</v>
      </c>
      <c r="P21" s="92">
        <f>P12+P20</f>
        <v>0</v>
      </c>
      <c r="Q21" s="93">
        <f t="shared" si="3"/>
        <v>0</v>
      </c>
      <c r="R21" s="94">
        <f t="shared" si="4"/>
        <v>0</v>
      </c>
    </row>
    <row r="22" spans="1:18" ht="13.8" thickTop="1">
      <c r="A22" s="91" t="s">
        <v>145</v>
      </c>
      <c r="B22" s="97"/>
      <c r="C22" s="97"/>
      <c r="D22" s="98"/>
      <c r="E22" s="98"/>
      <c r="F22" s="98"/>
      <c r="G22" s="98"/>
      <c r="I22" s="98"/>
      <c r="J22" s="102">
        <f>SUM(B21+C21+D21+F21+G21+H21+J21)/7</f>
        <v>0</v>
      </c>
      <c r="K22" s="98"/>
      <c r="L22" s="98"/>
      <c r="M22" s="98"/>
      <c r="N22" s="98"/>
      <c r="O22" s="98"/>
      <c r="P22" s="98"/>
      <c r="Q22" s="98"/>
      <c r="R22" s="98"/>
    </row>
  </sheetData>
  <phoneticPr fontId="0" type="noConversion"/>
  <printOptions horizontalCentered="1"/>
  <pageMargins left="0.25" right="0.25" top="0.75" bottom="0.25" header="0.5" footer="0.5"/>
  <pageSetup scale="87" orientation="landscape" horizontalDpi="300" r:id="rId1"/>
  <headerFooter alignWithMargins="0">
    <oddFooter>&amp;RO:\Fin_Ops\Engysvc\Hcount\&amp;F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76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F12" sqref="F12"/>
    </sheetView>
  </sheetViews>
  <sheetFormatPr defaultRowHeight="13.2"/>
  <cols>
    <col min="1" max="1" width="10.6640625" customWidth="1"/>
    <col min="2" max="2" width="41.33203125" bestFit="1" customWidth="1"/>
    <col min="3" max="3" width="1.44140625" customWidth="1"/>
    <col min="4" max="4" width="12.88671875" customWidth="1"/>
    <col min="5" max="5" width="1.33203125" customWidth="1"/>
    <col min="6" max="6" width="12" customWidth="1"/>
    <col min="7" max="7" width="1.5546875" customWidth="1"/>
    <col min="8" max="8" width="11.44140625" customWidth="1"/>
    <col min="9" max="9" width="2.88671875" customWidth="1"/>
    <col min="10" max="10" width="28.44140625" customWidth="1"/>
    <col min="11" max="11" width="9.33203125" bestFit="1" customWidth="1"/>
  </cols>
  <sheetData>
    <row r="1" spans="1:11" ht="15.6">
      <c r="A1" s="212" t="s">
        <v>209</v>
      </c>
      <c r="B1" s="105"/>
      <c r="C1" s="105"/>
      <c r="D1" s="213"/>
      <c r="E1" s="105"/>
      <c r="F1" s="105"/>
      <c r="G1" s="105"/>
      <c r="H1" s="105"/>
      <c r="I1" s="105"/>
      <c r="J1" s="105"/>
    </row>
    <row r="2" spans="1:11" ht="15.6">
      <c r="A2" s="5" t="s">
        <v>210</v>
      </c>
      <c r="B2" s="105"/>
      <c r="C2" s="105"/>
      <c r="D2" s="213"/>
      <c r="E2" s="105"/>
      <c r="F2" s="105"/>
      <c r="G2" s="105"/>
      <c r="H2" s="105"/>
      <c r="I2" s="105"/>
      <c r="J2" s="105"/>
    </row>
    <row r="3" spans="1:11" ht="15.6">
      <c r="A3" s="5" t="s">
        <v>24</v>
      </c>
      <c r="B3" s="105"/>
      <c r="C3" s="105"/>
      <c r="D3" s="213"/>
      <c r="E3" s="105"/>
      <c r="F3" s="105"/>
      <c r="G3" s="105"/>
      <c r="H3" s="105"/>
      <c r="I3" s="105"/>
      <c r="J3" s="105"/>
    </row>
    <row r="4" spans="1:11" ht="15.6">
      <c r="A4" s="5" t="s">
        <v>208</v>
      </c>
      <c r="B4" s="105"/>
      <c r="C4" s="105"/>
      <c r="D4" s="213"/>
      <c r="E4" s="105"/>
      <c r="F4" s="105"/>
      <c r="G4" s="105"/>
      <c r="H4" s="105"/>
      <c r="I4" s="105"/>
      <c r="J4" s="105"/>
    </row>
    <row r="5" spans="1:11">
      <c r="A5" s="359" t="s">
        <v>286</v>
      </c>
      <c r="B5" s="359"/>
      <c r="D5" s="214"/>
    </row>
    <row r="6" spans="1:11">
      <c r="A6" s="359" t="s">
        <v>287</v>
      </c>
      <c r="B6" s="359"/>
      <c r="D6" s="214"/>
    </row>
    <row r="7" spans="1:11">
      <c r="A7" s="7"/>
      <c r="B7" s="19"/>
      <c r="C7" s="19"/>
      <c r="D7" s="115"/>
      <c r="E7" s="19"/>
      <c r="F7" s="197" t="s">
        <v>245</v>
      </c>
      <c r="G7" s="19"/>
      <c r="H7" s="197" t="s">
        <v>245</v>
      </c>
      <c r="I7" s="19"/>
      <c r="J7" s="19"/>
      <c r="K7" s="19"/>
    </row>
    <row r="8" spans="1:11">
      <c r="A8" s="19"/>
      <c r="B8" s="19"/>
      <c r="C8" s="19"/>
      <c r="D8" s="115"/>
      <c r="E8" s="19"/>
      <c r="F8" s="198" t="s">
        <v>153</v>
      </c>
      <c r="G8" s="19"/>
      <c r="H8" s="198" t="s">
        <v>154</v>
      </c>
      <c r="I8" s="19"/>
      <c r="J8" s="19"/>
      <c r="K8" s="19"/>
    </row>
    <row r="9" spans="1:11">
      <c r="A9" s="19"/>
      <c r="B9" s="19"/>
      <c r="C9" s="19"/>
      <c r="D9" s="215">
        <v>37073</v>
      </c>
      <c r="E9" s="19"/>
      <c r="F9" s="199" t="s">
        <v>160</v>
      </c>
      <c r="G9" s="19"/>
      <c r="H9" s="199" t="s">
        <v>161</v>
      </c>
      <c r="I9" s="19"/>
      <c r="J9" s="19"/>
      <c r="K9" s="19"/>
    </row>
    <row r="10" spans="1:11">
      <c r="A10" s="19"/>
      <c r="B10" s="19"/>
      <c r="C10" s="19"/>
      <c r="D10" s="216" t="s">
        <v>144</v>
      </c>
      <c r="E10" s="19"/>
      <c r="F10" s="197" t="s">
        <v>151</v>
      </c>
      <c r="G10" s="19"/>
      <c r="H10" s="197" t="s">
        <v>152</v>
      </c>
      <c r="I10" s="19"/>
      <c r="J10" s="197" t="s">
        <v>165</v>
      </c>
      <c r="K10" s="19"/>
    </row>
    <row r="11" spans="1:11">
      <c r="A11" s="200" t="s">
        <v>50</v>
      </c>
      <c r="B11" s="19"/>
      <c r="C11" s="19"/>
      <c r="D11" s="115"/>
      <c r="E11" s="19"/>
      <c r="F11" s="19"/>
      <c r="G11" s="19"/>
      <c r="H11" s="19"/>
      <c r="I11" s="19"/>
      <c r="J11" s="19"/>
      <c r="K11" s="19"/>
    </row>
    <row r="12" spans="1:11">
      <c r="A12" s="19">
        <v>52002000</v>
      </c>
      <c r="B12" s="201" t="s">
        <v>218</v>
      </c>
      <c r="C12" s="19"/>
      <c r="D12" s="217">
        <v>0</v>
      </c>
      <c r="E12" s="19"/>
      <c r="F12" s="121" t="e">
        <f>+D12/'2001 Headcount'!$J$13/7</f>
        <v>#DIV/0!</v>
      </c>
      <c r="G12" s="19"/>
      <c r="H12" s="202" t="e">
        <f>+D12/'2001 Headcount'!$J$22/7</f>
        <v>#DIV/0!</v>
      </c>
      <c r="I12" s="19"/>
      <c r="J12" s="19"/>
      <c r="K12" s="19"/>
    </row>
    <row r="13" spans="1:11">
      <c r="A13" s="19">
        <v>52002500</v>
      </c>
      <c r="B13" s="201" t="s">
        <v>143</v>
      </c>
      <c r="C13" s="19"/>
      <c r="D13" s="217">
        <v>0</v>
      </c>
      <c r="E13" s="19"/>
      <c r="F13" s="121" t="e">
        <f>+D13/'2001 Headcount'!$J$13/7</f>
        <v>#DIV/0!</v>
      </c>
      <c r="G13" s="19"/>
      <c r="H13" s="202" t="e">
        <f>+D13/'2001 Headcount'!$J$22/7</f>
        <v>#DIV/0!</v>
      </c>
      <c r="I13" s="19"/>
      <c r="J13" s="19"/>
      <c r="K13" s="19"/>
    </row>
    <row r="14" spans="1:11">
      <c r="A14" s="19">
        <v>52003000</v>
      </c>
      <c r="B14" s="201" t="s">
        <v>82</v>
      </c>
      <c r="C14" s="19"/>
      <c r="D14" s="217">
        <v>0</v>
      </c>
      <c r="E14" s="19"/>
      <c r="F14" s="121" t="e">
        <f>+D14/'2001 Headcount'!$J$13/7</f>
        <v>#DIV/0!</v>
      </c>
      <c r="G14" s="19"/>
      <c r="H14" s="202" t="e">
        <f>+D14/'2001 Headcount'!$J$22/7</f>
        <v>#DIV/0!</v>
      </c>
      <c r="I14" s="19"/>
      <c r="J14" s="19"/>
      <c r="K14" s="19"/>
    </row>
    <row r="15" spans="1:11">
      <c r="A15" s="19">
        <v>52004000</v>
      </c>
      <c r="B15" s="201" t="s">
        <v>219</v>
      </c>
      <c r="C15" s="19"/>
      <c r="D15" s="217">
        <v>0</v>
      </c>
      <c r="E15" s="19"/>
      <c r="F15" s="121" t="e">
        <f>+D15/'2001 Headcount'!$J$13/7</f>
        <v>#DIV/0!</v>
      </c>
      <c r="G15" s="19"/>
      <c r="H15" s="202" t="e">
        <f>+D15/'2001 Headcount'!$J$22/7</f>
        <v>#DIV/0!</v>
      </c>
      <c r="I15" s="19"/>
      <c r="J15" s="19"/>
      <c r="K15" s="19"/>
    </row>
    <row r="16" spans="1:11">
      <c r="A16" s="19">
        <v>52503500</v>
      </c>
      <c r="B16" s="203" t="s">
        <v>216</v>
      </c>
      <c r="C16" s="19"/>
      <c r="D16" s="218">
        <v>0</v>
      </c>
      <c r="E16" s="204"/>
      <c r="F16" s="121" t="e">
        <f>+D16/'2001 Headcount'!$J$13/7</f>
        <v>#DIV/0!</v>
      </c>
      <c r="G16" s="204"/>
      <c r="H16" s="202" t="e">
        <f>+D16/'2001 Headcount'!$J$22/7</f>
        <v>#DIV/0!</v>
      </c>
      <c r="I16" s="19"/>
      <c r="J16" s="19"/>
      <c r="K16" s="205"/>
    </row>
    <row r="17" spans="1:11">
      <c r="A17" s="19">
        <v>52003100</v>
      </c>
      <c r="B17" s="201" t="s">
        <v>142</v>
      </c>
      <c r="C17" s="19"/>
      <c r="D17" s="218">
        <v>0</v>
      </c>
      <c r="E17" s="19"/>
      <c r="F17" s="121" t="e">
        <f>+D17/'2001 Headcount'!$J$13/7</f>
        <v>#DIV/0!</v>
      </c>
      <c r="G17" s="19"/>
      <c r="H17" s="202" t="e">
        <f>+D17/'2001 Headcount'!$J$22/7</f>
        <v>#DIV/0!</v>
      </c>
      <c r="I17" s="19"/>
      <c r="J17" s="19"/>
      <c r="K17" s="205"/>
    </row>
    <row r="18" spans="1:11">
      <c r="A18" s="19">
        <v>52001500</v>
      </c>
      <c r="B18" s="201" t="s">
        <v>276</v>
      </c>
      <c r="C18" s="19"/>
      <c r="D18" s="218">
        <v>0</v>
      </c>
      <c r="E18" s="19"/>
      <c r="F18" s="121" t="e">
        <f>+D18/'2001 Headcount'!$J$13/7</f>
        <v>#DIV/0!</v>
      </c>
      <c r="G18" s="19"/>
      <c r="H18" s="202" t="e">
        <f>+D18/'2001 Headcount'!$J$22/7</f>
        <v>#DIV/0!</v>
      </c>
      <c r="I18" s="19"/>
      <c r="J18" s="19"/>
      <c r="K18" s="205"/>
    </row>
    <row r="19" spans="1:11">
      <c r="A19" s="19">
        <v>52003200</v>
      </c>
      <c r="B19" s="201" t="s">
        <v>217</v>
      </c>
      <c r="C19" s="19"/>
      <c r="D19" s="219">
        <v>0</v>
      </c>
      <c r="E19" s="19"/>
      <c r="F19" s="206" t="e">
        <f>+D19/'2001 Headcount'!$J$13/7</f>
        <v>#DIV/0!</v>
      </c>
      <c r="G19" s="19"/>
      <c r="H19" s="207" t="e">
        <f>+D19/'2001 Headcount'!$J$22/7</f>
        <v>#DIV/0!</v>
      </c>
      <c r="I19" s="19"/>
      <c r="J19" s="19"/>
      <c r="K19" s="205"/>
    </row>
    <row r="20" spans="1:11">
      <c r="A20" s="208" t="s">
        <v>150</v>
      </c>
      <c r="B20" s="19"/>
      <c r="C20" s="19"/>
      <c r="D20" s="220">
        <f>SUM(D12:D19)</f>
        <v>0</v>
      </c>
      <c r="E20" s="19"/>
      <c r="F20" s="121" t="e">
        <f>+D20/'2001 Headcount'!$J$13/7</f>
        <v>#DIV/0!</v>
      </c>
      <c r="G20" s="19"/>
      <c r="H20" s="202" t="e">
        <f>+D20/'2001 Headcount'!$J$22/7</f>
        <v>#DIV/0!</v>
      </c>
      <c r="I20" s="19"/>
      <c r="J20" s="19"/>
      <c r="K20" s="205"/>
    </row>
    <row r="21" spans="1:11">
      <c r="A21" s="208"/>
      <c r="B21" s="19"/>
      <c r="C21" s="19"/>
      <c r="D21" s="220"/>
      <c r="E21" s="19"/>
      <c r="F21" s="121"/>
      <c r="G21" s="19"/>
      <c r="H21" s="202"/>
      <c r="I21" s="19"/>
      <c r="J21" s="19"/>
      <c r="K21" s="205"/>
    </row>
    <row r="22" spans="1:11">
      <c r="A22" s="200" t="s">
        <v>235</v>
      </c>
      <c r="B22" s="19"/>
      <c r="C22" s="19"/>
      <c r="D22" s="220"/>
      <c r="E22" s="19"/>
      <c r="F22" s="121"/>
      <c r="G22" s="19"/>
      <c r="H22" s="202"/>
      <c r="I22" s="19"/>
      <c r="J22" s="19"/>
      <c r="K22" s="205"/>
    </row>
    <row r="23" spans="1:11">
      <c r="A23" s="19">
        <v>52004500</v>
      </c>
      <c r="B23" s="115" t="s">
        <v>236</v>
      </c>
      <c r="C23" s="19"/>
      <c r="D23" s="217">
        <v>0</v>
      </c>
      <c r="E23" s="19"/>
      <c r="F23" s="121" t="e">
        <f>+D23/'2001 Headcount'!$J$13/7</f>
        <v>#DIV/0!</v>
      </c>
      <c r="G23" s="19"/>
      <c r="H23" s="202" t="e">
        <f>+D23/'2001 Headcount'!$J$22/7</f>
        <v>#DIV/0!</v>
      </c>
      <c r="I23" s="19"/>
      <c r="J23" s="19"/>
      <c r="K23" s="205"/>
    </row>
    <row r="24" spans="1:11">
      <c r="A24" s="19">
        <v>52004600</v>
      </c>
      <c r="B24" s="115" t="s">
        <v>237</v>
      </c>
      <c r="C24" s="19"/>
      <c r="D24" s="217">
        <v>0</v>
      </c>
      <c r="E24" s="19"/>
      <c r="F24" s="121" t="e">
        <f>+D24/'2001 Headcount'!$J$13/7</f>
        <v>#DIV/0!</v>
      </c>
      <c r="G24" s="19"/>
      <c r="H24" s="202" t="e">
        <f>+D24/'2001 Headcount'!$J$22/7</f>
        <v>#DIV/0!</v>
      </c>
      <c r="I24" s="19"/>
      <c r="J24" s="19"/>
      <c r="K24" s="205"/>
    </row>
    <row r="25" spans="1:11">
      <c r="A25" s="19">
        <v>52004700</v>
      </c>
      <c r="B25" s="115" t="s">
        <v>238</v>
      </c>
      <c r="C25" s="19"/>
      <c r="D25" s="217">
        <v>0</v>
      </c>
      <c r="E25" s="19"/>
      <c r="F25" s="121" t="e">
        <f>+D25/'2001 Headcount'!$J$13/7</f>
        <v>#DIV/0!</v>
      </c>
      <c r="G25" s="19"/>
      <c r="H25" s="202" t="e">
        <f>+D25/'2001 Headcount'!$J$22/7</f>
        <v>#DIV/0!</v>
      </c>
      <c r="I25" s="19"/>
      <c r="J25" s="19"/>
      <c r="K25" s="205"/>
    </row>
    <row r="26" spans="1:11">
      <c r="A26" s="19">
        <v>52004800</v>
      </c>
      <c r="B26" s="115" t="s">
        <v>239</v>
      </c>
      <c r="C26" s="19"/>
      <c r="D26" s="217">
        <v>0</v>
      </c>
      <c r="E26" s="19"/>
      <c r="F26" s="121" t="e">
        <f>+D26/'2001 Headcount'!$J$13/7</f>
        <v>#DIV/0!</v>
      </c>
      <c r="G26" s="19"/>
      <c r="H26" s="202" t="e">
        <f>+D26/'2001 Headcount'!$J$22/7</f>
        <v>#DIV/0!</v>
      </c>
      <c r="I26" s="19"/>
      <c r="J26" s="19"/>
      <c r="K26" s="205"/>
    </row>
    <row r="27" spans="1:11">
      <c r="A27" s="19">
        <v>52003500</v>
      </c>
      <c r="B27" s="115" t="s">
        <v>60</v>
      </c>
      <c r="C27" s="19"/>
      <c r="D27" s="217">
        <v>0</v>
      </c>
      <c r="E27" s="19"/>
      <c r="F27" s="121" t="e">
        <f>+D27/'2001 Headcount'!$J$13/7</f>
        <v>#DIV/0!</v>
      </c>
      <c r="G27" s="19"/>
      <c r="H27" s="202" t="e">
        <f>+D27/'2001 Headcount'!$J$22/7</f>
        <v>#DIV/0!</v>
      </c>
      <c r="I27" s="19"/>
      <c r="J27" s="19"/>
      <c r="K27" s="205"/>
    </row>
    <row r="28" spans="1:11">
      <c r="A28" s="19">
        <v>52003600</v>
      </c>
      <c r="B28" s="19" t="s">
        <v>159</v>
      </c>
      <c r="C28" s="19"/>
      <c r="D28" s="219">
        <v>0</v>
      </c>
      <c r="E28" s="19"/>
      <c r="F28" s="206" t="e">
        <f>+D28/'2001 Headcount'!$J$13/7</f>
        <v>#DIV/0!</v>
      </c>
      <c r="G28" s="19"/>
      <c r="H28" s="207" t="e">
        <f>+D28/'2001 Headcount'!$J$22/7</f>
        <v>#DIV/0!</v>
      </c>
      <c r="I28" s="19"/>
      <c r="J28" s="19"/>
      <c r="K28" s="205"/>
    </row>
    <row r="29" spans="1:11">
      <c r="A29" s="208" t="s">
        <v>240</v>
      </c>
      <c r="B29" s="19"/>
      <c r="C29" s="19"/>
      <c r="D29" s="220">
        <f>SUM(D23:D28)</f>
        <v>0</v>
      </c>
      <c r="E29" s="19"/>
      <c r="F29" s="121" t="e">
        <f>+D29/'2001 Headcount'!$J$13/7</f>
        <v>#DIV/0!</v>
      </c>
      <c r="G29" s="19"/>
      <c r="H29" s="202" t="e">
        <f>+D29/'2001 Headcount'!$J$22/7</f>
        <v>#DIV/0!</v>
      </c>
      <c r="I29" s="19"/>
      <c r="J29" s="19"/>
      <c r="K29" s="205"/>
    </row>
    <row r="30" spans="1:11">
      <c r="A30" s="19"/>
      <c r="B30" s="19"/>
      <c r="C30" s="19"/>
      <c r="D30" s="220"/>
      <c r="E30" s="121"/>
      <c r="F30" s="205"/>
      <c r="G30" s="19"/>
      <c r="H30" s="19"/>
      <c r="I30" s="19"/>
      <c r="J30" s="19"/>
      <c r="K30" s="19"/>
    </row>
    <row r="31" spans="1:11">
      <c r="A31" s="200" t="s">
        <v>155</v>
      </c>
      <c r="B31" s="19"/>
      <c r="C31" s="19"/>
      <c r="D31" s="220"/>
      <c r="E31" s="121"/>
      <c r="F31" s="205"/>
      <c r="G31" s="19"/>
      <c r="H31" s="19"/>
      <c r="I31" s="19"/>
      <c r="J31" s="19"/>
      <c r="K31" s="19"/>
    </row>
    <row r="32" spans="1:11">
      <c r="A32" s="19">
        <v>52004100</v>
      </c>
      <c r="B32" s="19" t="s">
        <v>220</v>
      </c>
      <c r="C32" s="19"/>
      <c r="D32" s="217">
        <v>0</v>
      </c>
      <c r="E32" s="121"/>
      <c r="F32" s="121" t="e">
        <f>+D32/'2001 Headcount'!$J$13/7</f>
        <v>#DIV/0!</v>
      </c>
      <c r="G32" s="121"/>
      <c r="H32" s="202" t="e">
        <f>+D32/'2001 Headcount'!$J$22/7</f>
        <v>#DIV/0!</v>
      </c>
      <c r="I32" s="19"/>
      <c r="J32" s="19"/>
      <c r="K32" s="19"/>
    </row>
    <row r="33" spans="1:11">
      <c r="A33" s="19">
        <v>52004400</v>
      </c>
      <c r="B33" s="19" t="s">
        <v>221</v>
      </c>
      <c r="C33" s="19"/>
      <c r="D33" s="219">
        <v>0</v>
      </c>
      <c r="E33" s="121"/>
      <c r="F33" s="206" t="e">
        <f>+D33/'2001 Headcount'!$J$13/7</f>
        <v>#DIV/0!</v>
      </c>
      <c r="G33" s="121"/>
      <c r="H33" s="207" t="e">
        <f>+D33/'2001 Headcount'!$J$22/7</f>
        <v>#DIV/0!</v>
      </c>
      <c r="I33" s="19"/>
      <c r="J33" s="19"/>
      <c r="K33" s="19"/>
    </row>
    <row r="34" spans="1:11">
      <c r="A34" s="208" t="s">
        <v>156</v>
      </c>
      <c r="B34" s="19"/>
      <c r="C34" s="19"/>
      <c r="D34" s="220">
        <f>SUM(D32:D33)</f>
        <v>0</v>
      </c>
      <c r="E34" s="121"/>
      <c r="F34" s="121" t="e">
        <f>+D34/'2001 Headcount'!$J$13/7</f>
        <v>#DIV/0!</v>
      </c>
      <c r="G34" s="121"/>
      <c r="H34" s="202" t="e">
        <f>+D34/'2001 Headcount'!$J$22/7</f>
        <v>#DIV/0!</v>
      </c>
      <c r="I34" s="19"/>
      <c r="J34" s="19"/>
      <c r="K34" s="19"/>
    </row>
    <row r="35" spans="1:11">
      <c r="A35" s="19"/>
      <c r="B35" s="19"/>
      <c r="C35" s="19"/>
      <c r="D35" s="220"/>
      <c r="E35" s="121"/>
      <c r="F35" s="205"/>
      <c r="G35" s="19"/>
      <c r="H35" s="19"/>
      <c r="I35" s="19"/>
      <c r="J35" s="19"/>
      <c r="K35" s="19"/>
    </row>
    <row r="36" spans="1:11">
      <c r="A36" s="200" t="s">
        <v>55</v>
      </c>
      <c r="B36" s="19"/>
      <c r="C36" s="19"/>
      <c r="D36" s="220"/>
      <c r="E36" s="121"/>
      <c r="F36" s="205"/>
      <c r="G36" s="19"/>
      <c r="H36" s="19"/>
      <c r="I36" s="19"/>
      <c r="J36" s="19"/>
      <c r="K36" s="19"/>
    </row>
    <row r="37" spans="1:11">
      <c r="A37" s="19">
        <v>52507000</v>
      </c>
      <c r="B37" s="19" t="s">
        <v>222</v>
      </c>
      <c r="C37" s="19"/>
      <c r="D37" s="217">
        <v>0</v>
      </c>
      <c r="E37" s="121"/>
      <c r="F37" s="121" t="e">
        <f>+D37/'2001 Headcount'!$J$13/7</f>
        <v>#DIV/0!</v>
      </c>
      <c r="G37" s="121"/>
      <c r="H37" s="202" t="e">
        <f>+D37/'2001 Headcount'!$J$22/7</f>
        <v>#DIV/0!</v>
      </c>
      <c r="I37" s="19"/>
      <c r="J37" s="19"/>
      <c r="K37" s="19"/>
    </row>
    <row r="38" spans="1:11">
      <c r="A38" s="19">
        <v>52507100</v>
      </c>
      <c r="B38" s="19" t="s">
        <v>223</v>
      </c>
      <c r="C38" s="19"/>
      <c r="D38" s="217">
        <v>0</v>
      </c>
      <c r="E38" s="121"/>
      <c r="F38" s="121" t="e">
        <f>+D38/'2001 Headcount'!$J$13/7</f>
        <v>#DIV/0!</v>
      </c>
      <c r="G38" s="121"/>
      <c r="H38" s="202" t="e">
        <f>+D38/'2001 Headcount'!$J$22/7</f>
        <v>#DIV/0!</v>
      </c>
      <c r="I38" s="19"/>
      <c r="J38" s="19"/>
      <c r="K38" s="19"/>
    </row>
    <row r="39" spans="1:11">
      <c r="A39" s="19">
        <v>52507300</v>
      </c>
      <c r="B39" s="19" t="s">
        <v>224</v>
      </c>
      <c r="C39" s="19"/>
      <c r="D39" s="217">
        <v>0</v>
      </c>
      <c r="E39" s="121"/>
      <c r="F39" s="121" t="e">
        <f>+D39/'2001 Headcount'!$J$13/7</f>
        <v>#DIV/0!</v>
      </c>
      <c r="G39" s="121"/>
      <c r="H39" s="202" t="e">
        <f>+D39/'2001 Headcount'!$J$22/7</f>
        <v>#DIV/0!</v>
      </c>
      <c r="I39" s="19"/>
      <c r="J39" s="19"/>
      <c r="K39" s="19"/>
    </row>
    <row r="40" spans="1:11">
      <c r="A40" s="19">
        <v>52507400</v>
      </c>
      <c r="B40" s="19" t="s">
        <v>225</v>
      </c>
      <c r="C40" s="19"/>
      <c r="D40" s="217">
        <v>0</v>
      </c>
      <c r="E40" s="121"/>
      <c r="F40" s="121" t="e">
        <f>+D40/'2001 Headcount'!$J$13/7</f>
        <v>#DIV/0!</v>
      </c>
      <c r="G40" s="121"/>
      <c r="H40" s="202" t="e">
        <f>+D40/'2001 Headcount'!$J$22/7</f>
        <v>#DIV/0!</v>
      </c>
      <c r="I40" s="19"/>
      <c r="J40" s="19"/>
      <c r="K40" s="19"/>
    </row>
    <row r="41" spans="1:11">
      <c r="A41" s="19">
        <v>52507500</v>
      </c>
      <c r="B41" s="19" t="s">
        <v>226</v>
      </c>
      <c r="C41" s="19"/>
      <c r="D41" s="217">
        <v>0</v>
      </c>
      <c r="E41" s="121"/>
      <c r="F41" s="121" t="e">
        <f>+D41/'2001 Headcount'!$J$13/7</f>
        <v>#DIV/0!</v>
      </c>
      <c r="G41" s="121"/>
      <c r="H41" s="202" t="e">
        <f>+D41/'2001 Headcount'!$J$22/7</f>
        <v>#DIV/0!</v>
      </c>
      <c r="I41" s="19"/>
      <c r="J41" s="19"/>
      <c r="K41" s="19"/>
    </row>
    <row r="42" spans="1:11">
      <c r="A42" s="19">
        <v>52507600</v>
      </c>
      <c r="B42" s="19" t="s">
        <v>227</v>
      </c>
      <c r="C42" s="19"/>
      <c r="D42" s="217">
        <v>0</v>
      </c>
      <c r="E42" s="121"/>
      <c r="F42" s="121" t="e">
        <f>+D42/'2001 Headcount'!$J$13/7</f>
        <v>#DIV/0!</v>
      </c>
      <c r="G42" s="121"/>
      <c r="H42" s="202" t="e">
        <f>+D42/'2001 Headcount'!$J$22/7</f>
        <v>#DIV/0!</v>
      </c>
      <c r="I42" s="19"/>
      <c r="J42" s="19"/>
      <c r="K42" s="19"/>
    </row>
    <row r="43" spans="1:11">
      <c r="A43" s="19">
        <v>52507700</v>
      </c>
      <c r="B43" s="19" t="s">
        <v>228</v>
      </c>
      <c r="C43" s="19"/>
      <c r="D43" s="217">
        <v>0</v>
      </c>
      <c r="E43" s="121"/>
      <c r="F43" s="121" t="e">
        <f>+D43/'2001 Headcount'!$J$13/7</f>
        <v>#DIV/0!</v>
      </c>
      <c r="G43" s="121"/>
      <c r="H43" s="202" t="e">
        <f>+D43/'2001 Headcount'!$J$22/7</f>
        <v>#DIV/0!</v>
      </c>
      <c r="I43" s="19"/>
      <c r="J43" s="19"/>
      <c r="K43" s="19"/>
    </row>
    <row r="44" spans="1:11">
      <c r="A44" s="19">
        <v>52507100</v>
      </c>
      <c r="B44" s="19" t="s">
        <v>229</v>
      </c>
      <c r="C44" s="19"/>
      <c r="D44" s="217">
        <v>0</v>
      </c>
      <c r="E44" s="121"/>
      <c r="F44" s="121" t="e">
        <f>+D44/'2001 Headcount'!$J$13/7</f>
        <v>#DIV/0!</v>
      </c>
      <c r="G44" s="121"/>
      <c r="H44" s="202" t="e">
        <f>+D44/'2001 Headcount'!$J$22/7</f>
        <v>#DIV/0!</v>
      </c>
      <c r="I44" s="19"/>
      <c r="J44" s="19"/>
      <c r="K44" s="19"/>
    </row>
    <row r="45" spans="1:11">
      <c r="A45" s="19">
        <v>52508000</v>
      </c>
      <c r="B45" s="19" t="s">
        <v>230</v>
      </c>
      <c r="C45" s="19"/>
      <c r="D45" s="219">
        <v>0</v>
      </c>
      <c r="E45" s="121"/>
      <c r="F45" s="206" t="e">
        <f>+D45/'2001 Headcount'!$J$13/7</f>
        <v>#DIV/0!</v>
      </c>
      <c r="G45" s="121"/>
      <c r="H45" s="207" t="e">
        <f>+D45/'2001 Headcount'!$J$22/7</f>
        <v>#DIV/0!</v>
      </c>
      <c r="I45" s="19"/>
      <c r="J45" s="19"/>
      <c r="K45" s="19"/>
    </row>
    <row r="46" spans="1:11">
      <c r="A46" s="208" t="s">
        <v>56</v>
      </c>
      <c r="B46" s="19"/>
      <c r="C46" s="19"/>
      <c r="D46" s="220">
        <f>SUM(D37:D45)</f>
        <v>0</v>
      </c>
      <c r="E46" s="121"/>
      <c r="F46" s="121" t="e">
        <f>+D46/'2001 Headcount'!$J$13/7</f>
        <v>#DIV/0!</v>
      </c>
      <c r="G46" s="121"/>
      <c r="H46" s="202" t="e">
        <f>+D46/'2001 Headcount'!$J$22/7</f>
        <v>#DIV/0!</v>
      </c>
      <c r="I46" s="19"/>
      <c r="J46" s="19"/>
      <c r="K46" s="19"/>
    </row>
    <row r="47" spans="1:11">
      <c r="A47" s="19"/>
      <c r="B47" s="19"/>
      <c r="C47" s="19"/>
      <c r="D47" s="220"/>
      <c r="E47" s="121"/>
      <c r="F47" s="121"/>
      <c r="G47" s="121"/>
      <c r="H47" s="121"/>
      <c r="I47" s="19"/>
      <c r="J47" s="19"/>
      <c r="K47" s="19"/>
    </row>
    <row r="48" spans="1:11">
      <c r="A48" s="200" t="s">
        <v>157</v>
      </c>
      <c r="B48" s="19"/>
      <c r="C48" s="19"/>
      <c r="D48" s="220"/>
      <c r="E48" s="121"/>
      <c r="F48" s="121"/>
      <c r="G48" s="121"/>
      <c r="H48" s="121"/>
      <c r="I48" s="19"/>
      <c r="J48" s="19"/>
      <c r="K48" s="19"/>
    </row>
    <row r="49" spans="1:11">
      <c r="A49" s="19">
        <v>52508500</v>
      </c>
      <c r="B49" s="19" t="s">
        <v>57</v>
      </c>
      <c r="C49" s="19"/>
      <c r="D49" s="217">
        <v>0</v>
      </c>
      <c r="E49" s="121"/>
      <c r="F49" s="121" t="e">
        <f>+D49/'2001 Headcount'!$J$13/7</f>
        <v>#DIV/0!</v>
      </c>
      <c r="G49" s="121"/>
      <c r="H49" s="202" t="e">
        <f>+D49/'2001 Headcount'!$J$22/7</f>
        <v>#DIV/0!</v>
      </c>
      <c r="I49" s="19"/>
      <c r="J49" s="205"/>
      <c r="K49" s="19"/>
    </row>
    <row r="50" spans="1:11">
      <c r="A50" s="19">
        <v>52508100</v>
      </c>
      <c r="B50" s="19" t="s">
        <v>232</v>
      </c>
      <c r="C50" s="19"/>
      <c r="D50" s="217">
        <v>0</v>
      </c>
      <c r="E50" s="121"/>
      <c r="F50" s="121" t="e">
        <f>+D50/'2001 Headcount'!$J$13/7</f>
        <v>#DIV/0!</v>
      </c>
      <c r="G50" s="121"/>
      <c r="H50" s="202" t="e">
        <f>+D50/'2001 Headcount'!$J$22/7</f>
        <v>#DIV/0!</v>
      </c>
      <c r="I50" s="19"/>
      <c r="J50" s="19"/>
      <c r="K50" s="19"/>
    </row>
    <row r="51" spans="1:11">
      <c r="A51" s="19">
        <v>53600000</v>
      </c>
      <c r="B51" s="19" t="s">
        <v>231</v>
      </c>
      <c r="C51" s="19"/>
      <c r="D51" s="219">
        <v>0</v>
      </c>
      <c r="E51" s="121"/>
      <c r="F51" s="206" t="e">
        <f>+D51/'2001 Headcount'!$J$13/7</f>
        <v>#DIV/0!</v>
      </c>
      <c r="G51" s="121"/>
      <c r="H51" s="207" t="e">
        <f>+D51/'2001 Headcount'!$J$22/7</f>
        <v>#DIV/0!</v>
      </c>
      <c r="I51" s="19"/>
      <c r="J51" s="19"/>
      <c r="K51" s="19"/>
    </row>
    <row r="52" spans="1:11">
      <c r="A52" s="208" t="s">
        <v>158</v>
      </c>
      <c r="B52" s="19"/>
      <c r="C52" s="19"/>
      <c r="D52" s="220">
        <f>SUM(D49:D51)</f>
        <v>0</v>
      </c>
      <c r="E52" s="121"/>
      <c r="F52" s="121" t="e">
        <f>+D52/'2001 Headcount'!$J$13/7</f>
        <v>#DIV/0!</v>
      </c>
      <c r="G52" s="121"/>
      <c r="H52" s="202" t="e">
        <f>+D52/'2001 Headcount'!$J$22/7</f>
        <v>#DIV/0!</v>
      </c>
      <c r="I52" s="19"/>
      <c r="J52" s="19"/>
      <c r="K52" s="19"/>
    </row>
    <row r="53" spans="1:11">
      <c r="A53" s="19"/>
      <c r="B53" s="19"/>
      <c r="C53" s="19"/>
      <c r="D53" s="220"/>
      <c r="E53" s="121"/>
      <c r="F53" s="121"/>
      <c r="G53" s="121"/>
      <c r="H53" s="121"/>
      <c r="I53" s="19"/>
      <c r="J53" s="19"/>
      <c r="K53" s="19"/>
    </row>
    <row r="54" spans="1:11">
      <c r="A54" s="200" t="s">
        <v>233</v>
      </c>
      <c r="B54" s="19"/>
      <c r="C54" s="19"/>
      <c r="D54" s="220"/>
      <c r="E54" s="121"/>
      <c r="F54" s="121"/>
      <c r="G54" s="121"/>
      <c r="H54" s="121"/>
      <c r="I54" s="19"/>
      <c r="J54" s="19"/>
      <c r="K54" s="19"/>
    </row>
    <row r="55" spans="1:11">
      <c r="A55" s="19">
        <v>52500500</v>
      </c>
      <c r="B55" s="19" t="s">
        <v>59</v>
      </c>
      <c r="C55" s="19"/>
      <c r="D55" s="219">
        <v>0</v>
      </c>
      <c r="E55" s="121"/>
      <c r="F55" s="206" t="e">
        <f>+D55/'2001 Headcount'!$J$13/7</f>
        <v>#DIV/0!</v>
      </c>
      <c r="G55" s="121"/>
      <c r="H55" s="207" t="e">
        <f>+D55/'2001 Headcount'!$J$22/7</f>
        <v>#DIV/0!</v>
      </c>
      <c r="I55" s="19"/>
      <c r="J55" s="19"/>
      <c r="K55" s="19"/>
    </row>
    <row r="56" spans="1:11">
      <c r="A56" s="208" t="s">
        <v>234</v>
      </c>
      <c r="B56" s="19"/>
      <c r="C56" s="19"/>
      <c r="D56" s="220">
        <f>SUM(D55:D55)</f>
        <v>0</v>
      </c>
      <c r="E56" s="121"/>
      <c r="F56" s="121" t="e">
        <f>+D56/'2001 Headcount'!$J$13/7</f>
        <v>#DIV/0!</v>
      </c>
      <c r="G56" s="121"/>
      <c r="H56" s="202" t="e">
        <f>+D56/'2001 Headcount'!$J$22/7</f>
        <v>#DIV/0!</v>
      </c>
      <c r="I56" s="19"/>
      <c r="J56" s="19"/>
      <c r="K56" s="19"/>
    </row>
    <row r="57" spans="1:11">
      <c r="A57" s="19"/>
      <c r="B57" s="19"/>
      <c r="C57" s="19"/>
      <c r="D57" s="220"/>
      <c r="E57" s="121"/>
      <c r="F57" s="121"/>
      <c r="G57" s="121"/>
      <c r="H57" s="121"/>
      <c r="I57" s="19"/>
      <c r="J57" s="19"/>
      <c r="K57" s="19"/>
    </row>
    <row r="58" spans="1:11">
      <c r="A58" s="200" t="s">
        <v>162</v>
      </c>
      <c r="B58" s="19"/>
      <c r="C58" s="19"/>
      <c r="D58" s="220"/>
      <c r="E58" s="121"/>
      <c r="F58" s="209"/>
      <c r="G58" s="121"/>
      <c r="H58" s="121"/>
      <c r="I58" s="19"/>
      <c r="J58" s="19"/>
      <c r="K58" s="19"/>
    </row>
    <row r="59" spans="1:11">
      <c r="A59" s="19">
        <v>52504500</v>
      </c>
      <c r="B59" s="19" t="s">
        <v>241</v>
      </c>
      <c r="C59" s="19"/>
      <c r="D59" s="219">
        <v>0</v>
      </c>
      <c r="E59" s="121"/>
      <c r="F59" s="206" t="e">
        <f>+D59/'2001 Headcount'!$J$13/7</f>
        <v>#DIV/0!</v>
      </c>
      <c r="G59" s="121"/>
      <c r="H59" s="207" t="e">
        <f>+D59/'2001 Headcount'!$J$22/7</f>
        <v>#DIV/0!</v>
      </c>
      <c r="I59" s="19"/>
      <c r="J59" s="19"/>
      <c r="K59" s="19"/>
    </row>
    <row r="60" spans="1:11">
      <c r="A60" s="208" t="s">
        <v>242</v>
      </c>
      <c r="B60" s="19"/>
      <c r="C60" s="19"/>
      <c r="D60" s="220">
        <f>SUM(D59:D59)</f>
        <v>0</v>
      </c>
      <c r="E60" s="121"/>
      <c r="F60" s="121" t="e">
        <f>+D60/'2001 Headcount'!$J$13/7</f>
        <v>#DIV/0!</v>
      </c>
      <c r="G60" s="121"/>
      <c r="H60" s="202" t="e">
        <f>+D60/'2001 Headcount'!$J$22/7</f>
        <v>#DIV/0!</v>
      </c>
      <c r="I60" s="19"/>
      <c r="J60" s="19"/>
      <c r="K60" s="19"/>
    </row>
    <row r="61" spans="1:11">
      <c r="A61" s="19"/>
      <c r="B61" s="19"/>
      <c r="C61" s="19"/>
      <c r="D61" s="220"/>
      <c r="E61" s="121"/>
      <c r="F61" s="121"/>
      <c r="G61" s="121"/>
      <c r="H61" s="121"/>
      <c r="I61" s="19"/>
      <c r="J61" s="19"/>
      <c r="K61" s="19"/>
    </row>
    <row r="62" spans="1:11">
      <c r="A62" s="200" t="s">
        <v>261</v>
      </c>
      <c r="B62" s="19"/>
      <c r="C62" s="19"/>
      <c r="D62" s="220"/>
      <c r="E62" s="121"/>
      <c r="F62" s="121"/>
      <c r="G62" s="121"/>
      <c r="H62" s="121"/>
      <c r="I62" s="19"/>
      <c r="J62" s="19"/>
      <c r="K62" s="19"/>
    </row>
    <row r="63" spans="1:11">
      <c r="A63" s="19">
        <v>54000000</v>
      </c>
      <c r="B63" s="19" t="s">
        <v>22</v>
      </c>
      <c r="C63" s="19"/>
      <c r="D63" s="219">
        <v>0</v>
      </c>
      <c r="E63" s="121"/>
      <c r="F63" s="206" t="e">
        <f>+D63/'2001 Headcount'!$J$13/7</f>
        <v>#DIV/0!</v>
      </c>
      <c r="G63" s="121"/>
      <c r="H63" s="207" t="e">
        <f>+D63/'2001 Headcount'!$J$22/7</f>
        <v>#DIV/0!</v>
      </c>
      <c r="I63" s="19"/>
      <c r="J63" s="19"/>
      <c r="K63" s="19"/>
    </row>
    <row r="64" spans="1:11">
      <c r="A64" s="208" t="s">
        <v>262</v>
      </c>
      <c r="B64" s="19"/>
      <c r="C64" s="19"/>
      <c r="D64" s="220">
        <f>SUM(D63:D63)</f>
        <v>0</v>
      </c>
      <c r="E64" s="121"/>
      <c r="F64" s="121" t="e">
        <f>+D64/'2001 Headcount'!$J$13/7</f>
        <v>#DIV/0!</v>
      </c>
      <c r="G64" s="121"/>
      <c r="H64" s="202" t="e">
        <f>+D64/'2001 Headcount'!$J$22/7</f>
        <v>#DIV/0!</v>
      </c>
      <c r="I64" s="19"/>
      <c r="J64" s="19"/>
      <c r="K64" s="19"/>
    </row>
    <row r="65" spans="1:11">
      <c r="A65" s="19"/>
      <c r="B65" s="19"/>
      <c r="C65" s="19"/>
      <c r="D65" s="220"/>
      <c r="E65" s="121"/>
      <c r="F65" s="121"/>
      <c r="G65" s="121"/>
      <c r="H65" s="121"/>
      <c r="I65" s="19"/>
      <c r="J65" s="19"/>
      <c r="K65" s="19"/>
    </row>
    <row r="66" spans="1:11">
      <c r="A66" s="200" t="s">
        <v>163</v>
      </c>
      <c r="B66" s="19"/>
      <c r="C66" s="19"/>
      <c r="D66" s="220"/>
      <c r="E66" s="121"/>
      <c r="F66" s="209"/>
      <c r="G66" s="121"/>
      <c r="H66" s="121"/>
      <c r="I66" s="19"/>
      <c r="J66" s="19"/>
      <c r="K66" s="19"/>
    </row>
    <row r="67" spans="1:11">
      <c r="A67" s="19">
        <v>52502000</v>
      </c>
      <c r="B67" s="19" t="s">
        <v>243</v>
      </c>
      <c r="C67" s="19"/>
      <c r="D67" s="219">
        <v>0</v>
      </c>
      <c r="E67" s="121"/>
      <c r="F67" s="206" t="e">
        <f>+D67/'2001 Headcount'!$J$13/7</f>
        <v>#DIV/0!</v>
      </c>
      <c r="G67" s="121"/>
      <c r="H67" s="207" t="e">
        <f>+D67/'2001 Headcount'!$J$22/7</f>
        <v>#DIV/0!</v>
      </c>
      <c r="I67" s="19"/>
      <c r="J67" s="19"/>
      <c r="K67" s="19"/>
    </row>
    <row r="68" spans="1:11">
      <c r="A68" s="208" t="s">
        <v>244</v>
      </c>
      <c r="B68" s="19"/>
      <c r="C68" s="19"/>
      <c r="D68" s="220">
        <f>SUM(D67:D67)</f>
        <v>0</v>
      </c>
      <c r="E68" s="121"/>
      <c r="F68" s="121" t="e">
        <f>+D68/'2001 Headcount'!$J$13/7</f>
        <v>#DIV/0!</v>
      </c>
      <c r="G68" s="121"/>
      <c r="H68" s="202" t="e">
        <f>+D68/'2001 Headcount'!$J$22/7</f>
        <v>#DIV/0!</v>
      </c>
      <c r="I68" s="19"/>
      <c r="J68" s="19"/>
      <c r="K68" s="19"/>
    </row>
    <row r="69" spans="1:11">
      <c r="A69" s="210"/>
      <c r="B69" s="19"/>
      <c r="C69" s="19"/>
      <c r="D69" s="220"/>
      <c r="E69" s="121"/>
      <c r="F69" s="19"/>
      <c r="G69" s="19"/>
      <c r="H69" s="19"/>
      <c r="I69" s="19"/>
      <c r="J69" s="19"/>
      <c r="K69" s="19"/>
    </row>
    <row r="70" spans="1:11">
      <c r="A70" s="200" t="s">
        <v>263</v>
      </c>
      <c r="B70" s="19"/>
      <c r="C70" s="19"/>
      <c r="D70" s="220"/>
      <c r="E70" s="121"/>
      <c r="F70" s="209"/>
      <c r="G70" s="121"/>
      <c r="H70" s="121"/>
      <c r="I70" s="19"/>
      <c r="J70" s="19"/>
      <c r="K70" s="19"/>
    </row>
    <row r="71" spans="1:11">
      <c r="A71" s="19">
        <v>52502500</v>
      </c>
      <c r="B71" s="19" t="s">
        <v>264</v>
      </c>
      <c r="C71" s="19"/>
      <c r="D71" s="219">
        <v>0</v>
      </c>
      <c r="E71" s="121"/>
      <c r="F71" s="206" t="e">
        <f>+D71/'2001 Headcount'!$J$13/7</f>
        <v>#DIV/0!</v>
      </c>
      <c r="G71" s="121"/>
      <c r="H71" s="207" t="e">
        <f>+D71/'2001 Headcount'!$J$22/7</f>
        <v>#DIV/0!</v>
      </c>
      <c r="I71" s="19"/>
      <c r="J71" s="19"/>
      <c r="K71" s="19"/>
    </row>
    <row r="72" spans="1:11">
      <c r="A72" s="208" t="s">
        <v>265</v>
      </c>
      <c r="B72" s="19"/>
      <c r="C72" s="19"/>
      <c r="D72" s="220">
        <f>SUM(D71:D71)</f>
        <v>0</v>
      </c>
      <c r="E72" s="121"/>
      <c r="F72" s="121" t="e">
        <f>+D72/'2001 Headcount'!$J$13/7</f>
        <v>#DIV/0!</v>
      </c>
      <c r="G72" s="121"/>
      <c r="H72" s="202" t="e">
        <f>+D72/'2001 Headcount'!$J$22/7</f>
        <v>#DIV/0!</v>
      </c>
      <c r="I72" s="19"/>
      <c r="J72" s="19"/>
      <c r="K72" s="19"/>
    </row>
    <row r="73" spans="1:11">
      <c r="A73" s="19"/>
      <c r="B73" s="19"/>
      <c r="C73" s="19"/>
      <c r="D73" s="220"/>
      <c r="E73" s="121"/>
      <c r="F73" s="19"/>
      <c r="G73" s="19"/>
      <c r="H73" s="19"/>
      <c r="I73" s="19"/>
      <c r="J73" s="19"/>
      <c r="K73" s="19"/>
    </row>
    <row r="74" spans="1:11">
      <c r="A74" s="200" t="s">
        <v>270</v>
      </c>
      <c r="B74" s="19"/>
      <c r="C74" s="19"/>
      <c r="D74" s="220"/>
      <c r="E74" s="121"/>
      <c r="F74" s="19"/>
      <c r="G74" s="19"/>
      <c r="H74" s="19"/>
      <c r="I74" s="19"/>
      <c r="J74" s="19"/>
      <c r="K74" s="19"/>
    </row>
    <row r="75" spans="1:11">
      <c r="A75" s="19">
        <v>52504000</v>
      </c>
      <c r="B75" s="19" t="s">
        <v>267</v>
      </c>
      <c r="C75" s="19"/>
      <c r="D75" s="217">
        <v>0</v>
      </c>
      <c r="E75" s="121"/>
      <c r="F75" s="211" t="e">
        <f>+D75/'2001 Headcount'!$J$13/7</f>
        <v>#DIV/0!</v>
      </c>
      <c r="G75" s="19"/>
      <c r="H75" s="202" t="e">
        <f>+D75/'2001 Headcount'!$J$22/7</f>
        <v>#DIV/0!</v>
      </c>
      <c r="I75" s="19"/>
      <c r="J75" s="19"/>
      <c r="K75" s="19"/>
    </row>
    <row r="76" spans="1:11">
      <c r="A76" s="19">
        <v>54005000</v>
      </c>
      <c r="B76" s="19" t="s">
        <v>23</v>
      </c>
      <c r="C76" s="19"/>
      <c r="D76" s="217">
        <v>0</v>
      </c>
      <c r="E76" s="121"/>
      <c r="F76" s="211" t="e">
        <f>+D76/'2001 Headcount'!$J$13/7</f>
        <v>#DIV/0!</v>
      </c>
      <c r="G76" s="19"/>
      <c r="H76" s="202" t="e">
        <f>+D76/'2001 Headcount'!$J$22/7</f>
        <v>#DIV/0!</v>
      </c>
      <c r="I76" s="19"/>
      <c r="J76" s="19"/>
      <c r="K76" s="19"/>
    </row>
    <row r="77" spans="1:11">
      <c r="A77" s="19">
        <v>52503100</v>
      </c>
      <c r="B77" s="19" t="s">
        <v>268</v>
      </c>
      <c r="C77" s="19"/>
      <c r="D77" s="219">
        <v>0</v>
      </c>
      <c r="E77" s="121"/>
      <c r="F77" s="206" t="e">
        <f>+D77/'2001 Headcount'!$J$13/7</f>
        <v>#DIV/0!</v>
      </c>
      <c r="G77" s="19"/>
      <c r="H77" s="207" t="e">
        <f>+D77/'2001 Headcount'!$J$22/7</f>
        <v>#DIV/0!</v>
      </c>
      <c r="I77" s="19"/>
      <c r="J77" s="19"/>
      <c r="K77" s="19"/>
    </row>
    <row r="78" spans="1:11">
      <c r="A78" s="208" t="s">
        <v>269</v>
      </c>
      <c r="B78" s="19"/>
      <c r="C78" s="19"/>
      <c r="D78" s="220">
        <f>SUM(D75:D77)</f>
        <v>0</v>
      </c>
      <c r="E78" s="121"/>
      <c r="F78" s="121" t="e">
        <f>SUM(F75:F77)</f>
        <v>#DIV/0!</v>
      </c>
      <c r="G78" s="19"/>
      <c r="H78" s="121" t="e">
        <f>SUM(H75:H77)</f>
        <v>#DIV/0!</v>
      </c>
      <c r="I78" s="19"/>
      <c r="J78" s="19"/>
      <c r="K78" s="19"/>
    </row>
    <row r="79" spans="1:11">
      <c r="A79" s="19"/>
      <c r="B79" s="19"/>
      <c r="C79" s="19"/>
      <c r="D79" s="220"/>
      <c r="E79" s="121"/>
      <c r="F79" s="121"/>
      <c r="G79" s="19"/>
      <c r="H79" s="121"/>
      <c r="I79" s="19"/>
      <c r="J79" s="19"/>
      <c r="K79" s="19"/>
    </row>
    <row r="80" spans="1:11">
      <c r="A80" s="200" t="s">
        <v>275</v>
      </c>
      <c r="B80" s="19"/>
      <c r="C80" s="19"/>
      <c r="D80" s="220"/>
      <c r="E80" s="121"/>
      <c r="F80" s="121"/>
      <c r="G80" s="19"/>
      <c r="H80" s="121"/>
      <c r="I80" s="19"/>
      <c r="J80" s="19"/>
      <c r="K80" s="19"/>
    </row>
    <row r="81" spans="1:11">
      <c r="A81" s="19">
        <v>53801000</v>
      </c>
      <c r="B81" s="19" t="s">
        <v>274</v>
      </c>
      <c r="C81" s="19"/>
      <c r="D81" s="217">
        <v>0</v>
      </c>
      <c r="E81" s="121"/>
      <c r="F81" s="211" t="e">
        <f>+D81/'2001 Headcount'!$J$13/7</f>
        <v>#DIV/0!</v>
      </c>
      <c r="G81" s="204"/>
      <c r="H81" s="202" t="e">
        <f>+D81/'2001 Headcount'!$J$22/7</f>
        <v>#DIV/0!</v>
      </c>
      <c r="I81" s="19"/>
      <c r="J81" s="19"/>
      <c r="K81" s="19"/>
    </row>
    <row r="82" spans="1:11">
      <c r="A82" s="19">
        <v>53800000</v>
      </c>
      <c r="B82" s="19" t="s">
        <v>273</v>
      </c>
      <c r="C82" s="19"/>
      <c r="D82" s="219">
        <v>0</v>
      </c>
      <c r="E82" s="121"/>
      <c r="F82" s="206" t="e">
        <f>+D82/'2001 Headcount'!$J$13/7</f>
        <v>#DIV/0!</v>
      </c>
      <c r="G82" s="19"/>
      <c r="H82" s="207" t="e">
        <f>+D82/'2001 Headcount'!$J$22/7</f>
        <v>#DIV/0!</v>
      </c>
      <c r="I82" s="19"/>
      <c r="J82" s="19"/>
      <c r="K82" s="19"/>
    </row>
    <row r="83" spans="1:11">
      <c r="A83" s="208" t="s">
        <v>278</v>
      </c>
      <c r="B83" s="19"/>
      <c r="C83" s="19"/>
      <c r="D83" s="220">
        <f>SUM(D80:D82)</f>
        <v>0</v>
      </c>
      <c r="E83" s="121"/>
      <c r="F83" s="121" t="e">
        <f>SUM(F80:F82)</f>
        <v>#DIV/0!</v>
      </c>
      <c r="G83" s="19"/>
      <c r="H83" s="121" t="e">
        <f>SUM(H81:H82)</f>
        <v>#DIV/0!</v>
      </c>
      <c r="I83" s="19"/>
      <c r="J83" s="19"/>
      <c r="K83" s="19"/>
    </row>
    <row r="84" spans="1:11">
      <c r="A84" s="19"/>
      <c r="B84" s="19"/>
      <c r="C84" s="19"/>
      <c r="D84" s="220"/>
      <c r="E84" s="121"/>
      <c r="F84" s="121"/>
      <c r="G84" s="19"/>
      <c r="H84" s="121"/>
      <c r="I84" s="19"/>
      <c r="J84" s="19"/>
      <c r="K84" s="19"/>
    </row>
    <row r="85" spans="1:11">
      <c r="A85" s="200" t="s">
        <v>277</v>
      </c>
      <c r="B85" s="19"/>
      <c r="C85" s="19"/>
      <c r="D85" s="220"/>
      <c r="E85" s="121"/>
      <c r="F85" s="19"/>
      <c r="G85" s="19"/>
      <c r="H85" s="19"/>
      <c r="I85" s="19"/>
      <c r="J85" s="19"/>
      <c r="K85" s="19"/>
    </row>
    <row r="86" spans="1:11">
      <c r="A86" s="19">
        <v>59099900</v>
      </c>
      <c r="B86" s="19" t="s">
        <v>277</v>
      </c>
      <c r="C86" s="19"/>
      <c r="D86" s="219">
        <v>0</v>
      </c>
      <c r="E86" s="121"/>
      <c r="F86" s="206" t="e">
        <f>+D86/'2001 Headcount'!$J$13/7</f>
        <v>#DIV/0!</v>
      </c>
      <c r="G86" s="19"/>
      <c r="H86" s="207" t="e">
        <f>+D86/'2001 Headcount'!$J$22/7</f>
        <v>#DIV/0!</v>
      </c>
      <c r="I86" s="19"/>
      <c r="J86" s="19"/>
      <c r="K86" s="19"/>
    </row>
    <row r="87" spans="1:11">
      <c r="A87" s="208" t="s">
        <v>279</v>
      </c>
      <c r="B87" s="19"/>
      <c r="C87" s="19"/>
      <c r="D87" s="220">
        <f>SUM(D86)</f>
        <v>0</v>
      </c>
      <c r="E87" s="121"/>
      <c r="F87" s="121" t="e">
        <f>SUM(F86)</f>
        <v>#DIV/0!</v>
      </c>
      <c r="G87" s="19"/>
      <c r="H87" s="121" t="e">
        <f>SUM(H86)</f>
        <v>#DIV/0!</v>
      </c>
      <c r="I87" s="19"/>
      <c r="J87" s="19"/>
      <c r="K87" s="19"/>
    </row>
    <row r="88" spans="1:11">
      <c r="A88" s="19"/>
      <c r="B88" s="19"/>
      <c r="C88" s="19"/>
      <c r="D88" s="220"/>
      <c r="E88" s="121"/>
      <c r="F88" s="19"/>
      <c r="G88" s="19"/>
      <c r="H88" s="19"/>
      <c r="I88" s="19"/>
      <c r="J88" s="19"/>
      <c r="K88" s="19"/>
    </row>
    <row r="89" spans="1:11">
      <c r="A89" s="19"/>
      <c r="B89" s="19"/>
      <c r="C89" s="19"/>
      <c r="D89" s="220">
        <f>+D87+D83+D78+D72+D68+D64+D60+D56+D52+D46+D34+D29+D20</f>
        <v>0</v>
      </c>
      <c r="E89" s="121"/>
      <c r="F89" s="211" t="e">
        <f>+D89/'2001 Headcount'!$J$13/7</f>
        <v>#DIV/0!</v>
      </c>
      <c r="G89" s="19"/>
      <c r="H89" s="202" t="e">
        <f>+D89/'2001 Headcount'!$J$22/7</f>
        <v>#DIV/0!</v>
      </c>
      <c r="I89" s="19"/>
      <c r="J89" s="19"/>
      <c r="K89" s="19"/>
    </row>
    <row r="90" spans="1:11">
      <c r="A90" s="19"/>
      <c r="B90" s="19"/>
      <c r="C90" s="19"/>
      <c r="D90" s="220"/>
      <c r="E90" s="121"/>
      <c r="F90" s="19"/>
      <c r="G90" s="19"/>
      <c r="H90" s="19"/>
      <c r="I90" s="19"/>
      <c r="J90" s="19"/>
      <c r="K90" s="19"/>
    </row>
    <row r="91" spans="1:11">
      <c r="A91" s="19"/>
      <c r="B91" s="19"/>
      <c r="C91" s="19"/>
      <c r="D91" s="220"/>
      <c r="E91" s="121"/>
      <c r="F91" s="19"/>
      <c r="G91" s="19"/>
      <c r="H91" s="19"/>
      <c r="I91" s="19"/>
      <c r="J91" s="19"/>
      <c r="K91" s="19"/>
    </row>
    <row r="92" spans="1:11">
      <c r="A92" s="19"/>
      <c r="B92" s="19"/>
      <c r="C92" s="19"/>
      <c r="D92" s="220"/>
      <c r="E92" s="121"/>
      <c r="F92" s="19"/>
      <c r="G92" s="19"/>
      <c r="H92" s="19"/>
      <c r="I92" s="19"/>
      <c r="J92" s="19"/>
      <c r="K92" s="19"/>
    </row>
    <row r="93" spans="1:11">
      <c r="A93" s="19"/>
      <c r="B93" s="19"/>
      <c r="C93" s="19"/>
      <c r="D93" s="220"/>
      <c r="E93" s="121"/>
      <c r="F93" s="19"/>
      <c r="G93" s="19"/>
      <c r="H93" s="19"/>
      <c r="I93" s="19"/>
      <c r="J93" s="19"/>
      <c r="K93" s="19"/>
    </row>
    <row r="94" spans="1:11">
      <c r="A94" s="19"/>
      <c r="B94" s="19"/>
      <c r="C94" s="19"/>
      <c r="D94" s="220"/>
      <c r="E94" s="121"/>
      <c r="F94" s="19"/>
      <c r="G94" s="19"/>
      <c r="H94" s="19"/>
      <c r="I94" s="19"/>
      <c r="J94" s="19"/>
      <c r="K94" s="19"/>
    </row>
    <row r="95" spans="1:11">
      <c r="A95" s="19"/>
      <c r="B95" s="19"/>
      <c r="C95" s="19"/>
      <c r="D95" s="220"/>
      <c r="E95" s="121"/>
      <c r="F95" s="19"/>
      <c r="G95" s="19"/>
      <c r="H95" s="19"/>
      <c r="I95" s="19"/>
      <c r="J95" s="19"/>
      <c r="K95" s="19"/>
    </row>
    <row r="96" spans="1:11">
      <c r="A96" s="19"/>
      <c r="B96" s="19"/>
      <c r="C96" s="19"/>
      <c r="D96" s="220"/>
      <c r="E96" s="121"/>
      <c r="F96" s="19"/>
      <c r="G96" s="19"/>
      <c r="H96" s="19"/>
      <c r="I96" s="19"/>
      <c r="J96" s="19"/>
      <c r="K96" s="19"/>
    </row>
    <row r="97" spans="1:11">
      <c r="A97" s="19"/>
      <c r="B97" s="19"/>
      <c r="C97" s="19"/>
      <c r="D97" s="220"/>
      <c r="E97" s="121"/>
      <c r="F97" s="19"/>
      <c r="G97" s="19"/>
      <c r="H97" s="19"/>
      <c r="I97" s="19"/>
      <c r="J97" s="19"/>
      <c r="K97" s="19"/>
    </row>
    <row r="98" spans="1:11">
      <c r="A98" s="19"/>
      <c r="B98" s="19"/>
      <c r="C98" s="19"/>
      <c r="D98" s="220"/>
      <c r="E98" s="121"/>
      <c r="F98" s="19"/>
      <c r="G98" s="19"/>
      <c r="H98" s="19"/>
      <c r="I98" s="19"/>
      <c r="J98" s="19"/>
      <c r="K98" s="19"/>
    </row>
    <row r="99" spans="1:11">
      <c r="A99" s="19"/>
      <c r="B99" s="19"/>
      <c r="C99" s="19"/>
      <c r="D99" s="220"/>
      <c r="E99" s="121"/>
      <c r="F99" s="19"/>
      <c r="G99" s="19"/>
      <c r="H99" s="19"/>
      <c r="I99" s="19"/>
      <c r="J99" s="19"/>
      <c r="K99" s="19"/>
    </row>
    <row r="100" spans="1:11">
      <c r="A100" s="19"/>
      <c r="B100" s="19"/>
      <c r="C100" s="19"/>
      <c r="D100" s="220"/>
      <c r="E100" s="19"/>
      <c r="F100" s="19"/>
      <c r="G100" s="19"/>
      <c r="H100" s="19"/>
      <c r="I100" s="19"/>
      <c r="J100" s="19"/>
      <c r="K100" s="19"/>
    </row>
    <row r="101" spans="1:11">
      <c r="A101" s="19"/>
      <c r="B101" s="19"/>
      <c r="C101" s="19"/>
      <c r="D101" s="220"/>
      <c r="E101" s="19"/>
      <c r="F101" s="19"/>
      <c r="G101" s="19"/>
      <c r="H101" s="19"/>
      <c r="I101" s="19"/>
      <c r="J101" s="19"/>
      <c r="K101" s="19"/>
    </row>
    <row r="102" spans="1:11">
      <c r="A102" s="19"/>
      <c r="B102" s="19"/>
      <c r="C102" s="19"/>
      <c r="D102" s="220"/>
      <c r="E102" s="19"/>
      <c r="F102" s="19"/>
      <c r="G102" s="19"/>
      <c r="H102" s="19"/>
      <c r="I102" s="19"/>
      <c r="J102" s="19"/>
      <c r="K102" s="19"/>
    </row>
    <row r="103" spans="1:11">
      <c r="A103" s="19"/>
      <c r="B103" s="19"/>
      <c r="C103" s="19"/>
      <c r="D103" s="220"/>
      <c r="E103" s="19"/>
      <c r="F103" s="19"/>
      <c r="G103" s="19"/>
      <c r="H103" s="19"/>
      <c r="I103" s="19"/>
      <c r="J103" s="19"/>
      <c r="K103" s="19"/>
    </row>
    <row r="104" spans="1:11">
      <c r="A104" s="19"/>
      <c r="B104" s="19"/>
      <c r="C104" s="19"/>
      <c r="D104" s="220"/>
      <c r="E104" s="19"/>
      <c r="F104" s="19"/>
      <c r="G104" s="19"/>
      <c r="H104" s="19"/>
      <c r="I104" s="19"/>
      <c r="J104" s="19"/>
      <c r="K104" s="19"/>
    </row>
    <row r="105" spans="1:11">
      <c r="A105" s="19"/>
      <c r="B105" s="19"/>
      <c r="C105" s="19"/>
      <c r="D105" s="220"/>
      <c r="E105" s="19"/>
      <c r="F105" s="19"/>
      <c r="G105" s="19"/>
      <c r="H105" s="19"/>
      <c r="I105" s="19"/>
      <c r="J105" s="19"/>
      <c r="K105" s="19"/>
    </row>
    <row r="106" spans="1:11">
      <c r="A106" s="19"/>
      <c r="B106" s="19"/>
      <c r="C106" s="19"/>
      <c r="D106" s="115"/>
      <c r="E106" s="19"/>
      <c r="F106" s="19"/>
      <c r="G106" s="19"/>
      <c r="H106" s="19"/>
      <c r="I106" s="19"/>
      <c r="J106" s="19"/>
      <c r="K106" s="19"/>
    </row>
    <row r="107" spans="1:11">
      <c r="A107" s="19"/>
      <c r="B107" s="19"/>
      <c r="C107" s="19"/>
      <c r="D107" s="115"/>
      <c r="E107" s="19"/>
      <c r="F107" s="19"/>
      <c r="G107" s="19"/>
      <c r="H107" s="19"/>
      <c r="I107" s="19"/>
      <c r="J107" s="19"/>
      <c r="K107" s="19"/>
    </row>
    <row r="108" spans="1:11">
      <c r="A108" s="19"/>
      <c r="B108" s="19"/>
      <c r="C108" s="19"/>
      <c r="D108" s="115"/>
      <c r="E108" s="19"/>
      <c r="F108" s="19"/>
      <c r="G108" s="19"/>
      <c r="H108" s="19"/>
      <c r="I108" s="19"/>
      <c r="J108" s="19"/>
      <c r="K108" s="19"/>
    </row>
    <row r="109" spans="1:11">
      <c r="A109" s="19"/>
      <c r="B109" s="19"/>
      <c r="C109" s="19"/>
      <c r="D109" s="115"/>
      <c r="E109" s="19"/>
      <c r="F109" s="19"/>
      <c r="G109" s="19"/>
      <c r="H109" s="19"/>
      <c r="I109" s="19"/>
      <c r="J109" s="19"/>
      <c r="K109" s="19"/>
    </row>
    <row r="110" spans="1:11">
      <c r="A110" s="19"/>
      <c r="B110" s="19"/>
      <c r="C110" s="19"/>
      <c r="D110" s="115"/>
      <c r="E110" s="19"/>
      <c r="F110" s="19"/>
      <c r="G110" s="19"/>
      <c r="H110" s="19"/>
      <c r="I110" s="19"/>
      <c r="J110" s="19"/>
      <c r="K110" s="19"/>
    </row>
    <row r="111" spans="1:11">
      <c r="A111" s="19"/>
      <c r="B111" s="19"/>
      <c r="C111" s="19"/>
      <c r="D111" s="115"/>
      <c r="E111" s="19"/>
      <c r="F111" s="19"/>
      <c r="G111" s="19"/>
      <c r="H111" s="19"/>
      <c r="I111" s="19"/>
      <c r="J111" s="19"/>
      <c r="K111" s="19"/>
    </row>
    <row r="112" spans="1:11">
      <c r="A112" s="19"/>
      <c r="B112" s="19"/>
      <c r="C112" s="19"/>
      <c r="D112" s="115"/>
      <c r="E112" s="19"/>
      <c r="F112" s="19"/>
      <c r="G112" s="19"/>
      <c r="H112" s="19"/>
      <c r="I112" s="19"/>
      <c r="J112" s="19"/>
      <c r="K112" s="19"/>
    </row>
    <row r="113" spans="1:11">
      <c r="A113" s="19"/>
      <c r="B113" s="19"/>
      <c r="C113" s="19"/>
      <c r="D113" s="115"/>
      <c r="E113" s="19"/>
      <c r="F113" s="19"/>
      <c r="G113" s="19"/>
      <c r="H113" s="19"/>
      <c r="I113" s="19"/>
      <c r="J113" s="19"/>
      <c r="K113" s="19"/>
    </row>
    <row r="114" spans="1:11">
      <c r="A114" s="19"/>
      <c r="B114" s="19"/>
      <c r="C114" s="19"/>
      <c r="D114" s="115"/>
      <c r="E114" s="19"/>
      <c r="F114" s="19"/>
      <c r="G114" s="19"/>
      <c r="H114" s="19"/>
      <c r="I114" s="19"/>
      <c r="J114" s="19"/>
      <c r="K114" s="19"/>
    </row>
    <row r="115" spans="1:11">
      <c r="A115" s="19"/>
      <c r="B115" s="19"/>
      <c r="C115" s="19"/>
      <c r="D115" s="115"/>
      <c r="E115" s="19"/>
      <c r="F115" s="19"/>
      <c r="G115" s="19"/>
      <c r="H115" s="19"/>
      <c r="I115" s="19"/>
      <c r="J115" s="19"/>
      <c r="K115" s="19"/>
    </row>
    <row r="116" spans="1:11">
      <c r="A116" s="19"/>
      <c r="B116" s="19"/>
      <c r="C116" s="19"/>
      <c r="D116" s="115"/>
      <c r="E116" s="19"/>
      <c r="F116" s="19"/>
      <c r="G116" s="19"/>
      <c r="H116" s="19"/>
      <c r="I116" s="19"/>
      <c r="J116" s="19"/>
      <c r="K116" s="19"/>
    </row>
    <row r="117" spans="1:11">
      <c r="A117" s="19"/>
      <c r="B117" s="19"/>
      <c r="C117" s="19"/>
      <c r="D117" s="115"/>
      <c r="E117" s="19"/>
      <c r="F117" s="19"/>
      <c r="G117" s="19"/>
      <c r="H117" s="19"/>
      <c r="I117" s="19"/>
      <c r="J117" s="19"/>
      <c r="K117" s="19"/>
    </row>
    <row r="118" spans="1:11">
      <c r="A118" s="19"/>
      <c r="B118" s="19"/>
      <c r="C118" s="19"/>
      <c r="D118" s="115"/>
      <c r="E118" s="19"/>
      <c r="F118" s="19"/>
      <c r="G118" s="19"/>
      <c r="H118" s="19"/>
      <c r="I118" s="19"/>
      <c r="J118" s="19"/>
      <c r="K118" s="19"/>
    </row>
    <row r="119" spans="1:11">
      <c r="A119" s="19"/>
      <c r="B119" s="19"/>
      <c r="C119" s="19"/>
      <c r="D119" s="115"/>
      <c r="E119" s="19"/>
      <c r="F119" s="19"/>
      <c r="G119" s="19"/>
      <c r="H119" s="19"/>
      <c r="I119" s="19"/>
      <c r="J119" s="19"/>
      <c r="K119" s="19"/>
    </row>
    <row r="120" spans="1:11">
      <c r="A120" s="19"/>
      <c r="B120" s="19"/>
      <c r="C120" s="19"/>
      <c r="D120" s="115"/>
      <c r="E120" s="19"/>
      <c r="F120" s="19"/>
      <c r="G120" s="19"/>
      <c r="H120" s="19"/>
      <c r="I120" s="19"/>
      <c r="J120" s="19"/>
      <c r="K120" s="19"/>
    </row>
    <row r="121" spans="1:11">
      <c r="A121" s="19"/>
      <c r="B121" s="19"/>
      <c r="C121" s="19"/>
      <c r="D121" s="115"/>
      <c r="E121" s="19"/>
      <c r="F121" s="19"/>
      <c r="G121" s="19"/>
      <c r="H121" s="19"/>
      <c r="I121" s="19"/>
      <c r="J121" s="19"/>
      <c r="K121" s="19"/>
    </row>
    <row r="122" spans="1:11">
      <c r="A122" s="19"/>
      <c r="B122" s="19"/>
      <c r="C122" s="19"/>
      <c r="D122" s="115"/>
      <c r="E122" s="19"/>
      <c r="F122" s="19"/>
      <c r="G122" s="19"/>
      <c r="H122" s="19"/>
      <c r="I122" s="19"/>
      <c r="J122" s="19"/>
      <c r="K122" s="19"/>
    </row>
    <row r="123" spans="1:11">
      <c r="A123" s="19"/>
      <c r="B123" s="19"/>
      <c r="C123" s="19"/>
      <c r="D123" s="115"/>
      <c r="E123" s="19"/>
      <c r="F123" s="19"/>
      <c r="G123" s="19"/>
      <c r="H123" s="19"/>
      <c r="I123" s="19"/>
      <c r="J123" s="19"/>
      <c r="K123" s="19"/>
    </row>
    <row r="124" spans="1:11">
      <c r="A124" s="19"/>
      <c r="B124" s="19"/>
      <c r="C124" s="19"/>
      <c r="D124" s="115"/>
      <c r="E124" s="19"/>
      <c r="F124" s="19"/>
      <c r="G124" s="19"/>
      <c r="H124" s="19"/>
      <c r="I124" s="19"/>
      <c r="J124" s="19"/>
      <c r="K124" s="19"/>
    </row>
    <row r="125" spans="1:11">
      <c r="A125" s="19"/>
      <c r="B125" s="19"/>
      <c r="C125" s="19"/>
      <c r="D125" s="115"/>
      <c r="E125" s="19"/>
      <c r="F125" s="19"/>
      <c r="G125" s="19"/>
      <c r="H125" s="19"/>
      <c r="I125" s="19"/>
      <c r="J125" s="19"/>
      <c r="K125" s="19"/>
    </row>
    <row r="126" spans="1:11">
      <c r="A126" s="19"/>
      <c r="B126" s="19"/>
      <c r="C126" s="19"/>
      <c r="D126" s="115"/>
      <c r="E126" s="19"/>
      <c r="F126" s="19"/>
      <c r="G126" s="19"/>
      <c r="H126" s="19"/>
      <c r="I126" s="19"/>
      <c r="J126" s="19"/>
      <c r="K126" s="19"/>
    </row>
    <row r="127" spans="1:11">
      <c r="A127" s="19"/>
      <c r="B127" s="19"/>
      <c r="C127" s="19"/>
      <c r="D127" s="115"/>
      <c r="E127" s="19"/>
      <c r="F127" s="19"/>
      <c r="G127" s="19"/>
      <c r="H127" s="19"/>
      <c r="I127" s="19"/>
      <c r="J127" s="19"/>
      <c r="K127" s="19"/>
    </row>
    <row r="128" spans="1:11">
      <c r="A128" s="19"/>
      <c r="B128" s="19"/>
      <c r="C128" s="19"/>
      <c r="D128" s="115"/>
      <c r="E128" s="19"/>
      <c r="F128" s="19"/>
      <c r="G128" s="19"/>
      <c r="H128" s="19"/>
      <c r="I128" s="19"/>
      <c r="J128" s="19"/>
      <c r="K128" s="19"/>
    </row>
    <row r="129" spans="1:11">
      <c r="A129" s="19"/>
      <c r="B129" s="19"/>
      <c r="C129" s="19"/>
      <c r="D129" s="115"/>
      <c r="E129" s="19"/>
      <c r="F129" s="19"/>
      <c r="G129" s="19"/>
      <c r="H129" s="19"/>
      <c r="I129" s="19"/>
      <c r="J129" s="19"/>
      <c r="K129" s="19"/>
    </row>
    <row r="130" spans="1:11">
      <c r="A130" s="19"/>
      <c r="B130" s="19"/>
      <c r="C130" s="19"/>
      <c r="D130" s="115"/>
      <c r="E130" s="19"/>
      <c r="F130" s="19"/>
      <c r="G130" s="19"/>
      <c r="H130" s="19"/>
      <c r="I130" s="19"/>
      <c r="J130" s="19"/>
      <c r="K130" s="19"/>
    </row>
    <row r="131" spans="1:11">
      <c r="A131" s="19"/>
      <c r="B131" s="19"/>
      <c r="C131" s="19"/>
      <c r="D131" s="115"/>
      <c r="E131" s="19"/>
      <c r="F131" s="19"/>
      <c r="G131" s="19"/>
      <c r="H131" s="19"/>
      <c r="I131" s="19"/>
      <c r="J131" s="19"/>
      <c r="K131" s="19"/>
    </row>
    <row r="132" spans="1:11">
      <c r="A132" s="19"/>
      <c r="B132" s="19"/>
      <c r="C132" s="19"/>
      <c r="D132" s="115"/>
      <c r="E132" s="19"/>
      <c r="F132" s="19"/>
      <c r="G132" s="19"/>
      <c r="H132" s="19"/>
      <c r="I132" s="19"/>
      <c r="J132" s="19"/>
      <c r="K132" s="19"/>
    </row>
    <row r="133" spans="1:11">
      <c r="A133" s="19"/>
      <c r="B133" s="19"/>
      <c r="C133" s="19"/>
      <c r="D133" s="115"/>
      <c r="E133" s="19"/>
      <c r="F133" s="19"/>
      <c r="G133" s="19"/>
      <c r="H133" s="19"/>
      <c r="I133" s="19"/>
      <c r="J133" s="19"/>
      <c r="K133" s="19"/>
    </row>
    <row r="134" spans="1:11">
      <c r="A134" s="19"/>
      <c r="B134" s="19"/>
      <c r="C134" s="19"/>
      <c r="D134" s="115"/>
      <c r="E134" s="19"/>
      <c r="F134" s="19"/>
      <c r="G134" s="19"/>
      <c r="H134" s="19"/>
      <c r="I134" s="19"/>
      <c r="J134" s="19"/>
      <c r="K134" s="19"/>
    </row>
    <row r="135" spans="1:11">
      <c r="A135" s="19"/>
      <c r="B135" s="19"/>
      <c r="C135" s="19"/>
      <c r="D135" s="115"/>
      <c r="E135" s="19"/>
      <c r="F135" s="19"/>
      <c r="G135" s="19"/>
      <c r="H135" s="19"/>
      <c r="I135" s="19"/>
      <c r="J135" s="19"/>
      <c r="K135" s="19"/>
    </row>
    <row r="136" spans="1:11">
      <c r="A136" s="19"/>
      <c r="B136" s="19"/>
      <c r="C136" s="19"/>
      <c r="D136" s="115"/>
      <c r="E136" s="19"/>
      <c r="F136" s="19"/>
      <c r="G136" s="19"/>
      <c r="H136" s="19"/>
      <c r="I136" s="19"/>
      <c r="J136" s="19"/>
      <c r="K136" s="19"/>
    </row>
    <row r="137" spans="1:11">
      <c r="A137" s="19"/>
      <c r="B137" s="19"/>
      <c r="C137" s="19"/>
      <c r="D137" s="115"/>
      <c r="E137" s="19"/>
      <c r="F137" s="19"/>
      <c r="G137" s="19"/>
      <c r="H137" s="19"/>
      <c r="I137" s="19"/>
      <c r="J137" s="19"/>
      <c r="K137" s="19"/>
    </row>
    <row r="138" spans="1:11">
      <c r="A138" s="19"/>
      <c r="B138" s="19"/>
      <c r="C138" s="19"/>
      <c r="D138" s="115"/>
      <c r="E138" s="19"/>
      <c r="F138" s="19"/>
      <c r="G138" s="19"/>
      <c r="H138" s="19"/>
      <c r="I138" s="19"/>
      <c r="J138" s="19"/>
      <c r="K138" s="19"/>
    </row>
    <row r="139" spans="1:11">
      <c r="A139" s="19"/>
      <c r="B139" s="19"/>
      <c r="C139" s="19"/>
      <c r="D139" s="115"/>
      <c r="E139" s="19"/>
      <c r="F139" s="19"/>
      <c r="G139" s="19"/>
      <c r="H139" s="19"/>
      <c r="I139" s="19"/>
      <c r="J139" s="19"/>
      <c r="K139" s="19"/>
    </row>
    <row r="140" spans="1:11">
      <c r="A140" s="19"/>
      <c r="B140" s="19"/>
      <c r="C140" s="19"/>
      <c r="D140" s="115"/>
      <c r="E140" s="19"/>
      <c r="F140" s="19"/>
      <c r="G140" s="19"/>
      <c r="H140" s="19"/>
      <c r="I140" s="19"/>
      <c r="J140" s="19"/>
      <c r="K140" s="19"/>
    </row>
    <row r="141" spans="1:11">
      <c r="A141" s="19"/>
      <c r="B141" s="19"/>
      <c r="C141" s="19"/>
      <c r="D141" s="115"/>
      <c r="E141" s="19"/>
      <c r="F141" s="19"/>
      <c r="G141" s="19"/>
      <c r="H141" s="19"/>
      <c r="I141" s="19"/>
      <c r="J141" s="19"/>
      <c r="K141" s="19"/>
    </row>
    <row r="142" spans="1:11">
      <c r="A142" s="19"/>
      <c r="B142" s="19"/>
      <c r="C142" s="19"/>
      <c r="D142" s="115"/>
      <c r="E142" s="19"/>
      <c r="F142" s="19"/>
      <c r="G142" s="19"/>
      <c r="H142" s="19"/>
      <c r="I142" s="19"/>
      <c r="J142" s="19"/>
      <c r="K142" s="19"/>
    </row>
    <row r="143" spans="1:11">
      <c r="A143" s="19"/>
      <c r="B143" s="19"/>
      <c r="C143" s="19"/>
      <c r="D143" s="115"/>
      <c r="E143" s="19"/>
      <c r="F143" s="19"/>
      <c r="G143" s="19"/>
      <c r="H143" s="19"/>
      <c r="I143" s="19"/>
      <c r="J143" s="19"/>
      <c r="K143" s="19"/>
    </row>
    <row r="144" spans="1:11">
      <c r="A144" s="19"/>
      <c r="B144" s="19"/>
      <c r="C144" s="19"/>
      <c r="D144" s="115"/>
      <c r="E144" s="19"/>
      <c r="F144" s="19"/>
      <c r="G144" s="19"/>
      <c r="H144" s="19"/>
      <c r="I144" s="19"/>
      <c r="J144" s="19"/>
      <c r="K144" s="19"/>
    </row>
    <row r="145" spans="1:11">
      <c r="A145" s="19"/>
      <c r="B145" s="19"/>
      <c r="C145" s="19"/>
      <c r="D145" s="115"/>
      <c r="E145" s="19"/>
      <c r="F145" s="19"/>
      <c r="G145" s="19"/>
      <c r="H145" s="19"/>
      <c r="I145" s="19"/>
      <c r="J145" s="19"/>
      <c r="K145" s="19"/>
    </row>
    <row r="146" spans="1:1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</row>
  </sheetData>
  <mergeCells count="2">
    <mergeCell ref="A5:B5"/>
    <mergeCell ref="A6:B6"/>
  </mergeCells>
  <phoneticPr fontId="0" type="noConversion"/>
  <pageMargins left="0.75" right="0" top="0.5" bottom="0.5" header="0.5" footer="0.5"/>
  <pageSetup scale="64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workbookViewId="0">
      <selection activeCell="H11" sqref="H11"/>
    </sheetView>
  </sheetViews>
  <sheetFormatPr defaultRowHeight="13.2"/>
  <cols>
    <col min="1" max="1" width="3.88671875" customWidth="1"/>
    <col min="2" max="2" width="61" customWidth="1"/>
    <col min="3" max="3" width="3.109375" style="348" customWidth="1"/>
    <col min="4" max="4" width="15.6640625" customWidth="1"/>
    <col min="5" max="5" width="3.5546875" style="348" customWidth="1"/>
    <col min="6" max="6" width="15.6640625" customWidth="1"/>
    <col min="7" max="7" width="3.5546875" style="348" customWidth="1"/>
    <col min="8" max="8" width="15.6640625" customWidth="1"/>
  </cols>
  <sheetData>
    <row r="1" spans="1:8" ht="15.6">
      <c r="A1" s="335" t="s">
        <v>482</v>
      </c>
      <c r="C1" s="336"/>
      <c r="E1" s="336"/>
      <c r="G1" s="336"/>
    </row>
    <row r="2" spans="1:8" ht="15.6">
      <c r="C2" s="336"/>
      <c r="E2" s="336"/>
      <c r="G2" s="336"/>
    </row>
    <row r="3" spans="1:8">
      <c r="C3" s="337"/>
      <c r="E3" s="337"/>
      <c r="G3" s="337"/>
    </row>
    <row r="4" spans="1:8" ht="13.8" thickBot="1">
      <c r="A4" s="95"/>
      <c r="B4" s="95"/>
      <c r="C4" s="338"/>
      <c r="D4" s="339" t="s">
        <v>483</v>
      </c>
      <c r="E4" s="338"/>
      <c r="F4" s="339" t="s">
        <v>208</v>
      </c>
      <c r="G4" s="338"/>
      <c r="H4" s="80" t="s">
        <v>204</v>
      </c>
    </row>
    <row r="5" spans="1:8" ht="5.25" customHeight="1">
      <c r="A5" s="95"/>
      <c r="B5" s="95"/>
      <c r="C5" s="337"/>
      <c r="D5" s="95"/>
      <c r="E5" s="337"/>
      <c r="F5" s="95"/>
      <c r="G5" s="337"/>
    </row>
    <row r="6" spans="1:8">
      <c r="A6" s="95" t="s">
        <v>484</v>
      </c>
      <c r="B6" s="95"/>
      <c r="C6" s="340" t="s">
        <v>327</v>
      </c>
      <c r="D6" s="341"/>
      <c r="E6" s="340" t="s">
        <v>327</v>
      </c>
      <c r="F6" s="341"/>
      <c r="G6" s="340" t="s">
        <v>327</v>
      </c>
      <c r="H6" s="341"/>
    </row>
    <row r="7" spans="1:8">
      <c r="A7" s="95" t="s">
        <v>485</v>
      </c>
      <c r="B7" s="95"/>
      <c r="C7" s="340"/>
      <c r="D7" s="95"/>
      <c r="E7" s="340"/>
      <c r="F7" s="95"/>
      <c r="G7" s="340"/>
      <c r="H7" s="95"/>
    </row>
    <row r="8" spans="1:8">
      <c r="A8" s="95" t="s">
        <v>486</v>
      </c>
      <c r="B8" s="95"/>
      <c r="C8" s="340"/>
      <c r="D8" s="95"/>
      <c r="E8" s="340"/>
      <c r="F8" s="95"/>
      <c r="G8" s="340"/>
      <c r="H8" s="95"/>
    </row>
    <row r="9" spans="1:8">
      <c r="A9" s="95" t="s">
        <v>487</v>
      </c>
      <c r="B9" s="95"/>
      <c r="C9" s="340"/>
      <c r="D9" s="95"/>
      <c r="E9" s="340"/>
      <c r="F9" s="95"/>
      <c r="G9" s="340"/>
      <c r="H9" s="95"/>
    </row>
    <row r="10" spans="1:8">
      <c r="A10" s="95" t="s">
        <v>488</v>
      </c>
      <c r="B10" s="95"/>
      <c r="C10" s="340"/>
      <c r="D10" s="95"/>
      <c r="E10" s="340"/>
      <c r="F10" s="95"/>
      <c r="G10" s="340"/>
      <c r="H10" s="95"/>
    </row>
    <row r="11" spans="1:8">
      <c r="A11" s="95" t="s">
        <v>421</v>
      </c>
      <c r="B11" s="95"/>
      <c r="C11" s="340"/>
      <c r="D11" s="104"/>
      <c r="E11" s="340"/>
      <c r="F11" s="104"/>
      <c r="G11" s="340"/>
      <c r="H11" s="104"/>
    </row>
    <row r="12" spans="1:8" ht="8.25" customHeight="1">
      <c r="A12" s="95"/>
      <c r="B12" s="95"/>
      <c r="C12" s="340"/>
      <c r="D12" s="95"/>
      <c r="E12" s="340"/>
      <c r="F12" s="95"/>
      <c r="G12" s="340"/>
    </row>
    <row r="13" spans="1:8">
      <c r="A13" s="146" t="s">
        <v>489</v>
      </c>
      <c r="B13" s="95"/>
      <c r="C13" s="340" t="s">
        <v>327</v>
      </c>
      <c r="D13" s="341"/>
      <c r="E13" s="340" t="s">
        <v>327</v>
      </c>
      <c r="F13" s="341"/>
      <c r="G13" s="340" t="s">
        <v>327</v>
      </c>
      <c r="H13" s="342"/>
    </row>
    <row r="14" spans="1:8">
      <c r="A14" s="146"/>
      <c r="B14" s="95"/>
      <c r="C14" s="343"/>
      <c r="D14" s="342"/>
      <c r="E14" s="343"/>
      <c r="F14" s="342"/>
      <c r="G14" s="343"/>
      <c r="H14" s="342"/>
    </row>
    <row r="15" spans="1:8">
      <c r="A15" s="291" t="s">
        <v>183</v>
      </c>
      <c r="B15" s="95"/>
      <c r="C15" s="343"/>
      <c r="D15" s="344"/>
      <c r="E15" s="343"/>
      <c r="F15" s="345"/>
      <c r="G15" s="343"/>
      <c r="H15" s="344"/>
    </row>
    <row r="16" spans="1:8" ht="6.75" customHeight="1">
      <c r="A16" s="146"/>
      <c r="B16" s="95"/>
      <c r="C16" s="340"/>
      <c r="D16" s="342"/>
      <c r="E16" s="340"/>
      <c r="F16" s="342"/>
      <c r="G16" s="340"/>
      <c r="H16" s="342"/>
    </row>
    <row r="17" spans="1:8">
      <c r="A17" s="146" t="s">
        <v>490</v>
      </c>
      <c r="B17" s="95"/>
      <c r="C17" s="340" t="s">
        <v>327</v>
      </c>
      <c r="D17" s="346"/>
      <c r="E17" s="340" t="s">
        <v>327</v>
      </c>
      <c r="F17" s="346"/>
      <c r="G17" s="340" t="s">
        <v>327</v>
      </c>
      <c r="H17" s="347"/>
    </row>
    <row r="18" spans="1:8">
      <c r="A18" s="95"/>
      <c r="B18" s="95"/>
      <c r="C18" s="340"/>
      <c r="D18" s="95"/>
      <c r="E18" s="340"/>
      <c r="F18" s="95"/>
      <c r="G18" s="340"/>
    </row>
    <row r="19" spans="1:8">
      <c r="A19" s="95" t="s">
        <v>328</v>
      </c>
      <c r="B19" s="95"/>
      <c r="C19" s="340"/>
      <c r="D19" s="96">
        <f>ROUND('Detail Breakdown'!D14/1000,0)</f>
        <v>737</v>
      </c>
      <c r="E19" s="340"/>
      <c r="F19" s="96">
        <f>ROUND('Detail Breakdown'!F14/1000,0)</f>
        <v>860</v>
      </c>
      <c r="G19" s="340"/>
      <c r="H19" s="95">
        <f t="shared" ref="H19:H31" si="0">F19-D19</f>
        <v>123</v>
      </c>
    </row>
    <row r="20" spans="1:8">
      <c r="A20" s="95" t="s">
        <v>491</v>
      </c>
      <c r="B20" s="95"/>
      <c r="C20" s="340"/>
      <c r="D20" s="95">
        <f>ROUND('Detail Breakdown'!D28/1000,0)</f>
        <v>87</v>
      </c>
      <c r="E20" s="340"/>
      <c r="F20" s="95">
        <f>ROUND('Detail Breakdown'!F28/1000,0)</f>
        <v>180</v>
      </c>
      <c r="G20" s="340"/>
      <c r="H20" s="95">
        <f t="shared" si="0"/>
        <v>93</v>
      </c>
    </row>
    <row r="21" spans="1:8">
      <c r="A21" s="95" t="s">
        <v>492</v>
      </c>
      <c r="B21" s="95"/>
      <c r="C21" s="340"/>
      <c r="D21" s="96">
        <f>ROUND('Detail Breakdown'!D38/1000,0)</f>
        <v>93</v>
      </c>
      <c r="E21" s="340"/>
      <c r="F21" s="96">
        <f>ROUND('Detail Breakdown'!F38/1000,0)</f>
        <v>290</v>
      </c>
      <c r="G21" s="340"/>
      <c r="H21" s="95">
        <f t="shared" si="0"/>
        <v>197</v>
      </c>
    </row>
    <row r="22" spans="1:8">
      <c r="A22" s="95" t="s">
        <v>358</v>
      </c>
      <c r="B22" s="95"/>
      <c r="C22" s="340"/>
      <c r="D22" s="96">
        <f>ROUND('Detail Breakdown'!D51/1000,0)</f>
        <v>26</v>
      </c>
      <c r="E22" s="340"/>
      <c r="F22" s="96">
        <f>ROUND('Detail Breakdown'!F51/1000,0)</f>
        <v>40</v>
      </c>
      <c r="G22" s="340"/>
      <c r="H22" s="95">
        <f t="shared" si="0"/>
        <v>14</v>
      </c>
    </row>
    <row r="23" spans="1:8">
      <c r="A23" s="95" t="s">
        <v>370</v>
      </c>
      <c r="B23" s="95"/>
      <c r="C23" s="343"/>
      <c r="D23" s="96">
        <f>ROUND('Detail Breakdown'!D62/1000,0)</f>
        <v>195</v>
      </c>
      <c r="E23" s="343"/>
      <c r="F23" s="96">
        <f>ROUND('Detail Breakdown'!F62/1000,0)</f>
        <v>240</v>
      </c>
      <c r="G23" s="343"/>
      <c r="H23" s="95">
        <f t="shared" si="0"/>
        <v>45</v>
      </c>
    </row>
    <row r="24" spans="1:8">
      <c r="A24" s="95" t="s">
        <v>379</v>
      </c>
      <c r="B24" s="95"/>
      <c r="C24" s="340"/>
      <c r="D24" s="96">
        <f>ROUND('Detail Breakdown'!D73/1000,0)</f>
        <v>1</v>
      </c>
      <c r="E24" s="340"/>
      <c r="F24" s="96">
        <f>'Detail Breakdown'!F73/1000</f>
        <v>1</v>
      </c>
      <c r="G24" s="340"/>
      <c r="H24" s="95">
        <f t="shared" si="0"/>
        <v>0</v>
      </c>
    </row>
    <row r="25" spans="1:8">
      <c r="A25" s="95" t="s">
        <v>388</v>
      </c>
      <c r="B25" s="95"/>
      <c r="D25" s="96">
        <f>'Detail Breakdown'!D82/1000</f>
        <v>0</v>
      </c>
      <c r="F25" s="96">
        <f>'Detail Breakdown'!F82/1000</f>
        <v>0</v>
      </c>
      <c r="H25" s="95">
        <f t="shared" si="0"/>
        <v>0</v>
      </c>
    </row>
    <row r="26" spans="1:8">
      <c r="A26" s="95" t="s">
        <v>396</v>
      </c>
      <c r="B26" s="95"/>
      <c r="D26" s="96">
        <f>'Detail Breakdown'!D85/1000</f>
        <v>0</v>
      </c>
      <c r="F26" s="96">
        <f>'Detail Breakdown'!F85/1000</f>
        <v>0</v>
      </c>
      <c r="H26" s="95">
        <f t="shared" si="0"/>
        <v>0</v>
      </c>
    </row>
    <row r="27" spans="1:8">
      <c r="A27" s="291" t="s">
        <v>504</v>
      </c>
      <c r="B27" s="95"/>
      <c r="D27" s="96">
        <f>ROUND('Detail Breakdown'!D87/1000,0)</f>
        <v>97</v>
      </c>
      <c r="F27" s="96">
        <f>'Detail Breakdown'!F87/1000</f>
        <v>237.6</v>
      </c>
      <c r="H27" s="95">
        <f t="shared" si="0"/>
        <v>140.6</v>
      </c>
    </row>
    <row r="28" spans="1:8">
      <c r="A28" s="95" t="s">
        <v>400</v>
      </c>
      <c r="B28" s="95"/>
      <c r="D28" s="349">
        <f>ROUND('Detail Breakdown'!D96/1000,0)</f>
        <v>31</v>
      </c>
      <c r="F28" s="349">
        <f>'Detail Breakdown'!F96/1000</f>
        <v>62.107999999999997</v>
      </c>
      <c r="H28" s="95">
        <f t="shared" si="0"/>
        <v>31.107999999999997</v>
      </c>
    </row>
    <row r="29" spans="1:8">
      <c r="A29" s="95" t="s">
        <v>407</v>
      </c>
      <c r="B29" s="95"/>
      <c r="D29" s="96">
        <f>'Detail Breakdown'!D99/1000</f>
        <v>0</v>
      </c>
      <c r="F29" s="96">
        <f>'Detail Breakdown'!F99/1000</f>
        <v>0</v>
      </c>
      <c r="H29" s="95">
        <f t="shared" si="0"/>
        <v>0</v>
      </c>
    </row>
    <row r="30" spans="1:8">
      <c r="A30" s="95" t="s">
        <v>409</v>
      </c>
      <c r="B30" s="95"/>
      <c r="D30" s="96">
        <f>'Detail Breakdown'!D102/1000</f>
        <v>0</v>
      </c>
      <c r="F30" s="96">
        <f>'Detail Breakdown'!F102/1000</f>
        <v>0</v>
      </c>
      <c r="H30" s="95">
        <f t="shared" si="0"/>
        <v>0</v>
      </c>
    </row>
    <row r="31" spans="1:8">
      <c r="A31" s="95" t="s">
        <v>411</v>
      </c>
      <c r="B31" s="95"/>
      <c r="D31" s="104">
        <f>ROUND('Detail Breakdown'!D107/1000,0)</f>
        <v>15</v>
      </c>
      <c r="F31" s="104">
        <f>'Detail Breakdown'!F107/1000</f>
        <v>17.87</v>
      </c>
      <c r="H31" s="104">
        <f t="shared" si="0"/>
        <v>2.870000000000001</v>
      </c>
    </row>
    <row r="32" spans="1:8" ht="5.25" customHeight="1">
      <c r="A32" s="95"/>
      <c r="B32" s="95"/>
      <c r="D32" s="95"/>
      <c r="F32" s="95"/>
    </row>
    <row r="33" spans="1:8">
      <c r="A33" s="146" t="s">
        <v>191</v>
      </c>
      <c r="B33" s="95"/>
      <c r="C33" s="340" t="s">
        <v>327</v>
      </c>
      <c r="D33" s="350">
        <f>SUM(D19:D32)</f>
        <v>1282</v>
      </c>
      <c r="E33" s="340" t="s">
        <v>327</v>
      </c>
      <c r="F33" s="350">
        <f>SUM(F19:F32)</f>
        <v>1928.5779999999997</v>
      </c>
      <c r="G33" s="340" t="s">
        <v>327</v>
      </c>
      <c r="H33" s="350">
        <f>SUM(H19:H32)</f>
        <v>646.57799999999997</v>
      </c>
    </row>
    <row r="34" spans="1:8" ht="6.75" customHeight="1">
      <c r="A34" s="95"/>
      <c r="B34" s="95"/>
      <c r="D34" s="95"/>
      <c r="F34" s="96"/>
      <c r="H34" s="22"/>
    </row>
    <row r="35" spans="1:8" ht="13.8" thickBot="1">
      <c r="A35" s="146" t="s">
        <v>493</v>
      </c>
      <c r="B35" s="95"/>
      <c r="C35" s="340" t="s">
        <v>327</v>
      </c>
      <c r="D35" s="351">
        <f>D13-D33</f>
        <v>-1282</v>
      </c>
      <c r="E35" s="340" t="s">
        <v>327</v>
      </c>
      <c r="F35" s="351">
        <f>F13-F33</f>
        <v>-1928.5779999999997</v>
      </c>
      <c r="G35" s="340" t="s">
        <v>327</v>
      </c>
      <c r="H35" s="351">
        <f>H13-H33</f>
        <v>-646.57799999999997</v>
      </c>
    </row>
    <row r="36" spans="1:8" ht="19.5" customHeight="1" thickTop="1">
      <c r="A36" s="95"/>
      <c r="B36" s="95"/>
      <c r="D36" s="96"/>
      <c r="F36" s="164"/>
    </row>
    <row r="37" spans="1:8">
      <c r="A37" s="97" t="s">
        <v>192</v>
      </c>
      <c r="B37" s="95"/>
      <c r="D37" s="95"/>
      <c r="F37" s="95"/>
    </row>
    <row r="38" spans="1:8" ht="4.5" customHeight="1">
      <c r="A38" s="95"/>
      <c r="B38" s="95"/>
      <c r="D38" s="96"/>
      <c r="F38" s="95"/>
    </row>
    <row r="39" spans="1:8">
      <c r="A39" s="95" t="s">
        <v>206</v>
      </c>
      <c r="B39" s="95"/>
      <c r="D39" s="352">
        <v>1</v>
      </c>
      <c r="F39" s="353">
        <v>1</v>
      </c>
      <c r="H39" s="353">
        <f>F39-D39</f>
        <v>0</v>
      </c>
    </row>
    <row r="40" spans="1:8">
      <c r="A40" s="95" t="s">
        <v>494</v>
      </c>
      <c r="B40" s="95"/>
      <c r="D40" s="352">
        <v>1</v>
      </c>
      <c r="F40" s="353">
        <v>2</v>
      </c>
      <c r="H40" s="353">
        <f>F40-D40</f>
        <v>1</v>
      </c>
    </row>
    <row r="41" spans="1:8">
      <c r="A41" s="95" t="s">
        <v>207</v>
      </c>
      <c r="B41" s="95"/>
      <c r="D41" s="352">
        <v>0</v>
      </c>
      <c r="F41" s="353">
        <f>1+1</f>
        <v>2</v>
      </c>
      <c r="H41" s="353">
        <f>F41-D41</f>
        <v>2</v>
      </c>
    </row>
    <row r="42" spans="1:8">
      <c r="A42" s="95" t="s">
        <v>495</v>
      </c>
      <c r="B42" s="95"/>
      <c r="D42" s="352">
        <v>1</v>
      </c>
      <c r="F42" s="353">
        <f>1+1</f>
        <v>2</v>
      </c>
      <c r="H42" s="353">
        <f>F42-D42</f>
        <v>1</v>
      </c>
    </row>
    <row r="43" spans="1:8">
      <c r="A43" s="95" t="s">
        <v>496</v>
      </c>
      <c r="B43" s="95"/>
      <c r="D43" s="354">
        <f>1+1</f>
        <v>2</v>
      </c>
      <c r="F43" s="354">
        <f>1+1</f>
        <v>2</v>
      </c>
      <c r="H43" s="354">
        <f>F43-D43</f>
        <v>0</v>
      </c>
    </row>
    <row r="44" spans="1:8" ht="4.5" customHeight="1">
      <c r="A44" s="145"/>
      <c r="B44" s="145"/>
      <c r="D44" s="355"/>
      <c r="F44" s="355"/>
      <c r="H44" s="355"/>
    </row>
    <row r="45" spans="1:8" ht="13.8" thickBot="1">
      <c r="A45" s="146" t="s">
        <v>497</v>
      </c>
      <c r="B45" s="95"/>
      <c r="D45" s="356">
        <f>SUM(D39:D44)</f>
        <v>5</v>
      </c>
      <c r="F45" s="356">
        <f>SUM(F39:F44)</f>
        <v>9</v>
      </c>
      <c r="H45" s="356">
        <f>SUM(H39:H44)</f>
        <v>4</v>
      </c>
    </row>
    <row r="46" spans="1:8" ht="21.75" customHeight="1" thickTop="1">
      <c r="A46" s="146"/>
      <c r="B46" s="95"/>
      <c r="D46" s="95"/>
      <c r="F46" s="95"/>
    </row>
    <row r="47" spans="1:8" ht="13.8" thickBot="1">
      <c r="A47" s="97" t="s">
        <v>498</v>
      </c>
      <c r="B47" s="95"/>
      <c r="D47" s="339" t="s">
        <v>499</v>
      </c>
      <c r="F47" s="357"/>
      <c r="H47" s="339" t="s">
        <v>500</v>
      </c>
    </row>
    <row r="48" spans="1:8">
      <c r="A48" s="358" t="s">
        <v>501</v>
      </c>
      <c r="B48" s="95"/>
      <c r="C48" s="340" t="s">
        <v>327</v>
      </c>
      <c r="D48" s="95"/>
      <c r="F48" s="95"/>
      <c r="G48" s="340" t="s">
        <v>327</v>
      </c>
    </row>
    <row r="49" spans="1:7">
      <c r="A49" s="358" t="s">
        <v>502</v>
      </c>
      <c r="B49" s="95"/>
      <c r="C49" s="340" t="s">
        <v>327</v>
      </c>
      <c r="D49" s="95"/>
      <c r="F49" s="95"/>
      <c r="G49" s="340" t="s">
        <v>327</v>
      </c>
    </row>
    <row r="50" spans="1:7">
      <c r="A50" s="358" t="s">
        <v>503</v>
      </c>
      <c r="B50" s="95"/>
      <c r="D50" s="95"/>
      <c r="F50" s="95"/>
    </row>
  </sheetData>
  <phoneticPr fontId="0" type="noConversion"/>
  <pageMargins left="0.5" right="0.5" top="0.5" bottom="0.5" header="0.5" footer="0.5"/>
  <pageSetup scale="7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149"/>
  <sheetViews>
    <sheetView tabSelected="1" zoomScale="85" workbookViewId="0">
      <pane xSplit="1" ySplit="5" topLeftCell="C86" activePane="bottomRight" state="frozen"/>
      <selection activeCell="A14" sqref="A14"/>
      <selection pane="topRight" activeCell="A14" sqref="A14"/>
      <selection pane="bottomLeft" activeCell="A14" sqref="A14"/>
      <selection pane="bottomRight" activeCell="A14" sqref="A14"/>
    </sheetView>
  </sheetViews>
  <sheetFormatPr defaultRowHeight="13.2"/>
  <cols>
    <col min="1" max="1" width="64.109375" customWidth="1"/>
    <col min="2" max="2" width="2.109375" customWidth="1"/>
    <col min="3" max="3" width="15" customWidth="1"/>
    <col min="4" max="6" width="14" customWidth="1"/>
  </cols>
  <sheetData>
    <row r="1" spans="1:6" ht="16.2" thickBot="1">
      <c r="A1" s="281" t="s">
        <v>478</v>
      </c>
    </row>
    <row r="2" spans="1:6" ht="15.6">
      <c r="A2" s="281" t="s">
        <v>479</v>
      </c>
      <c r="F2" s="323"/>
    </row>
    <row r="3" spans="1:6">
      <c r="C3" s="25">
        <v>2001</v>
      </c>
      <c r="D3" s="25">
        <v>2001</v>
      </c>
      <c r="E3" s="25">
        <v>2001</v>
      </c>
      <c r="F3" s="324">
        <v>2002</v>
      </c>
    </row>
    <row r="4" spans="1:6">
      <c r="C4" s="25" t="s">
        <v>294</v>
      </c>
      <c r="D4" s="25" t="s">
        <v>295</v>
      </c>
      <c r="E4" s="25" t="s">
        <v>296</v>
      </c>
      <c r="F4" s="324" t="s">
        <v>296</v>
      </c>
    </row>
    <row r="5" spans="1:6">
      <c r="A5" s="282" t="s">
        <v>326</v>
      </c>
      <c r="C5" s="283" t="s">
        <v>327</v>
      </c>
      <c r="D5" s="283" t="s">
        <v>327</v>
      </c>
      <c r="E5" s="283" t="s">
        <v>327</v>
      </c>
      <c r="F5" s="325" t="s">
        <v>327</v>
      </c>
    </row>
    <row r="6" spans="1:6">
      <c r="F6" s="326"/>
    </row>
    <row r="7" spans="1:6">
      <c r="A7" s="24" t="s">
        <v>328</v>
      </c>
      <c r="F7" s="326"/>
    </row>
    <row r="8" spans="1:6">
      <c r="A8" t="s">
        <v>329</v>
      </c>
      <c r="C8" s="284">
        <v>398518</v>
      </c>
      <c r="D8" s="95">
        <f>(C8/7)*12-48000</f>
        <v>635173.71428571432</v>
      </c>
      <c r="F8" s="326"/>
    </row>
    <row r="9" spans="1:6">
      <c r="A9" s="285" t="s">
        <v>330</v>
      </c>
      <c r="C9" s="95">
        <v>0</v>
      </c>
      <c r="D9" s="95">
        <f>(C9/7)*12</f>
        <v>0</v>
      </c>
      <c r="E9" s="95">
        <v>548803</v>
      </c>
      <c r="F9" s="327">
        <v>721799</v>
      </c>
    </row>
    <row r="10" spans="1:6">
      <c r="A10" s="285" t="s">
        <v>331</v>
      </c>
      <c r="C10" s="95">
        <v>0</v>
      </c>
      <c r="D10" s="95">
        <f>(C10/7)*12</f>
        <v>0</v>
      </c>
      <c r="E10" s="95">
        <v>0</v>
      </c>
      <c r="F10" s="327">
        <v>0</v>
      </c>
    </row>
    <row r="11" spans="1:6">
      <c r="A11" t="s">
        <v>332</v>
      </c>
      <c r="C11" s="95"/>
      <c r="D11" s="95"/>
      <c r="E11" s="95"/>
      <c r="F11" s="327"/>
    </row>
    <row r="12" spans="1:6">
      <c r="A12" s="285" t="s">
        <v>333</v>
      </c>
      <c r="C12" s="95">
        <v>39553</v>
      </c>
      <c r="D12" s="95">
        <f>(C12/7)*12</f>
        <v>67805.142857142855</v>
      </c>
      <c r="E12" s="95">
        <v>79564</v>
      </c>
      <c r="F12" s="327">
        <v>99284</v>
      </c>
    </row>
    <row r="13" spans="1:6">
      <c r="A13" s="285" t="s">
        <v>334</v>
      </c>
      <c r="C13" s="95">
        <v>20121</v>
      </c>
      <c r="D13" s="95">
        <f>(C13/7)*12</f>
        <v>34493.142857142855</v>
      </c>
      <c r="E13" s="95">
        <v>42980</v>
      </c>
      <c r="F13" s="327">
        <v>38562</v>
      </c>
    </row>
    <row r="14" spans="1:6">
      <c r="A14" s="24" t="s">
        <v>335</v>
      </c>
      <c r="C14" s="286">
        <f>SUM(C8:C13)</f>
        <v>458192</v>
      </c>
      <c r="D14" s="286">
        <f>SUM(D8:D13)</f>
        <v>737472</v>
      </c>
      <c r="E14" s="286">
        <f>SUM(E8:E13)</f>
        <v>671347</v>
      </c>
      <c r="F14" s="328">
        <f>SUM(F8:F13)</f>
        <v>859645</v>
      </c>
    </row>
    <row r="15" spans="1:6">
      <c r="A15" s="285"/>
      <c r="C15" s="95"/>
      <c r="D15" s="95"/>
      <c r="E15" s="95"/>
      <c r="F15" s="327"/>
    </row>
    <row r="16" spans="1:6">
      <c r="A16" t="s">
        <v>336</v>
      </c>
      <c r="C16" s="95"/>
      <c r="D16" s="95"/>
      <c r="E16" s="95"/>
      <c r="F16" s="327"/>
    </row>
    <row r="17" spans="1:6">
      <c r="A17" s="285" t="s">
        <v>337</v>
      </c>
      <c r="C17" s="95">
        <v>0</v>
      </c>
      <c r="D17" s="95">
        <f t="shared" ref="D17:D24" si="0">(C17/7)*12</f>
        <v>0</v>
      </c>
      <c r="E17" s="95">
        <v>17496</v>
      </c>
      <c r="F17" s="327">
        <f>(E17/6)*9</f>
        <v>26244</v>
      </c>
    </row>
    <row r="18" spans="1:6">
      <c r="A18" s="285" t="s">
        <v>338</v>
      </c>
      <c r="C18" s="95">
        <v>2000</v>
      </c>
      <c r="D18" s="95">
        <f t="shared" si="0"/>
        <v>3428.5714285714284</v>
      </c>
      <c r="E18" s="95">
        <v>0</v>
      </c>
      <c r="F18" s="327">
        <v>3500</v>
      </c>
    </row>
    <row r="19" spans="1:6">
      <c r="A19" s="285" t="s">
        <v>339</v>
      </c>
      <c r="C19" s="95">
        <v>8000</v>
      </c>
      <c r="D19" s="95">
        <f t="shared" si="0"/>
        <v>13714.285714285714</v>
      </c>
      <c r="E19" s="95">
        <v>0</v>
      </c>
      <c r="F19" s="327">
        <v>15000</v>
      </c>
    </row>
    <row r="20" spans="1:6">
      <c r="A20" s="285" t="s">
        <v>340</v>
      </c>
      <c r="C20" s="95">
        <v>6775</v>
      </c>
      <c r="D20" s="95">
        <f t="shared" si="0"/>
        <v>11614.285714285714</v>
      </c>
      <c r="E20" s="95">
        <v>4800</v>
      </c>
      <c r="F20" s="327">
        <f>10000+5000</f>
        <v>15000</v>
      </c>
    </row>
    <row r="21" spans="1:6">
      <c r="A21" s="285" t="s">
        <v>341</v>
      </c>
      <c r="C21" s="95">
        <v>29165</v>
      </c>
      <c r="D21" s="95">
        <f t="shared" si="0"/>
        <v>49997.142857142855</v>
      </c>
      <c r="E21" s="95">
        <v>9600</v>
      </c>
      <c r="F21" s="327">
        <v>50000</v>
      </c>
    </row>
    <row r="22" spans="1:6">
      <c r="A22" s="285" t="s">
        <v>342</v>
      </c>
      <c r="C22" s="95">
        <v>0</v>
      </c>
      <c r="D22" s="95">
        <f t="shared" si="0"/>
        <v>0</v>
      </c>
      <c r="E22" s="95">
        <v>0</v>
      </c>
      <c r="F22" s="327">
        <f>(E22/6)*9</f>
        <v>0</v>
      </c>
    </row>
    <row r="23" spans="1:6">
      <c r="A23" s="285" t="s">
        <v>343</v>
      </c>
      <c r="C23" s="95">
        <v>0</v>
      </c>
      <c r="D23" s="95">
        <f t="shared" si="0"/>
        <v>0</v>
      </c>
      <c r="E23" s="95">
        <v>0</v>
      </c>
      <c r="F23" s="327">
        <v>5000</v>
      </c>
    </row>
    <row r="24" spans="1:6">
      <c r="A24" s="285" t="s">
        <v>344</v>
      </c>
      <c r="C24" s="95">
        <v>5072</v>
      </c>
      <c r="D24" s="95">
        <f t="shared" si="0"/>
        <v>8694.8571428571431</v>
      </c>
      <c r="E24" s="95">
        <v>12000</v>
      </c>
      <c r="F24" s="327">
        <f>(E24/6)*9+2000</f>
        <v>20000</v>
      </c>
    </row>
    <row r="25" spans="1:6">
      <c r="A25" s="137" t="s">
        <v>345</v>
      </c>
      <c r="C25" s="95"/>
      <c r="D25" s="95"/>
      <c r="E25" s="95"/>
      <c r="F25" s="327">
        <f>(E25/6)*9</f>
        <v>0</v>
      </c>
    </row>
    <row r="26" spans="1:6">
      <c r="A26" s="285" t="s">
        <v>346</v>
      </c>
      <c r="C26" s="95">
        <v>0</v>
      </c>
      <c r="D26" s="95">
        <f>(C26/7)*12</f>
        <v>0</v>
      </c>
      <c r="E26" s="95">
        <v>11200</v>
      </c>
      <c r="F26" s="327">
        <v>5000</v>
      </c>
    </row>
    <row r="27" spans="1:6">
      <c r="A27" s="285" t="s">
        <v>347</v>
      </c>
      <c r="C27" s="95">
        <v>0</v>
      </c>
      <c r="D27" s="95">
        <f>(C27/7)*12</f>
        <v>0</v>
      </c>
      <c r="E27" s="95">
        <v>10000</v>
      </c>
      <c r="F27" s="327">
        <f>25000+15000</f>
        <v>40000</v>
      </c>
    </row>
    <row r="28" spans="1:6">
      <c r="A28" s="24" t="s">
        <v>348</v>
      </c>
      <c r="C28" s="286">
        <f>SUM(C17:C27)</f>
        <v>51012</v>
      </c>
      <c r="D28" s="286">
        <f>SUM(D17:D27)</f>
        <v>87449.142857142855</v>
      </c>
      <c r="E28" s="286">
        <f>SUM(E17:E27)</f>
        <v>65096</v>
      </c>
      <c r="F28" s="328">
        <f>SUM(F17:F27)</f>
        <v>179744</v>
      </c>
    </row>
    <row r="29" spans="1:6">
      <c r="F29" s="326"/>
    </row>
    <row r="30" spans="1:6">
      <c r="A30" s="24" t="s">
        <v>349</v>
      </c>
      <c r="F30" s="326"/>
    </row>
    <row r="31" spans="1:6">
      <c r="A31" t="s">
        <v>350</v>
      </c>
      <c r="C31" s="95">
        <v>41160</v>
      </c>
      <c r="D31" s="284">
        <f t="shared" ref="D31:D37" si="1">(C31/7)*12</f>
        <v>70560</v>
      </c>
      <c r="E31" s="95">
        <v>96000</v>
      </c>
      <c r="F31" s="327"/>
    </row>
    <row r="32" spans="1:6">
      <c r="A32" s="285" t="s">
        <v>351</v>
      </c>
      <c r="C32" s="95">
        <v>0</v>
      </c>
      <c r="D32" s="95">
        <f t="shared" si="1"/>
        <v>0</v>
      </c>
      <c r="E32" s="95">
        <v>0</v>
      </c>
      <c r="F32" s="327">
        <f>150000*0.5</f>
        <v>75000</v>
      </c>
    </row>
    <row r="33" spans="1:6">
      <c r="A33" s="285" t="s">
        <v>352</v>
      </c>
      <c r="C33" s="95">
        <v>0</v>
      </c>
      <c r="D33" s="95">
        <f t="shared" si="1"/>
        <v>0</v>
      </c>
      <c r="E33" s="95">
        <v>0</v>
      </c>
      <c r="F33" s="327">
        <f>150000*0.35</f>
        <v>52500</v>
      </c>
    </row>
    <row r="34" spans="1:6">
      <c r="A34" s="285" t="s">
        <v>353</v>
      </c>
      <c r="C34" s="95">
        <v>0</v>
      </c>
      <c r="D34" s="95">
        <f t="shared" si="1"/>
        <v>0</v>
      </c>
      <c r="E34" s="95">
        <v>0</v>
      </c>
      <c r="F34" s="327">
        <f>150000*0.1</f>
        <v>15000</v>
      </c>
    </row>
    <row r="35" spans="1:6">
      <c r="A35" s="285" t="s">
        <v>354</v>
      </c>
      <c r="C35" s="95">
        <v>0</v>
      </c>
      <c r="D35" s="95">
        <f t="shared" si="1"/>
        <v>0</v>
      </c>
      <c r="E35" s="95">
        <v>0</v>
      </c>
      <c r="F35" s="327">
        <f>150000*0.05</f>
        <v>7500</v>
      </c>
    </row>
    <row r="36" spans="1:6">
      <c r="A36" t="s">
        <v>355</v>
      </c>
      <c r="C36" s="95">
        <v>13202</v>
      </c>
      <c r="D36" s="95">
        <f t="shared" si="1"/>
        <v>22632</v>
      </c>
      <c r="E36" s="95">
        <v>18000</v>
      </c>
      <c r="F36" s="327">
        <f>(E36/6)*9+13000</f>
        <v>40000</v>
      </c>
    </row>
    <row r="37" spans="1:6">
      <c r="A37" t="s">
        <v>356</v>
      </c>
      <c r="C37" s="104">
        <v>0</v>
      </c>
      <c r="D37" s="95">
        <f t="shared" si="1"/>
        <v>0</v>
      </c>
      <c r="E37" s="104">
        <v>130000</v>
      </c>
      <c r="F37" s="327">
        <f>(E37/6)*9-95000</f>
        <v>100000</v>
      </c>
    </row>
    <row r="38" spans="1:6">
      <c r="A38" s="24" t="s">
        <v>357</v>
      </c>
      <c r="C38" s="146">
        <f>SUM(C31:C37)</f>
        <v>54362</v>
      </c>
      <c r="D38" s="286">
        <f>SUM(D31:D37)</f>
        <v>93192</v>
      </c>
      <c r="E38" s="146">
        <f>SUM(E31:E37)</f>
        <v>244000</v>
      </c>
      <c r="F38" s="328">
        <f>SUM(F31:F37)</f>
        <v>290000</v>
      </c>
    </row>
    <row r="39" spans="1:6">
      <c r="C39" s="95"/>
      <c r="D39" s="95"/>
      <c r="E39" s="95"/>
      <c r="F39" s="327"/>
    </row>
    <row r="40" spans="1:6">
      <c r="A40" s="24" t="s">
        <v>358</v>
      </c>
      <c r="C40" s="95"/>
      <c r="D40" s="95"/>
      <c r="E40" s="95"/>
      <c r="F40" s="327"/>
    </row>
    <row r="41" spans="1:6">
      <c r="A41" s="137" t="s">
        <v>359</v>
      </c>
      <c r="C41" s="95">
        <v>4904</v>
      </c>
      <c r="D41" s="287">
        <f>(C41/7)*12</f>
        <v>8406.8571428571431</v>
      </c>
      <c r="E41" s="95">
        <v>9996</v>
      </c>
      <c r="F41" s="327">
        <v>10000</v>
      </c>
    </row>
    <row r="42" spans="1:6">
      <c r="A42" s="137" t="s">
        <v>360</v>
      </c>
      <c r="C42" s="95"/>
      <c r="D42" s="95"/>
      <c r="E42" s="95"/>
      <c r="F42" s="327"/>
    </row>
    <row r="43" spans="1:6">
      <c r="A43" s="285" t="s">
        <v>361</v>
      </c>
      <c r="C43" s="95">
        <v>9525</v>
      </c>
      <c r="D43" s="95">
        <f t="shared" ref="D43:D50" si="2">(C43/7)*12</f>
        <v>16328.571428571429</v>
      </c>
      <c r="E43" s="95">
        <v>0</v>
      </c>
      <c r="F43" s="327">
        <v>20000</v>
      </c>
    </row>
    <row r="44" spans="1:6">
      <c r="A44" s="285" t="s">
        <v>362</v>
      </c>
      <c r="C44" s="95">
        <v>0</v>
      </c>
      <c r="D44" s="95">
        <f t="shared" si="2"/>
        <v>0</v>
      </c>
      <c r="E44" s="95">
        <v>0</v>
      </c>
      <c r="F44" s="327">
        <f t="shared" ref="F44:F50" si="3">(E44/6)*9</f>
        <v>0</v>
      </c>
    </row>
    <row r="45" spans="1:6">
      <c r="A45" s="285" t="s">
        <v>363</v>
      </c>
      <c r="C45" s="95">
        <v>0</v>
      </c>
      <c r="D45" s="95">
        <f t="shared" si="2"/>
        <v>0</v>
      </c>
      <c r="E45" s="95">
        <v>0</v>
      </c>
      <c r="F45" s="327">
        <f t="shared" si="3"/>
        <v>0</v>
      </c>
    </row>
    <row r="46" spans="1:6">
      <c r="A46" s="285" t="s">
        <v>364</v>
      </c>
      <c r="C46" s="95">
        <v>0</v>
      </c>
      <c r="D46" s="95">
        <f t="shared" si="2"/>
        <v>0</v>
      </c>
      <c r="E46" s="95">
        <v>0</v>
      </c>
      <c r="F46" s="327">
        <f t="shared" si="3"/>
        <v>0</v>
      </c>
    </row>
    <row r="47" spans="1:6">
      <c r="A47" s="285" t="s">
        <v>365</v>
      </c>
      <c r="C47" s="95">
        <v>0</v>
      </c>
      <c r="D47" s="95">
        <f t="shared" si="2"/>
        <v>0</v>
      </c>
      <c r="E47" s="95">
        <v>0</v>
      </c>
      <c r="F47" s="327">
        <f t="shared" si="3"/>
        <v>0</v>
      </c>
    </row>
    <row r="48" spans="1:6">
      <c r="A48" s="285" t="s">
        <v>366</v>
      </c>
      <c r="C48" s="95">
        <v>0</v>
      </c>
      <c r="D48" s="95">
        <f t="shared" si="2"/>
        <v>0</v>
      </c>
      <c r="E48" s="95">
        <v>0</v>
      </c>
      <c r="F48" s="327">
        <f t="shared" si="3"/>
        <v>0</v>
      </c>
    </row>
    <row r="49" spans="1:6">
      <c r="A49" s="288" t="s">
        <v>367</v>
      </c>
      <c r="C49" s="95">
        <v>884</v>
      </c>
      <c r="D49" s="95">
        <f t="shared" si="2"/>
        <v>1515.4285714285716</v>
      </c>
      <c r="E49" s="95">
        <v>3120</v>
      </c>
      <c r="F49" s="327">
        <f>(E49/6)*9+5320</f>
        <v>10000</v>
      </c>
    </row>
    <row r="50" spans="1:6">
      <c r="A50" s="285" t="s">
        <v>368</v>
      </c>
      <c r="C50" s="104">
        <v>0</v>
      </c>
      <c r="D50" s="95">
        <f t="shared" si="2"/>
        <v>0</v>
      </c>
      <c r="E50" s="104">
        <v>0</v>
      </c>
      <c r="F50" s="327">
        <f t="shared" si="3"/>
        <v>0</v>
      </c>
    </row>
    <row r="51" spans="1:6">
      <c r="A51" s="24" t="s">
        <v>369</v>
      </c>
      <c r="C51" s="146">
        <f>SUM(C41:C50)</f>
        <v>15313</v>
      </c>
      <c r="D51" s="286">
        <f>SUM(D41:D50)</f>
        <v>26250.857142857145</v>
      </c>
      <c r="E51" s="146">
        <f>SUM(E41:E50)</f>
        <v>13116</v>
      </c>
      <c r="F51" s="328">
        <f>SUM(F41:F50)</f>
        <v>40000</v>
      </c>
    </row>
    <row r="52" spans="1:6">
      <c r="C52" s="95"/>
      <c r="D52" s="95"/>
      <c r="E52" s="95"/>
      <c r="F52" s="327"/>
    </row>
    <row r="53" spans="1:6">
      <c r="A53" s="24" t="s">
        <v>370</v>
      </c>
      <c r="C53" s="95"/>
      <c r="D53" s="95"/>
      <c r="E53" s="95"/>
      <c r="F53" s="327"/>
    </row>
    <row r="54" spans="1:6">
      <c r="A54" t="s">
        <v>371</v>
      </c>
      <c r="C54" s="95"/>
      <c r="D54" s="95"/>
      <c r="E54" s="95"/>
      <c r="F54" s="327"/>
    </row>
    <row r="55" spans="1:6">
      <c r="A55" s="285" t="s">
        <v>372</v>
      </c>
      <c r="C55" s="95">
        <v>1459</v>
      </c>
      <c r="D55" s="95">
        <f t="shared" ref="D55:D61" si="4">(C55/7)*12</f>
        <v>2501.1428571428569</v>
      </c>
      <c r="E55" s="95">
        <v>12756</v>
      </c>
      <c r="F55" s="327">
        <f>(E55/6)*9+866</f>
        <v>20000</v>
      </c>
    </row>
    <row r="56" spans="1:6">
      <c r="A56" s="285" t="s">
        <v>373</v>
      </c>
      <c r="C56" s="95">
        <v>937</v>
      </c>
      <c r="D56" s="95">
        <f t="shared" si="4"/>
        <v>1606.2857142857142</v>
      </c>
      <c r="E56" s="95">
        <v>5484</v>
      </c>
      <c r="F56" s="327">
        <f>(E56/6)*9</f>
        <v>8226</v>
      </c>
    </row>
    <row r="57" spans="1:6">
      <c r="A57" s="285" t="s">
        <v>374</v>
      </c>
      <c r="C57" s="95">
        <v>4391</v>
      </c>
      <c r="D57" s="95">
        <f t="shared" si="4"/>
        <v>7527.4285714285725</v>
      </c>
      <c r="E57" s="95">
        <v>3780</v>
      </c>
      <c r="F57" s="327">
        <v>8000</v>
      </c>
    </row>
    <row r="58" spans="1:6">
      <c r="A58" s="137" t="s">
        <v>375</v>
      </c>
      <c r="C58" s="95">
        <v>14833</v>
      </c>
      <c r="D58" s="95">
        <f t="shared" si="4"/>
        <v>25428</v>
      </c>
      <c r="E58" s="95">
        <v>35124</v>
      </c>
      <c r="F58" s="327">
        <f>(E58/6)*9+7314</f>
        <v>60000</v>
      </c>
    </row>
    <row r="59" spans="1:6">
      <c r="A59" s="137" t="s">
        <v>476</v>
      </c>
      <c r="C59" s="95">
        <v>83957</v>
      </c>
      <c r="D59" s="95">
        <f t="shared" si="4"/>
        <v>143926.28571428571</v>
      </c>
      <c r="E59" s="95">
        <v>120000</v>
      </c>
      <c r="F59" s="327">
        <f>E59*1.05</f>
        <v>126000</v>
      </c>
    </row>
    <row r="60" spans="1:6">
      <c r="A60" s="137" t="s">
        <v>376</v>
      </c>
      <c r="C60" s="95">
        <v>7074</v>
      </c>
      <c r="D60" s="95">
        <f t="shared" si="4"/>
        <v>12126.857142857143</v>
      </c>
      <c r="E60" s="95">
        <v>6000</v>
      </c>
      <c r="F60" s="327">
        <v>15000</v>
      </c>
    </row>
    <row r="61" spans="1:6">
      <c r="A61" t="s">
        <v>377</v>
      </c>
      <c r="C61" s="104">
        <v>1166</v>
      </c>
      <c r="D61" s="95">
        <f t="shared" si="4"/>
        <v>1998.8571428571431</v>
      </c>
      <c r="E61" s="104">
        <v>0</v>
      </c>
      <c r="F61" s="327">
        <v>2500</v>
      </c>
    </row>
    <row r="62" spans="1:6">
      <c r="A62" s="24" t="s">
        <v>378</v>
      </c>
      <c r="C62" s="146">
        <f>SUM(C54:C61)</f>
        <v>113817</v>
      </c>
      <c r="D62" s="286">
        <f>SUM(D54:D61)</f>
        <v>195114.8571428571</v>
      </c>
      <c r="E62" s="146">
        <f>SUM(E54:E61)</f>
        <v>183144</v>
      </c>
      <c r="F62" s="328">
        <f>SUM(F54:F61)</f>
        <v>239726</v>
      </c>
    </row>
    <row r="63" spans="1:6">
      <c r="C63" s="95"/>
      <c r="D63" s="95"/>
      <c r="E63" s="95"/>
      <c r="F63" s="327"/>
    </row>
    <row r="64" spans="1:6">
      <c r="A64" s="24" t="s">
        <v>379</v>
      </c>
      <c r="C64" s="95"/>
      <c r="D64" s="97"/>
      <c r="E64" s="95"/>
      <c r="F64" s="327"/>
    </row>
    <row r="65" spans="1:6">
      <c r="A65" s="137" t="s">
        <v>477</v>
      </c>
      <c r="C65" s="164">
        <v>570</v>
      </c>
      <c r="D65" s="95">
        <f>(C65/7)*12</f>
        <v>977.14285714285711</v>
      </c>
      <c r="E65" s="289">
        <v>0</v>
      </c>
      <c r="F65" s="327">
        <v>1000</v>
      </c>
    </row>
    <row r="66" spans="1:6">
      <c r="A66" s="285" t="s">
        <v>380</v>
      </c>
      <c r="C66" s="95">
        <v>0</v>
      </c>
      <c r="D66" s="95">
        <f>(C66/7)*12</f>
        <v>0</v>
      </c>
      <c r="E66" s="289">
        <v>0</v>
      </c>
      <c r="F66" s="327">
        <f>(E66/6)*9</f>
        <v>0</v>
      </c>
    </row>
    <row r="67" spans="1:6">
      <c r="A67" s="285" t="s">
        <v>381</v>
      </c>
      <c r="C67" s="95">
        <v>0</v>
      </c>
      <c r="D67" s="95">
        <f>(C67/7)*12</f>
        <v>0</v>
      </c>
      <c r="E67" s="289">
        <v>0</v>
      </c>
      <c r="F67" s="327">
        <f>(E67/6)*9</f>
        <v>0</v>
      </c>
    </row>
    <row r="68" spans="1:6">
      <c r="A68" s="285" t="s">
        <v>382</v>
      </c>
      <c r="C68" s="95">
        <v>0</v>
      </c>
      <c r="D68" s="95">
        <f>(C68/7)*12</f>
        <v>0</v>
      </c>
      <c r="E68" s="289">
        <v>0</v>
      </c>
      <c r="F68" s="327">
        <f>(E68/6)*9</f>
        <v>0</v>
      </c>
    </row>
    <row r="69" spans="1:6">
      <c r="A69" s="290" t="s">
        <v>383</v>
      </c>
      <c r="F69" s="326"/>
    </row>
    <row r="70" spans="1:6">
      <c r="A70" s="285" t="s">
        <v>384</v>
      </c>
      <c r="C70" s="95">
        <v>0</v>
      </c>
      <c r="D70" s="95">
        <f>(C70/7)*12</f>
        <v>0</v>
      </c>
      <c r="E70" s="289">
        <v>0</v>
      </c>
      <c r="F70" s="327">
        <f>(E70/6)*9</f>
        <v>0</v>
      </c>
    </row>
    <row r="71" spans="1:6">
      <c r="A71" s="285" t="s">
        <v>385</v>
      </c>
      <c r="C71" s="95">
        <v>0</v>
      </c>
      <c r="D71" s="95">
        <f>(C71/7)*12</f>
        <v>0</v>
      </c>
      <c r="E71" s="289">
        <v>0</v>
      </c>
      <c r="F71" s="327">
        <f>(E71/6)*9</f>
        <v>0</v>
      </c>
    </row>
    <row r="72" spans="1:6">
      <c r="A72" s="285" t="s">
        <v>386</v>
      </c>
      <c r="C72" s="145">
        <v>0</v>
      </c>
      <c r="D72" s="95">
        <f>(C72/7)*12</f>
        <v>0</v>
      </c>
      <c r="E72" s="145">
        <v>0</v>
      </c>
      <c r="F72" s="327">
        <f>(E72/6)*9</f>
        <v>0</v>
      </c>
    </row>
    <row r="73" spans="1:6">
      <c r="A73" s="24" t="s">
        <v>387</v>
      </c>
      <c r="C73" s="286">
        <f>SUM(C65:C72)</f>
        <v>570</v>
      </c>
      <c r="D73" s="286">
        <f>SUM(D65:D72)</f>
        <v>977.14285714285711</v>
      </c>
      <c r="E73" s="286">
        <f>SUM(E65:E72)</f>
        <v>0</v>
      </c>
      <c r="F73" s="328">
        <f>SUM(F65:F72)</f>
        <v>1000</v>
      </c>
    </row>
    <row r="74" spans="1:6">
      <c r="C74" s="95"/>
      <c r="D74" s="95"/>
      <c r="E74" s="95"/>
      <c r="F74" s="327"/>
    </row>
    <row r="75" spans="1:6">
      <c r="A75" s="24" t="s">
        <v>388</v>
      </c>
      <c r="C75" s="95">
        <f>SUM(C76:C81)</f>
        <v>0</v>
      </c>
      <c r="D75" s="97">
        <f>(C75/7)*12</f>
        <v>0</v>
      </c>
      <c r="E75" s="95">
        <f>SUM(E76:E81)</f>
        <v>0</v>
      </c>
      <c r="F75" s="327">
        <f>(E75/6)*9</f>
        <v>0</v>
      </c>
    </row>
    <row r="76" spans="1:6" hidden="1">
      <c r="A76" s="137" t="s">
        <v>389</v>
      </c>
      <c r="C76" s="95">
        <v>0</v>
      </c>
      <c r="D76" s="95">
        <v>0</v>
      </c>
      <c r="E76" s="95">
        <v>0</v>
      </c>
      <c r="F76" s="327">
        <v>0</v>
      </c>
    </row>
    <row r="77" spans="1:6" hidden="1">
      <c r="A77" s="137" t="s">
        <v>390</v>
      </c>
      <c r="C77" s="95">
        <v>0</v>
      </c>
      <c r="D77" s="95">
        <v>0</v>
      </c>
      <c r="E77" s="95">
        <v>0</v>
      </c>
      <c r="F77" s="327">
        <v>0</v>
      </c>
    </row>
    <row r="78" spans="1:6" hidden="1">
      <c r="A78" s="137" t="s">
        <v>391</v>
      </c>
      <c r="C78" s="95">
        <v>0</v>
      </c>
      <c r="D78" s="95">
        <v>0</v>
      </c>
      <c r="E78" s="95">
        <v>0</v>
      </c>
      <c r="F78" s="327">
        <v>0</v>
      </c>
    </row>
    <row r="79" spans="1:6" hidden="1">
      <c r="A79" s="137" t="s">
        <v>392</v>
      </c>
      <c r="C79" s="95">
        <v>0</v>
      </c>
      <c r="D79" s="95">
        <v>0</v>
      </c>
      <c r="E79" s="95">
        <v>0</v>
      </c>
      <c r="F79" s="327">
        <v>0</v>
      </c>
    </row>
    <row r="80" spans="1:6" hidden="1">
      <c r="A80" s="137" t="s">
        <v>393</v>
      </c>
      <c r="C80" s="95">
        <v>0</v>
      </c>
      <c r="D80" s="289">
        <v>0</v>
      </c>
      <c r="E80" s="289">
        <v>0</v>
      </c>
      <c r="F80" s="329">
        <v>0</v>
      </c>
    </row>
    <row r="81" spans="1:6" hidden="1">
      <c r="A81" s="137" t="s">
        <v>394</v>
      </c>
      <c r="C81" s="104">
        <v>0</v>
      </c>
      <c r="D81" s="104">
        <v>0</v>
      </c>
      <c r="E81" s="104">
        <v>0</v>
      </c>
      <c r="F81" s="330">
        <v>0</v>
      </c>
    </row>
    <row r="82" spans="1:6">
      <c r="A82" s="24" t="s">
        <v>395</v>
      </c>
      <c r="C82" s="286">
        <f>C75</f>
        <v>0</v>
      </c>
      <c r="D82" s="286">
        <f>D75</f>
        <v>0</v>
      </c>
      <c r="E82" s="286">
        <f>E75</f>
        <v>0</v>
      </c>
      <c r="F82" s="328">
        <f>F75</f>
        <v>0</v>
      </c>
    </row>
    <row r="83" spans="1:6">
      <c r="C83" s="95"/>
      <c r="D83" s="95"/>
      <c r="E83" s="95"/>
      <c r="F83" s="327"/>
    </row>
    <row r="84" spans="1:6">
      <c r="A84" s="24" t="s">
        <v>396</v>
      </c>
      <c r="C84" s="104">
        <v>0</v>
      </c>
      <c r="D84" s="97">
        <f>(C84/7)*12</f>
        <v>0</v>
      </c>
      <c r="E84" s="104">
        <v>0</v>
      </c>
      <c r="F84" s="327">
        <f>(E84/6)*9</f>
        <v>0</v>
      </c>
    </row>
    <row r="85" spans="1:6">
      <c r="A85" s="24" t="s">
        <v>397</v>
      </c>
      <c r="C85" s="291">
        <f>SUM(C84)</f>
        <v>0</v>
      </c>
      <c r="D85" s="292">
        <f>SUM(D84)</f>
        <v>0</v>
      </c>
      <c r="E85" s="291">
        <f>SUM(E84)</f>
        <v>0</v>
      </c>
      <c r="F85" s="331">
        <f>SUM(F84)</f>
        <v>0</v>
      </c>
    </row>
    <row r="86" spans="1:6">
      <c r="C86" s="95"/>
      <c r="D86" s="95"/>
      <c r="E86" s="95"/>
      <c r="F86" s="327"/>
    </row>
    <row r="87" spans="1:6">
      <c r="A87" s="24" t="s">
        <v>398</v>
      </c>
      <c r="C87" s="104">
        <v>28600</v>
      </c>
      <c r="D87" s="287">
        <f>(C87/7)*12+48000</f>
        <v>97028.57142857142</v>
      </c>
      <c r="E87" s="104">
        <v>15192</v>
      </c>
      <c r="F87" s="330">
        <f>(12000*12)+(7800*12)</f>
        <v>237600</v>
      </c>
    </row>
    <row r="88" spans="1:6">
      <c r="A88" s="24" t="s">
        <v>399</v>
      </c>
      <c r="C88" s="286">
        <f>C87</f>
        <v>28600</v>
      </c>
      <c r="D88" s="286">
        <f>D87</f>
        <v>97028.57142857142</v>
      </c>
      <c r="E88" s="286">
        <f>E87</f>
        <v>15192</v>
      </c>
      <c r="F88" s="328">
        <f>F87</f>
        <v>237600</v>
      </c>
    </row>
    <row r="89" spans="1:6">
      <c r="A89" s="137"/>
      <c r="C89" s="145"/>
      <c r="D89" s="145"/>
      <c r="E89" s="145"/>
      <c r="F89" s="327"/>
    </row>
    <row r="90" spans="1:6">
      <c r="A90" s="24" t="s">
        <v>400</v>
      </c>
      <c r="C90" s="95"/>
      <c r="D90" s="95"/>
      <c r="E90" s="95"/>
      <c r="F90" s="327"/>
    </row>
    <row r="91" spans="1:6">
      <c r="A91" s="137" t="s">
        <v>401</v>
      </c>
      <c r="C91" s="95">
        <v>0</v>
      </c>
      <c r="D91" s="287">
        <f>(C91/7)*12</f>
        <v>0</v>
      </c>
      <c r="E91" s="95">
        <v>14472</v>
      </c>
      <c r="F91" s="327">
        <f>(E91/6)*9</f>
        <v>21708</v>
      </c>
    </row>
    <row r="92" spans="1:6">
      <c r="A92" s="137" t="s">
        <v>402</v>
      </c>
      <c r="C92" s="95">
        <v>0</v>
      </c>
      <c r="D92" s="95">
        <f>(C92/7)*12</f>
        <v>0</v>
      </c>
      <c r="E92" s="95">
        <v>3600</v>
      </c>
      <c r="F92" s="327">
        <f>(E92/6)*9</f>
        <v>5400</v>
      </c>
    </row>
    <row r="93" spans="1:6">
      <c r="A93" s="137" t="s">
        <v>403</v>
      </c>
      <c r="C93" s="95">
        <v>0</v>
      </c>
      <c r="D93" s="287">
        <f>(C93/7)*12</f>
        <v>0</v>
      </c>
      <c r="E93" s="95">
        <v>0</v>
      </c>
      <c r="F93" s="327">
        <f>(E93/6)*9</f>
        <v>0</v>
      </c>
    </row>
    <row r="94" spans="1:6">
      <c r="A94" s="137" t="s">
        <v>404</v>
      </c>
      <c r="C94" s="95">
        <v>132</v>
      </c>
      <c r="D94" s="287">
        <f>(C94/7)*12</f>
        <v>226.28571428571428</v>
      </c>
      <c r="E94" s="95">
        <v>0</v>
      </c>
      <c r="F94" s="327">
        <f>(E94/6)*9</f>
        <v>0</v>
      </c>
    </row>
    <row r="95" spans="1:6">
      <c r="A95" s="137" t="s">
        <v>405</v>
      </c>
      <c r="C95" s="104">
        <v>18021</v>
      </c>
      <c r="D95" s="287">
        <f>(C95/7)*12</f>
        <v>30893.142857142859</v>
      </c>
      <c r="E95" s="104">
        <v>0</v>
      </c>
      <c r="F95" s="327">
        <v>35000</v>
      </c>
    </row>
    <row r="96" spans="1:6">
      <c r="A96" s="24" t="s">
        <v>406</v>
      </c>
      <c r="C96" s="146">
        <f>SUM(C91:C95)</f>
        <v>18153</v>
      </c>
      <c r="D96" s="286">
        <f>SUM(D91:D95)</f>
        <v>31119.428571428572</v>
      </c>
      <c r="E96" s="146">
        <f>SUM(E91:E95)</f>
        <v>18072</v>
      </c>
      <c r="F96" s="328">
        <f>SUM(F91:F95)</f>
        <v>62108</v>
      </c>
    </row>
    <row r="97" spans="1:6">
      <c r="C97" s="95"/>
      <c r="D97" s="95"/>
      <c r="E97" s="95"/>
      <c r="F97" s="327"/>
    </row>
    <row r="98" spans="1:6">
      <c r="A98" s="24" t="s">
        <v>407</v>
      </c>
      <c r="C98" s="104">
        <v>0</v>
      </c>
      <c r="D98" s="287">
        <f>(C98/7)*12</f>
        <v>0</v>
      </c>
      <c r="E98" s="293">
        <v>0</v>
      </c>
      <c r="F98" s="327">
        <f>(E98/6)*9</f>
        <v>0</v>
      </c>
    </row>
    <row r="99" spans="1:6">
      <c r="A99" s="24" t="s">
        <v>408</v>
      </c>
      <c r="C99" s="291">
        <f>SUM(C98)</f>
        <v>0</v>
      </c>
      <c r="D99" s="292">
        <f>SUM(D98)</f>
        <v>0</v>
      </c>
      <c r="E99" s="291">
        <f>SUM(E98)</f>
        <v>0</v>
      </c>
      <c r="F99" s="331">
        <f>SUM(F98)</f>
        <v>0</v>
      </c>
    </row>
    <row r="100" spans="1:6">
      <c r="C100" s="95"/>
      <c r="D100" s="95"/>
      <c r="E100" s="95"/>
      <c r="F100" s="327"/>
    </row>
    <row r="101" spans="1:6">
      <c r="A101" s="24" t="s">
        <v>409</v>
      </c>
      <c r="C101" s="104">
        <v>0</v>
      </c>
      <c r="D101" s="287">
        <f>(C101/7)*12</f>
        <v>0</v>
      </c>
      <c r="E101" s="293">
        <v>0</v>
      </c>
      <c r="F101" s="327">
        <f>(E101/6)*9</f>
        <v>0</v>
      </c>
    </row>
    <row r="102" spans="1:6">
      <c r="A102" s="24" t="s">
        <v>410</v>
      </c>
      <c r="C102" s="291">
        <f>SUM(C101)</f>
        <v>0</v>
      </c>
      <c r="D102" s="292">
        <f>SUM(D101)</f>
        <v>0</v>
      </c>
      <c r="E102" s="291">
        <f>SUM(E101)</f>
        <v>0</v>
      </c>
      <c r="F102" s="331">
        <f>SUM(F101)</f>
        <v>0</v>
      </c>
    </row>
    <row r="103" spans="1:6">
      <c r="C103" s="95"/>
      <c r="D103" s="95"/>
      <c r="E103" s="95"/>
      <c r="F103" s="327"/>
    </row>
    <row r="104" spans="1:6">
      <c r="A104" s="24" t="s">
        <v>411</v>
      </c>
      <c r="C104" s="95"/>
      <c r="D104" s="95"/>
      <c r="E104" s="95"/>
      <c r="F104" s="327"/>
    </row>
    <row r="105" spans="1:6">
      <c r="A105" s="137" t="s">
        <v>412</v>
      </c>
      <c r="C105" s="145">
        <v>8936</v>
      </c>
      <c r="D105" s="287">
        <f>(C105/7)*12</f>
        <v>15318.857142857145</v>
      </c>
      <c r="E105" s="145">
        <v>0</v>
      </c>
      <c r="F105" s="327">
        <v>17870</v>
      </c>
    </row>
    <row r="106" spans="1:6">
      <c r="A106" s="137" t="s">
        <v>413</v>
      </c>
      <c r="C106" s="145">
        <v>0</v>
      </c>
      <c r="D106" s="287">
        <f>(C106/7)*12</f>
        <v>0</v>
      </c>
      <c r="E106" s="145">
        <v>0</v>
      </c>
      <c r="F106" s="327">
        <f>(E106/7)*10</f>
        <v>0</v>
      </c>
    </row>
    <row r="107" spans="1:6">
      <c r="A107" s="24" t="s">
        <v>414</v>
      </c>
      <c r="C107" s="286">
        <f>SUM(C105:C106)</f>
        <v>8936</v>
      </c>
      <c r="D107" s="286">
        <f>SUM(D105:D106)</f>
        <v>15318.857142857145</v>
      </c>
      <c r="E107" s="286">
        <f>SUM(E105:E106)</f>
        <v>0</v>
      </c>
      <c r="F107" s="328">
        <f>SUM(F105:F106)</f>
        <v>17870</v>
      </c>
    </row>
    <row r="108" spans="1:6" ht="13.8" thickBot="1">
      <c r="C108" s="95"/>
      <c r="D108" s="95"/>
      <c r="E108" s="95"/>
      <c r="F108" s="327"/>
    </row>
    <row r="109" spans="1:6">
      <c r="C109" s="294"/>
      <c r="D109" s="294"/>
      <c r="E109" s="294"/>
      <c r="F109" s="332"/>
    </row>
    <row r="110" spans="1:6" ht="14.4" thickBot="1">
      <c r="A110" s="35" t="s">
        <v>415</v>
      </c>
      <c r="C110" s="295">
        <f>C107+C102+C99+C96+C88+C85+C82+C73+C62+C51+C38+C28+C14</f>
        <v>748955</v>
      </c>
      <c r="D110" s="295">
        <f>D107+D102+D99+D96+D88+D85+D82+D73+D62+D51+D38+D28+D14</f>
        <v>1283922.8571428573</v>
      </c>
      <c r="E110" s="295">
        <f>E107+E102+E99+E96+E88+E85+E82+E73+E62+E51+E38+E28+E14</f>
        <v>1209967</v>
      </c>
      <c r="F110" s="333">
        <f>F107+F102+F99+F96+F88+F85+F82+F73+F62+F51+F38+F28+F14</f>
        <v>1927693</v>
      </c>
    </row>
    <row r="111" spans="1:6" ht="14.4" thickTop="1" thickBot="1">
      <c r="C111" s="95"/>
      <c r="D111" s="95"/>
      <c r="E111" s="95"/>
      <c r="F111" s="334"/>
    </row>
    <row r="112" spans="1:6">
      <c r="C112" s="95"/>
      <c r="D112" s="95"/>
      <c r="E112" s="95"/>
      <c r="F112" s="95"/>
    </row>
    <row r="113" spans="3:6">
      <c r="C113" s="95"/>
      <c r="D113" s="95"/>
      <c r="E113" s="95"/>
      <c r="F113" s="95">
        <v>4220000</v>
      </c>
    </row>
    <row r="114" spans="3:6">
      <c r="C114" s="95"/>
      <c r="D114" s="95"/>
      <c r="E114" s="95"/>
      <c r="F114" s="95"/>
    </row>
    <row r="115" spans="3:6">
      <c r="C115" s="95"/>
      <c r="D115" s="95"/>
      <c r="E115" s="95"/>
      <c r="F115" s="95"/>
    </row>
    <row r="116" spans="3:6">
      <c r="C116" s="95"/>
      <c r="D116" s="95"/>
      <c r="E116" s="95"/>
      <c r="F116" s="95"/>
    </row>
    <row r="117" spans="3:6">
      <c r="C117" s="95"/>
      <c r="D117" s="95"/>
      <c r="E117" s="95"/>
      <c r="F117" s="95"/>
    </row>
    <row r="118" spans="3:6">
      <c r="C118" s="95"/>
      <c r="D118" s="95"/>
      <c r="E118" s="95"/>
      <c r="F118" s="95"/>
    </row>
    <row r="119" spans="3:6">
      <c r="C119" s="95"/>
      <c r="D119" s="95"/>
      <c r="E119" s="95"/>
      <c r="F119" s="95"/>
    </row>
    <row r="120" spans="3:6">
      <c r="C120" s="95"/>
      <c r="D120" s="95"/>
      <c r="E120" s="95"/>
      <c r="F120" s="95"/>
    </row>
    <row r="121" spans="3:6">
      <c r="C121" s="95"/>
      <c r="D121" s="95"/>
      <c r="E121" s="95"/>
      <c r="F121" s="95"/>
    </row>
    <row r="122" spans="3:6">
      <c r="C122" s="95"/>
      <c r="D122" s="95"/>
      <c r="E122" s="95"/>
      <c r="F122" s="95"/>
    </row>
    <row r="123" spans="3:6">
      <c r="C123" s="95"/>
      <c r="D123" s="95"/>
      <c r="E123" s="95"/>
      <c r="F123" s="95"/>
    </row>
    <row r="124" spans="3:6">
      <c r="C124" s="95"/>
      <c r="D124" s="95"/>
      <c r="E124" s="95"/>
      <c r="F124" s="95"/>
    </row>
    <row r="125" spans="3:6">
      <c r="C125" s="95"/>
      <c r="D125" s="95"/>
      <c r="E125" s="95"/>
      <c r="F125" s="95"/>
    </row>
    <row r="126" spans="3:6">
      <c r="C126" s="95"/>
      <c r="D126" s="95"/>
      <c r="E126" s="95"/>
      <c r="F126" s="95"/>
    </row>
    <row r="127" spans="3:6">
      <c r="C127" s="95"/>
      <c r="D127" s="95"/>
      <c r="E127" s="95"/>
      <c r="F127" s="95"/>
    </row>
    <row r="128" spans="3:6">
      <c r="C128" s="95"/>
      <c r="D128" s="95"/>
      <c r="E128" s="95"/>
      <c r="F128" s="95"/>
    </row>
    <row r="129" spans="3:6">
      <c r="C129" s="95"/>
      <c r="D129" s="95"/>
      <c r="E129" s="95"/>
      <c r="F129" s="95"/>
    </row>
    <row r="130" spans="3:6">
      <c r="C130" s="95"/>
      <c r="D130" s="95"/>
      <c r="E130" s="95"/>
      <c r="F130" s="95"/>
    </row>
    <row r="131" spans="3:6">
      <c r="C131" s="95"/>
      <c r="D131" s="95"/>
      <c r="E131" s="95"/>
      <c r="F131" s="95"/>
    </row>
    <row r="132" spans="3:6">
      <c r="C132" s="95"/>
      <c r="D132" s="95"/>
      <c r="E132" s="95"/>
      <c r="F132" s="95"/>
    </row>
    <row r="133" spans="3:6">
      <c r="C133" s="95"/>
      <c r="D133" s="95"/>
      <c r="E133" s="95"/>
      <c r="F133" s="95"/>
    </row>
    <row r="134" spans="3:6">
      <c r="C134" s="95"/>
      <c r="D134" s="95"/>
      <c r="E134" s="95"/>
      <c r="F134" s="95"/>
    </row>
    <row r="135" spans="3:6">
      <c r="C135" s="95"/>
      <c r="D135" s="95"/>
      <c r="E135" s="95"/>
      <c r="F135" s="95"/>
    </row>
    <row r="136" spans="3:6">
      <c r="C136" s="95"/>
      <c r="D136" s="95"/>
      <c r="E136" s="95"/>
      <c r="F136" s="95"/>
    </row>
    <row r="137" spans="3:6">
      <c r="C137" s="95"/>
      <c r="D137" s="95"/>
      <c r="E137" s="95"/>
      <c r="F137" s="95"/>
    </row>
    <row r="138" spans="3:6">
      <c r="C138" s="95"/>
      <c r="D138" s="95"/>
      <c r="E138" s="95"/>
      <c r="F138" s="95"/>
    </row>
    <row r="139" spans="3:6">
      <c r="C139" s="95"/>
      <c r="D139" s="95"/>
      <c r="E139" s="95"/>
      <c r="F139" s="95"/>
    </row>
    <row r="140" spans="3:6">
      <c r="C140" s="95"/>
      <c r="D140" s="95"/>
      <c r="E140" s="95"/>
      <c r="F140" s="95"/>
    </row>
    <row r="141" spans="3:6">
      <c r="C141" s="95"/>
      <c r="D141" s="95"/>
      <c r="E141" s="95"/>
      <c r="F141" s="95"/>
    </row>
    <row r="142" spans="3:6">
      <c r="C142" s="95"/>
      <c r="D142" s="95"/>
      <c r="E142" s="95"/>
      <c r="F142" s="95"/>
    </row>
    <row r="143" spans="3:6">
      <c r="C143" s="95"/>
      <c r="D143" s="95"/>
      <c r="E143" s="95"/>
      <c r="F143" s="95"/>
    </row>
    <row r="144" spans="3:6">
      <c r="C144" s="95"/>
      <c r="D144" s="95"/>
      <c r="E144" s="95"/>
      <c r="F144" s="95"/>
    </row>
    <row r="145" spans="3:6">
      <c r="C145" s="95"/>
      <c r="D145" s="95"/>
      <c r="E145" s="95"/>
      <c r="F145" s="95"/>
    </row>
    <row r="146" spans="3:6">
      <c r="C146" s="95"/>
      <c r="D146" s="95"/>
      <c r="E146" s="95"/>
      <c r="F146" s="95"/>
    </row>
    <row r="147" spans="3:6">
      <c r="C147" s="95"/>
      <c r="D147" s="95"/>
      <c r="E147" s="95"/>
      <c r="F147" s="95"/>
    </row>
    <row r="148" spans="3:6">
      <c r="C148" s="95"/>
      <c r="D148" s="95"/>
      <c r="E148" s="95"/>
      <c r="F148" s="95"/>
    </row>
    <row r="149" spans="3:6">
      <c r="C149" s="95"/>
      <c r="D149" s="95"/>
      <c r="E149" s="95"/>
      <c r="F149" s="95"/>
    </row>
    <row r="150" spans="3:6">
      <c r="C150" s="95"/>
      <c r="D150" s="95"/>
      <c r="E150" s="95"/>
      <c r="F150" s="95"/>
    </row>
    <row r="151" spans="3:6">
      <c r="C151" s="95"/>
      <c r="D151" s="95"/>
      <c r="E151" s="95"/>
      <c r="F151" s="95"/>
    </row>
    <row r="152" spans="3:6">
      <c r="C152" s="95"/>
      <c r="D152" s="95"/>
      <c r="E152" s="95"/>
      <c r="F152" s="95"/>
    </row>
    <row r="153" spans="3:6">
      <c r="C153" s="95"/>
      <c r="D153" s="95"/>
      <c r="E153" s="95"/>
      <c r="F153" s="95"/>
    </row>
    <row r="154" spans="3:6">
      <c r="C154" s="95"/>
      <c r="D154" s="95"/>
      <c r="E154" s="95"/>
      <c r="F154" s="95"/>
    </row>
    <row r="155" spans="3:6">
      <c r="C155" s="95"/>
      <c r="D155" s="95"/>
      <c r="E155" s="95"/>
      <c r="F155" s="95"/>
    </row>
    <row r="156" spans="3:6">
      <c r="C156" s="95"/>
      <c r="D156" s="95"/>
      <c r="E156" s="95"/>
      <c r="F156" s="95"/>
    </row>
    <row r="157" spans="3:6">
      <c r="C157" s="95"/>
      <c r="D157" s="95"/>
      <c r="E157" s="95"/>
      <c r="F157" s="95"/>
    </row>
    <row r="158" spans="3:6">
      <c r="C158" s="95"/>
      <c r="D158" s="95"/>
      <c r="E158" s="95"/>
      <c r="F158" s="95"/>
    </row>
    <row r="159" spans="3:6">
      <c r="C159" s="95"/>
      <c r="D159" s="95"/>
      <c r="E159" s="95"/>
      <c r="F159" s="95"/>
    </row>
    <row r="160" spans="3:6">
      <c r="C160" s="95"/>
      <c r="D160" s="95"/>
      <c r="E160" s="95"/>
      <c r="F160" s="95"/>
    </row>
    <row r="161" spans="3:6">
      <c r="C161" s="95"/>
      <c r="D161" s="95"/>
      <c r="E161" s="95"/>
      <c r="F161" s="95"/>
    </row>
    <row r="162" spans="3:6">
      <c r="C162" s="95"/>
      <c r="D162" s="95"/>
      <c r="E162" s="95"/>
      <c r="F162" s="95"/>
    </row>
    <row r="163" spans="3:6">
      <c r="C163" s="95"/>
      <c r="D163" s="95"/>
      <c r="E163" s="95"/>
      <c r="F163" s="95"/>
    </row>
    <row r="164" spans="3:6">
      <c r="C164" s="95"/>
      <c r="D164" s="95"/>
      <c r="E164" s="95"/>
      <c r="F164" s="95"/>
    </row>
    <row r="165" spans="3:6">
      <c r="C165" s="95"/>
      <c r="D165" s="95"/>
      <c r="E165" s="95"/>
      <c r="F165" s="95"/>
    </row>
    <row r="166" spans="3:6">
      <c r="C166" s="95"/>
      <c r="D166" s="95"/>
      <c r="E166" s="95"/>
      <c r="F166" s="95"/>
    </row>
    <row r="167" spans="3:6">
      <c r="C167" s="95"/>
      <c r="D167" s="95"/>
      <c r="E167" s="95"/>
      <c r="F167" s="95"/>
    </row>
    <row r="168" spans="3:6">
      <c r="C168" s="95"/>
      <c r="D168" s="95"/>
      <c r="E168" s="95"/>
      <c r="F168" s="95"/>
    </row>
    <row r="169" spans="3:6">
      <c r="C169" s="95"/>
      <c r="D169" s="95"/>
      <c r="E169" s="95"/>
      <c r="F169" s="95"/>
    </row>
    <row r="170" spans="3:6">
      <c r="C170" s="95"/>
      <c r="D170" s="95"/>
      <c r="E170" s="95"/>
      <c r="F170" s="95"/>
    </row>
    <row r="171" spans="3:6">
      <c r="C171" s="95"/>
      <c r="D171" s="95"/>
      <c r="E171" s="95"/>
      <c r="F171" s="95"/>
    </row>
    <row r="172" spans="3:6">
      <c r="C172" s="95"/>
      <c r="D172" s="95"/>
      <c r="E172" s="95"/>
      <c r="F172" s="95"/>
    </row>
    <row r="173" spans="3:6">
      <c r="C173" s="95"/>
      <c r="D173" s="95"/>
      <c r="E173" s="95"/>
      <c r="F173" s="95"/>
    </row>
    <row r="174" spans="3:6">
      <c r="C174" s="95"/>
      <c r="D174" s="95"/>
      <c r="E174" s="95"/>
      <c r="F174" s="95"/>
    </row>
    <row r="175" spans="3:6">
      <c r="C175" s="95"/>
      <c r="D175" s="95"/>
      <c r="E175" s="95"/>
      <c r="F175" s="95"/>
    </row>
    <row r="176" spans="3:6">
      <c r="C176" s="95"/>
      <c r="D176" s="95"/>
      <c r="E176" s="95"/>
      <c r="F176" s="95"/>
    </row>
    <row r="177" spans="3:6">
      <c r="C177" s="95"/>
      <c r="D177" s="95"/>
      <c r="E177" s="95"/>
      <c r="F177" s="95"/>
    </row>
    <row r="178" spans="3:6">
      <c r="C178" s="95"/>
      <c r="D178" s="95"/>
      <c r="E178" s="95"/>
      <c r="F178" s="95"/>
    </row>
    <row r="179" spans="3:6">
      <c r="C179" s="95"/>
      <c r="D179" s="95"/>
      <c r="E179" s="95"/>
      <c r="F179" s="95"/>
    </row>
    <row r="180" spans="3:6">
      <c r="C180" s="95"/>
      <c r="D180" s="95"/>
      <c r="E180" s="95"/>
      <c r="F180" s="95"/>
    </row>
    <row r="181" spans="3:6">
      <c r="C181" s="95"/>
      <c r="D181" s="95"/>
      <c r="E181" s="95"/>
      <c r="F181" s="95"/>
    </row>
    <row r="182" spans="3:6">
      <c r="C182" s="95"/>
      <c r="D182" s="95"/>
      <c r="E182" s="95"/>
      <c r="F182" s="95"/>
    </row>
    <row r="183" spans="3:6">
      <c r="C183" s="95"/>
      <c r="D183" s="95"/>
      <c r="E183" s="95"/>
      <c r="F183" s="95"/>
    </row>
    <row r="184" spans="3:6">
      <c r="C184" s="95"/>
      <c r="D184" s="95"/>
      <c r="E184" s="95"/>
      <c r="F184" s="95"/>
    </row>
    <row r="185" spans="3:6">
      <c r="C185" s="95"/>
      <c r="D185" s="95"/>
      <c r="E185" s="95"/>
      <c r="F185" s="95"/>
    </row>
    <row r="186" spans="3:6">
      <c r="C186" s="95"/>
      <c r="D186" s="95"/>
      <c r="E186" s="95"/>
      <c r="F186" s="95"/>
    </row>
    <row r="187" spans="3:6">
      <c r="C187" s="95"/>
      <c r="D187" s="95"/>
      <c r="E187" s="95"/>
      <c r="F187" s="95"/>
    </row>
    <row r="188" spans="3:6">
      <c r="C188" s="95"/>
      <c r="D188" s="95"/>
      <c r="E188" s="95"/>
      <c r="F188" s="95"/>
    </row>
    <row r="189" spans="3:6">
      <c r="C189" s="95"/>
      <c r="D189" s="95"/>
      <c r="E189" s="95"/>
      <c r="F189" s="95"/>
    </row>
    <row r="190" spans="3:6">
      <c r="C190" s="95"/>
      <c r="D190" s="95"/>
      <c r="E190" s="95"/>
      <c r="F190" s="95"/>
    </row>
    <row r="191" spans="3:6">
      <c r="C191" s="95"/>
      <c r="D191" s="95"/>
      <c r="E191" s="95"/>
      <c r="F191" s="95"/>
    </row>
    <row r="192" spans="3:6">
      <c r="C192" s="95"/>
      <c r="D192" s="95"/>
      <c r="E192" s="95"/>
      <c r="F192" s="95"/>
    </row>
    <row r="193" spans="3:6">
      <c r="C193" s="95"/>
      <c r="D193" s="95"/>
      <c r="E193" s="95"/>
      <c r="F193" s="95"/>
    </row>
    <row r="194" spans="3:6">
      <c r="C194" s="95"/>
      <c r="D194" s="95"/>
      <c r="E194" s="95"/>
      <c r="F194" s="95"/>
    </row>
    <row r="195" spans="3:6">
      <c r="C195" s="95"/>
      <c r="D195" s="95"/>
      <c r="E195" s="95"/>
      <c r="F195" s="95"/>
    </row>
    <row r="196" spans="3:6">
      <c r="C196" s="95"/>
      <c r="D196" s="95"/>
      <c r="E196" s="95"/>
      <c r="F196" s="95"/>
    </row>
    <row r="197" spans="3:6">
      <c r="C197" s="95"/>
      <c r="D197" s="95"/>
      <c r="E197" s="95"/>
      <c r="F197" s="95"/>
    </row>
    <row r="198" spans="3:6">
      <c r="C198" s="95"/>
      <c r="D198" s="95"/>
      <c r="E198" s="95"/>
      <c r="F198" s="95"/>
    </row>
    <row r="199" spans="3:6">
      <c r="C199" s="95"/>
      <c r="D199" s="95"/>
      <c r="E199" s="95"/>
      <c r="F199" s="95"/>
    </row>
    <row r="200" spans="3:6">
      <c r="C200" s="95"/>
      <c r="D200" s="95"/>
      <c r="E200" s="95"/>
      <c r="F200" s="95"/>
    </row>
    <row r="201" spans="3:6">
      <c r="C201" s="95"/>
      <c r="D201" s="95"/>
      <c r="E201" s="95"/>
      <c r="F201" s="95"/>
    </row>
    <row r="202" spans="3:6">
      <c r="C202" s="95"/>
      <c r="D202" s="95"/>
      <c r="E202" s="95"/>
      <c r="F202" s="95"/>
    </row>
    <row r="203" spans="3:6">
      <c r="C203" s="95"/>
      <c r="D203" s="95"/>
      <c r="E203" s="95"/>
      <c r="F203" s="95"/>
    </row>
    <row r="204" spans="3:6">
      <c r="C204" s="95"/>
      <c r="D204" s="95"/>
      <c r="E204" s="95"/>
      <c r="F204" s="95"/>
    </row>
    <row r="205" spans="3:6">
      <c r="C205" s="95"/>
      <c r="D205" s="95"/>
      <c r="E205" s="95"/>
      <c r="F205" s="95"/>
    </row>
    <row r="206" spans="3:6">
      <c r="C206" s="95"/>
      <c r="D206" s="95"/>
      <c r="E206" s="95"/>
      <c r="F206" s="95"/>
    </row>
    <row r="207" spans="3:6">
      <c r="C207" s="95"/>
      <c r="D207" s="95"/>
      <c r="E207" s="95"/>
      <c r="F207" s="95"/>
    </row>
    <row r="208" spans="3:6">
      <c r="C208" s="95"/>
      <c r="D208" s="95"/>
      <c r="E208" s="95"/>
      <c r="F208" s="95"/>
    </row>
    <row r="209" spans="3:6">
      <c r="C209" s="95"/>
      <c r="D209" s="95"/>
      <c r="E209" s="95"/>
      <c r="F209" s="95"/>
    </row>
    <row r="210" spans="3:6">
      <c r="C210" s="95"/>
      <c r="D210" s="95"/>
      <c r="E210" s="95"/>
      <c r="F210" s="95"/>
    </row>
    <row r="211" spans="3:6">
      <c r="C211" s="95"/>
      <c r="D211" s="95"/>
      <c r="E211" s="95"/>
      <c r="F211" s="95"/>
    </row>
    <row r="212" spans="3:6">
      <c r="C212" s="95"/>
      <c r="D212" s="95"/>
      <c r="E212" s="95"/>
      <c r="F212" s="95"/>
    </row>
    <row r="213" spans="3:6">
      <c r="C213" s="95"/>
      <c r="D213" s="95"/>
      <c r="E213" s="95"/>
      <c r="F213" s="95"/>
    </row>
    <row r="214" spans="3:6">
      <c r="C214" s="95"/>
      <c r="D214" s="95"/>
      <c r="E214" s="95"/>
      <c r="F214" s="95"/>
    </row>
    <row r="215" spans="3:6">
      <c r="C215" s="95"/>
      <c r="D215" s="95"/>
      <c r="E215" s="95"/>
      <c r="F215" s="95"/>
    </row>
    <row r="216" spans="3:6">
      <c r="C216" s="95"/>
      <c r="D216" s="95"/>
      <c r="E216" s="95"/>
      <c r="F216" s="95"/>
    </row>
    <row r="217" spans="3:6">
      <c r="C217" s="95"/>
      <c r="D217" s="95"/>
      <c r="E217" s="95"/>
      <c r="F217" s="95"/>
    </row>
    <row r="218" spans="3:6">
      <c r="C218" s="95"/>
      <c r="D218" s="95"/>
      <c r="E218" s="95"/>
      <c r="F218" s="95"/>
    </row>
    <row r="219" spans="3:6">
      <c r="C219" s="95"/>
      <c r="D219" s="95"/>
      <c r="E219" s="95"/>
      <c r="F219" s="95"/>
    </row>
    <row r="220" spans="3:6">
      <c r="C220" s="95"/>
      <c r="D220" s="95"/>
      <c r="E220" s="95"/>
      <c r="F220" s="95"/>
    </row>
    <row r="221" spans="3:6">
      <c r="C221" s="95"/>
      <c r="D221" s="95"/>
      <c r="E221" s="95"/>
      <c r="F221" s="95"/>
    </row>
    <row r="222" spans="3:6">
      <c r="C222" s="95"/>
      <c r="D222" s="95"/>
      <c r="E222" s="95"/>
      <c r="F222" s="95"/>
    </row>
    <row r="223" spans="3:6">
      <c r="C223" s="95"/>
      <c r="D223" s="95"/>
      <c r="E223" s="95"/>
      <c r="F223" s="95"/>
    </row>
    <row r="224" spans="3:6">
      <c r="C224" s="95"/>
      <c r="D224" s="95"/>
      <c r="E224" s="95"/>
      <c r="F224" s="95"/>
    </row>
    <row r="225" spans="3:6">
      <c r="C225" s="95"/>
      <c r="D225" s="95"/>
      <c r="E225" s="95"/>
      <c r="F225" s="95"/>
    </row>
    <row r="226" spans="3:6">
      <c r="C226" s="95"/>
      <c r="D226" s="95"/>
      <c r="E226" s="95"/>
      <c r="F226" s="95"/>
    </row>
    <row r="227" spans="3:6">
      <c r="C227" s="95"/>
      <c r="D227" s="95"/>
      <c r="E227" s="95"/>
      <c r="F227" s="95"/>
    </row>
    <row r="228" spans="3:6">
      <c r="C228" s="95"/>
      <c r="D228" s="95"/>
      <c r="E228" s="95"/>
      <c r="F228" s="95"/>
    </row>
    <row r="229" spans="3:6">
      <c r="C229" s="95"/>
      <c r="D229" s="95"/>
      <c r="E229" s="95"/>
      <c r="F229" s="95"/>
    </row>
    <row r="230" spans="3:6">
      <c r="C230" s="95"/>
      <c r="D230" s="95"/>
      <c r="E230" s="95"/>
      <c r="F230" s="95"/>
    </row>
    <row r="231" spans="3:6">
      <c r="C231" s="95"/>
      <c r="D231" s="95"/>
      <c r="E231" s="95"/>
      <c r="F231" s="95"/>
    </row>
    <row r="232" spans="3:6">
      <c r="C232" s="95"/>
      <c r="D232" s="95"/>
      <c r="E232" s="95"/>
      <c r="F232" s="95"/>
    </row>
    <row r="233" spans="3:6">
      <c r="C233" s="95"/>
      <c r="D233" s="95"/>
      <c r="E233" s="95"/>
      <c r="F233" s="95"/>
    </row>
    <row r="234" spans="3:6">
      <c r="C234" s="95"/>
      <c r="D234" s="95"/>
      <c r="E234" s="95"/>
      <c r="F234" s="95"/>
    </row>
    <row r="235" spans="3:6">
      <c r="C235" s="95"/>
      <c r="D235" s="95"/>
      <c r="E235" s="95"/>
      <c r="F235" s="95"/>
    </row>
    <row r="236" spans="3:6">
      <c r="C236" s="95"/>
      <c r="D236" s="95"/>
      <c r="E236" s="95"/>
      <c r="F236" s="95"/>
    </row>
    <row r="237" spans="3:6">
      <c r="C237" s="95"/>
      <c r="D237" s="95"/>
      <c r="E237" s="95"/>
      <c r="F237" s="95"/>
    </row>
    <row r="238" spans="3:6">
      <c r="C238" s="95"/>
      <c r="D238" s="95"/>
      <c r="E238" s="95"/>
      <c r="F238" s="95"/>
    </row>
    <row r="239" spans="3:6">
      <c r="C239" s="95"/>
      <c r="D239" s="95"/>
      <c r="E239" s="95"/>
      <c r="F239" s="95"/>
    </row>
    <row r="240" spans="3:6">
      <c r="C240" s="95"/>
      <c r="D240" s="95"/>
      <c r="E240" s="95"/>
      <c r="F240" s="95"/>
    </row>
    <row r="241" spans="3:6">
      <c r="C241" s="95"/>
      <c r="D241" s="95"/>
      <c r="E241" s="95"/>
      <c r="F241" s="95"/>
    </row>
    <row r="242" spans="3:6">
      <c r="C242" s="95"/>
      <c r="D242" s="95"/>
      <c r="E242" s="95"/>
      <c r="F242" s="95"/>
    </row>
    <row r="243" spans="3:6">
      <c r="C243" s="95"/>
      <c r="D243" s="95"/>
      <c r="E243" s="95"/>
      <c r="F243" s="95"/>
    </row>
    <row r="244" spans="3:6">
      <c r="C244" s="95"/>
      <c r="D244" s="95"/>
      <c r="E244" s="95"/>
      <c r="F244" s="95"/>
    </row>
    <row r="245" spans="3:6">
      <c r="C245" s="95"/>
      <c r="D245" s="95"/>
      <c r="E245" s="95"/>
      <c r="F245" s="95"/>
    </row>
    <row r="246" spans="3:6">
      <c r="C246" s="95"/>
      <c r="D246" s="95"/>
      <c r="E246" s="95"/>
      <c r="F246" s="95"/>
    </row>
    <row r="247" spans="3:6">
      <c r="C247" s="95"/>
      <c r="D247" s="95"/>
      <c r="E247" s="95"/>
      <c r="F247" s="95"/>
    </row>
    <row r="248" spans="3:6">
      <c r="C248" s="95"/>
      <c r="D248" s="95"/>
      <c r="E248" s="95"/>
      <c r="F248" s="95"/>
    </row>
    <row r="249" spans="3:6">
      <c r="C249" s="95"/>
      <c r="D249" s="95"/>
      <c r="E249" s="95"/>
      <c r="F249" s="95"/>
    </row>
    <row r="250" spans="3:6">
      <c r="C250" s="95"/>
      <c r="D250" s="95"/>
      <c r="E250" s="95"/>
      <c r="F250" s="95"/>
    </row>
    <row r="251" spans="3:6">
      <c r="C251" s="95"/>
      <c r="D251" s="95"/>
      <c r="E251" s="95"/>
      <c r="F251" s="95"/>
    </row>
    <row r="252" spans="3:6">
      <c r="C252" s="95"/>
      <c r="D252" s="95"/>
      <c r="E252" s="95"/>
      <c r="F252" s="95"/>
    </row>
    <row r="253" spans="3:6">
      <c r="C253" s="95"/>
      <c r="D253" s="95"/>
      <c r="E253" s="95"/>
      <c r="F253" s="95"/>
    </row>
    <row r="254" spans="3:6">
      <c r="C254" s="95"/>
      <c r="D254" s="95"/>
      <c r="E254" s="95"/>
      <c r="F254" s="95"/>
    </row>
    <row r="255" spans="3:6">
      <c r="C255" s="95"/>
      <c r="D255" s="95"/>
      <c r="E255" s="95"/>
      <c r="F255" s="95"/>
    </row>
    <row r="256" spans="3:6">
      <c r="C256" s="95"/>
      <c r="D256" s="95"/>
      <c r="E256" s="95"/>
      <c r="F256" s="95"/>
    </row>
    <row r="257" spans="3:6">
      <c r="C257" s="95"/>
      <c r="D257" s="95"/>
      <c r="E257" s="95"/>
      <c r="F257" s="95"/>
    </row>
    <row r="258" spans="3:6">
      <c r="C258" s="95"/>
      <c r="D258" s="95"/>
      <c r="E258" s="95"/>
      <c r="F258" s="95"/>
    </row>
    <row r="259" spans="3:6">
      <c r="C259" s="95"/>
      <c r="D259" s="95"/>
      <c r="E259" s="95"/>
      <c r="F259" s="95"/>
    </row>
    <row r="260" spans="3:6">
      <c r="C260" s="95"/>
      <c r="D260" s="95"/>
      <c r="E260" s="95"/>
      <c r="F260" s="95"/>
    </row>
    <row r="261" spans="3:6">
      <c r="C261" s="95"/>
      <c r="D261" s="95"/>
      <c r="E261" s="95"/>
      <c r="F261" s="95"/>
    </row>
    <row r="262" spans="3:6">
      <c r="C262" s="95"/>
      <c r="D262" s="95"/>
      <c r="E262" s="95"/>
      <c r="F262" s="95"/>
    </row>
    <row r="263" spans="3:6">
      <c r="C263" s="95"/>
      <c r="D263" s="95"/>
      <c r="E263" s="95"/>
      <c r="F263" s="95"/>
    </row>
    <row r="264" spans="3:6">
      <c r="C264" s="95"/>
      <c r="D264" s="95"/>
      <c r="E264" s="95"/>
      <c r="F264" s="95"/>
    </row>
    <row r="265" spans="3:6">
      <c r="C265" s="95"/>
      <c r="D265" s="95"/>
      <c r="E265" s="95"/>
      <c r="F265" s="95"/>
    </row>
    <row r="266" spans="3:6">
      <c r="C266" s="95"/>
      <c r="D266" s="95"/>
      <c r="E266" s="95"/>
      <c r="F266" s="95"/>
    </row>
    <row r="267" spans="3:6">
      <c r="C267" s="95"/>
      <c r="D267" s="95"/>
      <c r="E267" s="95"/>
      <c r="F267" s="95"/>
    </row>
    <row r="268" spans="3:6">
      <c r="C268" s="95"/>
      <c r="D268" s="95"/>
      <c r="E268" s="95"/>
      <c r="F268" s="95"/>
    </row>
    <row r="269" spans="3:6">
      <c r="C269" s="95"/>
      <c r="D269" s="95"/>
      <c r="E269" s="95"/>
      <c r="F269" s="95"/>
    </row>
    <row r="270" spans="3:6">
      <c r="C270" s="95"/>
      <c r="D270" s="95"/>
      <c r="E270" s="95"/>
      <c r="F270" s="95"/>
    </row>
    <row r="271" spans="3:6">
      <c r="C271" s="95"/>
      <c r="D271" s="95"/>
      <c r="E271" s="95"/>
      <c r="F271" s="95"/>
    </row>
    <row r="272" spans="3:6">
      <c r="C272" s="95"/>
      <c r="D272" s="95"/>
      <c r="E272" s="95"/>
      <c r="F272" s="95"/>
    </row>
    <row r="273" spans="3:6">
      <c r="C273" s="95"/>
      <c r="D273" s="95"/>
      <c r="E273" s="95"/>
      <c r="F273" s="95"/>
    </row>
    <row r="274" spans="3:6">
      <c r="C274" s="95"/>
      <c r="D274" s="95"/>
      <c r="E274" s="95"/>
      <c r="F274" s="95"/>
    </row>
    <row r="275" spans="3:6">
      <c r="C275" s="95"/>
      <c r="D275" s="95"/>
      <c r="E275" s="95"/>
      <c r="F275" s="95"/>
    </row>
    <row r="276" spans="3:6">
      <c r="C276" s="95"/>
      <c r="D276" s="95"/>
      <c r="E276" s="95"/>
      <c r="F276" s="95"/>
    </row>
    <row r="277" spans="3:6">
      <c r="C277" s="95"/>
      <c r="D277" s="95"/>
      <c r="E277" s="95"/>
      <c r="F277" s="95"/>
    </row>
    <row r="278" spans="3:6">
      <c r="C278" s="95"/>
      <c r="D278" s="95"/>
      <c r="E278" s="95"/>
      <c r="F278" s="95"/>
    </row>
    <row r="279" spans="3:6">
      <c r="C279" s="95"/>
      <c r="D279" s="95"/>
      <c r="E279" s="95"/>
      <c r="F279" s="95"/>
    </row>
    <row r="280" spans="3:6">
      <c r="C280" s="95"/>
      <c r="D280" s="95"/>
      <c r="E280" s="95"/>
      <c r="F280" s="95"/>
    </row>
    <row r="281" spans="3:6">
      <c r="C281" s="95"/>
      <c r="D281" s="95"/>
      <c r="E281" s="95"/>
      <c r="F281" s="95"/>
    </row>
    <row r="282" spans="3:6">
      <c r="C282" s="95"/>
      <c r="D282" s="95"/>
      <c r="E282" s="95"/>
      <c r="F282" s="95"/>
    </row>
    <row r="283" spans="3:6">
      <c r="C283" s="95"/>
      <c r="D283" s="95"/>
      <c r="E283" s="95"/>
      <c r="F283" s="95"/>
    </row>
    <row r="284" spans="3:6">
      <c r="C284" s="95"/>
      <c r="D284" s="95"/>
      <c r="E284" s="95"/>
      <c r="F284" s="95"/>
    </row>
    <row r="285" spans="3:6">
      <c r="C285" s="95"/>
      <c r="D285" s="95"/>
      <c r="E285" s="95"/>
      <c r="F285" s="95"/>
    </row>
    <row r="286" spans="3:6">
      <c r="C286" s="95"/>
      <c r="D286" s="95"/>
      <c r="E286" s="95"/>
      <c r="F286" s="95"/>
    </row>
    <row r="287" spans="3:6">
      <c r="C287" s="95"/>
      <c r="D287" s="95"/>
      <c r="E287" s="95"/>
      <c r="F287" s="95"/>
    </row>
    <row r="288" spans="3:6">
      <c r="C288" s="95"/>
      <c r="D288" s="95"/>
      <c r="E288" s="95"/>
      <c r="F288" s="95"/>
    </row>
    <row r="289" spans="3:6">
      <c r="C289" s="95"/>
      <c r="D289" s="95"/>
      <c r="E289" s="95"/>
      <c r="F289" s="95"/>
    </row>
    <row r="290" spans="3:6">
      <c r="C290" s="95"/>
      <c r="D290" s="95"/>
      <c r="E290" s="95"/>
      <c r="F290" s="95"/>
    </row>
    <row r="291" spans="3:6">
      <c r="C291" s="95"/>
      <c r="D291" s="95"/>
      <c r="E291" s="95"/>
      <c r="F291" s="95"/>
    </row>
    <row r="292" spans="3:6">
      <c r="C292" s="95"/>
      <c r="D292" s="95"/>
      <c r="E292" s="95"/>
      <c r="F292" s="95"/>
    </row>
    <row r="293" spans="3:6">
      <c r="C293" s="95"/>
      <c r="D293" s="95"/>
      <c r="E293" s="95"/>
      <c r="F293" s="95"/>
    </row>
    <row r="294" spans="3:6">
      <c r="C294" s="95"/>
      <c r="D294" s="95"/>
      <c r="E294" s="95"/>
      <c r="F294" s="95"/>
    </row>
    <row r="295" spans="3:6">
      <c r="C295" s="95"/>
      <c r="D295" s="95"/>
      <c r="E295" s="95"/>
      <c r="F295" s="95"/>
    </row>
    <row r="296" spans="3:6">
      <c r="C296" s="95"/>
      <c r="D296" s="95"/>
      <c r="E296" s="95"/>
      <c r="F296" s="95"/>
    </row>
    <row r="297" spans="3:6">
      <c r="C297" s="95"/>
      <c r="D297" s="95"/>
      <c r="E297" s="95"/>
      <c r="F297" s="95"/>
    </row>
    <row r="298" spans="3:6">
      <c r="C298" s="95"/>
      <c r="D298" s="95"/>
      <c r="E298" s="95"/>
      <c r="F298" s="95"/>
    </row>
    <row r="299" spans="3:6">
      <c r="C299" s="95"/>
      <c r="D299" s="95"/>
      <c r="E299" s="95"/>
      <c r="F299" s="95"/>
    </row>
    <row r="300" spans="3:6">
      <c r="C300" s="95"/>
      <c r="D300" s="95"/>
      <c r="E300" s="95"/>
      <c r="F300" s="95"/>
    </row>
    <row r="301" spans="3:6">
      <c r="C301" s="95"/>
      <c r="D301" s="95"/>
      <c r="E301" s="95"/>
      <c r="F301" s="95"/>
    </row>
    <row r="302" spans="3:6">
      <c r="C302" s="95"/>
      <c r="D302" s="95"/>
      <c r="E302" s="95"/>
      <c r="F302" s="95"/>
    </row>
    <row r="303" spans="3:6">
      <c r="C303" s="95"/>
      <c r="D303" s="95"/>
      <c r="E303" s="95"/>
      <c r="F303" s="95"/>
    </row>
    <row r="304" spans="3:6">
      <c r="C304" s="95"/>
      <c r="D304" s="95"/>
      <c r="E304" s="95"/>
      <c r="F304" s="95"/>
    </row>
    <row r="305" spans="3:6">
      <c r="C305" s="95"/>
      <c r="D305" s="95"/>
      <c r="E305" s="95"/>
      <c r="F305" s="95"/>
    </row>
    <row r="306" spans="3:6">
      <c r="C306" s="95"/>
      <c r="D306" s="95"/>
      <c r="E306" s="95"/>
      <c r="F306" s="95"/>
    </row>
    <row r="307" spans="3:6">
      <c r="C307" s="95"/>
      <c r="D307" s="95"/>
      <c r="E307" s="95"/>
      <c r="F307" s="95"/>
    </row>
    <row r="308" spans="3:6">
      <c r="C308" s="95"/>
      <c r="D308" s="95"/>
      <c r="E308" s="95"/>
      <c r="F308" s="95"/>
    </row>
    <row r="309" spans="3:6">
      <c r="C309" s="95"/>
      <c r="D309" s="95"/>
      <c r="E309" s="95"/>
      <c r="F309" s="95"/>
    </row>
    <row r="310" spans="3:6">
      <c r="C310" s="95"/>
      <c r="D310" s="95"/>
      <c r="E310" s="95"/>
      <c r="F310" s="95"/>
    </row>
    <row r="311" spans="3:6">
      <c r="C311" s="95"/>
      <c r="D311" s="95"/>
      <c r="E311" s="95"/>
      <c r="F311" s="95"/>
    </row>
    <row r="312" spans="3:6">
      <c r="C312" s="95"/>
      <c r="D312" s="95"/>
      <c r="E312" s="95"/>
      <c r="F312" s="95"/>
    </row>
    <row r="313" spans="3:6">
      <c r="C313" s="95"/>
      <c r="D313" s="95"/>
      <c r="E313" s="95"/>
      <c r="F313" s="95"/>
    </row>
    <row r="314" spans="3:6">
      <c r="C314" s="95"/>
      <c r="D314" s="95"/>
      <c r="E314" s="95"/>
      <c r="F314" s="95"/>
    </row>
    <row r="315" spans="3:6">
      <c r="C315" s="95"/>
      <c r="D315" s="95"/>
      <c r="E315" s="95"/>
      <c r="F315" s="95"/>
    </row>
    <row r="316" spans="3:6">
      <c r="C316" s="95"/>
      <c r="D316" s="95"/>
      <c r="E316" s="95"/>
      <c r="F316" s="95"/>
    </row>
    <row r="317" spans="3:6">
      <c r="C317" s="95"/>
      <c r="D317" s="95"/>
      <c r="E317" s="95"/>
      <c r="F317" s="95"/>
    </row>
    <row r="318" spans="3:6">
      <c r="C318" s="95"/>
      <c r="D318" s="95"/>
      <c r="E318" s="95"/>
      <c r="F318" s="95"/>
    </row>
    <row r="319" spans="3:6">
      <c r="C319" s="95"/>
      <c r="D319" s="95"/>
      <c r="E319" s="95"/>
      <c r="F319" s="95"/>
    </row>
    <row r="320" spans="3:6">
      <c r="C320" s="95"/>
      <c r="D320" s="95"/>
      <c r="E320" s="95"/>
      <c r="F320" s="95"/>
    </row>
    <row r="321" spans="3:6">
      <c r="C321" s="95"/>
      <c r="D321" s="95"/>
      <c r="E321" s="95"/>
      <c r="F321" s="95"/>
    </row>
    <row r="322" spans="3:6">
      <c r="C322" s="95"/>
      <c r="D322" s="95"/>
      <c r="E322" s="95"/>
      <c r="F322" s="95"/>
    </row>
    <row r="323" spans="3:6">
      <c r="C323" s="95"/>
      <c r="D323" s="95"/>
      <c r="E323" s="95"/>
      <c r="F323" s="95"/>
    </row>
    <row r="324" spans="3:6">
      <c r="C324" s="95"/>
      <c r="D324" s="95"/>
      <c r="E324" s="95"/>
      <c r="F324" s="95"/>
    </row>
    <row r="325" spans="3:6">
      <c r="C325" s="95"/>
      <c r="D325" s="95"/>
      <c r="E325" s="95"/>
      <c r="F325" s="95"/>
    </row>
    <row r="326" spans="3:6">
      <c r="C326" s="95"/>
      <c r="D326" s="95"/>
      <c r="E326" s="95"/>
      <c r="F326" s="95"/>
    </row>
    <row r="327" spans="3:6">
      <c r="C327" s="95"/>
      <c r="D327" s="95"/>
      <c r="E327" s="95"/>
      <c r="F327" s="95"/>
    </row>
    <row r="328" spans="3:6">
      <c r="C328" s="95"/>
      <c r="D328" s="95"/>
      <c r="E328" s="95"/>
      <c r="F328" s="95"/>
    </row>
    <row r="329" spans="3:6">
      <c r="C329" s="95"/>
      <c r="D329" s="95"/>
      <c r="E329" s="95"/>
      <c r="F329" s="95"/>
    </row>
    <row r="330" spans="3:6">
      <c r="C330" s="95"/>
      <c r="D330" s="95"/>
      <c r="E330" s="95"/>
      <c r="F330" s="95"/>
    </row>
    <row r="331" spans="3:6">
      <c r="C331" s="95"/>
      <c r="D331" s="95"/>
      <c r="E331" s="95"/>
      <c r="F331" s="95"/>
    </row>
    <row r="332" spans="3:6">
      <c r="C332" s="95"/>
      <c r="D332" s="95"/>
      <c r="E332" s="95"/>
      <c r="F332" s="95"/>
    </row>
    <row r="333" spans="3:6">
      <c r="C333" s="95"/>
      <c r="D333" s="95"/>
      <c r="E333" s="95"/>
      <c r="F333" s="95"/>
    </row>
    <row r="334" spans="3:6">
      <c r="C334" s="95"/>
      <c r="D334" s="95"/>
      <c r="E334" s="95"/>
      <c r="F334" s="95"/>
    </row>
    <row r="335" spans="3:6">
      <c r="C335" s="95"/>
      <c r="D335" s="95"/>
      <c r="E335" s="95"/>
      <c r="F335" s="95"/>
    </row>
    <row r="336" spans="3:6">
      <c r="C336" s="95"/>
      <c r="D336" s="95"/>
      <c r="E336" s="95"/>
      <c r="F336" s="95"/>
    </row>
    <row r="337" spans="3:6">
      <c r="C337" s="95"/>
      <c r="D337" s="95"/>
      <c r="E337" s="95"/>
      <c r="F337" s="95"/>
    </row>
    <row r="338" spans="3:6">
      <c r="C338" s="95"/>
      <c r="D338" s="95"/>
      <c r="E338" s="95"/>
      <c r="F338" s="95"/>
    </row>
    <row r="339" spans="3:6">
      <c r="C339" s="95"/>
      <c r="D339" s="95"/>
      <c r="E339" s="95"/>
      <c r="F339" s="95"/>
    </row>
    <row r="340" spans="3:6">
      <c r="C340" s="95"/>
      <c r="D340" s="95"/>
      <c r="E340" s="95"/>
      <c r="F340" s="95"/>
    </row>
    <row r="341" spans="3:6">
      <c r="C341" s="95"/>
      <c r="D341" s="95"/>
      <c r="E341" s="95"/>
      <c r="F341" s="95"/>
    </row>
    <row r="342" spans="3:6">
      <c r="C342" s="95"/>
      <c r="D342" s="95"/>
      <c r="E342" s="95"/>
      <c r="F342" s="95"/>
    </row>
    <row r="343" spans="3:6">
      <c r="C343" s="95"/>
      <c r="D343" s="95"/>
      <c r="E343" s="95"/>
      <c r="F343" s="95"/>
    </row>
    <row r="344" spans="3:6">
      <c r="C344" s="95"/>
      <c r="D344" s="95"/>
      <c r="E344" s="95"/>
      <c r="F344" s="95"/>
    </row>
    <row r="345" spans="3:6">
      <c r="C345" s="95"/>
      <c r="D345" s="95"/>
      <c r="E345" s="95"/>
      <c r="F345" s="95"/>
    </row>
    <row r="346" spans="3:6">
      <c r="C346" s="95"/>
      <c r="D346" s="95"/>
      <c r="E346" s="95"/>
      <c r="F346" s="95"/>
    </row>
    <row r="347" spans="3:6">
      <c r="C347" s="95"/>
      <c r="D347" s="95"/>
      <c r="E347" s="95"/>
      <c r="F347" s="95"/>
    </row>
    <row r="348" spans="3:6">
      <c r="C348" s="95"/>
      <c r="D348" s="95"/>
      <c r="E348" s="95"/>
      <c r="F348" s="95"/>
    </row>
    <row r="349" spans="3:6">
      <c r="C349" s="95"/>
      <c r="D349" s="95"/>
      <c r="E349" s="95"/>
      <c r="F349" s="95"/>
    </row>
    <row r="350" spans="3:6">
      <c r="C350" s="95"/>
      <c r="D350" s="95"/>
      <c r="E350" s="95"/>
      <c r="F350" s="95"/>
    </row>
    <row r="351" spans="3:6">
      <c r="C351" s="95"/>
      <c r="D351" s="95"/>
      <c r="E351" s="95"/>
      <c r="F351" s="95"/>
    </row>
    <row r="352" spans="3:6">
      <c r="C352" s="95"/>
      <c r="D352" s="95"/>
      <c r="E352" s="95"/>
      <c r="F352" s="95"/>
    </row>
    <row r="353" spans="3:6">
      <c r="C353" s="95"/>
      <c r="D353" s="95"/>
      <c r="E353" s="95"/>
      <c r="F353" s="95"/>
    </row>
    <row r="354" spans="3:6">
      <c r="C354" s="95"/>
      <c r="D354" s="95"/>
      <c r="E354" s="95"/>
      <c r="F354" s="95"/>
    </row>
    <row r="355" spans="3:6">
      <c r="C355" s="95"/>
      <c r="D355" s="95"/>
      <c r="E355" s="95"/>
      <c r="F355" s="95"/>
    </row>
    <row r="356" spans="3:6">
      <c r="C356" s="95"/>
      <c r="D356" s="95"/>
      <c r="E356" s="95"/>
      <c r="F356" s="95"/>
    </row>
    <row r="357" spans="3:6">
      <c r="C357" s="95"/>
      <c r="D357" s="95"/>
      <c r="E357" s="95"/>
      <c r="F357" s="95"/>
    </row>
    <row r="358" spans="3:6">
      <c r="C358" s="95"/>
      <c r="D358" s="95"/>
      <c r="E358" s="95"/>
      <c r="F358" s="95"/>
    </row>
    <row r="359" spans="3:6">
      <c r="C359" s="95"/>
      <c r="D359" s="95"/>
      <c r="E359" s="95"/>
      <c r="F359" s="95"/>
    </row>
    <row r="360" spans="3:6">
      <c r="C360" s="95"/>
      <c r="D360" s="95"/>
      <c r="E360" s="95"/>
      <c r="F360" s="95"/>
    </row>
    <row r="361" spans="3:6">
      <c r="C361" s="95"/>
      <c r="D361" s="95"/>
      <c r="E361" s="95"/>
      <c r="F361" s="95"/>
    </row>
    <row r="362" spans="3:6">
      <c r="C362" s="95"/>
      <c r="D362" s="95"/>
      <c r="E362" s="95"/>
      <c r="F362" s="95"/>
    </row>
    <row r="363" spans="3:6">
      <c r="C363" s="95"/>
      <c r="D363" s="95"/>
      <c r="E363" s="95"/>
      <c r="F363" s="95"/>
    </row>
    <row r="364" spans="3:6">
      <c r="C364" s="95"/>
      <c r="D364" s="95"/>
      <c r="E364" s="95"/>
      <c r="F364" s="95"/>
    </row>
    <row r="365" spans="3:6">
      <c r="C365" s="95"/>
      <c r="D365" s="95"/>
      <c r="E365" s="95"/>
      <c r="F365" s="95"/>
    </row>
    <row r="366" spans="3:6">
      <c r="C366" s="95"/>
      <c r="D366" s="95"/>
      <c r="E366" s="95"/>
      <c r="F366" s="95"/>
    </row>
    <row r="367" spans="3:6">
      <c r="C367" s="95"/>
      <c r="D367" s="95"/>
      <c r="E367" s="95"/>
      <c r="F367" s="95"/>
    </row>
    <row r="368" spans="3:6">
      <c r="C368" s="95"/>
      <c r="D368" s="95"/>
      <c r="E368" s="95"/>
      <c r="F368" s="95"/>
    </row>
    <row r="369" spans="3:6">
      <c r="C369" s="95"/>
      <c r="D369" s="95"/>
      <c r="E369" s="95"/>
      <c r="F369" s="95"/>
    </row>
    <row r="370" spans="3:6">
      <c r="C370" s="95"/>
      <c r="D370" s="95"/>
      <c r="E370" s="95"/>
      <c r="F370" s="95"/>
    </row>
    <row r="371" spans="3:6">
      <c r="C371" s="95"/>
      <c r="D371" s="95"/>
      <c r="E371" s="95"/>
      <c r="F371" s="95"/>
    </row>
    <row r="372" spans="3:6">
      <c r="C372" s="95"/>
      <c r="D372" s="95"/>
      <c r="E372" s="95"/>
      <c r="F372" s="95"/>
    </row>
    <row r="373" spans="3:6">
      <c r="C373" s="95"/>
      <c r="D373" s="95"/>
      <c r="E373" s="95"/>
      <c r="F373" s="95"/>
    </row>
    <row r="374" spans="3:6">
      <c r="C374" s="95"/>
      <c r="D374" s="95"/>
      <c r="E374" s="95"/>
      <c r="F374" s="95"/>
    </row>
    <row r="375" spans="3:6">
      <c r="C375" s="95"/>
      <c r="D375" s="95"/>
      <c r="E375" s="95"/>
      <c r="F375" s="95"/>
    </row>
    <row r="376" spans="3:6">
      <c r="C376" s="95"/>
      <c r="D376" s="95"/>
      <c r="E376" s="95"/>
      <c r="F376" s="95"/>
    </row>
    <row r="377" spans="3:6">
      <c r="C377" s="95"/>
      <c r="D377" s="95"/>
      <c r="E377" s="95"/>
      <c r="F377" s="95"/>
    </row>
    <row r="378" spans="3:6">
      <c r="C378" s="95"/>
      <c r="D378" s="95"/>
      <c r="E378" s="95"/>
      <c r="F378" s="95"/>
    </row>
    <row r="379" spans="3:6">
      <c r="C379" s="95"/>
      <c r="D379" s="95"/>
      <c r="E379" s="95"/>
      <c r="F379" s="95"/>
    </row>
    <row r="380" spans="3:6">
      <c r="C380" s="95"/>
      <c r="D380" s="95"/>
      <c r="E380" s="95"/>
      <c r="F380" s="95"/>
    </row>
    <row r="381" spans="3:6">
      <c r="C381" s="95"/>
      <c r="D381" s="95"/>
      <c r="E381" s="95"/>
      <c r="F381" s="95"/>
    </row>
    <row r="382" spans="3:6">
      <c r="C382" s="95"/>
      <c r="D382" s="95"/>
      <c r="E382" s="95"/>
      <c r="F382" s="95"/>
    </row>
    <row r="383" spans="3:6">
      <c r="C383" s="95"/>
      <c r="D383" s="95"/>
      <c r="E383" s="95"/>
      <c r="F383" s="95"/>
    </row>
    <row r="384" spans="3:6">
      <c r="C384" s="95"/>
      <c r="D384" s="95"/>
      <c r="E384" s="95"/>
      <c r="F384" s="95"/>
    </row>
    <row r="385" spans="3:6">
      <c r="C385" s="95"/>
      <c r="D385" s="95"/>
      <c r="E385" s="95"/>
      <c r="F385" s="95"/>
    </row>
    <row r="386" spans="3:6">
      <c r="C386" s="95"/>
      <c r="D386" s="95"/>
      <c r="E386" s="95"/>
      <c r="F386" s="95"/>
    </row>
    <row r="387" spans="3:6">
      <c r="C387" s="95"/>
      <c r="D387" s="95"/>
      <c r="E387" s="95"/>
      <c r="F387" s="95"/>
    </row>
    <row r="388" spans="3:6">
      <c r="C388" s="95"/>
      <c r="D388" s="95"/>
      <c r="E388" s="95"/>
      <c r="F388" s="95"/>
    </row>
    <row r="389" spans="3:6">
      <c r="C389" s="95"/>
      <c r="D389" s="95"/>
      <c r="E389" s="95"/>
      <c r="F389" s="95"/>
    </row>
    <row r="390" spans="3:6">
      <c r="C390" s="95"/>
      <c r="D390" s="95"/>
      <c r="E390" s="95"/>
      <c r="F390" s="95"/>
    </row>
    <row r="391" spans="3:6">
      <c r="C391" s="95"/>
      <c r="D391" s="95"/>
      <c r="E391" s="95"/>
      <c r="F391" s="95"/>
    </row>
    <row r="392" spans="3:6">
      <c r="C392" s="95"/>
      <c r="D392" s="95"/>
      <c r="E392" s="95"/>
      <c r="F392" s="95"/>
    </row>
    <row r="393" spans="3:6">
      <c r="C393" s="95"/>
      <c r="D393" s="95"/>
      <c r="E393" s="95"/>
      <c r="F393" s="95"/>
    </row>
    <row r="394" spans="3:6">
      <c r="C394" s="95"/>
      <c r="D394" s="95"/>
      <c r="E394" s="95"/>
      <c r="F394" s="95"/>
    </row>
    <row r="395" spans="3:6">
      <c r="C395" s="95"/>
      <c r="D395" s="95"/>
      <c r="E395" s="95"/>
      <c r="F395" s="95"/>
    </row>
    <row r="396" spans="3:6">
      <c r="C396" s="95"/>
      <c r="D396" s="95"/>
      <c r="E396" s="95"/>
      <c r="F396" s="95"/>
    </row>
    <row r="397" spans="3:6">
      <c r="C397" s="95"/>
      <c r="D397" s="95"/>
      <c r="E397" s="95"/>
      <c r="F397" s="95"/>
    </row>
    <row r="398" spans="3:6">
      <c r="C398" s="95"/>
      <c r="D398" s="95"/>
      <c r="E398" s="95"/>
      <c r="F398" s="95"/>
    </row>
    <row r="399" spans="3:6">
      <c r="C399" s="95"/>
      <c r="D399" s="95"/>
      <c r="E399" s="95"/>
      <c r="F399" s="95"/>
    </row>
    <row r="400" spans="3:6">
      <c r="C400" s="95"/>
      <c r="D400" s="95"/>
      <c r="E400" s="95"/>
      <c r="F400" s="95"/>
    </row>
    <row r="401" spans="3:6">
      <c r="C401" s="95"/>
      <c r="D401" s="95"/>
      <c r="E401" s="95"/>
      <c r="F401" s="95"/>
    </row>
    <row r="402" spans="3:6">
      <c r="C402" s="95"/>
      <c r="D402" s="95"/>
      <c r="E402" s="95"/>
      <c r="F402" s="95"/>
    </row>
    <row r="403" spans="3:6">
      <c r="C403" s="95"/>
      <c r="D403" s="95"/>
      <c r="E403" s="95"/>
      <c r="F403" s="95"/>
    </row>
    <row r="404" spans="3:6">
      <c r="C404" s="95"/>
      <c r="D404" s="95"/>
      <c r="E404" s="95"/>
      <c r="F404" s="95"/>
    </row>
    <row r="405" spans="3:6">
      <c r="C405" s="95"/>
      <c r="D405" s="95"/>
      <c r="E405" s="95"/>
      <c r="F405" s="95"/>
    </row>
    <row r="406" spans="3:6">
      <c r="C406" s="95"/>
      <c r="D406" s="95"/>
      <c r="E406" s="95"/>
      <c r="F406" s="95"/>
    </row>
    <row r="407" spans="3:6">
      <c r="C407" s="95"/>
      <c r="D407" s="95"/>
      <c r="E407" s="95"/>
      <c r="F407" s="95"/>
    </row>
    <row r="408" spans="3:6">
      <c r="C408" s="95"/>
      <c r="D408" s="95"/>
      <c r="E408" s="95"/>
      <c r="F408" s="95"/>
    </row>
    <row r="409" spans="3:6">
      <c r="C409" s="95"/>
      <c r="D409" s="95"/>
      <c r="E409" s="95"/>
      <c r="F409" s="95"/>
    </row>
    <row r="410" spans="3:6">
      <c r="C410" s="95"/>
      <c r="D410" s="95"/>
      <c r="E410" s="95"/>
      <c r="F410" s="95"/>
    </row>
    <row r="411" spans="3:6">
      <c r="C411" s="95"/>
      <c r="D411" s="95"/>
      <c r="E411" s="95"/>
      <c r="F411" s="95"/>
    </row>
    <row r="412" spans="3:6">
      <c r="C412" s="95"/>
      <c r="D412" s="95"/>
      <c r="E412" s="95"/>
      <c r="F412" s="95"/>
    </row>
    <row r="413" spans="3:6">
      <c r="C413" s="95"/>
      <c r="D413" s="95"/>
      <c r="E413" s="95"/>
      <c r="F413" s="95"/>
    </row>
    <row r="414" spans="3:6">
      <c r="C414" s="95"/>
      <c r="D414" s="95"/>
      <c r="E414" s="95"/>
      <c r="F414" s="95"/>
    </row>
    <row r="415" spans="3:6">
      <c r="C415" s="95"/>
      <c r="D415" s="95"/>
      <c r="E415" s="95"/>
      <c r="F415" s="95"/>
    </row>
    <row r="416" spans="3:6">
      <c r="C416" s="95"/>
      <c r="D416" s="95"/>
      <c r="E416" s="95"/>
      <c r="F416" s="95"/>
    </row>
    <row r="417" spans="3:6">
      <c r="C417" s="95"/>
      <c r="D417" s="95"/>
      <c r="E417" s="95"/>
      <c r="F417" s="95"/>
    </row>
    <row r="418" spans="3:6">
      <c r="C418" s="95"/>
      <c r="D418" s="95"/>
      <c r="E418" s="95"/>
      <c r="F418" s="95"/>
    </row>
    <row r="419" spans="3:6">
      <c r="C419" s="95"/>
      <c r="D419" s="95"/>
      <c r="E419" s="95"/>
      <c r="F419" s="95"/>
    </row>
    <row r="420" spans="3:6">
      <c r="C420" s="95"/>
      <c r="D420" s="95"/>
      <c r="E420" s="95"/>
      <c r="F420" s="95"/>
    </row>
    <row r="421" spans="3:6">
      <c r="C421" s="95"/>
      <c r="D421" s="95"/>
      <c r="E421" s="95"/>
      <c r="F421" s="95"/>
    </row>
    <row r="422" spans="3:6">
      <c r="C422" s="95"/>
      <c r="D422" s="95"/>
      <c r="E422" s="95"/>
      <c r="F422" s="95"/>
    </row>
    <row r="423" spans="3:6">
      <c r="C423" s="95"/>
      <c r="D423" s="95"/>
      <c r="E423" s="95"/>
      <c r="F423" s="95"/>
    </row>
    <row r="424" spans="3:6">
      <c r="C424" s="95"/>
      <c r="D424" s="95"/>
      <c r="E424" s="95"/>
      <c r="F424" s="95"/>
    </row>
    <row r="425" spans="3:6">
      <c r="C425" s="95"/>
      <c r="D425" s="95"/>
      <c r="E425" s="95"/>
      <c r="F425" s="95"/>
    </row>
    <row r="426" spans="3:6">
      <c r="C426" s="95"/>
      <c r="D426" s="95"/>
      <c r="E426" s="95"/>
      <c r="F426" s="95"/>
    </row>
    <row r="427" spans="3:6">
      <c r="C427" s="95"/>
      <c r="D427" s="95"/>
      <c r="E427" s="95"/>
      <c r="F427" s="95"/>
    </row>
    <row r="428" spans="3:6">
      <c r="C428" s="95"/>
      <c r="D428" s="95"/>
      <c r="E428" s="95"/>
      <c r="F428" s="95"/>
    </row>
    <row r="429" spans="3:6">
      <c r="C429" s="95"/>
      <c r="D429" s="95"/>
      <c r="E429" s="95"/>
      <c r="F429" s="95"/>
    </row>
    <row r="430" spans="3:6">
      <c r="C430" s="95"/>
      <c r="D430" s="95"/>
      <c r="E430" s="95"/>
      <c r="F430" s="95"/>
    </row>
    <row r="431" spans="3:6">
      <c r="C431" s="95"/>
      <c r="D431" s="95"/>
      <c r="E431" s="95"/>
      <c r="F431" s="95"/>
    </row>
    <row r="432" spans="3:6">
      <c r="C432" s="95"/>
      <c r="D432" s="95"/>
      <c r="E432" s="95"/>
      <c r="F432" s="95"/>
    </row>
    <row r="433" spans="3:6">
      <c r="C433" s="95"/>
      <c r="D433" s="95"/>
      <c r="E433" s="95"/>
      <c r="F433" s="95"/>
    </row>
    <row r="434" spans="3:6">
      <c r="C434" s="95"/>
      <c r="D434" s="95"/>
      <c r="E434" s="95"/>
      <c r="F434" s="95"/>
    </row>
    <row r="435" spans="3:6">
      <c r="C435" s="95"/>
      <c r="D435" s="95"/>
      <c r="E435" s="95"/>
      <c r="F435" s="95"/>
    </row>
    <row r="436" spans="3:6">
      <c r="C436" s="95"/>
      <c r="D436" s="95"/>
      <c r="E436" s="95"/>
      <c r="F436" s="95"/>
    </row>
    <row r="437" spans="3:6">
      <c r="C437" s="95"/>
      <c r="D437" s="95"/>
      <c r="E437" s="95"/>
      <c r="F437" s="95"/>
    </row>
    <row r="438" spans="3:6">
      <c r="C438" s="95"/>
      <c r="D438" s="95"/>
      <c r="E438" s="95"/>
      <c r="F438" s="95"/>
    </row>
    <row r="439" spans="3:6">
      <c r="C439" s="95"/>
      <c r="D439" s="95"/>
      <c r="E439" s="95"/>
      <c r="F439" s="95"/>
    </row>
    <row r="440" spans="3:6">
      <c r="C440" s="95"/>
      <c r="D440" s="95"/>
      <c r="E440" s="95"/>
      <c r="F440" s="95"/>
    </row>
    <row r="441" spans="3:6">
      <c r="C441" s="95"/>
      <c r="D441" s="95"/>
      <c r="E441" s="95"/>
      <c r="F441" s="95"/>
    </row>
    <row r="442" spans="3:6">
      <c r="C442" s="95"/>
      <c r="D442" s="95"/>
      <c r="E442" s="95"/>
      <c r="F442" s="95"/>
    </row>
    <row r="443" spans="3:6">
      <c r="C443" s="95"/>
      <c r="D443" s="95"/>
      <c r="E443" s="95"/>
      <c r="F443" s="95"/>
    </row>
    <row r="444" spans="3:6">
      <c r="C444" s="95"/>
      <c r="D444" s="95"/>
      <c r="E444" s="95"/>
      <c r="F444" s="95"/>
    </row>
    <row r="445" spans="3:6">
      <c r="C445" s="95"/>
      <c r="D445" s="95"/>
      <c r="E445" s="95"/>
      <c r="F445" s="95"/>
    </row>
    <row r="446" spans="3:6">
      <c r="C446" s="95"/>
      <c r="D446" s="95"/>
      <c r="E446" s="95"/>
      <c r="F446" s="95"/>
    </row>
    <row r="447" spans="3:6">
      <c r="C447" s="95"/>
      <c r="D447" s="95"/>
      <c r="E447" s="95"/>
      <c r="F447" s="95"/>
    </row>
    <row r="448" spans="3:6">
      <c r="C448" s="95"/>
      <c r="D448" s="95"/>
      <c r="E448" s="95"/>
      <c r="F448" s="95"/>
    </row>
    <row r="449" spans="3:6">
      <c r="C449" s="95"/>
      <c r="D449" s="95"/>
      <c r="E449" s="95"/>
      <c r="F449" s="95"/>
    </row>
    <row r="450" spans="3:6">
      <c r="C450" s="95"/>
      <c r="D450" s="95"/>
      <c r="E450" s="95"/>
      <c r="F450" s="95"/>
    </row>
    <row r="451" spans="3:6">
      <c r="C451" s="95"/>
      <c r="D451" s="95"/>
      <c r="E451" s="95"/>
      <c r="F451" s="95"/>
    </row>
    <row r="452" spans="3:6">
      <c r="C452" s="95"/>
      <c r="D452" s="95"/>
      <c r="E452" s="95"/>
      <c r="F452" s="95"/>
    </row>
    <row r="453" spans="3:6">
      <c r="C453" s="95"/>
      <c r="D453" s="95"/>
      <c r="E453" s="95"/>
      <c r="F453" s="95"/>
    </row>
    <row r="454" spans="3:6">
      <c r="C454" s="95"/>
      <c r="D454" s="95"/>
      <c r="E454" s="95"/>
      <c r="F454" s="95"/>
    </row>
    <row r="455" spans="3:6">
      <c r="C455" s="95"/>
      <c r="D455" s="95"/>
      <c r="E455" s="95"/>
      <c r="F455" s="95"/>
    </row>
    <row r="456" spans="3:6">
      <c r="C456" s="95"/>
      <c r="D456" s="95"/>
      <c r="E456" s="95"/>
      <c r="F456" s="95"/>
    </row>
    <row r="457" spans="3:6">
      <c r="C457" s="95"/>
      <c r="D457" s="95"/>
      <c r="E457" s="95"/>
      <c r="F457" s="95"/>
    </row>
    <row r="458" spans="3:6">
      <c r="C458" s="95"/>
      <c r="D458" s="95"/>
      <c r="E458" s="95"/>
      <c r="F458" s="95"/>
    </row>
    <row r="459" spans="3:6">
      <c r="C459" s="95"/>
      <c r="D459" s="95"/>
      <c r="E459" s="95"/>
      <c r="F459" s="95"/>
    </row>
    <row r="460" spans="3:6">
      <c r="C460" s="95"/>
      <c r="D460" s="95"/>
      <c r="E460" s="95"/>
      <c r="F460" s="95"/>
    </row>
    <row r="461" spans="3:6">
      <c r="C461" s="95"/>
      <c r="D461" s="95"/>
      <c r="E461" s="95"/>
      <c r="F461" s="95"/>
    </row>
    <row r="462" spans="3:6">
      <c r="C462" s="95"/>
      <c r="D462" s="95"/>
      <c r="E462" s="95"/>
      <c r="F462" s="95"/>
    </row>
    <row r="463" spans="3:6">
      <c r="C463" s="95"/>
      <c r="D463" s="95"/>
      <c r="E463" s="95"/>
      <c r="F463" s="95"/>
    </row>
    <row r="464" spans="3:6">
      <c r="C464" s="95"/>
      <c r="D464" s="95"/>
      <c r="E464" s="95"/>
      <c r="F464" s="95"/>
    </row>
    <row r="465" spans="3:6">
      <c r="C465" s="95"/>
      <c r="D465" s="95"/>
      <c r="E465" s="95"/>
      <c r="F465" s="95"/>
    </row>
    <row r="466" spans="3:6">
      <c r="C466" s="95"/>
      <c r="D466" s="95"/>
      <c r="E466" s="95"/>
      <c r="F466" s="95"/>
    </row>
    <row r="467" spans="3:6">
      <c r="C467" s="95"/>
      <c r="D467" s="95"/>
      <c r="E467" s="95"/>
      <c r="F467" s="95"/>
    </row>
    <row r="468" spans="3:6">
      <c r="C468" s="95"/>
      <c r="D468" s="95"/>
      <c r="E468" s="95"/>
      <c r="F468" s="95"/>
    </row>
    <row r="469" spans="3:6">
      <c r="C469" s="95"/>
      <c r="D469" s="95"/>
      <c r="E469" s="95"/>
      <c r="F469" s="95"/>
    </row>
    <row r="470" spans="3:6">
      <c r="C470" s="95"/>
      <c r="D470" s="95"/>
      <c r="E470" s="95"/>
      <c r="F470" s="95"/>
    </row>
    <row r="471" spans="3:6">
      <c r="C471" s="95"/>
      <c r="D471" s="95"/>
      <c r="E471" s="95"/>
      <c r="F471" s="95"/>
    </row>
    <row r="472" spans="3:6">
      <c r="C472" s="95"/>
      <c r="D472" s="95"/>
      <c r="E472" s="95"/>
      <c r="F472" s="95"/>
    </row>
    <row r="473" spans="3:6">
      <c r="C473" s="95"/>
      <c r="D473" s="95"/>
      <c r="E473" s="95"/>
      <c r="F473" s="95"/>
    </row>
    <row r="474" spans="3:6">
      <c r="C474" s="95"/>
      <c r="D474" s="95"/>
      <c r="E474" s="95"/>
      <c r="F474" s="95"/>
    </row>
    <row r="475" spans="3:6">
      <c r="C475" s="95"/>
      <c r="D475" s="95"/>
      <c r="E475" s="95"/>
      <c r="F475" s="95"/>
    </row>
    <row r="476" spans="3:6">
      <c r="C476" s="95"/>
      <c r="D476" s="95"/>
      <c r="E476" s="95"/>
      <c r="F476" s="95"/>
    </row>
    <row r="477" spans="3:6">
      <c r="C477" s="95"/>
      <c r="D477" s="95"/>
      <c r="E477" s="95"/>
      <c r="F477" s="95"/>
    </row>
    <row r="478" spans="3:6">
      <c r="C478" s="95"/>
      <c r="D478" s="95"/>
      <c r="E478" s="95"/>
      <c r="F478" s="95"/>
    </row>
    <row r="479" spans="3:6">
      <c r="C479" s="95"/>
      <c r="D479" s="95"/>
      <c r="E479" s="95"/>
      <c r="F479" s="95"/>
    </row>
    <row r="480" spans="3:6">
      <c r="C480" s="95"/>
      <c r="D480" s="95"/>
      <c r="E480" s="95"/>
      <c r="F480" s="95"/>
    </row>
    <row r="481" spans="3:6">
      <c r="C481" s="95"/>
      <c r="D481" s="95"/>
      <c r="E481" s="95"/>
      <c r="F481" s="95"/>
    </row>
    <row r="482" spans="3:6">
      <c r="C482" s="95"/>
      <c r="D482" s="95"/>
      <c r="E482" s="95"/>
      <c r="F482" s="95"/>
    </row>
    <row r="483" spans="3:6">
      <c r="C483" s="95"/>
      <c r="D483" s="95"/>
      <c r="E483" s="95"/>
      <c r="F483" s="95"/>
    </row>
    <row r="484" spans="3:6">
      <c r="C484" s="95"/>
      <c r="D484" s="95"/>
      <c r="E484" s="95"/>
      <c r="F484" s="95"/>
    </row>
    <row r="485" spans="3:6">
      <c r="C485" s="95"/>
      <c r="D485" s="95"/>
      <c r="E485" s="95"/>
      <c r="F485" s="95"/>
    </row>
    <row r="486" spans="3:6">
      <c r="C486" s="95"/>
      <c r="D486" s="95"/>
      <c r="E486" s="95"/>
      <c r="F486" s="95"/>
    </row>
    <row r="487" spans="3:6">
      <c r="C487" s="95"/>
      <c r="D487" s="95"/>
      <c r="E487" s="95"/>
      <c r="F487" s="95"/>
    </row>
    <row r="488" spans="3:6">
      <c r="C488" s="95"/>
      <c r="D488" s="95"/>
      <c r="E488" s="95"/>
      <c r="F488" s="95"/>
    </row>
    <row r="489" spans="3:6">
      <c r="C489" s="95"/>
      <c r="D489" s="95"/>
      <c r="E489" s="95"/>
      <c r="F489" s="95"/>
    </row>
    <row r="490" spans="3:6">
      <c r="C490" s="95"/>
      <c r="D490" s="95"/>
      <c r="E490" s="95"/>
      <c r="F490" s="95"/>
    </row>
    <row r="491" spans="3:6">
      <c r="C491" s="95"/>
      <c r="D491" s="95"/>
      <c r="E491" s="95"/>
      <c r="F491" s="95"/>
    </row>
    <row r="492" spans="3:6">
      <c r="C492" s="95"/>
      <c r="D492" s="95"/>
      <c r="E492" s="95"/>
      <c r="F492" s="95"/>
    </row>
    <row r="493" spans="3:6">
      <c r="C493" s="95"/>
      <c r="D493" s="95"/>
      <c r="E493" s="95"/>
      <c r="F493" s="95"/>
    </row>
    <row r="494" spans="3:6">
      <c r="C494" s="95"/>
      <c r="D494" s="95"/>
      <c r="E494" s="95"/>
      <c r="F494" s="95"/>
    </row>
    <row r="495" spans="3:6">
      <c r="C495" s="95"/>
      <c r="D495" s="95"/>
      <c r="E495" s="95"/>
      <c r="F495" s="95"/>
    </row>
    <row r="496" spans="3:6">
      <c r="C496" s="95"/>
      <c r="D496" s="95"/>
      <c r="E496" s="95"/>
      <c r="F496" s="95"/>
    </row>
    <row r="497" spans="3:6">
      <c r="C497" s="95"/>
      <c r="D497" s="95"/>
      <c r="E497" s="95"/>
      <c r="F497" s="95"/>
    </row>
    <row r="498" spans="3:6">
      <c r="C498" s="95"/>
      <c r="D498" s="95"/>
      <c r="E498" s="95"/>
      <c r="F498" s="95"/>
    </row>
    <row r="499" spans="3:6">
      <c r="C499" s="95"/>
      <c r="D499" s="95"/>
      <c r="E499" s="95"/>
      <c r="F499" s="95"/>
    </row>
    <row r="500" spans="3:6">
      <c r="C500" s="95"/>
      <c r="D500" s="95"/>
      <c r="E500" s="95"/>
      <c r="F500" s="95"/>
    </row>
    <row r="501" spans="3:6">
      <c r="C501" s="95"/>
      <c r="D501" s="95"/>
      <c r="E501" s="95"/>
      <c r="F501" s="95"/>
    </row>
    <row r="502" spans="3:6">
      <c r="C502" s="95"/>
      <c r="D502" s="95"/>
      <c r="E502" s="95"/>
      <c r="F502" s="95"/>
    </row>
    <row r="503" spans="3:6">
      <c r="C503" s="95"/>
      <c r="D503" s="95"/>
      <c r="E503" s="95"/>
      <c r="F503" s="95"/>
    </row>
    <row r="504" spans="3:6">
      <c r="C504" s="95"/>
      <c r="D504" s="95"/>
      <c r="E504" s="95"/>
      <c r="F504" s="95"/>
    </row>
    <row r="505" spans="3:6">
      <c r="C505" s="95"/>
      <c r="D505" s="95"/>
      <c r="E505" s="95"/>
      <c r="F505" s="95"/>
    </row>
    <row r="506" spans="3:6">
      <c r="C506" s="95"/>
      <c r="D506" s="95"/>
      <c r="E506" s="95"/>
      <c r="F506" s="95"/>
    </row>
    <row r="507" spans="3:6">
      <c r="C507" s="95"/>
      <c r="D507" s="95"/>
      <c r="E507" s="95"/>
      <c r="F507" s="95"/>
    </row>
    <row r="508" spans="3:6">
      <c r="C508" s="95"/>
      <c r="D508" s="95"/>
      <c r="E508" s="95"/>
      <c r="F508" s="95"/>
    </row>
    <row r="509" spans="3:6">
      <c r="C509" s="95"/>
      <c r="D509" s="95"/>
      <c r="E509" s="95"/>
      <c r="F509" s="95"/>
    </row>
    <row r="510" spans="3:6">
      <c r="C510" s="95"/>
      <c r="D510" s="95"/>
      <c r="E510" s="95"/>
      <c r="F510" s="95"/>
    </row>
    <row r="511" spans="3:6">
      <c r="C511" s="95"/>
      <c r="D511" s="95"/>
      <c r="E511" s="95"/>
      <c r="F511" s="95"/>
    </row>
    <row r="512" spans="3:6">
      <c r="C512" s="95"/>
      <c r="D512" s="95"/>
      <c r="E512" s="95"/>
      <c r="F512" s="95"/>
    </row>
    <row r="513" spans="3:6">
      <c r="C513" s="95"/>
      <c r="D513" s="95"/>
      <c r="E513" s="95"/>
      <c r="F513" s="95"/>
    </row>
    <row r="514" spans="3:6">
      <c r="C514" s="95"/>
      <c r="D514" s="95"/>
      <c r="E514" s="95"/>
      <c r="F514" s="95"/>
    </row>
    <row r="515" spans="3:6">
      <c r="C515" s="95"/>
      <c r="D515" s="95"/>
      <c r="E515" s="95"/>
      <c r="F515" s="95"/>
    </row>
    <row r="516" spans="3:6">
      <c r="C516" s="95"/>
      <c r="D516" s="95"/>
      <c r="E516" s="95"/>
      <c r="F516" s="95"/>
    </row>
    <row r="517" spans="3:6">
      <c r="C517" s="95"/>
      <c r="D517" s="95"/>
      <c r="E517" s="95"/>
      <c r="F517" s="95"/>
    </row>
    <row r="518" spans="3:6">
      <c r="C518" s="95"/>
      <c r="D518" s="95"/>
      <c r="E518" s="95"/>
      <c r="F518" s="95"/>
    </row>
    <row r="519" spans="3:6">
      <c r="C519" s="95"/>
      <c r="D519" s="95"/>
      <c r="E519" s="95"/>
      <c r="F519" s="95"/>
    </row>
    <row r="520" spans="3:6">
      <c r="C520" s="95"/>
      <c r="D520" s="95"/>
      <c r="E520" s="95"/>
      <c r="F520" s="95"/>
    </row>
    <row r="521" spans="3:6">
      <c r="C521" s="95"/>
      <c r="D521" s="95"/>
      <c r="E521" s="95"/>
      <c r="F521" s="95"/>
    </row>
    <row r="522" spans="3:6">
      <c r="C522" s="95"/>
      <c r="D522" s="95"/>
      <c r="E522" s="95"/>
      <c r="F522" s="95"/>
    </row>
    <row r="523" spans="3:6">
      <c r="C523" s="95"/>
      <c r="D523" s="95"/>
      <c r="E523" s="95"/>
      <c r="F523" s="95"/>
    </row>
    <row r="524" spans="3:6">
      <c r="C524" s="95"/>
      <c r="D524" s="95"/>
      <c r="E524" s="95"/>
      <c r="F524" s="95"/>
    </row>
    <row r="525" spans="3:6">
      <c r="C525" s="95"/>
      <c r="D525" s="95"/>
      <c r="E525" s="95"/>
      <c r="F525" s="95"/>
    </row>
    <row r="526" spans="3:6">
      <c r="C526" s="95"/>
      <c r="D526" s="95"/>
      <c r="E526" s="95"/>
      <c r="F526" s="95"/>
    </row>
    <row r="527" spans="3:6">
      <c r="C527" s="95"/>
      <c r="D527" s="95"/>
      <c r="E527" s="95"/>
      <c r="F527" s="95"/>
    </row>
    <row r="528" spans="3:6">
      <c r="C528" s="95"/>
      <c r="D528" s="95"/>
      <c r="E528" s="95"/>
      <c r="F528" s="95"/>
    </row>
    <row r="529" spans="3:6">
      <c r="C529" s="95"/>
      <c r="D529" s="95"/>
      <c r="E529" s="95"/>
      <c r="F529" s="95"/>
    </row>
    <row r="530" spans="3:6">
      <c r="C530" s="95"/>
      <c r="D530" s="95"/>
      <c r="E530" s="95"/>
      <c r="F530" s="95"/>
    </row>
    <row r="531" spans="3:6">
      <c r="C531" s="95"/>
      <c r="D531" s="95"/>
      <c r="E531" s="95"/>
      <c r="F531" s="95"/>
    </row>
    <row r="532" spans="3:6">
      <c r="C532" s="95"/>
      <c r="D532" s="95"/>
      <c r="E532" s="95"/>
      <c r="F532" s="95"/>
    </row>
    <row r="533" spans="3:6">
      <c r="C533" s="95"/>
      <c r="D533" s="95"/>
      <c r="E533" s="95"/>
      <c r="F533" s="95"/>
    </row>
    <row r="534" spans="3:6">
      <c r="C534" s="95"/>
      <c r="D534" s="95"/>
      <c r="E534" s="95"/>
      <c r="F534" s="95"/>
    </row>
    <row r="535" spans="3:6">
      <c r="C535" s="95"/>
      <c r="D535" s="95"/>
      <c r="E535" s="95"/>
      <c r="F535" s="95"/>
    </row>
    <row r="536" spans="3:6">
      <c r="C536" s="95"/>
      <c r="D536" s="95"/>
      <c r="E536" s="95"/>
      <c r="F536" s="95"/>
    </row>
    <row r="537" spans="3:6">
      <c r="C537" s="95"/>
      <c r="D537" s="95"/>
      <c r="E537" s="95"/>
      <c r="F537" s="95"/>
    </row>
    <row r="538" spans="3:6">
      <c r="C538" s="95"/>
      <c r="D538" s="95"/>
      <c r="E538" s="95"/>
      <c r="F538" s="95"/>
    </row>
    <row r="539" spans="3:6">
      <c r="C539" s="95"/>
      <c r="D539" s="95"/>
      <c r="E539" s="95"/>
      <c r="F539" s="95"/>
    </row>
    <row r="540" spans="3:6">
      <c r="C540" s="95"/>
      <c r="D540" s="95"/>
      <c r="E540" s="95"/>
      <c r="F540" s="95"/>
    </row>
    <row r="541" spans="3:6">
      <c r="C541" s="95"/>
      <c r="D541" s="95"/>
      <c r="E541" s="95"/>
      <c r="F541" s="95"/>
    </row>
    <row r="542" spans="3:6">
      <c r="C542" s="95"/>
      <c r="D542" s="95"/>
      <c r="E542" s="95"/>
      <c r="F542" s="95"/>
    </row>
    <row r="543" spans="3:6">
      <c r="C543" s="95"/>
      <c r="D543" s="95"/>
      <c r="E543" s="95"/>
      <c r="F543" s="95"/>
    </row>
    <row r="544" spans="3:6">
      <c r="C544" s="95"/>
      <c r="D544" s="95"/>
      <c r="E544" s="95"/>
      <c r="F544" s="95"/>
    </row>
    <row r="545" spans="3:6">
      <c r="C545" s="95"/>
      <c r="D545" s="95"/>
      <c r="E545" s="95"/>
      <c r="F545" s="95"/>
    </row>
    <row r="546" spans="3:6">
      <c r="C546" s="95"/>
      <c r="D546" s="95"/>
      <c r="E546" s="95"/>
      <c r="F546" s="95"/>
    </row>
    <row r="547" spans="3:6">
      <c r="C547" s="95"/>
      <c r="D547" s="95"/>
      <c r="E547" s="95"/>
      <c r="F547" s="95"/>
    </row>
    <row r="548" spans="3:6">
      <c r="C548" s="95"/>
      <c r="D548" s="95"/>
      <c r="E548" s="95"/>
      <c r="F548" s="95"/>
    </row>
    <row r="549" spans="3:6">
      <c r="C549" s="95"/>
      <c r="D549" s="95"/>
      <c r="E549" s="95"/>
      <c r="F549" s="95"/>
    </row>
    <row r="550" spans="3:6">
      <c r="C550" s="95"/>
      <c r="D550" s="95"/>
      <c r="E550" s="95"/>
      <c r="F550" s="95"/>
    </row>
    <row r="551" spans="3:6">
      <c r="C551" s="95"/>
      <c r="D551" s="95"/>
      <c r="E551" s="95"/>
      <c r="F551" s="95"/>
    </row>
    <row r="552" spans="3:6">
      <c r="C552" s="95"/>
      <c r="D552" s="95"/>
      <c r="E552" s="95"/>
      <c r="F552" s="95"/>
    </row>
    <row r="553" spans="3:6">
      <c r="C553" s="95"/>
      <c r="D553" s="95"/>
      <c r="E553" s="95"/>
      <c r="F553" s="95"/>
    </row>
    <row r="554" spans="3:6">
      <c r="C554" s="95"/>
      <c r="D554" s="95"/>
      <c r="E554" s="95"/>
      <c r="F554" s="95"/>
    </row>
    <row r="555" spans="3:6">
      <c r="C555" s="95"/>
      <c r="D555" s="95"/>
      <c r="E555" s="95"/>
      <c r="F555" s="95"/>
    </row>
    <row r="556" spans="3:6">
      <c r="C556" s="95"/>
      <c r="D556" s="95"/>
      <c r="E556" s="95"/>
      <c r="F556" s="95"/>
    </row>
    <row r="557" spans="3:6">
      <c r="C557" s="95"/>
      <c r="D557" s="95"/>
      <c r="E557" s="95"/>
      <c r="F557" s="95"/>
    </row>
    <row r="558" spans="3:6">
      <c r="C558" s="95"/>
      <c r="D558" s="95"/>
      <c r="E558" s="95"/>
      <c r="F558" s="95"/>
    </row>
    <row r="559" spans="3:6">
      <c r="C559" s="95"/>
      <c r="D559" s="95"/>
      <c r="E559" s="95"/>
      <c r="F559" s="95"/>
    </row>
    <row r="560" spans="3:6">
      <c r="C560" s="95"/>
      <c r="D560" s="95"/>
      <c r="E560" s="95"/>
      <c r="F560" s="95"/>
    </row>
    <row r="561" spans="3:6">
      <c r="C561" s="95"/>
      <c r="D561" s="95"/>
      <c r="E561" s="95"/>
      <c r="F561" s="95"/>
    </row>
    <row r="562" spans="3:6">
      <c r="C562" s="95"/>
      <c r="D562" s="95"/>
      <c r="E562" s="95"/>
      <c r="F562" s="95"/>
    </row>
    <row r="563" spans="3:6">
      <c r="C563" s="95"/>
      <c r="D563" s="95"/>
      <c r="E563" s="95"/>
      <c r="F563" s="95"/>
    </row>
    <row r="564" spans="3:6">
      <c r="C564" s="95"/>
      <c r="D564" s="95"/>
      <c r="E564" s="95"/>
      <c r="F564" s="95"/>
    </row>
    <row r="565" spans="3:6">
      <c r="C565" s="95"/>
      <c r="D565" s="95"/>
      <c r="E565" s="95"/>
      <c r="F565" s="95"/>
    </row>
    <row r="566" spans="3:6">
      <c r="C566" s="95"/>
      <c r="D566" s="95"/>
      <c r="E566" s="95"/>
      <c r="F566" s="95"/>
    </row>
    <row r="567" spans="3:6">
      <c r="C567" s="95"/>
      <c r="D567" s="95"/>
      <c r="E567" s="95"/>
      <c r="F567" s="95"/>
    </row>
    <row r="568" spans="3:6">
      <c r="C568" s="95"/>
      <c r="D568" s="95"/>
      <c r="E568" s="95"/>
      <c r="F568" s="95"/>
    </row>
    <row r="569" spans="3:6">
      <c r="C569" s="95"/>
      <c r="D569" s="95"/>
      <c r="E569" s="95"/>
      <c r="F569" s="95"/>
    </row>
    <row r="570" spans="3:6">
      <c r="C570" s="95"/>
      <c r="D570" s="95"/>
      <c r="E570" s="95"/>
      <c r="F570" s="95"/>
    </row>
    <row r="571" spans="3:6">
      <c r="C571" s="95"/>
      <c r="D571" s="95"/>
      <c r="E571" s="95"/>
      <c r="F571" s="95"/>
    </row>
    <row r="572" spans="3:6">
      <c r="C572" s="95"/>
      <c r="D572" s="95"/>
      <c r="E572" s="95"/>
      <c r="F572" s="95"/>
    </row>
    <row r="573" spans="3:6">
      <c r="C573" s="95"/>
      <c r="D573" s="95"/>
      <c r="E573" s="95"/>
      <c r="F573" s="95"/>
    </row>
    <row r="574" spans="3:6">
      <c r="C574" s="95"/>
      <c r="D574" s="95"/>
      <c r="E574" s="95"/>
      <c r="F574" s="95"/>
    </row>
    <row r="575" spans="3:6">
      <c r="C575" s="95"/>
      <c r="D575" s="95"/>
      <c r="E575" s="95"/>
      <c r="F575" s="95"/>
    </row>
    <row r="576" spans="3:6">
      <c r="C576" s="95"/>
      <c r="D576" s="95"/>
      <c r="E576" s="95"/>
      <c r="F576" s="95"/>
    </row>
    <row r="577" spans="3:6">
      <c r="C577" s="95"/>
      <c r="D577" s="95"/>
      <c r="E577" s="95"/>
      <c r="F577" s="95"/>
    </row>
    <row r="578" spans="3:6">
      <c r="C578" s="95"/>
      <c r="D578" s="95"/>
      <c r="E578" s="95"/>
      <c r="F578" s="95"/>
    </row>
    <row r="579" spans="3:6">
      <c r="C579" s="95"/>
      <c r="D579" s="95"/>
      <c r="E579" s="95"/>
      <c r="F579" s="95"/>
    </row>
    <row r="580" spans="3:6">
      <c r="C580" s="95"/>
      <c r="D580" s="95"/>
      <c r="E580" s="95"/>
      <c r="F580" s="95"/>
    </row>
    <row r="581" spans="3:6">
      <c r="C581" s="95"/>
      <c r="D581" s="95"/>
      <c r="E581" s="95"/>
      <c r="F581" s="95"/>
    </row>
    <row r="582" spans="3:6">
      <c r="C582" s="95"/>
      <c r="D582" s="95"/>
      <c r="E582" s="95"/>
      <c r="F582" s="95"/>
    </row>
    <row r="583" spans="3:6">
      <c r="C583" s="95"/>
      <c r="D583" s="95"/>
      <c r="E583" s="95"/>
      <c r="F583" s="95"/>
    </row>
    <row r="584" spans="3:6">
      <c r="C584" s="95"/>
      <c r="D584" s="95"/>
      <c r="E584" s="95"/>
      <c r="F584" s="95"/>
    </row>
    <row r="585" spans="3:6">
      <c r="C585" s="95"/>
      <c r="D585" s="95"/>
      <c r="E585" s="95"/>
      <c r="F585" s="95"/>
    </row>
    <row r="586" spans="3:6">
      <c r="C586" s="95"/>
      <c r="D586" s="95"/>
      <c r="E586" s="95"/>
      <c r="F586" s="95"/>
    </row>
    <row r="587" spans="3:6">
      <c r="C587" s="95"/>
      <c r="D587" s="95"/>
      <c r="E587" s="95"/>
      <c r="F587" s="95"/>
    </row>
    <row r="588" spans="3:6">
      <c r="C588" s="95"/>
      <c r="D588" s="95"/>
      <c r="E588" s="95"/>
      <c r="F588" s="95"/>
    </row>
    <row r="589" spans="3:6">
      <c r="C589" s="95"/>
      <c r="D589" s="95"/>
      <c r="E589" s="95"/>
      <c r="F589" s="95"/>
    </row>
    <row r="590" spans="3:6">
      <c r="C590" s="95"/>
      <c r="D590" s="95"/>
      <c r="E590" s="95"/>
      <c r="F590" s="95"/>
    </row>
    <row r="591" spans="3:6">
      <c r="C591" s="95"/>
      <c r="D591" s="95"/>
      <c r="E591" s="95"/>
      <c r="F591" s="95"/>
    </row>
    <row r="592" spans="3:6">
      <c r="C592" s="95"/>
      <c r="D592" s="95"/>
      <c r="E592" s="95"/>
      <c r="F592" s="95"/>
    </row>
    <row r="593" spans="3:6">
      <c r="C593" s="95"/>
      <c r="D593" s="95"/>
      <c r="E593" s="95"/>
      <c r="F593" s="95"/>
    </row>
    <row r="594" spans="3:6">
      <c r="C594" s="95"/>
      <c r="D594" s="95"/>
      <c r="E594" s="95"/>
      <c r="F594" s="95"/>
    </row>
    <row r="595" spans="3:6">
      <c r="C595" s="95"/>
      <c r="D595" s="95"/>
      <c r="E595" s="95"/>
      <c r="F595" s="95"/>
    </row>
    <row r="596" spans="3:6">
      <c r="C596" s="95"/>
      <c r="D596" s="95"/>
      <c r="E596" s="95"/>
      <c r="F596" s="95"/>
    </row>
    <row r="597" spans="3:6">
      <c r="C597" s="95"/>
      <c r="D597" s="95"/>
      <c r="E597" s="95"/>
      <c r="F597" s="95"/>
    </row>
    <row r="598" spans="3:6">
      <c r="C598" s="95"/>
      <c r="D598" s="95"/>
      <c r="E598" s="95"/>
      <c r="F598" s="95"/>
    </row>
    <row r="599" spans="3:6">
      <c r="C599" s="95"/>
      <c r="D599" s="95"/>
      <c r="E599" s="95"/>
      <c r="F599" s="95"/>
    </row>
    <row r="600" spans="3:6">
      <c r="C600" s="95"/>
      <c r="D600" s="95"/>
      <c r="E600" s="95"/>
      <c r="F600" s="95"/>
    </row>
    <row r="601" spans="3:6">
      <c r="C601" s="95"/>
      <c r="D601" s="95"/>
      <c r="E601" s="95"/>
      <c r="F601" s="95"/>
    </row>
    <row r="602" spans="3:6">
      <c r="C602" s="95"/>
      <c r="D602" s="95"/>
      <c r="E602" s="95"/>
      <c r="F602" s="95"/>
    </row>
    <row r="603" spans="3:6">
      <c r="C603" s="95"/>
      <c r="D603" s="95"/>
      <c r="E603" s="95"/>
      <c r="F603" s="95"/>
    </row>
    <row r="604" spans="3:6">
      <c r="C604" s="95"/>
      <c r="D604" s="95"/>
      <c r="E604" s="95"/>
      <c r="F604" s="95"/>
    </row>
    <row r="605" spans="3:6">
      <c r="C605" s="95"/>
      <c r="D605" s="95"/>
      <c r="E605" s="95"/>
      <c r="F605" s="95"/>
    </row>
    <row r="606" spans="3:6">
      <c r="C606" s="95"/>
      <c r="D606" s="95"/>
      <c r="E606" s="95"/>
      <c r="F606" s="95"/>
    </row>
    <row r="607" spans="3:6">
      <c r="C607" s="95"/>
      <c r="D607" s="95"/>
      <c r="E607" s="95"/>
      <c r="F607" s="95"/>
    </row>
    <row r="608" spans="3:6">
      <c r="C608" s="95"/>
      <c r="D608" s="95"/>
      <c r="E608" s="95"/>
      <c r="F608" s="95"/>
    </row>
    <row r="609" spans="3:6">
      <c r="C609" s="95"/>
      <c r="D609" s="95"/>
      <c r="E609" s="95"/>
      <c r="F609" s="95"/>
    </row>
    <row r="610" spans="3:6">
      <c r="C610" s="95"/>
      <c r="D610" s="95"/>
      <c r="E610" s="95"/>
      <c r="F610" s="95"/>
    </row>
    <row r="611" spans="3:6">
      <c r="C611" s="95"/>
      <c r="D611" s="95"/>
      <c r="E611" s="95"/>
      <c r="F611" s="95"/>
    </row>
    <row r="612" spans="3:6">
      <c r="C612" s="95"/>
      <c r="D612" s="95"/>
      <c r="E612" s="95"/>
      <c r="F612" s="95"/>
    </row>
    <row r="613" spans="3:6">
      <c r="C613" s="95"/>
      <c r="D613" s="95"/>
      <c r="E613" s="95"/>
      <c r="F613" s="95"/>
    </row>
    <row r="614" spans="3:6">
      <c r="C614" s="95"/>
      <c r="D614" s="95"/>
      <c r="E614" s="95"/>
      <c r="F614" s="95"/>
    </row>
    <row r="615" spans="3:6">
      <c r="C615" s="95"/>
      <c r="D615" s="95"/>
      <c r="E615" s="95"/>
      <c r="F615" s="95"/>
    </row>
    <row r="616" spans="3:6">
      <c r="C616" s="95"/>
      <c r="D616" s="95"/>
      <c r="E616" s="95"/>
      <c r="F616" s="95"/>
    </row>
    <row r="617" spans="3:6">
      <c r="C617" s="95"/>
      <c r="D617" s="95"/>
      <c r="E617" s="95"/>
      <c r="F617" s="95"/>
    </row>
    <row r="618" spans="3:6">
      <c r="C618" s="95"/>
      <c r="D618" s="95"/>
      <c r="E618" s="95"/>
      <c r="F618" s="95"/>
    </row>
    <row r="619" spans="3:6">
      <c r="C619" s="95"/>
      <c r="D619" s="95"/>
      <c r="E619" s="95"/>
      <c r="F619" s="95"/>
    </row>
    <row r="620" spans="3:6">
      <c r="C620" s="95"/>
      <c r="D620" s="95"/>
      <c r="E620" s="95"/>
      <c r="F620" s="95"/>
    </row>
    <row r="621" spans="3:6">
      <c r="C621" s="95"/>
      <c r="D621" s="95"/>
      <c r="E621" s="95"/>
      <c r="F621" s="95"/>
    </row>
    <row r="622" spans="3:6">
      <c r="C622" s="95"/>
      <c r="D622" s="95"/>
      <c r="E622" s="95"/>
      <c r="F622" s="95"/>
    </row>
    <row r="623" spans="3:6">
      <c r="C623" s="95"/>
      <c r="D623" s="95"/>
      <c r="E623" s="95"/>
      <c r="F623" s="95"/>
    </row>
    <row r="624" spans="3:6">
      <c r="C624" s="95"/>
      <c r="D624" s="95"/>
      <c r="E624" s="95"/>
      <c r="F624" s="95"/>
    </row>
    <row r="625" spans="3:6">
      <c r="C625" s="95"/>
      <c r="D625" s="95"/>
      <c r="E625" s="95"/>
      <c r="F625" s="95"/>
    </row>
    <row r="626" spans="3:6">
      <c r="C626" s="95"/>
      <c r="D626" s="95"/>
      <c r="E626" s="95"/>
      <c r="F626" s="95"/>
    </row>
    <row r="627" spans="3:6">
      <c r="C627" s="95"/>
      <c r="D627" s="95"/>
      <c r="E627" s="95"/>
      <c r="F627" s="95"/>
    </row>
    <row r="628" spans="3:6">
      <c r="C628" s="95"/>
      <c r="D628" s="95"/>
      <c r="E628" s="95"/>
      <c r="F628" s="95"/>
    </row>
    <row r="629" spans="3:6">
      <c r="C629" s="95"/>
      <c r="D629" s="95"/>
      <c r="E629" s="95"/>
      <c r="F629" s="95"/>
    </row>
    <row r="630" spans="3:6">
      <c r="C630" s="95"/>
      <c r="D630" s="95"/>
      <c r="E630" s="95"/>
      <c r="F630" s="95"/>
    </row>
    <row r="631" spans="3:6">
      <c r="C631" s="95"/>
      <c r="D631" s="95"/>
      <c r="E631" s="95"/>
      <c r="F631" s="95"/>
    </row>
    <row r="632" spans="3:6">
      <c r="C632" s="95"/>
      <c r="D632" s="95"/>
      <c r="E632" s="95"/>
      <c r="F632" s="95"/>
    </row>
    <row r="633" spans="3:6">
      <c r="C633" s="95"/>
      <c r="D633" s="95"/>
      <c r="E633" s="95"/>
      <c r="F633" s="95"/>
    </row>
    <row r="634" spans="3:6">
      <c r="C634" s="95"/>
      <c r="D634" s="95"/>
      <c r="E634" s="95"/>
      <c r="F634" s="95"/>
    </row>
    <row r="635" spans="3:6">
      <c r="C635" s="95"/>
      <c r="D635" s="95"/>
      <c r="E635" s="95"/>
      <c r="F635" s="95"/>
    </row>
    <row r="636" spans="3:6">
      <c r="C636" s="95"/>
      <c r="D636" s="95"/>
      <c r="E636" s="95"/>
      <c r="F636" s="95"/>
    </row>
    <row r="637" spans="3:6">
      <c r="C637" s="95"/>
      <c r="D637" s="95"/>
      <c r="E637" s="95"/>
      <c r="F637" s="95"/>
    </row>
    <row r="638" spans="3:6">
      <c r="C638" s="95"/>
      <c r="D638" s="95"/>
      <c r="E638" s="95"/>
      <c r="F638" s="95"/>
    </row>
    <row r="639" spans="3:6">
      <c r="C639" s="95"/>
      <c r="D639" s="95"/>
      <c r="E639" s="95"/>
      <c r="F639" s="95"/>
    </row>
    <row r="640" spans="3:6">
      <c r="C640" s="95"/>
      <c r="D640" s="95"/>
      <c r="E640" s="95"/>
      <c r="F640" s="95"/>
    </row>
    <row r="641" spans="3:6">
      <c r="C641" s="95"/>
      <c r="D641" s="95"/>
      <c r="E641" s="95"/>
      <c r="F641" s="95"/>
    </row>
    <row r="642" spans="3:6">
      <c r="C642" s="95"/>
      <c r="D642" s="95"/>
      <c r="E642" s="95"/>
      <c r="F642" s="95"/>
    </row>
    <row r="643" spans="3:6">
      <c r="C643" s="95"/>
      <c r="D643" s="95"/>
      <c r="E643" s="95"/>
      <c r="F643" s="95"/>
    </row>
    <row r="644" spans="3:6">
      <c r="C644" s="95"/>
      <c r="D644" s="95"/>
      <c r="E644" s="95"/>
      <c r="F644" s="95"/>
    </row>
    <row r="645" spans="3:6">
      <c r="C645" s="95"/>
      <c r="D645" s="95"/>
      <c r="E645" s="95"/>
      <c r="F645" s="95"/>
    </row>
    <row r="646" spans="3:6">
      <c r="C646" s="95"/>
      <c r="D646" s="95"/>
      <c r="E646" s="95"/>
      <c r="F646" s="95"/>
    </row>
    <row r="647" spans="3:6">
      <c r="C647" s="95"/>
      <c r="D647" s="95"/>
      <c r="E647" s="95"/>
      <c r="F647" s="95"/>
    </row>
    <row r="648" spans="3:6">
      <c r="C648" s="95"/>
      <c r="D648" s="95"/>
      <c r="E648" s="95"/>
      <c r="F648" s="95"/>
    </row>
    <row r="649" spans="3:6">
      <c r="C649" s="95"/>
      <c r="D649" s="95"/>
      <c r="E649" s="95"/>
      <c r="F649" s="95"/>
    </row>
    <row r="650" spans="3:6">
      <c r="C650" s="95"/>
      <c r="D650" s="95"/>
      <c r="E650" s="95"/>
      <c r="F650" s="95"/>
    </row>
    <row r="651" spans="3:6">
      <c r="C651" s="95"/>
      <c r="D651" s="95"/>
      <c r="E651" s="95"/>
      <c r="F651" s="95"/>
    </row>
    <row r="652" spans="3:6">
      <c r="C652" s="95"/>
      <c r="D652" s="95"/>
      <c r="E652" s="95"/>
      <c r="F652" s="95"/>
    </row>
    <row r="653" spans="3:6">
      <c r="C653" s="95"/>
      <c r="D653" s="95"/>
      <c r="E653" s="95"/>
      <c r="F653" s="95"/>
    </row>
    <row r="654" spans="3:6">
      <c r="C654" s="95"/>
      <c r="D654" s="95"/>
      <c r="E654" s="95"/>
      <c r="F654" s="95"/>
    </row>
    <row r="655" spans="3:6">
      <c r="C655" s="95"/>
      <c r="D655" s="95"/>
      <c r="E655" s="95"/>
      <c r="F655" s="95"/>
    </row>
    <row r="656" spans="3:6">
      <c r="C656" s="95"/>
      <c r="D656" s="95"/>
      <c r="E656" s="95"/>
      <c r="F656" s="95"/>
    </row>
    <row r="657" spans="3:6">
      <c r="C657" s="95"/>
      <c r="D657" s="95"/>
      <c r="E657" s="95"/>
      <c r="F657" s="95"/>
    </row>
    <row r="658" spans="3:6">
      <c r="C658" s="95"/>
      <c r="D658" s="95"/>
      <c r="E658" s="95"/>
      <c r="F658" s="95"/>
    </row>
    <row r="659" spans="3:6">
      <c r="C659" s="95"/>
      <c r="D659" s="95"/>
      <c r="E659" s="95"/>
      <c r="F659" s="95"/>
    </row>
    <row r="660" spans="3:6">
      <c r="C660" s="95"/>
      <c r="D660" s="95"/>
      <c r="E660" s="95"/>
      <c r="F660" s="95"/>
    </row>
    <row r="661" spans="3:6">
      <c r="C661" s="95"/>
      <c r="D661" s="95"/>
      <c r="E661" s="95"/>
      <c r="F661" s="95"/>
    </row>
    <row r="662" spans="3:6">
      <c r="C662" s="95"/>
      <c r="D662" s="95"/>
      <c r="E662" s="95"/>
      <c r="F662" s="95"/>
    </row>
    <row r="663" spans="3:6">
      <c r="C663" s="95"/>
      <c r="D663" s="95"/>
      <c r="E663" s="95"/>
      <c r="F663" s="95"/>
    </row>
    <row r="664" spans="3:6">
      <c r="C664" s="95"/>
      <c r="D664" s="95"/>
      <c r="E664" s="95"/>
      <c r="F664" s="95"/>
    </row>
    <row r="665" spans="3:6">
      <c r="C665" s="95"/>
      <c r="D665" s="95"/>
      <c r="E665" s="95"/>
      <c r="F665" s="95"/>
    </row>
    <row r="666" spans="3:6">
      <c r="C666" s="95"/>
      <c r="D666" s="95"/>
      <c r="E666" s="95"/>
      <c r="F666" s="95"/>
    </row>
    <row r="667" spans="3:6">
      <c r="C667" s="95"/>
      <c r="D667" s="95"/>
      <c r="E667" s="95"/>
      <c r="F667" s="95"/>
    </row>
    <row r="668" spans="3:6">
      <c r="C668" s="95"/>
      <c r="D668" s="95"/>
      <c r="E668" s="95"/>
      <c r="F668" s="95"/>
    </row>
    <row r="669" spans="3:6">
      <c r="C669" s="95"/>
      <c r="D669" s="95"/>
      <c r="E669" s="95"/>
      <c r="F669" s="95"/>
    </row>
    <row r="670" spans="3:6">
      <c r="C670" s="95"/>
      <c r="D670" s="95"/>
      <c r="E670" s="95"/>
      <c r="F670" s="95"/>
    </row>
    <row r="671" spans="3:6">
      <c r="C671" s="95"/>
      <c r="D671" s="95"/>
      <c r="E671" s="95"/>
      <c r="F671" s="95"/>
    </row>
    <row r="672" spans="3:6">
      <c r="C672" s="95"/>
      <c r="D672" s="95"/>
      <c r="E672" s="95"/>
      <c r="F672" s="95"/>
    </row>
    <row r="673" spans="3:6">
      <c r="C673" s="95"/>
      <c r="D673" s="95"/>
      <c r="E673" s="95"/>
      <c r="F673" s="95"/>
    </row>
    <row r="674" spans="3:6">
      <c r="C674" s="95"/>
      <c r="D674" s="95"/>
      <c r="E674" s="95"/>
      <c r="F674" s="95"/>
    </row>
    <row r="675" spans="3:6">
      <c r="C675" s="95"/>
      <c r="D675" s="95"/>
      <c r="E675" s="95"/>
      <c r="F675" s="95"/>
    </row>
    <row r="676" spans="3:6">
      <c r="C676" s="95"/>
      <c r="D676" s="95"/>
      <c r="E676" s="95"/>
      <c r="F676" s="95"/>
    </row>
    <row r="677" spans="3:6">
      <c r="C677" s="95"/>
      <c r="D677" s="95"/>
      <c r="E677" s="95"/>
      <c r="F677" s="95"/>
    </row>
    <row r="678" spans="3:6">
      <c r="C678" s="95"/>
      <c r="D678" s="95"/>
      <c r="E678" s="95"/>
      <c r="F678" s="95"/>
    </row>
    <row r="679" spans="3:6">
      <c r="C679" s="95"/>
      <c r="D679" s="95"/>
      <c r="E679" s="95"/>
      <c r="F679" s="95"/>
    </row>
    <row r="680" spans="3:6">
      <c r="C680" s="95"/>
      <c r="D680" s="95"/>
      <c r="E680" s="95"/>
      <c r="F680" s="95"/>
    </row>
    <row r="681" spans="3:6">
      <c r="C681" s="95"/>
      <c r="D681" s="95"/>
      <c r="E681" s="95"/>
      <c r="F681" s="95"/>
    </row>
    <row r="682" spans="3:6">
      <c r="C682" s="95"/>
      <c r="D682" s="95"/>
      <c r="E682" s="95"/>
      <c r="F682" s="95"/>
    </row>
    <row r="683" spans="3:6">
      <c r="C683" s="95"/>
      <c r="D683" s="95"/>
      <c r="E683" s="95"/>
      <c r="F683" s="95"/>
    </row>
    <row r="684" spans="3:6">
      <c r="C684" s="95"/>
      <c r="D684" s="95"/>
      <c r="E684" s="95"/>
      <c r="F684" s="95"/>
    </row>
    <row r="685" spans="3:6">
      <c r="C685" s="95"/>
      <c r="D685" s="95"/>
      <c r="E685" s="95"/>
      <c r="F685" s="95"/>
    </row>
    <row r="686" spans="3:6">
      <c r="C686" s="95"/>
      <c r="D686" s="95"/>
      <c r="E686" s="95"/>
      <c r="F686" s="95"/>
    </row>
    <row r="687" spans="3:6">
      <c r="C687" s="95"/>
      <c r="D687" s="95"/>
      <c r="E687" s="95"/>
      <c r="F687" s="95"/>
    </row>
    <row r="688" spans="3:6">
      <c r="C688" s="95"/>
      <c r="D688" s="95"/>
      <c r="E688" s="95"/>
      <c r="F688" s="95"/>
    </row>
    <row r="689" spans="3:6">
      <c r="C689" s="95"/>
      <c r="D689" s="95"/>
      <c r="E689" s="95"/>
      <c r="F689" s="95"/>
    </row>
    <row r="690" spans="3:6">
      <c r="C690" s="95"/>
      <c r="D690" s="95"/>
      <c r="E690" s="95"/>
      <c r="F690" s="95"/>
    </row>
    <row r="691" spans="3:6">
      <c r="C691" s="95"/>
      <c r="D691" s="95"/>
      <c r="E691" s="95"/>
      <c r="F691" s="95"/>
    </row>
    <row r="692" spans="3:6">
      <c r="C692" s="95"/>
      <c r="D692" s="95"/>
      <c r="E692" s="95"/>
      <c r="F692" s="95"/>
    </row>
    <row r="693" spans="3:6">
      <c r="C693" s="95"/>
      <c r="D693" s="95"/>
      <c r="E693" s="95"/>
      <c r="F693" s="95"/>
    </row>
    <row r="694" spans="3:6">
      <c r="C694" s="95"/>
      <c r="D694" s="95"/>
      <c r="E694" s="95"/>
      <c r="F694" s="95"/>
    </row>
    <row r="695" spans="3:6">
      <c r="C695" s="95"/>
      <c r="D695" s="95"/>
      <c r="E695" s="95"/>
      <c r="F695" s="95"/>
    </row>
    <row r="696" spans="3:6">
      <c r="C696" s="95"/>
      <c r="D696" s="95"/>
      <c r="E696" s="95"/>
      <c r="F696" s="95"/>
    </row>
    <row r="697" spans="3:6">
      <c r="C697" s="95"/>
      <c r="D697" s="95"/>
      <c r="E697" s="95"/>
      <c r="F697" s="95"/>
    </row>
    <row r="698" spans="3:6">
      <c r="C698" s="95"/>
      <c r="D698" s="95"/>
      <c r="E698" s="95"/>
      <c r="F698" s="95"/>
    </row>
    <row r="699" spans="3:6">
      <c r="C699" s="95"/>
      <c r="D699" s="95"/>
      <c r="E699" s="95"/>
      <c r="F699" s="95"/>
    </row>
    <row r="700" spans="3:6">
      <c r="C700" s="95"/>
      <c r="D700" s="95"/>
      <c r="E700" s="95"/>
      <c r="F700" s="95"/>
    </row>
    <row r="701" spans="3:6">
      <c r="C701" s="95"/>
      <c r="D701" s="95"/>
      <c r="E701" s="95"/>
      <c r="F701" s="95"/>
    </row>
    <row r="702" spans="3:6">
      <c r="C702" s="95"/>
      <c r="D702" s="95"/>
      <c r="E702" s="95"/>
      <c r="F702" s="95"/>
    </row>
    <row r="703" spans="3:6">
      <c r="C703" s="95"/>
      <c r="D703" s="95"/>
      <c r="E703" s="95"/>
      <c r="F703" s="95"/>
    </row>
    <row r="704" spans="3:6">
      <c r="C704" s="95"/>
      <c r="D704" s="95"/>
      <c r="E704" s="95"/>
      <c r="F704" s="95"/>
    </row>
    <row r="705" spans="3:6">
      <c r="C705" s="95"/>
      <c r="D705" s="95"/>
      <c r="E705" s="95"/>
      <c r="F705" s="95"/>
    </row>
    <row r="706" spans="3:6">
      <c r="C706" s="95"/>
      <c r="D706" s="95"/>
      <c r="E706" s="95"/>
      <c r="F706" s="95"/>
    </row>
    <row r="707" spans="3:6">
      <c r="C707" s="95"/>
      <c r="D707" s="95"/>
      <c r="E707" s="95"/>
      <c r="F707" s="95"/>
    </row>
    <row r="708" spans="3:6">
      <c r="C708" s="95"/>
      <c r="D708" s="95"/>
      <c r="E708" s="95"/>
      <c r="F708" s="95"/>
    </row>
    <row r="709" spans="3:6">
      <c r="C709" s="95"/>
      <c r="D709" s="95"/>
      <c r="E709" s="95"/>
      <c r="F709" s="95"/>
    </row>
    <row r="710" spans="3:6">
      <c r="C710" s="95"/>
      <c r="D710" s="95"/>
      <c r="E710" s="95"/>
      <c r="F710" s="95"/>
    </row>
    <row r="711" spans="3:6">
      <c r="C711" s="95"/>
      <c r="D711" s="95"/>
      <c r="E711" s="95"/>
      <c r="F711" s="95"/>
    </row>
    <row r="712" spans="3:6">
      <c r="C712" s="95"/>
      <c r="D712" s="95"/>
      <c r="E712" s="95"/>
      <c r="F712" s="95"/>
    </row>
    <row r="713" spans="3:6">
      <c r="C713" s="95"/>
      <c r="D713" s="95"/>
      <c r="E713" s="95"/>
      <c r="F713" s="95"/>
    </row>
    <row r="714" spans="3:6">
      <c r="C714" s="95"/>
      <c r="D714" s="95"/>
      <c r="E714" s="95"/>
      <c r="F714" s="95"/>
    </row>
    <row r="715" spans="3:6">
      <c r="C715" s="95"/>
      <c r="D715" s="95"/>
      <c r="E715" s="95"/>
      <c r="F715" s="95"/>
    </row>
    <row r="716" spans="3:6">
      <c r="C716" s="95"/>
      <c r="D716" s="95"/>
      <c r="E716" s="95"/>
      <c r="F716" s="95"/>
    </row>
    <row r="717" spans="3:6">
      <c r="C717" s="95"/>
      <c r="D717" s="95"/>
      <c r="E717" s="95"/>
      <c r="F717" s="95"/>
    </row>
    <row r="718" spans="3:6">
      <c r="C718" s="95"/>
      <c r="D718" s="95"/>
      <c r="E718" s="95"/>
      <c r="F718" s="95"/>
    </row>
    <row r="719" spans="3:6">
      <c r="C719" s="95"/>
      <c r="D719" s="95"/>
      <c r="E719" s="95"/>
      <c r="F719" s="95"/>
    </row>
    <row r="720" spans="3:6">
      <c r="C720" s="95"/>
      <c r="D720" s="95"/>
      <c r="E720" s="95"/>
      <c r="F720" s="95"/>
    </row>
    <row r="721" spans="3:6">
      <c r="C721" s="95"/>
      <c r="D721" s="95"/>
      <c r="E721" s="95"/>
      <c r="F721" s="95"/>
    </row>
    <row r="722" spans="3:6">
      <c r="C722" s="95"/>
      <c r="D722" s="95"/>
      <c r="E722" s="95"/>
      <c r="F722" s="95"/>
    </row>
    <row r="723" spans="3:6">
      <c r="C723" s="95"/>
      <c r="D723" s="95"/>
      <c r="E723" s="95"/>
      <c r="F723" s="95"/>
    </row>
    <row r="724" spans="3:6">
      <c r="C724" s="95"/>
      <c r="D724" s="95"/>
      <c r="E724" s="95"/>
      <c r="F724" s="95"/>
    </row>
    <row r="725" spans="3:6">
      <c r="C725" s="95"/>
      <c r="D725" s="95"/>
      <c r="E725" s="95"/>
      <c r="F725" s="95"/>
    </row>
    <row r="726" spans="3:6">
      <c r="C726" s="95"/>
      <c r="D726" s="95"/>
      <c r="E726" s="95"/>
      <c r="F726" s="95"/>
    </row>
    <row r="727" spans="3:6">
      <c r="C727" s="95"/>
      <c r="D727" s="95"/>
      <c r="E727" s="95"/>
      <c r="F727" s="95"/>
    </row>
    <row r="728" spans="3:6">
      <c r="C728" s="95"/>
      <c r="D728" s="95"/>
      <c r="E728" s="95"/>
      <c r="F728" s="95"/>
    </row>
    <row r="729" spans="3:6">
      <c r="C729" s="95"/>
      <c r="D729" s="95"/>
      <c r="E729" s="95"/>
      <c r="F729" s="95"/>
    </row>
    <row r="730" spans="3:6">
      <c r="C730" s="95"/>
      <c r="D730" s="95"/>
      <c r="E730" s="95"/>
      <c r="F730" s="95"/>
    </row>
    <row r="731" spans="3:6">
      <c r="C731" s="95"/>
      <c r="D731" s="95"/>
      <c r="E731" s="95"/>
      <c r="F731" s="95"/>
    </row>
    <row r="732" spans="3:6">
      <c r="C732" s="95"/>
      <c r="D732" s="95"/>
      <c r="E732" s="95"/>
      <c r="F732" s="95"/>
    </row>
    <row r="733" spans="3:6">
      <c r="C733" s="95"/>
      <c r="D733" s="95"/>
      <c r="E733" s="95"/>
      <c r="F733" s="95"/>
    </row>
    <row r="734" spans="3:6">
      <c r="C734" s="95"/>
      <c r="D734" s="95"/>
      <c r="E734" s="95"/>
      <c r="F734" s="95"/>
    </row>
    <row r="735" spans="3:6">
      <c r="C735" s="95"/>
      <c r="D735" s="95"/>
      <c r="E735" s="95"/>
      <c r="F735" s="95"/>
    </row>
    <row r="736" spans="3:6">
      <c r="C736" s="95"/>
      <c r="D736" s="95"/>
      <c r="E736" s="95"/>
      <c r="F736" s="95"/>
    </row>
    <row r="737" spans="3:6">
      <c r="C737" s="95"/>
      <c r="D737" s="95"/>
      <c r="E737" s="95"/>
      <c r="F737" s="95"/>
    </row>
    <row r="738" spans="3:6">
      <c r="C738" s="95"/>
      <c r="D738" s="95"/>
      <c r="E738" s="95"/>
      <c r="F738" s="95"/>
    </row>
    <row r="739" spans="3:6">
      <c r="C739" s="95"/>
      <c r="D739" s="95"/>
      <c r="E739" s="95"/>
      <c r="F739" s="95"/>
    </row>
    <row r="740" spans="3:6">
      <c r="C740" s="95"/>
      <c r="D740" s="95"/>
      <c r="E740" s="95"/>
      <c r="F740" s="95"/>
    </row>
    <row r="741" spans="3:6">
      <c r="C741" s="95"/>
      <c r="D741" s="95"/>
      <c r="E741" s="95"/>
      <c r="F741" s="95"/>
    </row>
    <row r="742" spans="3:6">
      <c r="C742" s="95"/>
      <c r="D742" s="95"/>
      <c r="E742" s="95"/>
      <c r="F742" s="95"/>
    </row>
    <row r="743" spans="3:6">
      <c r="C743" s="95"/>
      <c r="D743" s="95"/>
      <c r="E743" s="95"/>
      <c r="F743" s="95"/>
    </row>
    <row r="744" spans="3:6">
      <c r="C744" s="95"/>
      <c r="D744" s="95"/>
      <c r="E744" s="95"/>
      <c r="F744" s="95"/>
    </row>
    <row r="745" spans="3:6">
      <c r="C745" s="95"/>
      <c r="D745" s="95"/>
      <c r="E745" s="95"/>
      <c r="F745" s="95"/>
    </row>
    <row r="746" spans="3:6">
      <c r="C746" s="95"/>
      <c r="D746" s="95"/>
      <c r="E746" s="95"/>
      <c r="F746" s="95"/>
    </row>
    <row r="747" spans="3:6">
      <c r="C747" s="95"/>
      <c r="D747" s="95"/>
      <c r="E747" s="95"/>
      <c r="F747" s="95"/>
    </row>
    <row r="748" spans="3:6">
      <c r="C748" s="95"/>
      <c r="D748" s="95"/>
      <c r="E748" s="95"/>
      <c r="F748" s="95"/>
    </row>
    <row r="749" spans="3:6">
      <c r="C749" s="95"/>
      <c r="D749" s="95"/>
      <c r="E749" s="95"/>
      <c r="F749" s="95"/>
    </row>
    <row r="750" spans="3:6">
      <c r="C750" s="95"/>
      <c r="D750" s="95"/>
      <c r="E750" s="95"/>
      <c r="F750" s="95"/>
    </row>
    <row r="751" spans="3:6">
      <c r="C751" s="95"/>
      <c r="D751" s="95"/>
      <c r="E751" s="95"/>
      <c r="F751" s="95"/>
    </row>
    <row r="752" spans="3:6">
      <c r="C752" s="95"/>
      <c r="D752" s="95"/>
      <c r="E752" s="95"/>
      <c r="F752" s="95"/>
    </row>
    <row r="753" spans="3:6">
      <c r="C753" s="95"/>
      <c r="D753" s="95"/>
      <c r="E753" s="95"/>
      <c r="F753" s="95"/>
    </row>
    <row r="754" spans="3:6">
      <c r="C754" s="95"/>
      <c r="D754" s="95"/>
      <c r="E754" s="95"/>
      <c r="F754" s="95"/>
    </row>
    <row r="755" spans="3:6">
      <c r="C755" s="95"/>
      <c r="D755" s="95"/>
      <c r="E755" s="95"/>
      <c r="F755" s="95"/>
    </row>
    <row r="756" spans="3:6">
      <c r="C756" s="95"/>
      <c r="D756" s="95"/>
      <c r="E756" s="95"/>
      <c r="F756" s="95"/>
    </row>
    <row r="757" spans="3:6">
      <c r="C757" s="95"/>
      <c r="D757" s="95"/>
      <c r="E757" s="95"/>
      <c r="F757" s="95"/>
    </row>
    <row r="758" spans="3:6">
      <c r="C758" s="95"/>
      <c r="D758" s="95"/>
      <c r="E758" s="95"/>
      <c r="F758" s="95"/>
    </row>
    <row r="759" spans="3:6">
      <c r="C759" s="95"/>
      <c r="D759" s="95"/>
      <c r="E759" s="95"/>
      <c r="F759" s="95"/>
    </row>
    <row r="760" spans="3:6">
      <c r="C760" s="95"/>
      <c r="D760" s="95"/>
      <c r="E760" s="95"/>
      <c r="F760" s="95"/>
    </row>
    <row r="761" spans="3:6">
      <c r="C761" s="95"/>
      <c r="D761" s="95"/>
      <c r="E761" s="95"/>
      <c r="F761" s="95"/>
    </row>
    <row r="762" spans="3:6">
      <c r="C762" s="95"/>
      <c r="D762" s="95"/>
      <c r="E762" s="95"/>
      <c r="F762" s="95"/>
    </row>
    <row r="763" spans="3:6">
      <c r="C763" s="95"/>
      <c r="D763" s="95"/>
      <c r="E763" s="95"/>
      <c r="F763" s="95"/>
    </row>
    <row r="764" spans="3:6">
      <c r="C764" s="95"/>
      <c r="D764" s="95"/>
      <c r="E764" s="95"/>
      <c r="F764" s="95"/>
    </row>
    <row r="765" spans="3:6">
      <c r="C765" s="95"/>
      <c r="D765" s="95"/>
      <c r="E765" s="95"/>
      <c r="F765" s="95"/>
    </row>
    <row r="766" spans="3:6">
      <c r="C766" s="95"/>
      <c r="D766" s="95"/>
      <c r="E766" s="95"/>
      <c r="F766" s="95"/>
    </row>
    <row r="767" spans="3:6">
      <c r="C767" s="95"/>
      <c r="D767" s="95"/>
      <c r="E767" s="95"/>
      <c r="F767" s="95"/>
    </row>
    <row r="768" spans="3:6">
      <c r="C768" s="95"/>
      <c r="D768" s="95"/>
      <c r="E768" s="95"/>
      <c r="F768" s="95"/>
    </row>
    <row r="769" spans="3:6">
      <c r="C769" s="95"/>
      <c r="D769" s="95"/>
      <c r="E769" s="95"/>
      <c r="F769" s="95"/>
    </row>
    <row r="770" spans="3:6">
      <c r="C770" s="95"/>
      <c r="D770" s="95"/>
      <c r="E770" s="95"/>
      <c r="F770" s="95"/>
    </row>
    <row r="771" spans="3:6">
      <c r="C771" s="95"/>
      <c r="D771" s="95"/>
      <c r="E771" s="95"/>
      <c r="F771" s="95"/>
    </row>
    <row r="772" spans="3:6">
      <c r="C772" s="95"/>
      <c r="D772" s="95"/>
      <c r="E772" s="95"/>
      <c r="F772" s="95"/>
    </row>
    <row r="773" spans="3:6">
      <c r="C773" s="95"/>
      <c r="D773" s="95"/>
      <c r="E773" s="95"/>
      <c r="F773" s="95"/>
    </row>
    <row r="774" spans="3:6">
      <c r="C774" s="95"/>
      <c r="D774" s="95"/>
      <c r="E774" s="95"/>
      <c r="F774" s="95"/>
    </row>
    <row r="775" spans="3:6">
      <c r="C775" s="95"/>
      <c r="D775" s="95"/>
      <c r="E775" s="95"/>
      <c r="F775" s="95"/>
    </row>
    <row r="776" spans="3:6">
      <c r="C776" s="95"/>
      <c r="D776" s="95"/>
      <c r="E776" s="95"/>
      <c r="F776" s="95"/>
    </row>
    <row r="777" spans="3:6">
      <c r="C777" s="95"/>
      <c r="D777" s="95"/>
      <c r="E777" s="95"/>
      <c r="F777" s="95"/>
    </row>
    <row r="778" spans="3:6">
      <c r="C778" s="95"/>
      <c r="D778" s="95"/>
      <c r="E778" s="95"/>
      <c r="F778" s="95"/>
    </row>
    <row r="779" spans="3:6">
      <c r="C779" s="95"/>
      <c r="D779" s="95"/>
      <c r="E779" s="95"/>
      <c r="F779" s="95"/>
    </row>
    <row r="780" spans="3:6">
      <c r="C780" s="95"/>
      <c r="D780" s="95"/>
      <c r="E780" s="95"/>
      <c r="F780" s="95"/>
    </row>
    <row r="781" spans="3:6">
      <c r="C781" s="95"/>
      <c r="D781" s="95"/>
      <c r="E781" s="95"/>
      <c r="F781" s="95"/>
    </row>
    <row r="782" spans="3:6">
      <c r="C782" s="95"/>
      <c r="D782" s="95"/>
      <c r="E782" s="95"/>
      <c r="F782" s="95"/>
    </row>
    <row r="783" spans="3:6">
      <c r="C783" s="95"/>
      <c r="D783" s="95"/>
      <c r="E783" s="95"/>
      <c r="F783" s="95"/>
    </row>
    <row r="784" spans="3:6">
      <c r="C784" s="95"/>
      <c r="D784" s="95"/>
      <c r="E784" s="95"/>
      <c r="F784" s="95"/>
    </row>
    <row r="785" spans="3:6">
      <c r="C785" s="95"/>
      <c r="D785" s="95"/>
      <c r="E785" s="95"/>
      <c r="F785" s="95"/>
    </row>
    <row r="786" spans="3:6">
      <c r="C786" s="95"/>
      <c r="D786" s="95"/>
      <c r="E786" s="95"/>
      <c r="F786" s="95"/>
    </row>
    <row r="787" spans="3:6">
      <c r="C787" s="95"/>
      <c r="D787" s="95"/>
      <c r="E787" s="95"/>
      <c r="F787" s="95"/>
    </row>
    <row r="788" spans="3:6">
      <c r="C788" s="95"/>
      <c r="D788" s="95"/>
      <c r="E788" s="95"/>
      <c r="F788" s="95"/>
    </row>
    <row r="789" spans="3:6">
      <c r="C789" s="95"/>
      <c r="D789" s="95"/>
      <c r="E789" s="95"/>
      <c r="F789" s="95"/>
    </row>
    <row r="790" spans="3:6">
      <c r="C790" s="95"/>
      <c r="D790" s="95"/>
      <c r="E790" s="95"/>
      <c r="F790" s="95"/>
    </row>
    <row r="791" spans="3:6">
      <c r="C791" s="95"/>
      <c r="D791" s="95"/>
      <c r="E791" s="95"/>
      <c r="F791" s="95"/>
    </row>
    <row r="792" spans="3:6">
      <c r="C792" s="95"/>
      <c r="D792" s="95"/>
      <c r="E792" s="95"/>
      <c r="F792" s="95"/>
    </row>
    <row r="793" spans="3:6">
      <c r="C793" s="95"/>
      <c r="D793" s="95"/>
      <c r="E793" s="95"/>
      <c r="F793" s="95"/>
    </row>
    <row r="794" spans="3:6">
      <c r="C794" s="95"/>
      <c r="D794" s="95"/>
      <c r="E794" s="95"/>
      <c r="F794" s="95"/>
    </row>
    <row r="795" spans="3:6">
      <c r="C795" s="95"/>
      <c r="D795" s="95"/>
      <c r="E795" s="95"/>
      <c r="F795" s="95"/>
    </row>
    <row r="796" spans="3:6">
      <c r="C796" s="95"/>
      <c r="D796" s="95"/>
      <c r="E796" s="95"/>
      <c r="F796" s="95"/>
    </row>
    <row r="797" spans="3:6">
      <c r="C797" s="95"/>
      <c r="D797" s="95"/>
      <c r="E797" s="95"/>
      <c r="F797" s="95"/>
    </row>
    <row r="798" spans="3:6">
      <c r="C798" s="95"/>
      <c r="D798" s="95"/>
      <c r="E798" s="95"/>
      <c r="F798" s="95"/>
    </row>
    <row r="799" spans="3:6">
      <c r="C799" s="95"/>
      <c r="D799" s="95"/>
      <c r="E799" s="95"/>
      <c r="F799" s="95"/>
    </row>
    <row r="800" spans="3:6">
      <c r="C800" s="95"/>
      <c r="D800" s="95"/>
      <c r="E800" s="95"/>
      <c r="F800" s="95"/>
    </row>
    <row r="801" spans="3:6">
      <c r="C801" s="95"/>
      <c r="D801" s="95"/>
      <c r="E801" s="95"/>
      <c r="F801" s="95"/>
    </row>
    <row r="802" spans="3:6">
      <c r="C802" s="95"/>
      <c r="D802" s="95"/>
      <c r="E802" s="95"/>
      <c r="F802" s="95"/>
    </row>
    <row r="803" spans="3:6">
      <c r="C803" s="95"/>
      <c r="D803" s="95"/>
      <c r="E803" s="95"/>
      <c r="F803" s="95"/>
    </row>
    <row r="804" spans="3:6">
      <c r="C804" s="95"/>
      <c r="D804" s="95"/>
      <c r="E804" s="95"/>
      <c r="F804" s="95"/>
    </row>
    <row r="805" spans="3:6">
      <c r="C805" s="95"/>
      <c r="D805" s="95"/>
      <c r="E805" s="95"/>
      <c r="F805" s="95"/>
    </row>
    <row r="806" spans="3:6">
      <c r="C806" s="95"/>
      <c r="D806" s="95"/>
      <c r="E806" s="95"/>
      <c r="F806" s="95"/>
    </row>
    <row r="807" spans="3:6">
      <c r="C807" s="95"/>
      <c r="D807" s="95"/>
      <c r="E807" s="95"/>
      <c r="F807" s="95"/>
    </row>
    <row r="808" spans="3:6">
      <c r="C808" s="95"/>
      <c r="D808" s="95"/>
      <c r="E808" s="95"/>
      <c r="F808" s="95"/>
    </row>
    <row r="809" spans="3:6">
      <c r="C809" s="95"/>
      <c r="D809" s="95"/>
      <c r="E809" s="95"/>
      <c r="F809" s="95"/>
    </row>
    <row r="810" spans="3:6">
      <c r="C810" s="95"/>
      <c r="D810" s="95"/>
      <c r="E810" s="95"/>
      <c r="F810" s="95"/>
    </row>
    <row r="811" spans="3:6">
      <c r="C811" s="95"/>
      <c r="D811" s="95"/>
      <c r="E811" s="95"/>
      <c r="F811" s="95"/>
    </row>
    <row r="812" spans="3:6">
      <c r="C812" s="95"/>
      <c r="D812" s="95"/>
      <c r="E812" s="95"/>
      <c r="F812" s="95"/>
    </row>
    <row r="813" spans="3:6">
      <c r="C813" s="95"/>
      <c r="D813" s="95"/>
      <c r="E813" s="95"/>
      <c r="F813" s="95"/>
    </row>
    <row r="814" spans="3:6">
      <c r="C814" s="95"/>
      <c r="D814" s="95"/>
      <c r="E814" s="95"/>
      <c r="F814" s="95"/>
    </row>
    <row r="815" spans="3:6">
      <c r="C815" s="95"/>
      <c r="D815" s="95"/>
      <c r="E815" s="95"/>
      <c r="F815" s="95"/>
    </row>
    <row r="816" spans="3:6">
      <c r="C816" s="95"/>
      <c r="D816" s="95"/>
      <c r="E816" s="95"/>
      <c r="F816" s="95"/>
    </row>
    <row r="817" spans="3:6">
      <c r="C817" s="95"/>
      <c r="D817" s="95"/>
      <c r="E817" s="95"/>
      <c r="F817" s="95"/>
    </row>
    <row r="818" spans="3:6">
      <c r="C818" s="95"/>
      <c r="D818" s="95"/>
      <c r="E818" s="95"/>
      <c r="F818" s="95"/>
    </row>
    <row r="819" spans="3:6">
      <c r="C819" s="95"/>
      <c r="D819" s="95"/>
      <c r="E819" s="95"/>
      <c r="F819" s="95"/>
    </row>
    <row r="820" spans="3:6">
      <c r="C820" s="95"/>
      <c r="D820" s="95"/>
      <c r="E820" s="95"/>
      <c r="F820" s="95"/>
    </row>
    <row r="821" spans="3:6">
      <c r="C821" s="95"/>
      <c r="D821" s="95"/>
      <c r="E821" s="95"/>
      <c r="F821" s="95"/>
    </row>
    <row r="822" spans="3:6">
      <c r="C822" s="95"/>
      <c r="D822" s="95"/>
      <c r="E822" s="95"/>
      <c r="F822" s="95"/>
    </row>
    <row r="823" spans="3:6">
      <c r="C823" s="95"/>
      <c r="D823" s="95"/>
      <c r="E823" s="95"/>
      <c r="F823" s="95"/>
    </row>
    <row r="824" spans="3:6">
      <c r="C824" s="95"/>
      <c r="D824" s="95"/>
      <c r="E824" s="95"/>
      <c r="F824" s="95"/>
    </row>
    <row r="825" spans="3:6">
      <c r="C825" s="95"/>
      <c r="D825" s="95"/>
      <c r="E825" s="95"/>
      <c r="F825" s="95"/>
    </row>
    <row r="826" spans="3:6">
      <c r="C826" s="95"/>
      <c r="D826" s="95"/>
      <c r="E826" s="95"/>
      <c r="F826" s="95"/>
    </row>
    <row r="827" spans="3:6">
      <c r="C827" s="95"/>
      <c r="D827" s="95"/>
      <c r="E827" s="95"/>
      <c r="F827" s="95"/>
    </row>
    <row r="828" spans="3:6">
      <c r="C828" s="95"/>
      <c r="D828" s="95"/>
      <c r="E828" s="95"/>
      <c r="F828" s="95"/>
    </row>
    <row r="829" spans="3:6">
      <c r="C829" s="95"/>
      <c r="D829" s="95"/>
      <c r="E829" s="95"/>
      <c r="F829" s="95"/>
    </row>
    <row r="830" spans="3:6">
      <c r="C830" s="95"/>
      <c r="D830" s="95"/>
      <c r="E830" s="95"/>
      <c r="F830" s="95"/>
    </row>
    <row r="831" spans="3:6">
      <c r="C831" s="95"/>
      <c r="D831" s="95"/>
      <c r="E831" s="95"/>
      <c r="F831" s="95"/>
    </row>
    <row r="832" spans="3:6">
      <c r="C832" s="95"/>
      <c r="D832" s="95"/>
      <c r="E832" s="95"/>
      <c r="F832" s="95"/>
    </row>
    <row r="833" spans="3:6">
      <c r="C833" s="95"/>
      <c r="D833" s="95"/>
      <c r="E833" s="95"/>
      <c r="F833" s="95"/>
    </row>
    <row r="834" spans="3:6">
      <c r="C834" s="95"/>
      <c r="D834" s="95"/>
      <c r="E834" s="95"/>
      <c r="F834" s="95"/>
    </row>
    <row r="835" spans="3:6">
      <c r="C835" s="95"/>
      <c r="D835" s="95"/>
      <c r="E835" s="95"/>
      <c r="F835" s="95"/>
    </row>
    <row r="836" spans="3:6">
      <c r="C836" s="95"/>
      <c r="D836" s="95"/>
      <c r="E836" s="95"/>
      <c r="F836" s="95"/>
    </row>
    <row r="837" spans="3:6">
      <c r="C837" s="95"/>
      <c r="D837" s="95"/>
      <c r="E837" s="95"/>
      <c r="F837" s="95"/>
    </row>
    <row r="838" spans="3:6">
      <c r="C838" s="95"/>
      <c r="D838" s="95"/>
      <c r="E838" s="95"/>
      <c r="F838" s="95"/>
    </row>
    <row r="839" spans="3:6">
      <c r="C839" s="95"/>
      <c r="D839" s="95"/>
      <c r="E839" s="95"/>
      <c r="F839" s="95"/>
    </row>
    <row r="840" spans="3:6">
      <c r="C840" s="95"/>
      <c r="D840" s="95"/>
      <c r="E840" s="95"/>
      <c r="F840" s="95"/>
    </row>
    <row r="841" spans="3:6">
      <c r="C841" s="95"/>
      <c r="D841" s="95"/>
      <c r="E841" s="95"/>
      <c r="F841" s="95"/>
    </row>
    <row r="842" spans="3:6">
      <c r="C842" s="95"/>
      <c r="D842" s="95"/>
      <c r="E842" s="95"/>
      <c r="F842" s="95"/>
    </row>
    <row r="843" spans="3:6">
      <c r="C843" s="95"/>
      <c r="D843" s="95"/>
      <c r="E843" s="95"/>
      <c r="F843" s="95"/>
    </row>
    <row r="844" spans="3:6">
      <c r="C844" s="95"/>
      <c r="D844" s="95"/>
      <c r="E844" s="95"/>
      <c r="F844" s="95"/>
    </row>
    <row r="845" spans="3:6">
      <c r="C845" s="95"/>
      <c r="D845" s="95"/>
      <c r="E845" s="95"/>
      <c r="F845" s="95"/>
    </row>
    <row r="846" spans="3:6">
      <c r="C846" s="95"/>
      <c r="D846" s="95"/>
      <c r="E846" s="95"/>
      <c r="F846" s="95"/>
    </row>
    <row r="847" spans="3:6">
      <c r="C847" s="95"/>
      <c r="D847" s="95"/>
      <c r="E847" s="95"/>
      <c r="F847" s="95"/>
    </row>
    <row r="848" spans="3:6">
      <c r="C848" s="95"/>
      <c r="D848" s="95"/>
      <c r="E848" s="95"/>
      <c r="F848" s="95"/>
    </row>
    <row r="849" spans="3:6">
      <c r="C849" s="95"/>
      <c r="D849" s="95"/>
      <c r="E849" s="95"/>
      <c r="F849" s="95"/>
    </row>
    <row r="850" spans="3:6">
      <c r="C850" s="95"/>
      <c r="D850" s="95"/>
      <c r="E850" s="95"/>
      <c r="F850" s="95"/>
    </row>
    <row r="851" spans="3:6">
      <c r="C851" s="95"/>
      <c r="D851" s="95"/>
      <c r="E851" s="95"/>
      <c r="F851" s="95"/>
    </row>
    <row r="852" spans="3:6">
      <c r="C852" s="95"/>
      <c r="D852" s="95"/>
      <c r="E852" s="95"/>
      <c r="F852" s="95"/>
    </row>
    <row r="853" spans="3:6">
      <c r="C853" s="95"/>
      <c r="D853" s="95"/>
      <c r="E853" s="95"/>
      <c r="F853" s="95"/>
    </row>
    <row r="854" spans="3:6">
      <c r="C854" s="95"/>
      <c r="D854" s="95"/>
      <c r="E854" s="95"/>
      <c r="F854" s="95"/>
    </row>
    <row r="855" spans="3:6">
      <c r="C855" s="95"/>
      <c r="D855" s="95"/>
      <c r="E855" s="95"/>
      <c r="F855" s="95"/>
    </row>
    <row r="856" spans="3:6">
      <c r="C856" s="95"/>
      <c r="D856" s="95"/>
      <c r="E856" s="95"/>
      <c r="F856" s="95"/>
    </row>
    <row r="857" spans="3:6">
      <c r="C857" s="95"/>
      <c r="D857" s="95"/>
      <c r="E857" s="95"/>
      <c r="F857" s="95"/>
    </row>
    <row r="858" spans="3:6">
      <c r="C858" s="95"/>
      <c r="D858" s="95"/>
      <c r="E858" s="95"/>
      <c r="F858" s="95"/>
    </row>
    <row r="859" spans="3:6">
      <c r="C859" s="95"/>
      <c r="D859" s="95"/>
      <c r="E859" s="95"/>
      <c r="F859" s="95"/>
    </row>
    <row r="860" spans="3:6">
      <c r="C860" s="95"/>
      <c r="D860" s="95"/>
      <c r="E860" s="95"/>
      <c r="F860" s="95"/>
    </row>
    <row r="861" spans="3:6">
      <c r="C861" s="95"/>
      <c r="D861" s="95"/>
      <c r="E861" s="95"/>
      <c r="F861" s="95"/>
    </row>
    <row r="862" spans="3:6">
      <c r="C862" s="95"/>
      <c r="D862" s="95"/>
      <c r="E862" s="95"/>
      <c r="F862" s="95"/>
    </row>
    <row r="863" spans="3:6">
      <c r="C863" s="95"/>
      <c r="D863" s="95"/>
      <c r="E863" s="95"/>
      <c r="F863" s="95"/>
    </row>
    <row r="864" spans="3:6">
      <c r="C864" s="95"/>
      <c r="D864" s="95"/>
      <c r="E864" s="95"/>
      <c r="F864" s="95"/>
    </row>
    <row r="865" spans="3:6">
      <c r="C865" s="95"/>
      <c r="D865" s="95"/>
      <c r="E865" s="95"/>
      <c r="F865" s="95"/>
    </row>
    <row r="866" spans="3:6">
      <c r="C866" s="95"/>
      <c r="D866" s="95"/>
      <c r="E866" s="95"/>
      <c r="F866" s="95"/>
    </row>
    <row r="867" spans="3:6">
      <c r="C867" s="95"/>
      <c r="D867" s="95"/>
      <c r="E867" s="95"/>
      <c r="F867" s="95"/>
    </row>
    <row r="868" spans="3:6">
      <c r="C868" s="95"/>
      <c r="D868" s="95"/>
      <c r="E868" s="95"/>
      <c r="F868" s="95"/>
    </row>
    <row r="869" spans="3:6">
      <c r="C869" s="95"/>
      <c r="D869" s="95"/>
      <c r="E869" s="95"/>
      <c r="F869" s="95"/>
    </row>
    <row r="870" spans="3:6">
      <c r="C870" s="95"/>
      <c r="D870" s="95"/>
      <c r="E870" s="95"/>
      <c r="F870" s="95"/>
    </row>
    <row r="871" spans="3:6">
      <c r="C871" s="95"/>
      <c r="D871" s="95"/>
      <c r="E871" s="95"/>
      <c r="F871" s="95"/>
    </row>
    <row r="872" spans="3:6">
      <c r="C872" s="95"/>
      <c r="D872" s="95"/>
      <c r="E872" s="95"/>
      <c r="F872" s="95"/>
    </row>
    <row r="873" spans="3:6">
      <c r="C873" s="95"/>
      <c r="D873" s="95"/>
      <c r="E873" s="95"/>
      <c r="F873" s="95"/>
    </row>
    <row r="874" spans="3:6">
      <c r="C874" s="95"/>
      <c r="D874" s="95"/>
      <c r="E874" s="95"/>
      <c r="F874" s="95"/>
    </row>
    <row r="875" spans="3:6">
      <c r="C875" s="95"/>
      <c r="D875" s="95"/>
      <c r="E875" s="95"/>
      <c r="F875" s="95"/>
    </row>
    <row r="876" spans="3:6">
      <c r="C876" s="95"/>
      <c r="D876" s="95"/>
      <c r="E876" s="95"/>
      <c r="F876" s="95"/>
    </row>
    <row r="877" spans="3:6">
      <c r="C877" s="95"/>
      <c r="D877" s="95"/>
      <c r="E877" s="95"/>
      <c r="F877" s="95"/>
    </row>
    <row r="878" spans="3:6">
      <c r="C878" s="95"/>
      <c r="D878" s="95"/>
      <c r="E878" s="95"/>
      <c r="F878" s="95"/>
    </row>
    <row r="879" spans="3:6">
      <c r="C879" s="95"/>
      <c r="D879" s="95"/>
      <c r="E879" s="95"/>
      <c r="F879" s="95"/>
    </row>
    <row r="880" spans="3:6">
      <c r="C880" s="95"/>
      <c r="D880" s="95"/>
      <c r="E880" s="95"/>
      <c r="F880" s="95"/>
    </row>
    <row r="881" spans="3:6">
      <c r="C881" s="95"/>
      <c r="D881" s="95"/>
      <c r="E881" s="95"/>
      <c r="F881" s="95"/>
    </row>
    <row r="882" spans="3:6">
      <c r="C882" s="95"/>
      <c r="D882" s="95"/>
      <c r="E882" s="95"/>
      <c r="F882" s="95"/>
    </row>
    <row r="883" spans="3:6">
      <c r="C883" s="95"/>
      <c r="D883" s="95"/>
      <c r="E883" s="95"/>
      <c r="F883" s="95"/>
    </row>
    <row r="884" spans="3:6">
      <c r="C884" s="95"/>
      <c r="D884" s="95"/>
      <c r="E884" s="95"/>
      <c r="F884" s="95"/>
    </row>
    <row r="885" spans="3:6">
      <c r="C885" s="95"/>
      <c r="D885" s="95"/>
      <c r="E885" s="95"/>
      <c r="F885" s="95"/>
    </row>
    <row r="886" spans="3:6">
      <c r="C886" s="95"/>
      <c r="D886" s="95"/>
      <c r="E886" s="95"/>
      <c r="F886" s="95"/>
    </row>
    <row r="887" spans="3:6">
      <c r="C887" s="95"/>
      <c r="D887" s="95"/>
      <c r="E887" s="95"/>
      <c r="F887" s="95"/>
    </row>
    <row r="888" spans="3:6">
      <c r="C888" s="95"/>
      <c r="D888" s="95"/>
      <c r="E888" s="95"/>
      <c r="F888" s="95"/>
    </row>
    <row r="889" spans="3:6">
      <c r="C889" s="95"/>
      <c r="D889" s="95"/>
      <c r="E889" s="95"/>
      <c r="F889" s="95"/>
    </row>
    <row r="890" spans="3:6">
      <c r="C890" s="95"/>
      <c r="D890" s="95"/>
      <c r="E890" s="95"/>
      <c r="F890" s="95"/>
    </row>
    <row r="891" spans="3:6">
      <c r="C891" s="95"/>
      <c r="D891" s="95"/>
      <c r="E891" s="95"/>
      <c r="F891" s="95"/>
    </row>
    <row r="892" spans="3:6">
      <c r="C892" s="95"/>
      <c r="D892" s="95"/>
      <c r="E892" s="95"/>
      <c r="F892" s="95"/>
    </row>
    <row r="893" spans="3:6">
      <c r="C893" s="95"/>
      <c r="D893" s="95"/>
      <c r="E893" s="95"/>
      <c r="F893" s="95"/>
    </row>
    <row r="894" spans="3:6">
      <c r="C894" s="95"/>
      <c r="D894" s="95"/>
      <c r="E894" s="95"/>
      <c r="F894" s="95"/>
    </row>
    <row r="895" spans="3:6">
      <c r="C895" s="95"/>
      <c r="D895" s="95"/>
      <c r="E895" s="95"/>
      <c r="F895" s="95"/>
    </row>
    <row r="896" spans="3:6">
      <c r="C896" s="95"/>
      <c r="D896" s="95"/>
      <c r="E896" s="95"/>
      <c r="F896" s="95"/>
    </row>
    <row r="897" spans="3:6">
      <c r="C897" s="95"/>
      <c r="D897" s="95"/>
      <c r="E897" s="95"/>
      <c r="F897" s="95"/>
    </row>
    <row r="898" spans="3:6">
      <c r="C898" s="95"/>
      <c r="D898" s="95"/>
      <c r="E898" s="95"/>
      <c r="F898" s="95"/>
    </row>
    <row r="899" spans="3:6">
      <c r="C899" s="95"/>
      <c r="D899" s="95"/>
      <c r="E899" s="95"/>
      <c r="F899" s="95"/>
    </row>
    <row r="900" spans="3:6">
      <c r="C900" s="95"/>
      <c r="D900" s="95"/>
      <c r="E900" s="95"/>
      <c r="F900" s="95"/>
    </row>
    <row r="901" spans="3:6">
      <c r="C901" s="95"/>
      <c r="D901" s="95"/>
      <c r="E901" s="95"/>
      <c r="F901" s="95"/>
    </row>
    <row r="902" spans="3:6">
      <c r="C902" s="95"/>
      <c r="D902" s="95"/>
      <c r="E902" s="95"/>
      <c r="F902" s="95"/>
    </row>
    <row r="903" spans="3:6">
      <c r="C903" s="95"/>
      <c r="D903" s="95"/>
      <c r="E903" s="95"/>
      <c r="F903" s="95"/>
    </row>
    <row r="904" spans="3:6">
      <c r="C904" s="95"/>
      <c r="D904" s="95"/>
      <c r="E904" s="95"/>
      <c r="F904" s="95"/>
    </row>
    <row r="905" spans="3:6">
      <c r="C905" s="95"/>
      <c r="D905" s="95"/>
      <c r="E905" s="95"/>
      <c r="F905" s="95"/>
    </row>
    <row r="906" spans="3:6">
      <c r="C906" s="95"/>
      <c r="D906" s="95"/>
      <c r="E906" s="95"/>
      <c r="F906" s="95"/>
    </row>
    <row r="907" spans="3:6">
      <c r="C907" s="95"/>
      <c r="D907" s="95"/>
      <c r="E907" s="95"/>
      <c r="F907" s="95"/>
    </row>
    <row r="908" spans="3:6">
      <c r="C908" s="95"/>
      <c r="D908" s="95"/>
      <c r="E908" s="95"/>
      <c r="F908" s="95"/>
    </row>
    <row r="909" spans="3:6">
      <c r="C909" s="95"/>
      <c r="D909" s="95"/>
      <c r="E909" s="95"/>
      <c r="F909" s="95"/>
    </row>
    <row r="910" spans="3:6">
      <c r="C910" s="95"/>
      <c r="D910" s="95"/>
      <c r="E910" s="95"/>
      <c r="F910" s="95"/>
    </row>
    <row r="911" spans="3:6">
      <c r="C911" s="95"/>
      <c r="D911" s="95"/>
      <c r="E911" s="95"/>
      <c r="F911" s="95"/>
    </row>
    <row r="912" spans="3:6">
      <c r="C912" s="95"/>
      <c r="D912" s="95"/>
      <c r="E912" s="95"/>
      <c r="F912" s="95"/>
    </row>
    <row r="913" spans="3:6">
      <c r="C913" s="95"/>
      <c r="D913" s="95"/>
      <c r="E913" s="95"/>
      <c r="F913" s="95"/>
    </row>
    <row r="914" spans="3:6">
      <c r="C914" s="95"/>
      <c r="D914" s="95"/>
      <c r="E914" s="95"/>
      <c r="F914" s="95"/>
    </row>
    <row r="915" spans="3:6">
      <c r="C915" s="95"/>
      <c r="D915" s="95"/>
      <c r="E915" s="95"/>
      <c r="F915" s="95"/>
    </row>
    <row r="916" spans="3:6">
      <c r="C916" s="95"/>
      <c r="D916" s="95"/>
      <c r="E916" s="95"/>
      <c r="F916" s="95"/>
    </row>
    <row r="917" spans="3:6">
      <c r="C917" s="95"/>
      <c r="D917" s="95"/>
      <c r="E917" s="95"/>
      <c r="F917" s="95"/>
    </row>
    <row r="918" spans="3:6">
      <c r="C918" s="95"/>
      <c r="D918" s="95"/>
      <c r="E918" s="95"/>
      <c r="F918" s="95"/>
    </row>
    <row r="919" spans="3:6">
      <c r="C919" s="95"/>
      <c r="D919" s="95"/>
      <c r="E919" s="95"/>
      <c r="F919" s="95"/>
    </row>
    <row r="920" spans="3:6">
      <c r="C920" s="95"/>
      <c r="D920" s="95"/>
      <c r="E920" s="95"/>
      <c r="F920" s="95"/>
    </row>
    <row r="921" spans="3:6">
      <c r="C921" s="95"/>
      <c r="D921" s="95"/>
      <c r="E921" s="95"/>
      <c r="F921" s="95"/>
    </row>
    <row r="922" spans="3:6">
      <c r="C922" s="95"/>
      <c r="D922" s="95"/>
      <c r="E922" s="95"/>
      <c r="F922" s="95"/>
    </row>
    <row r="923" spans="3:6">
      <c r="C923" s="95"/>
      <c r="D923" s="95"/>
      <c r="E923" s="95"/>
      <c r="F923" s="95"/>
    </row>
    <row r="924" spans="3:6">
      <c r="C924" s="95"/>
      <c r="D924" s="95"/>
      <c r="E924" s="95"/>
      <c r="F924" s="95"/>
    </row>
    <row r="925" spans="3:6">
      <c r="C925" s="95"/>
      <c r="D925" s="95"/>
      <c r="E925" s="95"/>
      <c r="F925" s="95"/>
    </row>
    <row r="926" spans="3:6">
      <c r="C926" s="95"/>
      <c r="D926" s="95"/>
      <c r="E926" s="95"/>
      <c r="F926" s="95"/>
    </row>
    <row r="927" spans="3:6">
      <c r="C927" s="95"/>
      <c r="D927" s="95"/>
      <c r="E927" s="95"/>
      <c r="F927" s="95"/>
    </row>
    <row r="928" spans="3:6">
      <c r="C928" s="95"/>
      <c r="D928" s="95"/>
      <c r="E928" s="95"/>
      <c r="F928" s="95"/>
    </row>
    <row r="929" spans="3:6">
      <c r="C929" s="95"/>
      <c r="D929" s="95"/>
      <c r="E929" s="95"/>
      <c r="F929" s="95"/>
    </row>
    <row r="930" spans="3:6">
      <c r="C930" s="95"/>
      <c r="D930" s="95"/>
      <c r="E930" s="95"/>
      <c r="F930" s="95"/>
    </row>
    <row r="931" spans="3:6">
      <c r="C931" s="95"/>
      <c r="D931" s="95"/>
      <c r="E931" s="95"/>
      <c r="F931" s="95"/>
    </row>
    <row r="932" spans="3:6">
      <c r="C932" s="95"/>
      <c r="D932" s="95"/>
      <c r="E932" s="95"/>
      <c r="F932" s="95"/>
    </row>
    <row r="933" spans="3:6">
      <c r="C933" s="95"/>
      <c r="D933" s="95"/>
      <c r="E933" s="95"/>
      <c r="F933" s="95"/>
    </row>
    <row r="934" spans="3:6">
      <c r="C934" s="95"/>
      <c r="D934" s="95"/>
      <c r="E934" s="95"/>
      <c r="F934" s="95"/>
    </row>
    <row r="935" spans="3:6">
      <c r="C935" s="95"/>
      <c r="D935" s="95"/>
      <c r="E935" s="95"/>
      <c r="F935" s="95"/>
    </row>
    <row r="936" spans="3:6">
      <c r="C936" s="95"/>
      <c r="D936" s="95"/>
      <c r="E936" s="95"/>
      <c r="F936" s="95"/>
    </row>
    <row r="937" spans="3:6">
      <c r="C937" s="95"/>
      <c r="D937" s="95"/>
      <c r="E937" s="95"/>
      <c r="F937" s="95"/>
    </row>
    <row r="938" spans="3:6">
      <c r="C938" s="95"/>
      <c r="D938" s="95"/>
      <c r="E938" s="95"/>
      <c r="F938" s="95"/>
    </row>
    <row r="939" spans="3:6">
      <c r="C939" s="95"/>
      <c r="D939" s="95"/>
      <c r="E939" s="95"/>
      <c r="F939" s="95"/>
    </row>
    <row r="940" spans="3:6">
      <c r="C940" s="95"/>
      <c r="D940" s="95"/>
      <c r="E940" s="95"/>
      <c r="F940" s="95"/>
    </row>
    <row r="941" spans="3:6">
      <c r="C941" s="95"/>
      <c r="D941" s="95"/>
      <c r="E941" s="95"/>
      <c r="F941" s="95"/>
    </row>
    <row r="942" spans="3:6">
      <c r="C942" s="95"/>
      <c r="D942" s="95"/>
      <c r="E942" s="95"/>
      <c r="F942" s="95"/>
    </row>
    <row r="943" spans="3:6">
      <c r="C943" s="95"/>
      <c r="D943" s="95"/>
      <c r="E943" s="95"/>
      <c r="F943" s="95"/>
    </row>
    <row r="944" spans="3:6">
      <c r="C944" s="95"/>
      <c r="D944" s="95"/>
      <c r="E944" s="95"/>
      <c r="F944" s="95"/>
    </row>
    <row r="945" spans="3:6">
      <c r="C945" s="95"/>
      <c r="D945" s="95"/>
      <c r="E945" s="95"/>
      <c r="F945" s="95"/>
    </row>
    <row r="946" spans="3:6">
      <c r="C946" s="95"/>
      <c r="D946" s="95"/>
      <c r="E946" s="95"/>
      <c r="F946" s="95"/>
    </row>
    <row r="947" spans="3:6">
      <c r="C947" s="95"/>
      <c r="D947" s="95"/>
      <c r="E947" s="95"/>
      <c r="F947" s="95"/>
    </row>
    <row r="948" spans="3:6">
      <c r="C948" s="95"/>
      <c r="D948" s="95"/>
      <c r="E948" s="95"/>
      <c r="F948" s="95"/>
    </row>
    <row r="949" spans="3:6">
      <c r="C949" s="95"/>
      <c r="D949" s="95"/>
      <c r="E949" s="95"/>
      <c r="F949" s="95"/>
    </row>
    <row r="950" spans="3:6">
      <c r="C950" s="95"/>
      <c r="D950" s="95"/>
      <c r="E950" s="95"/>
      <c r="F950" s="95"/>
    </row>
    <row r="951" spans="3:6">
      <c r="C951" s="95"/>
      <c r="D951" s="95"/>
      <c r="E951" s="95"/>
      <c r="F951" s="95"/>
    </row>
    <row r="952" spans="3:6">
      <c r="C952" s="95"/>
      <c r="D952" s="95"/>
      <c r="E952" s="95"/>
      <c r="F952" s="95"/>
    </row>
    <row r="953" spans="3:6">
      <c r="C953" s="95"/>
      <c r="D953" s="95"/>
      <c r="E953" s="95"/>
      <c r="F953" s="95"/>
    </row>
    <row r="954" spans="3:6">
      <c r="C954" s="95"/>
      <c r="D954" s="95"/>
      <c r="E954" s="95"/>
      <c r="F954" s="95"/>
    </row>
    <row r="955" spans="3:6">
      <c r="C955" s="95"/>
      <c r="D955" s="95"/>
      <c r="E955" s="95"/>
      <c r="F955" s="95"/>
    </row>
    <row r="956" spans="3:6">
      <c r="C956" s="95"/>
      <c r="D956" s="95"/>
      <c r="E956" s="95"/>
      <c r="F956" s="95"/>
    </row>
    <row r="957" spans="3:6">
      <c r="C957" s="95"/>
      <c r="D957" s="95"/>
      <c r="E957" s="95"/>
      <c r="F957" s="95"/>
    </row>
    <row r="958" spans="3:6">
      <c r="C958" s="95"/>
      <c r="D958" s="95"/>
      <c r="E958" s="95"/>
      <c r="F958" s="95"/>
    </row>
    <row r="959" spans="3:6">
      <c r="C959" s="95"/>
      <c r="D959" s="95"/>
      <c r="E959" s="95"/>
      <c r="F959" s="95"/>
    </row>
    <row r="960" spans="3:6">
      <c r="C960" s="95"/>
      <c r="D960" s="95"/>
      <c r="E960" s="95"/>
      <c r="F960" s="95"/>
    </row>
    <row r="961" spans="3:6">
      <c r="C961" s="95"/>
      <c r="D961" s="95"/>
      <c r="E961" s="95"/>
      <c r="F961" s="95"/>
    </row>
    <row r="962" spans="3:6">
      <c r="C962" s="95"/>
      <c r="D962" s="95"/>
      <c r="E962" s="95"/>
      <c r="F962" s="95"/>
    </row>
    <row r="963" spans="3:6">
      <c r="C963" s="95"/>
      <c r="D963" s="95"/>
      <c r="E963" s="95"/>
      <c r="F963" s="95"/>
    </row>
    <row r="964" spans="3:6">
      <c r="C964" s="95"/>
      <c r="D964" s="95"/>
      <c r="E964" s="95"/>
      <c r="F964" s="95"/>
    </row>
    <row r="965" spans="3:6">
      <c r="C965" s="95"/>
      <c r="D965" s="95"/>
      <c r="E965" s="95"/>
      <c r="F965" s="95"/>
    </row>
    <row r="966" spans="3:6">
      <c r="C966" s="95"/>
      <c r="D966" s="95"/>
      <c r="E966" s="95"/>
      <c r="F966" s="95"/>
    </row>
    <row r="967" spans="3:6">
      <c r="C967" s="95"/>
      <c r="D967" s="95"/>
      <c r="E967" s="95"/>
      <c r="F967" s="95"/>
    </row>
    <row r="968" spans="3:6">
      <c r="C968" s="95"/>
      <c r="D968" s="95"/>
      <c r="E968" s="95"/>
      <c r="F968" s="95"/>
    </row>
    <row r="969" spans="3:6">
      <c r="C969" s="95"/>
      <c r="D969" s="95"/>
      <c r="E969" s="95"/>
      <c r="F969" s="95"/>
    </row>
    <row r="970" spans="3:6">
      <c r="C970" s="95"/>
      <c r="D970" s="95"/>
      <c r="E970" s="95"/>
      <c r="F970" s="95"/>
    </row>
    <row r="971" spans="3:6">
      <c r="C971" s="95"/>
      <c r="D971" s="95"/>
      <c r="E971" s="95"/>
      <c r="F971" s="95"/>
    </row>
    <row r="972" spans="3:6">
      <c r="C972" s="95"/>
      <c r="D972" s="95"/>
      <c r="E972" s="95"/>
      <c r="F972" s="95"/>
    </row>
    <row r="973" spans="3:6">
      <c r="C973" s="95"/>
      <c r="D973" s="95"/>
      <c r="E973" s="95"/>
      <c r="F973" s="95"/>
    </row>
    <row r="974" spans="3:6">
      <c r="C974" s="95"/>
      <c r="D974" s="95"/>
      <c r="E974" s="95"/>
      <c r="F974" s="95"/>
    </row>
    <row r="975" spans="3:6">
      <c r="C975" s="95"/>
      <c r="D975" s="95"/>
      <c r="E975" s="95"/>
      <c r="F975" s="95"/>
    </row>
    <row r="976" spans="3:6">
      <c r="C976" s="95"/>
      <c r="D976" s="95"/>
      <c r="E976" s="95"/>
      <c r="F976" s="95"/>
    </row>
    <row r="977" spans="3:6">
      <c r="C977" s="95"/>
      <c r="D977" s="95"/>
      <c r="E977" s="95"/>
      <c r="F977" s="95"/>
    </row>
    <row r="978" spans="3:6">
      <c r="C978" s="95"/>
      <c r="D978" s="95"/>
      <c r="E978" s="95"/>
      <c r="F978" s="95"/>
    </row>
    <row r="979" spans="3:6">
      <c r="C979" s="95"/>
      <c r="D979" s="95"/>
      <c r="E979" s="95"/>
      <c r="F979" s="95"/>
    </row>
    <row r="980" spans="3:6">
      <c r="C980" s="95"/>
      <c r="D980" s="95"/>
      <c r="E980" s="95"/>
      <c r="F980" s="95"/>
    </row>
    <row r="981" spans="3:6">
      <c r="C981" s="95"/>
      <c r="D981" s="95"/>
      <c r="E981" s="95"/>
      <c r="F981" s="95"/>
    </row>
    <row r="982" spans="3:6">
      <c r="C982" s="95"/>
      <c r="D982" s="95"/>
      <c r="E982" s="95"/>
      <c r="F982" s="95"/>
    </row>
    <row r="983" spans="3:6">
      <c r="C983" s="95"/>
      <c r="D983" s="95"/>
      <c r="E983" s="95"/>
      <c r="F983" s="95"/>
    </row>
    <row r="984" spans="3:6">
      <c r="C984" s="95"/>
      <c r="D984" s="95"/>
      <c r="E984" s="95"/>
      <c r="F984" s="95"/>
    </row>
    <row r="985" spans="3:6">
      <c r="C985" s="95"/>
      <c r="D985" s="95"/>
      <c r="E985" s="95"/>
      <c r="F985" s="95"/>
    </row>
    <row r="986" spans="3:6">
      <c r="C986" s="95"/>
      <c r="D986" s="95"/>
      <c r="E986" s="95"/>
      <c r="F986" s="95"/>
    </row>
    <row r="987" spans="3:6">
      <c r="C987" s="95"/>
      <c r="D987" s="95"/>
      <c r="E987" s="95"/>
      <c r="F987" s="95"/>
    </row>
    <row r="988" spans="3:6">
      <c r="C988" s="95"/>
      <c r="D988" s="95"/>
      <c r="E988" s="95"/>
      <c r="F988" s="95"/>
    </row>
    <row r="989" spans="3:6">
      <c r="C989" s="95"/>
      <c r="D989" s="95"/>
      <c r="E989" s="95"/>
      <c r="F989" s="95"/>
    </row>
    <row r="990" spans="3:6">
      <c r="C990" s="95"/>
      <c r="D990" s="95"/>
      <c r="E990" s="95"/>
      <c r="F990" s="95"/>
    </row>
    <row r="991" spans="3:6">
      <c r="C991" s="95"/>
      <c r="D991" s="95"/>
      <c r="E991" s="95"/>
      <c r="F991" s="95"/>
    </row>
    <row r="992" spans="3:6">
      <c r="C992" s="95"/>
      <c r="D992" s="95"/>
      <c r="E992" s="95"/>
      <c r="F992" s="95"/>
    </row>
    <row r="993" spans="3:6">
      <c r="C993" s="95"/>
      <c r="D993" s="95"/>
      <c r="E993" s="95"/>
      <c r="F993" s="95"/>
    </row>
    <row r="994" spans="3:6">
      <c r="C994" s="95"/>
      <c r="D994" s="95"/>
      <c r="E994" s="95"/>
      <c r="F994" s="95"/>
    </row>
    <row r="995" spans="3:6">
      <c r="C995" s="95"/>
      <c r="D995" s="95"/>
      <c r="E995" s="95"/>
      <c r="F995" s="95"/>
    </row>
    <row r="996" spans="3:6">
      <c r="C996" s="95"/>
      <c r="D996" s="95"/>
      <c r="E996" s="95"/>
      <c r="F996" s="95"/>
    </row>
    <row r="997" spans="3:6">
      <c r="C997" s="95"/>
      <c r="D997" s="95"/>
      <c r="E997" s="95"/>
      <c r="F997" s="95"/>
    </row>
    <row r="998" spans="3:6">
      <c r="C998" s="95"/>
      <c r="D998" s="95"/>
      <c r="E998" s="95"/>
      <c r="F998" s="95"/>
    </row>
    <row r="999" spans="3:6">
      <c r="C999" s="95"/>
      <c r="D999" s="95"/>
      <c r="E999" s="95"/>
      <c r="F999" s="95"/>
    </row>
    <row r="1000" spans="3:6">
      <c r="C1000" s="95"/>
      <c r="D1000" s="95"/>
      <c r="E1000" s="95"/>
      <c r="F1000" s="95"/>
    </row>
    <row r="1001" spans="3:6">
      <c r="C1001" s="95"/>
      <c r="D1001" s="95"/>
      <c r="E1001" s="95"/>
      <c r="F1001" s="95"/>
    </row>
    <row r="1002" spans="3:6">
      <c r="C1002" s="95"/>
      <c r="D1002" s="95"/>
      <c r="E1002" s="95"/>
      <c r="F1002" s="95"/>
    </row>
    <row r="1003" spans="3:6">
      <c r="C1003" s="95"/>
      <c r="D1003" s="95"/>
      <c r="E1003" s="95"/>
      <c r="F1003" s="95"/>
    </row>
    <row r="1004" spans="3:6">
      <c r="C1004" s="95"/>
      <c r="D1004" s="95"/>
      <c r="E1004" s="95"/>
      <c r="F1004" s="95"/>
    </row>
    <row r="1005" spans="3:6">
      <c r="C1005" s="95"/>
      <c r="D1005" s="95"/>
      <c r="E1005" s="95"/>
      <c r="F1005" s="95"/>
    </row>
    <row r="1006" spans="3:6">
      <c r="C1006" s="95"/>
      <c r="D1006" s="95"/>
      <c r="E1006" s="95"/>
      <c r="F1006" s="95"/>
    </row>
    <row r="1007" spans="3:6">
      <c r="C1007" s="95"/>
      <c r="D1007" s="95"/>
      <c r="E1007" s="95"/>
      <c r="F1007" s="95"/>
    </row>
    <row r="1008" spans="3:6">
      <c r="C1008" s="95"/>
      <c r="D1008" s="95"/>
      <c r="E1008" s="95"/>
      <c r="F1008" s="95"/>
    </row>
    <row r="1009" spans="3:6">
      <c r="C1009" s="95"/>
      <c r="D1009" s="95"/>
      <c r="E1009" s="95"/>
      <c r="F1009" s="95"/>
    </row>
    <row r="1010" spans="3:6">
      <c r="C1010" s="95"/>
      <c r="D1010" s="95"/>
      <c r="E1010" s="95"/>
      <c r="F1010" s="95"/>
    </row>
    <row r="1011" spans="3:6">
      <c r="C1011" s="95"/>
      <c r="D1011" s="95"/>
      <c r="E1011" s="95"/>
      <c r="F1011" s="95"/>
    </row>
    <row r="1012" spans="3:6">
      <c r="C1012" s="95"/>
      <c r="D1012" s="95"/>
      <c r="E1012" s="95"/>
      <c r="F1012" s="95"/>
    </row>
    <row r="1013" spans="3:6">
      <c r="C1013" s="95"/>
      <c r="D1013" s="95"/>
      <c r="E1013" s="95"/>
      <c r="F1013" s="95"/>
    </row>
    <row r="1014" spans="3:6">
      <c r="C1014" s="95"/>
      <c r="D1014" s="95"/>
      <c r="E1014" s="95"/>
      <c r="F1014" s="95"/>
    </row>
    <row r="1015" spans="3:6">
      <c r="C1015" s="95"/>
      <c r="D1015" s="95"/>
      <c r="E1015" s="95"/>
      <c r="F1015" s="95"/>
    </row>
    <row r="1016" spans="3:6">
      <c r="C1016" s="95"/>
      <c r="D1016" s="95"/>
      <c r="E1016" s="95"/>
      <c r="F1016" s="95"/>
    </row>
    <row r="1017" spans="3:6">
      <c r="C1017" s="95"/>
      <c r="D1017" s="95"/>
      <c r="E1017" s="95"/>
      <c r="F1017" s="95"/>
    </row>
    <row r="1018" spans="3:6">
      <c r="C1018" s="95"/>
      <c r="D1018" s="95"/>
      <c r="E1018" s="95"/>
      <c r="F1018" s="95"/>
    </row>
    <row r="1019" spans="3:6">
      <c r="C1019" s="95"/>
      <c r="D1019" s="95"/>
      <c r="E1019" s="95"/>
      <c r="F1019" s="95"/>
    </row>
    <row r="1020" spans="3:6">
      <c r="C1020" s="95"/>
      <c r="D1020" s="95"/>
      <c r="E1020" s="95"/>
      <c r="F1020" s="95"/>
    </row>
    <row r="1021" spans="3:6">
      <c r="C1021" s="95"/>
      <c r="D1021" s="95"/>
      <c r="E1021" s="95"/>
      <c r="F1021" s="95"/>
    </row>
    <row r="1022" spans="3:6">
      <c r="C1022" s="95"/>
      <c r="D1022" s="95"/>
      <c r="E1022" s="95"/>
      <c r="F1022" s="95"/>
    </row>
    <row r="1023" spans="3:6">
      <c r="C1023" s="95"/>
      <c r="D1023" s="95"/>
      <c r="E1023" s="95"/>
      <c r="F1023" s="95"/>
    </row>
    <row r="1024" spans="3:6">
      <c r="C1024" s="95"/>
      <c r="D1024" s="95"/>
      <c r="E1024" s="95"/>
      <c r="F1024" s="95"/>
    </row>
    <row r="1025" spans="3:6">
      <c r="C1025" s="95"/>
      <c r="D1025" s="95"/>
      <c r="E1025" s="95"/>
      <c r="F1025" s="95"/>
    </row>
    <row r="1026" spans="3:6">
      <c r="C1026" s="95"/>
      <c r="D1026" s="95"/>
      <c r="E1026" s="95"/>
      <c r="F1026" s="95"/>
    </row>
    <row r="1027" spans="3:6">
      <c r="C1027" s="95"/>
      <c r="D1027" s="95"/>
      <c r="E1027" s="95"/>
      <c r="F1027" s="95"/>
    </row>
    <row r="1028" spans="3:6">
      <c r="C1028" s="95"/>
      <c r="D1028" s="95"/>
      <c r="E1028" s="95"/>
      <c r="F1028" s="95"/>
    </row>
    <row r="1029" spans="3:6">
      <c r="C1029" s="95"/>
      <c r="D1029" s="95"/>
      <c r="E1029" s="95"/>
      <c r="F1029" s="95"/>
    </row>
    <row r="1030" spans="3:6">
      <c r="C1030" s="95"/>
      <c r="D1030" s="95"/>
      <c r="E1030" s="95"/>
      <c r="F1030" s="95"/>
    </row>
    <row r="1031" spans="3:6">
      <c r="C1031" s="95"/>
      <c r="D1031" s="95"/>
      <c r="E1031" s="95"/>
      <c r="F1031" s="95"/>
    </row>
    <row r="1032" spans="3:6">
      <c r="C1032" s="95"/>
      <c r="D1032" s="95"/>
      <c r="E1032" s="95"/>
      <c r="F1032" s="95"/>
    </row>
    <row r="1033" spans="3:6">
      <c r="C1033" s="95"/>
      <c r="D1033" s="95"/>
      <c r="E1033" s="95"/>
      <c r="F1033" s="95"/>
    </row>
    <row r="1034" spans="3:6">
      <c r="C1034" s="95"/>
      <c r="D1034" s="95"/>
      <c r="E1034" s="95"/>
      <c r="F1034" s="95"/>
    </row>
    <row r="1035" spans="3:6">
      <c r="C1035" s="95"/>
      <c r="D1035" s="95"/>
      <c r="E1035" s="95"/>
      <c r="F1035" s="95"/>
    </row>
    <row r="1036" spans="3:6">
      <c r="C1036" s="95"/>
      <c r="D1036" s="95"/>
      <c r="E1036" s="95"/>
      <c r="F1036" s="95"/>
    </row>
    <row r="1037" spans="3:6">
      <c r="C1037" s="95"/>
      <c r="D1037" s="95"/>
      <c r="E1037" s="95"/>
      <c r="F1037" s="95"/>
    </row>
    <row r="1038" spans="3:6">
      <c r="C1038" s="95"/>
      <c r="D1038" s="95"/>
      <c r="E1038" s="95"/>
      <c r="F1038" s="95"/>
    </row>
    <row r="1039" spans="3:6">
      <c r="C1039" s="95"/>
      <c r="D1039" s="95"/>
      <c r="E1039" s="95"/>
      <c r="F1039" s="95"/>
    </row>
    <row r="1040" spans="3:6">
      <c r="C1040" s="95"/>
      <c r="D1040" s="95"/>
      <c r="E1040" s="95"/>
      <c r="F1040" s="95"/>
    </row>
    <row r="1041" spans="3:6">
      <c r="C1041" s="95"/>
      <c r="D1041" s="95"/>
      <c r="E1041" s="95"/>
      <c r="F1041" s="95"/>
    </row>
    <row r="1042" spans="3:6">
      <c r="C1042" s="95"/>
      <c r="D1042" s="95"/>
      <c r="E1042" s="95"/>
      <c r="F1042" s="95"/>
    </row>
    <row r="1043" spans="3:6">
      <c r="C1043" s="95"/>
      <c r="D1043" s="95"/>
      <c r="E1043" s="95"/>
      <c r="F1043" s="95"/>
    </row>
    <row r="1044" spans="3:6">
      <c r="C1044" s="95"/>
      <c r="D1044" s="95"/>
      <c r="E1044" s="95"/>
      <c r="F1044" s="95"/>
    </row>
    <row r="1045" spans="3:6">
      <c r="C1045" s="95"/>
      <c r="D1045" s="95"/>
      <c r="E1045" s="95"/>
      <c r="F1045" s="95"/>
    </row>
    <row r="1046" spans="3:6">
      <c r="C1046" s="95"/>
      <c r="D1046" s="95"/>
      <c r="E1046" s="95"/>
      <c r="F1046" s="95"/>
    </row>
    <row r="1047" spans="3:6">
      <c r="C1047" s="95"/>
      <c r="D1047" s="95"/>
      <c r="E1047" s="95"/>
      <c r="F1047" s="95"/>
    </row>
    <row r="1048" spans="3:6">
      <c r="C1048" s="95"/>
      <c r="D1048" s="95"/>
      <c r="E1048" s="95"/>
      <c r="F1048" s="95"/>
    </row>
    <row r="1049" spans="3:6">
      <c r="C1049" s="95"/>
      <c r="D1049" s="95"/>
      <c r="E1049" s="95"/>
      <c r="F1049" s="95"/>
    </row>
    <row r="1050" spans="3:6">
      <c r="C1050" s="95"/>
      <c r="D1050" s="95"/>
      <c r="E1050" s="95"/>
      <c r="F1050" s="95"/>
    </row>
    <row r="1051" spans="3:6">
      <c r="C1051" s="95"/>
      <c r="D1051" s="95"/>
      <c r="E1051" s="95"/>
      <c r="F1051" s="95"/>
    </row>
    <row r="1052" spans="3:6">
      <c r="C1052" s="95"/>
      <c r="D1052" s="95"/>
      <c r="E1052" s="95"/>
      <c r="F1052" s="95"/>
    </row>
    <row r="1053" spans="3:6">
      <c r="C1053" s="95"/>
      <c r="D1053" s="95"/>
      <c r="E1053" s="95"/>
      <c r="F1053" s="95"/>
    </row>
    <row r="1054" spans="3:6">
      <c r="C1054" s="95"/>
      <c r="D1054" s="95"/>
      <c r="E1054" s="95"/>
      <c r="F1054" s="95"/>
    </row>
    <row r="1055" spans="3:6">
      <c r="C1055" s="95"/>
      <c r="D1055" s="95"/>
      <c r="E1055" s="95"/>
      <c r="F1055" s="95"/>
    </row>
    <row r="1056" spans="3:6">
      <c r="C1056" s="95"/>
      <c r="D1056" s="95"/>
      <c r="E1056" s="95"/>
      <c r="F1056" s="95"/>
    </row>
    <row r="1057" spans="3:6">
      <c r="C1057" s="95"/>
      <c r="D1057" s="95"/>
      <c r="E1057" s="95"/>
      <c r="F1057" s="95"/>
    </row>
    <row r="1058" spans="3:6">
      <c r="C1058" s="95"/>
      <c r="D1058" s="95"/>
      <c r="E1058" s="95"/>
      <c r="F1058" s="95"/>
    </row>
    <row r="1059" spans="3:6">
      <c r="C1059" s="95"/>
      <c r="D1059" s="95"/>
      <c r="E1059" s="95"/>
      <c r="F1059" s="95"/>
    </row>
    <row r="1060" spans="3:6">
      <c r="C1060" s="95"/>
      <c r="D1060" s="95"/>
      <c r="E1060" s="95"/>
      <c r="F1060" s="95"/>
    </row>
    <row r="1061" spans="3:6">
      <c r="C1061" s="95"/>
      <c r="D1061" s="95"/>
      <c r="E1061" s="95"/>
      <c r="F1061" s="95"/>
    </row>
    <row r="1062" spans="3:6">
      <c r="C1062" s="95"/>
      <c r="D1062" s="95"/>
      <c r="E1062" s="95"/>
      <c r="F1062" s="95"/>
    </row>
    <row r="1063" spans="3:6">
      <c r="C1063" s="95"/>
      <c r="D1063" s="95"/>
      <c r="E1063" s="95"/>
      <c r="F1063" s="95"/>
    </row>
    <row r="1064" spans="3:6">
      <c r="C1064" s="95"/>
      <c r="D1064" s="95"/>
      <c r="E1064" s="95"/>
      <c r="F1064" s="95"/>
    </row>
    <row r="1065" spans="3:6">
      <c r="C1065" s="95"/>
      <c r="D1065" s="95"/>
      <c r="E1065" s="95"/>
      <c r="F1065" s="95"/>
    </row>
    <row r="1066" spans="3:6">
      <c r="C1066" s="95"/>
      <c r="D1066" s="95"/>
      <c r="E1066" s="95"/>
      <c r="F1066" s="95"/>
    </row>
    <row r="1067" spans="3:6">
      <c r="C1067" s="95"/>
      <c r="D1067" s="95"/>
      <c r="E1067" s="95"/>
      <c r="F1067" s="95"/>
    </row>
    <row r="1068" spans="3:6">
      <c r="C1068" s="95"/>
      <c r="D1068" s="95"/>
      <c r="E1068" s="95"/>
      <c r="F1068" s="95"/>
    </row>
    <row r="1069" spans="3:6">
      <c r="C1069" s="95"/>
      <c r="D1069" s="95"/>
      <c r="E1069" s="95"/>
      <c r="F1069" s="95"/>
    </row>
    <row r="1070" spans="3:6">
      <c r="C1070" s="95"/>
      <c r="D1070" s="95"/>
      <c r="E1070" s="95"/>
      <c r="F1070" s="95"/>
    </row>
    <row r="1071" spans="3:6">
      <c r="C1071" s="95"/>
      <c r="D1071" s="95"/>
      <c r="E1071" s="95"/>
      <c r="F1071" s="95"/>
    </row>
    <row r="1072" spans="3:6">
      <c r="C1072" s="95"/>
      <c r="D1072" s="95"/>
      <c r="E1072" s="95"/>
      <c r="F1072" s="95"/>
    </row>
    <row r="1073" spans="3:6">
      <c r="C1073" s="95"/>
      <c r="D1073" s="95"/>
      <c r="E1073" s="95"/>
      <c r="F1073" s="95"/>
    </row>
    <row r="1074" spans="3:6">
      <c r="C1074" s="95"/>
      <c r="D1074" s="95"/>
      <c r="E1074" s="95"/>
      <c r="F1074" s="95"/>
    </row>
    <row r="1075" spans="3:6">
      <c r="C1075" s="95"/>
      <c r="D1075" s="95"/>
      <c r="E1075" s="95"/>
      <c r="F1075" s="95"/>
    </row>
    <row r="1076" spans="3:6">
      <c r="C1076" s="95"/>
      <c r="D1076" s="95"/>
      <c r="E1076" s="95"/>
      <c r="F1076" s="95"/>
    </row>
    <row r="1077" spans="3:6">
      <c r="C1077" s="95"/>
      <c r="D1077" s="95"/>
      <c r="E1077" s="95"/>
      <c r="F1077" s="95"/>
    </row>
    <row r="1078" spans="3:6">
      <c r="C1078" s="95"/>
      <c r="D1078" s="95"/>
      <c r="E1078" s="95"/>
      <c r="F1078" s="95"/>
    </row>
    <row r="1079" spans="3:6">
      <c r="C1079" s="95"/>
      <c r="D1079" s="95"/>
      <c r="E1079" s="95"/>
      <c r="F1079" s="95"/>
    </row>
    <row r="1080" spans="3:6">
      <c r="C1080" s="95"/>
      <c r="D1080" s="95"/>
      <c r="E1080" s="95"/>
      <c r="F1080" s="95"/>
    </row>
    <row r="1081" spans="3:6">
      <c r="C1081" s="95"/>
      <c r="D1081" s="95"/>
      <c r="E1081" s="95"/>
      <c r="F1081" s="95"/>
    </row>
    <row r="1082" spans="3:6">
      <c r="C1082" s="95"/>
      <c r="D1082" s="95"/>
      <c r="E1082" s="95"/>
      <c r="F1082" s="95"/>
    </row>
    <row r="1083" spans="3:6">
      <c r="C1083" s="95"/>
      <c r="D1083" s="95"/>
      <c r="E1083" s="95"/>
      <c r="F1083" s="95"/>
    </row>
    <row r="1084" spans="3:6">
      <c r="C1084" s="95"/>
      <c r="D1084" s="95"/>
      <c r="E1084" s="95"/>
      <c r="F1084" s="95"/>
    </row>
    <row r="1085" spans="3:6">
      <c r="C1085" s="95"/>
      <c r="D1085" s="95"/>
      <c r="E1085" s="95"/>
      <c r="F1085" s="95"/>
    </row>
    <row r="1086" spans="3:6">
      <c r="C1086" s="95"/>
      <c r="D1086" s="95"/>
      <c r="E1086" s="95"/>
      <c r="F1086" s="95"/>
    </row>
    <row r="1087" spans="3:6">
      <c r="C1087" s="95"/>
      <c r="D1087" s="95"/>
      <c r="E1087" s="95"/>
      <c r="F1087" s="95"/>
    </row>
    <row r="1088" spans="3:6">
      <c r="C1088" s="95"/>
      <c r="D1088" s="95"/>
      <c r="E1088" s="95"/>
      <c r="F1088" s="95"/>
    </row>
    <row r="1089" spans="3:6">
      <c r="C1089" s="95"/>
      <c r="D1089" s="95"/>
      <c r="E1089" s="95"/>
      <c r="F1089" s="95"/>
    </row>
    <row r="1090" spans="3:6">
      <c r="C1090" s="95"/>
      <c r="D1090" s="95"/>
      <c r="E1090" s="95"/>
      <c r="F1090" s="95"/>
    </row>
    <row r="1091" spans="3:6">
      <c r="C1091" s="95"/>
      <c r="D1091" s="95"/>
      <c r="E1091" s="95"/>
      <c r="F1091" s="95"/>
    </row>
    <row r="1092" spans="3:6">
      <c r="C1092" s="95"/>
      <c r="D1092" s="95"/>
      <c r="E1092" s="95"/>
      <c r="F1092" s="95"/>
    </row>
    <row r="1093" spans="3:6">
      <c r="C1093" s="95"/>
      <c r="D1093" s="95"/>
      <c r="E1093" s="95"/>
      <c r="F1093" s="95"/>
    </row>
    <row r="1094" spans="3:6">
      <c r="C1094" s="95"/>
      <c r="D1094" s="95"/>
      <c r="E1094" s="95"/>
      <c r="F1094" s="95"/>
    </row>
    <row r="1095" spans="3:6">
      <c r="C1095" s="95"/>
      <c r="D1095" s="95"/>
      <c r="E1095" s="95"/>
      <c r="F1095" s="95"/>
    </row>
    <row r="1096" spans="3:6">
      <c r="C1096" s="95"/>
      <c r="D1096" s="95"/>
      <c r="E1096" s="95"/>
      <c r="F1096" s="95"/>
    </row>
    <row r="1097" spans="3:6">
      <c r="C1097" s="95"/>
      <c r="D1097" s="95"/>
      <c r="E1097" s="95"/>
      <c r="F1097" s="95"/>
    </row>
    <row r="1098" spans="3:6">
      <c r="C1098" s="95"/>
      <c r="D1098" s="95"/>
      <c r="E1098" s="95"/>
      <c r="F1098" s="95"/>
    </row>
    <row r="1099" spans="3:6">
      <c r="C1099" s="95"/>
      <c r="D1099" s="95"/>
      <c r="E1099" s="95"/>
      <c r="F1099" s="95"/>
    </row>
    <row r="1100" spans="3:6">
      <c r="C1100" s="95"/>
      <c r="D1100" s="95"/>
      <c r="E1100" s="95"/>
      <c r="F1100" s="95"/>
    </row>
    <row r="1101" spans="3:6">
      <c r="C1101" s="95"/>
      <c r="D1101" s="95"/>
      <c r="E1101" s="95"/>
      <c r="F1101" s="95"/>
    </row>
    <row r="1102" spans="3:6">
      <c r="C1102" s="95"/>
      <c r="D1102" s="95"/>
      <c r="E1102" s="95"/>
      <c r="F1102" s="95"/>
    </row>
    <row r="1103" spans="3:6">
      <c r="C1103" s="95"/>
      <c r="D1103" s="95"/>
      <c r="E1103" s="95"/>
      <c r="F1103" s="95"/>
    </row>
    <row r="1104" spans="3:6">
      <c r="C1104" s="95"/>
      <c r="D1104" s="95"/>
      <c r="E1104" s="95"/>
      <c r="F1104" s="95"/>
    </row>
    <row r="1105" spans="3:6">
      <c r="C1105" s="95"/>
      <c r="D1105" s="95"/>
      <c r="E1105" s="95"/>
      <c r="F1105" s="95"/>
    </row>
    <row r="1106" spans="3:6">
      <c r="C1106" s="95"/>
      <c r="D1106" s="95"/>
      <c r="E1106" s="95"/>
      <c r="F1106" s="95"/>
    </row>
    <row r="1107" spans="3:6">
      <c r="C1107" s="95"/>
      <c r="D1107" s="95"/>
      <c r="E1107" s="95"/>
      <c r="F1107" s="95"/>
    </row>
    <row r="1108" spans="3:6">
      <c r="C1108" s="95"/>
      <c r="D1108" s="95"/>
      <c r="E1108" s="95"/>
      <c r="F1108" s="95"/>
    </row>
    <row r="1109" spans="3:6">
      <c r="C1109" s="95"/>
      <c r="D1109" s="95"/>
      <c r="E1109" s="95"/>
      <c r="F1109" s="95"/>
    </row>
    <row r="1110" spans="3:6">
      <c r="C1110" s="95"/>
      <c r="D1110" s="95"/>
      <c r="E1110" s="95"/>
      <c r="F1110" s="95"/>
    </row>
    <row r="1111" spans="3:6">
      <c r="C1111" s="95"/>
      <c r="D1111" s="95"/>
      <c r="E1111" s="95"/>
      <c r="F1111" s="95"/>
    </row>
    <row r="1112" spans="3:6">
      <c r="C1112" s="95"/>
      <c r="D1112" s="95"/>
      <c r="E1112" s="95"/>
      <c r="F1112" s="95"/>
    </row>
    <row r="1113" spans="3:6">
      <c r="C1113" s="95"/>
      <c r="D1113" s="95"/>
      <c r="E1113" s="95"/>
      <c r="F1113" s="95"/>
    </row>
    <row r="1114" spans="3:6">
      <c r="C1114" s="95"/>
      <c r="D1114" s="95"/>
      <c r="E1114" s="95"/>
      <c r="F1114" s="95"/>
    </row>
    <row r="1115" spans="3:6">
      <c r="C1115" s="95"/>
      <c r="D1115" s="95"/>
      <c r="E1115" s="95"/>
      <c r="F1115" s="95"/>
    </row>
    <row r="1116" spans="3:6">
      <c r="C1116" s="95"/>
      <c r="D1116" s="95"/>
      <c r="E1116" s="95"/>
      <c r="F1116" s="95"/>
    </row>
    <row r="1117" spans="3:6">
      <c r="C1117" s="95"/>
      <c r="D1117" s="95"/>
      <c r="E1117" s="95"/>
      <c r="F1117" s="95"/>
    </row>
    <row r="1118" spans="3:6">
      <c r="C1118" s="95"/>
      <c r="D1118" s="95"/>
      <c r="E1118" s="95"/>
      <c r="F1118" s="95"/>
    </row>
    <row r="1119" spans="3:6">
      <c r="C1119" s="95"/>
      <c r="D1119" s="95"/>
      <c r="E1119" s="95"/>
      <c r="F1119" s="95"/>
    </row>
    <row r="1120" spans="3:6">
      <c r="C1120" s="95"/>
      <c r="D1120" s="95"/>
      <c r="E1120" s="95"/>
      <c r="F1120" s="95"/>
    </row>
    <row r="1121" spans="3:6">
      <c r="C1121" s="95"/>
      <c r="D1121" s="95"/>
      <c r="E1121" s="95"/>
      <c r="F1121" s="95"/>
    </row>
    <row r="1122" spans="3:6">
      <c r="C1122" s="95"/>
      <c r="D1122" s="95"/>
      <c r="E1122" s="95"/>
      <c r="F1122" s="95"/>
    </row>
    <row r="1123" spans="3:6">
      <c r="C1123" s="95"/>
      <c r="D1123" s="95"/>
      <c r="E1123" s="95"/>
      <c r="F1123" s="95"/>
    </row>
    <row r="1124" spans="3:6">
      <c r="C1124" s="95"/>
      <c r="D1124" s="95"/>
      <c r="E1124" s="95"/>
      <c r="F1124" s="95"/>
    </row>
    <row r="1125" spans="3:6">
      <c r="C1125" s="95"/>
      <c r="D1125" s="95"/>
      <c r="E1125" s="95"/>
      <c r="F1125" s="95"/>
    </row>
    <row r="1126" spans="3:6">
      <c r="C1126" s="95"/>
      <c r="D1126" s="95"/>
      <c r="E1126" s="95"/>
      <c r="F1126" s="95"/>
    </row>
    <row r="1127" spans="3:6">
      <c r="C1127" s="95"/>
      <c r="D1127" s="95"/>
      <c r="E1127" s="95"/>
      <c r="F1127" s="95"/>
    </row>
    <row r="1128" spans="3:6">
      <c r="C1128" s="95"/>
      <c r="D1128" s="95"/>
      <c r="E1128" s="95"/>
      <c r="F1128" s="95"/>
    </row>
    <row r="1129" spans="3:6">
      <c r="C1129" s="95"/>
      <c r="D1129" s="95"/>
      <c r="E1129" s="95"/>
      <c r="F1129" s="95"/>
    </row>
    <row r="1130" spans="3:6">
      <c r="C1130" s="95"/>
      <c r="D1130" s="95"/>
      <c r="E1130" s="95"/>
      <c r="F1130" s="95"/>
    </row>
    <row r="1131" spans="3:6">
      <c r="C1131" s="95"/>
      <c r="D1131" s="95"/>
      <c r="E1131" s="95"/>
      <c r="F1131" s="95"/>
    </row>
    <row r="1132" spans="3:6">
      <c r="C1132" s="95"/>
      <c r="D1132" s="95"/>
      <c r="E1132" s="95"/>
      <c r="F1132" s="95"/>
    </row>
    <row r="1133" spans="3:6">
      <c r="C1133" s="95"/>
      <c r="D1133" s="95"/>
      <c r="E1133" s="95"/>
      <c r="F1133" s="95"/>
    </row>
    <row r="1134" spans="3:6">
      <c r="C1134" s="95"/>
      <c r="D1134" s="95"/>
      <c r="E1134" s="95"/>
      <c r="F1134" s="95"/>
    </row>
    <row r="1135" spans="3:6">
      <c r="C1135" s="95"/>
      <c r="D1135" s="95"/>
      <c r="E1135" s="95"/>
      <c r="F1135" s="95"/>
    </row>
    <row r="1136" spans="3:6">
      <c r="C1136" s="95"/>
      <c r="D1136" s="95"/>
      <c r="E1136" s="95"/>
      <c r="F1136" s="95"/>
    </row>
    <row r="1137" spans="3:6">
      <c r="C1137" s="95"/>
      <c r="D1137" s="95"/>
      <c r="E1137" s="95"/>
      <c r="F1137" s="95"/>
    </row>
    <row r="1138" spans="3:6">
      <c r="C1138" s="95"/>
      <c r="D1138" s="95"/>
      <c r="E1138" s="95"/>
      <c r="F1138" s="95"/>
    </row>
    <row r="1139" spans="3:6">
      <c r="C1139" s="95"/>
      <c r="D1139" s="95"/>
      <c r="E1139" s="95"/>
      <c r="F1139" s="95"/>
    </row>
    <row r="1140" spans="3:6">
      <c r="C1140" s="95"/>
      <c r="D1140" s="95"/>
      <c r="E1140" s="95"/>
      <c r="F1140" s="95"/>
    </row>
    <row r="1141" spans="3:6">
      <c r="C1141" s="95"/>
      <c r="D1141" s="95"/>
      <c r="E1141" s="95"/>
      <c r="F1141" s="95"/>
    </row>
    <row r="1142" spans="3:6">
      <c r="C1142" s="95"/>
      <c r="D1142" s="95"/>
      <c r="E1142" s="95"/>
      <c r="F1142" s="95"/>
    </row>
    <row r="1143" spans="3:6">
      <c r="C1143" s="95"/>
      <c r="D1143" s="95"/>
      <c r="E1143" s="95"/>
      <c r="F1143" s="95"/>
    </row>
    <row r="1144" spans="3:6">
      <c r="C1144" s="95"/>
      <c r="D1144" s="95"/>
      <c r="E1144" s="95"/>
      <c r="F1144" s="95"/>
    </row>
    <row r="1145" spans="3:6">
      <c r="C1145" s="95"/>
      <c r="D1145" s="95"/>
      <c r="E1145" s="95"/>
      <c r="F1145" s="95"/>
    </row>
    <row r="1146" spans="3:6">
      <c r="C1146" s="95"/>
      <c r="D1146" s="95"/>
      <c r="E1146" s="95"/>
      <c r="F1146" s="95"/>
    </row>
    <row r="1147" spans="3:6">
      <c r="C1147" s="95"/>
      <c r="D1147" s="95"/>
      <c r="E1147" s="95"/>
      <c r="F1147" s="95"/>
    </row>
    <row r="1148" spans="3:6">
      <c r="C1148" s="95"/>
      <c r="D1148" s="95"/>
      <c r="E1148" s="95"/>
      <c r="F1148" s="95"/>
    </row>
    <row r="1149" spans="3:6">
      <c r="C1149" s="95"/>
      <c r="D1149" s="95"/>
      <c r="E1149" s="95"/>
      <c r="F1149" s="95"/>
    </row>
    <row r="1150" spans="3:6">
      <c r="C1150" s="95"/>
      <c r="D1150" s="95"/>
      <c r="E1150" s="95"/>
      <c r="F1150" s="95"/>
    </row>
    <row r="1151" spans="3:6">
      <c r="C1151" s="95"/>
      <c r="D1151" s="95"/>
      <c r="E1151" s="95"/>
      <c r="F1151" s="95"/>
    </row>
    <row r="1152" spans="3:6">
      <c r="C1152" s="95"/>
      <c r="D1152" s="95"/>
      <c r="E1152" s="95"/>
      <c r="F1152" s="95"/>
    </row>
    <row r="1153" spans="3:6">
      <c r="C1153" s="95"/>
      <c r="D1153" s="95"/>
      <c r="E1153" s="95"/>
      <c r="F1153" s="95"/>
    </row>
    <row r="1154" spans="3:6">
      <c r="C1154" s="95"/>
      <c r="D1154" s="95"/>
      <c r="E1154" s="95"/>
      <c r="F1154" s="95"/>
    </row>
    <row r="1155" spans="3:6">
      <c r="C1155" s="95"/>
      <c r="D1155" s="95"/>
      <c r="E1155" s="95"/>
      <c r="F1155" s="95"/>
    </row>
    <row r="1156" spans="3:6">
      <c r="C1156" s="95"/>
      <c r="D1156" s="95"/>
      <c r="E1156" s="95"/>
      <c r="F1156" s="95"/>
    </row>
    <row r="1157" spans="3:6">
      <c r="C1157" s="95"/>
      <c r="D1157" s="95"/>
      <c r="E1157" s="95"/>
      <c r="F1157" s="95"/>
    </row>
    <row r="1158" spans="3:6">
      <c r="C1158" s="95"/>
      <c r="D1158" s="95"/>
      <c r="E1158" s="95"/>
      <c r="F1158" s="95"/>
    </row>
    <row r="1159" spans="3:6">
      <c r="C1159" s="95"/>
      <c r="D1159" s="95"/>
      <c r="E1159" s="95"/>
      <c r="F1159" s="95"/>
    </row>
    <row r="1160" spans="3:6">
      <c r="C1160" s="95"/>
      <c r="D1160" s="95"/>
      <c r="E1160" s="95"/>
      <c r="F1160" s="95"/>
    </row>
    <row r="1161" spans="3:6">
      <c r="C1161" s="95"/>
      <c r="D1161" s="95"/>
      <c r="E1161" s="95"/>
      <c r="F1161" s="95"/>
    </row>
    <row r="1162" spans="3:6">
      <c r="C1162" s="95"/>
      <c r="D1162" s="95"/>
      <c r="E1162" s="95"/>
      <c r="F1162" s="95"/>
    </row>
    <row r="1163" spans="3:6">
      <c r="C1163" s="95"/>
      <c r="D1163" s="95"/>
      <c r="E1163" s="95"/>
      <c r="F1163" s="95"/>
    </row>
    <row r="1164" spans="3:6">
      <c r="C1164" s="95"/>
      <c r="D1164" s="95"/>
      <c r="E1164" s="95"/>
      <c r="F1164" s="95"/>
    </row>
    <row r="1165" spans="3:6">
      <c r="C1165" s="95"/>
      <c r="D1165" s="95"/>
      <c r="E1165" s="95"/>
      <c r="F1165" s="95"/>
    </row>
    <row r="1166" spans="3:6">
      <c r="C1166" s="95"/>
      <c r="D1166" s="95"/>
      <c r="E1166" s="95"/>
      <c r="F1166" s="95"/>
    </row>
    <row r="1167" spans="3:6">
      <c r="C1167" s="95"/>
      <c r="D1167" s="95"/>
      <c r="E1167" s="95"/>
      <c r="F1167" s="95"/>
    </row>
    <row r="1168" spans="3:6">
      <c r="C1168" s="95"/>
      <c r="D1168" s="95"/>
      <c r="E1168" s="95"/>
      <c r="F1168" s="95"/>
    </row>
    <row r="1169" spans="3:6">
      <c r="C1169" s="95"/>
      <c r="D1169" s="95"/>
      <c r="E1169" s="95"/>
      <c r="F1169" s="95"/>
    </row>
    <row r="1170" spans="3:6">
      <c r="C1170" s="95"/>
      <c r="D1170" s="95"/>
      <c r="E1170" s="95"/>
      <c r="F1170" s="95"/>
    </row>
    <row r="1171" spans="3:6">
      <c r="C1171" s="95"/>
      <c r="D1171" s="95"/>
      <c r="E1171" s="95"/>
      <c r="F1171" s="95"/>
    </row>
    <row r="1172" spans="3:6">
      <c r="C1172" s="95"/>
      <c r="D1172" s="95"/>
      <c r="E1172" s="95"/>
      <c r="F1172" s="95"/>
    </row>
    <row r="1173" spans="3:6">
      <c r="C1173" s="95"/>
      <c r="D1173" s="95"/>
      <c r="E1173" s="95"/>
      <c r="F1173" s="95"/>
    </row>
    <row r="1174" spans="3:6">
      <c r="C1174" s="95"/>
      <c r="D1174" s="95"/>
      <c r="E1174" s="95"/>
      <c r="F1174" s="95"/>
    </row>
    <row r="1175" spans="3:6">
      <c r="C1175" s="95"/>
      <c r="D1175" s="95"/>
      <c r="E1175" s="95"/>
      <c r="F1175" s="95"/>
    </row>
    <row r="1176" spans="3:6">
      <c r="C1176" s="95"/>
      <c r="D1176" s="95"/>
      <c r="E1176" s="95"/>
      <c r="F1176" s="95"/>
    </row>
    <row r="1177" spans="3:6">
      <c r="C1177" s="95"/>
      <c r="D1177" s="95"/>
      <c r="E1177" s="95"/>
      <c r="F1177" s="95"/>
    </row>
    <row r="1178" spans="3:6">
      <c r="C1178" s="95"/>
      <c r="D1178" s="95"/>
      <c r="E1178" s="95"/>
      <c r="F1178" s="95"/>
    </row>
    <row r="1179" spans="3:6">
      <c r="C1179" s="95"/>
      <c r="D1179" s="95"/>
      <c r="E1179" s="95"/>
      <c r="F1179" s="95"/>
    </row>
    <row r="1180" spans="3:6">
      <c r="C1180" s="95"/>
      <c r="D1180" s="95"/>
      <c r="E1180" s="95"/>
      <c r="F1180" s="95"/>
    </row>
    <row r="1181" spans="3:6">
      <c r="C1181" s="95"/>
      <c r="D1181" s="95"/>
      <c r="E1181" s="95"/>
      <c r="F1181" s="95"/>
    </row>
    <row r="1182" spans="3:6">
      <c r="C1182" s="95"/>
      <c r="D1182" s="95"/>
      <c r="E1182" s="95"/>
      <c r="F1182" s="95"/>
    </row>
    <row r="1183" spans="3:6">
      <c r="C1183" s="95"/>
      <c r="D1183" s="95"/>
      <c r="E1183" s="95"/>
      <c r="F1183" s="95"/>
    </row>
    <row r="1184" spans="3:6">
      <c r="C1184" s="95"/>
      <c r="D1184" s="95"/>
      <c r="E1184" s="95"/>
      <c r="F1184" s="95"/>
    </row>
    <row r="1185" spans="3:6">
      <c r="C1185" s="95"/>
      <c r="D1185" s="95"/>
      <c r="E1185" s="95"/>
      <c r="F1185" s="95"/>
    </row>
    <row r="1186" spans="3:6">
      <c r="C1186" s="95"/>
      <c r="D1186" s="95"/>
      <c r="E1186" s="95"/>
      <c r="F1186" s="95"/>
    </row>
    <row r="1187" spans="3:6">
      <c r="C1187" s="95"/>
      <c r="D1187" s="95"/>
      <c r="E1187" s="95"/>
      <c r="F1187" s="95"/>
    </row>
    <row r="1188" spans="3:6">
      <c r="C1188" s="95"/>
      <c r="D1188" s="95"/>
      <c r="E1188" s="95"/>
      <c r="F1188" s="95"/>
    </row>
    <row r="1189" spans="3:6">
      <c r="C1189" s="95"/>
      <c r="D1189" s="95"/>
      <c r="E1189" s="95"/>
      <c r="F1189" s="95"/>
    </row>
    <row r="1190" spans="3:6">
      <c r="C1190" s="95"/>
      <c r="D1190" s="95"/>
      <c r="E1190" s="95"/>
      <c r="F1190" s="95"/>
    </row>
    <row r="1191" spans="3:6">
      <c r="C1191" s="95"/>
      <c r="D1191" s="95"/>
      <c r="E1191" s="95"/>
      <c r="F1191" s="95"/>
    </row>
    <row r="1192" spans="3:6">
      <c r="C1192" s="95"/>
      <c r="D1192" s="95"/>
      <c r="E1192" s="95"/>
      <c r="F1192" s="95"/>
    </row>
    <row r="1193" spans="3:6">
      <c r="C1193" s="95"/>
      <c r="D1193" s="95"/>
      <c r="E1193" s="95"/>
      <c r="F1193" s="95"/>
    </row>
    <row r="1194" spans="3:6">
      <c r="C1194" s="95"/>
      <c r="D1194" s="95"/>
      <c r="E1194" s="95"/>
      <c r="F1194" s="95"/>
    </row>
    <row r="1195" spans="3:6">
      <c r="C1195" s="95"/>
      <c r="D1195" s="95"/>
      <c r="E1195" s="95"/>
      <c r="F1195" s="95"/>
    </row>
    <row r="1196" spans="3:6">
      <c r="C1196" s="95"/>
      <c r="D1196" s="95"/>
      <c r="E1196" s="95"/>
      <c r="F1196" s="95"/>
    </row>
    <row r="1197" spans="3:6">
      <c r="C1197" s="95"/>
      <c r="D1197" s="95"/>
      <c r="E1197" s="95"/>
      <c r="F1197" s="95"/>
    </row>
    <row r="1198" spans="3:6">
      <c r="C1198" s="95"/>
      <c r="D1198" s="95"/>
      <c r="E1198" s="95"/>
      <c r="F1198" s="95"/>
    </row>
    <row r="1199" spans="3:6">
      <c r="C1199" s="95"/>
      <c r="D1199" s="95"/>
      <c r="E1199" s="95"/>
      <c r="F1199" s="95"/>
    </row>
    <row r="1200" spans="3:6">
      <c r="C1200" s="95"/>
      <c r="D1200" s="95"/>
      <c r="E1200" s="95"/>
      <c r="F1200" s="95"/>
    </row>
    <row r="1201" spans="3:6">
      <c r="C1201" s="95"/>
      <c r="D1201" s="95"/>
      <c r="E1201" s="95"/>
      <c r="F1201" s="95"/>
    </row>
    <row r="1202" spans="3:6">
      <c r="C1202" s="95"/>
      <c r="D1202" s="95"/>
      <c r="E1202" s="95"/>
      <c r="F1202" s="95"/>
    </row>
    <row r="1203" spans="3:6">
      <c r="C1203" s="95"/>
      <c r="D1203" s="95"/>
      <c r="E1203" s="95"/>
      <c r="F1203" s="95"/>
    </row>
    <row r="1204" spans="3:6">
      <c r="C1204" s="95"/>
      <c r="D1204" s="95"/>
      <c r="E1204" s="95"/>
      <c r="F1204" s="95"/>
    </row>
    <row r="1205" spans="3:6">
      <c r="C1205" s="95"/>
      <c r="D1205" s="95"/>
      <c r="E1205" s="95"/>
      <c r="F1205" s="95"/>
    </row>
    <row r="1206" spans="3:6">
      <c r="C1206" s="95"/>
      <c r="D1206" s="95"/>
      <c r="E1206" s="95"/>
      <c r="F1206" s="95"/>
    </row>
    <row r="1207" spans="3:6">
      <c r="C1207" s="95"/>
      <c r="D1207" s="95"/>
      <c r="E1207" s="95"/>
      <c r="F1207" s="95"/>
    </row>
    <row r="1208" spans="3:6">
      <c r="C1208" s="95"/>
      <c r="D1208" s="95"/>
      <c r="E1208" s="95"/>
      <c r="F1208" s="95"/>
    </row>
    <row r="1209" spans="3:6">
      <c r="C1209" s="95"/>
      <c r="D1209" s="95"/>
      <c r="E1209" s="95"/>
      <c r="F1209" s="95"/>
    </row>
    <row r="1210" spans="3:6">
      <c r="C1210" s="95"/>
      <c r="D1210" s="95"/>
      <c r="E1210" s="95"/>
      <c r="F1210" s="95"/>
    </row>
    <row r="1211" spans="3:6">
      <c r="C1211" s="95"/>
      <c r="D1211" s="95"/>
      <c r="E1211" s="95"/>
      <c r="F1211" s="95"/>
    </row>
    <row r="1212" spans="3:6">
      <c r="C1212" s="95"/>
      <c r="D1212" s="95"/>
      <c r="E1212" s="95"/>
      <c r="F1212" s="95"/>
    </row>
    <row r="1213" spans="3:6">
      <c r="C1213" s="95"/>
      <c r="D1213" s="95"/>
      <c r="E1213" s="95"/>
      <c r="F1213" s="95"/>
    </row>
    <row r="1214" spans="3:6">
      <c r="C1214" s="95"/>
      <c r="D1214" s="95"/>
      <c r="E1214" s="95"/>
      <c r="F1214" s="95"/>
    </row>
    <row r="1215" spans="3:6">
      <c r="C1215" s="95"/>
      <c r="D1215" s="95"/>
      <c r="E1215" s="95"/>
      <c r="F1215" s="95"/>
    </row>
    <row r="1216" spans="3:6">
      <c r="C1216" s="95"/>
      <c r="D1216" s="95"/>
      <c r="E1216" s="95"/>
      <c r="F1216" s="95"/>
    </row>
    <row r="1217" spans="3:6">
      <c r="C1217" s="95"/>
      <c r="D1217" s="95"/>
      <c r="E1217" s="95"/>
      <c r="F1217" s="95"/>
    </row>
    <row r="1218" spans="3:6">
      <c r="C1218" s="95"/>
      <c r="D1218" s="95"/>
      <c r="E1218" s="95"/>
      <c r="F1218" s="95"/>
    </row>
    <row r="1219" spans="3:6">
      <c r="C1219" s="95"/>
      <c r="D1219" s="95"/>
      <c r="E1219" s="95"/>
      <c r="F1219" s="95"/>
    </row>
    <row r="1220" spans="3:6">
      <c r="C1220" s="95"/>
      <c r="D1220" s="95"/>
      <c r="E1220" s="95"/>
      <c r="F1220" s="95"/>
    </row>
    <row r="1221" spans="3:6">
      <c r="C1221" s="95"/>
      <c r="D1221" s="95"/>
      <c r="E1221" s="95"/>
      <c r="F1221" s="95"/>
    </row>
    <row r="1222" spans="3:6">
      <c r="C1222" s="95"/>
      <c r="D1222" s="95"/>
      <c r="E1222" s="95"/>
      <c r="F1222" s="95"/>
    </row>
    <row r="1223" spans="3:6">
      <c r="C1223" s="95"/>
      <c r="D1223" s="95"/>
      <c r="E1223" s="95"/>
      <c r="F1223" s="95"/>
    </row>
    <row r="1224" spans="3:6">
      <c r="C1224" s="95"/>
      <c r="D1224" s="95"/>
      <c r="E1224" s="95"/>
      <c r="F1224" s="95"/>
    </row>
    <row r="1225" spans="3:6">
      <c r="C1225" s="95"/>
      <c r="D1225" s="95"/>
      <c r="E1225" s="95"/>
      <c r="F1225" s="95"/>
    </row>
    <row r="1226" spans="3:6">
      <c r="C1226" s="95"/>
      <c r="D1226" s="95"/>
      <c r="E1226" s="95"/>
      <c r="F1226" s="95"/>
    </row>
    <row r="1227" spans="3:6">
      <c r="C1227" s="95"/>
      <c r="D1227" s="95"/>
      <c r="E1227" s="95"/>
      <c r="F1227" s="95"/>
    </row>
    <row r="1228" spans="3:6">
      <c r="C1228" s="95"/>
      <c r="D1228" s="95"/>
      <c r="E1228" s="95"/>
      <c r="F1228" s="95"/>
    </row>
    <row r="1229" spans="3:6">
      <c r="C1229" s="95"/>
      <c r="D1229" s="95"/>
      <c r="E1229" s="95"/>
      <c r="F1229" s="95"/>
    </row>
    <row r="1230" spans="3:6">
      <c r="C1230" s="95"/>
      <c r="D1230" s="95"/>
      <c r="E1230" s="95"/>
      <c r="F1230" s="95"/>
    </row>
    <row r="1231" spans="3:6">
      <c r="C1231" s="95"/>
      <c r="D1231" s="95"/>
      <c r="E1231" s="95"/>
      <c r="F1231" s="95"/>
    </row>
    <row r="1232" spans="3:6">
      <c r="C1232" s="95"/>
      <c r="D1232" s="95"/>
      <c r="E1232" s="95"/>
      <c r="F1232" s="95"/>
    </row>
    <row r="1233" spans="3:6">
      <c r="C1233" s="95"/>
      <c r="D1233" s="95"/>
      <c r="E1233" s="95"/>
      <c r="F1233" s="95"/>
    </row>
    <row r="1234" spans="3:6">
      <c r="C1234" s="95"/>
      <c r="D1234" s="95"/>
      <c r="E1234" s="95"/>
      <c r="F1234" s="95"/>
    </row>
    <row r="1235" spans="3:6">
      <c r="C1235" s="95"/>
      <c r="D1235" s="95"/>
      <c r="E1235" s="95"/>
      <c r="F1235" s="95"/>
    </row>
    <row r="1236" spans="3:6">
      <c r="C1236" s="95"/>
      <c r="D1236" s="95"/>
      <c r="E1236" s="95"/>
      <c r="F1236" s="95"/>
    </row>
    <row r="1237" spans="3:6">
      <c r="C1237" s="95"/>
      <c r="D1237" s="95"/>
      <c r="E1237" s="95"/>
      <c r="F1237" s="95"/>
    </row>
    <row r="1238" spans="3:6">
      <c r="C1238" s="95"/>
      <c r="D1238" s="95"/>
      <c r="E1238" s="95"/>
      <c r="F1238" s="95"/>
    </row>
    <row r="1239" spans="3:6">
      <c r="C1239" s="95"/>
      <c r="D1239" s="95"/>
      <c r="E1239" s="95"/>
      <c r="F1239" s="95"/>
    </row>
    <row r="1240" spans="3:6">
      <c r="C1240" s="95"/>
      <c r="D1240" s="95"/>
      <c r="E1240" s="95"/>
      <c r="F1240" s="95"/>
    </row>
    <row r="1241" spans="3:6">
      <c r="C1241" s="95"/>
      <c r="D1241" s="95"/>
      <c r="E1241" s="95"/>
      <c r="F1241" s="95"/>
    </row>
    <row r="1242" spans="3:6">
      <c r="C1242" s="95"/>
      <c r="D1242" s="95"/>
      <c r="E1242" s="95"/>
      <c r="F1242" s="95"/>
    </row>
    <row r="1243" spans="3:6">
      <c r="C1243" s="95"/>
      <c r="D1243" s="95"/>
      <c r="E1243" s="95"/>
      <c r="F1243" s="95"/>
    </row>
    <row r="1244" spans="3:6">
      <c r="C1244" s="95"/>
      <c r="D1244" s="95"/>
      <c r="E1244" s="95"/>
      <c r="F1244" s="95"/>
    </row>
    <row r="1245" spans="3:6">
      <c r="C1245" s="95"/>
      <c r="D1245" s="95"/>
      <c r="E1245" s="95"/>
      <c r="F1245" s="95"/>
    </row>
    <row r="1246" spans="3:6">
      <c r="C1246" s="95"/>
      <c r="D1246" s="95"/>
      <c r="E1246" s="95"/>
      <c r="F1246" s="95"/>
    </row>
    <row r="1247" spans="3:6">
      <c r="C1247" s="95"/>
      <c r="D1247" s="95"/>
      <c r="E1247" s="95"/>
      <c r="F1247" s="95"/>
    </row>
    <row r="1248" spans="3:6">
      <c r="C1248" s="95"/>
      <c r="D1248" s="95"/>
      <c r="E1248" s="95"/>
      <c r="F1248" s="95"/>
    </row>
    <row r="1249" spans="3:6">
      <c r="C1249" s="95"/>
      <c r="D1249" s="95"/>
      <c r="E1249" s="95"/>
      <c r="F1249" s="95"/>
    </row>
    <row r="1250" spans="3:6">
      <c r="C1250" s="95"/>
      <c r="D1250" s="95"/>
      <c r="E1250" s="95"/>
      <c r="F1250" s="95"/>
    </row>
    <row r="1251" spans="3:6">
      <c r="C1251" s="95"/>
      <c r="D1251" s="95"/>
      <c r="E1251" s="95"/>
      <c r="F1251" s="95"/>
    </row>
    <row r="1252" spans="3:6">
      <c r="C1252" s="95"/>
      <c r="D1252" s="95"/>
      <c r="E1252" s="95"/>
      <c r="F1252" s="95"/>
    </row>
    <row r="1253" spans="3:6">
      <c r="C1253" s="95"/>
      <c r="D1253" s="95"/>
      <c r="E1253" s="95"/>
      <c r="F1253" s="95"/>
    </row>
    <row r="1254" spans="3:6">
      <c r="C1254" s="95"/>
      <c r="D1254" s="95"/>
      <c r="E1254" s="95"/>
      <c r="F1254" s="95"/>
    </row>
    <row r="1255" spans="3:6">
      <c r="C1255" s="95"/>
      <c r="D1255" s="95"/>
      <c r="E1255" s="95"/>
      <c r="F1255" s="95"/>
    </row>
    <row r="1256" spans="3:6">
      <c r="C1256" s="95"/>
      <c r="D1256" s="95"/>
      <c r="E1256" s="95"/>
      <c r="F1256" s="95"/>
    </row>
    <row r="1257" spans="3:6">
      <c r="C1257" s="95"/>
      <c r="D1257" s="95"/>
      <c r="E1257" s="95"/>
      <c r="F1257" s="95"/>
    </row>
    <row r="1258" spans="3:6">
      <c r="C1258" s="95"/>
      <c r="D1258" s="95"/>
      <c r="E1258" s="95"/>
      <c r="F1258" s="95"/>
    </row>
    <row r="1259" spans="3:6">
      <c r="C1259" s="95"/>
      <c r="D1259" s="95"/>
      <c r="E1259" s="95"/>
      <c r="F1259" s="95"/>
    </row>
    <row r="1260" spans="3:6">
      <c r="C1260" s="95"/>
      <c r="D1260" s="95"/>
      <c r="E1260" s="95"/>
      <c r="F1260" s="95"/>
    </row>
    <row r="1261" spans="3:6">
      <c r="C1261" s="95"/>
      <c r="D1261" s="95"/>
      <c r="E1261" s="95"/>
      <c r="F1261" s="95"/>
    </row>
    <row r="1262" spans="3:6">
      <c r="C1262" s="95"/>
      <c r="D1262" s="95"/>
      <c r="E1262" s="95"/>
      <c r="F1262" s="95"/>
    </row>
    <row r="1263" spans="3:6">
      <c r="C1263" s="95"/>
      <c r="D1263" s="95"/>
      <c r="E1263" s="95"/>
      <c r="F1263" s="95"/>
    </row>
    <row r="1264" spans="3:6">
      <c r="C1264" s="95"/>
      <c r="D1264" s="95"/>
      <c r="E1264" s="95"/>
      <c r="F1264" s="95"/>
    </row>
    <row r="1265" spans="3:6">
      <c r="C1265" s="95"/>
      <c r="D1265" s="95"/>
      <c r="E1265" s="95"/>
      <c r="F1265" s="95"/>
    </row>
    <row r="1266" spans="3:6">
      <c r="C1266" s="95"/>
      <c r="D1266" s="95"/>
      <c r="E1266" s="95"/>
      <c r="F1266" s="95"/>
    </row>
    <row r="1267" spans="3:6">
      <c r="C1267" s="95"/>
      <c r="D1267" s="95"/>
      <c r="E1267" s="95"/>
      <c r="F1267" s="95"/>
    </row>
    <row r="1268" spans="3:6">
      <c r="C1268" s="95"/>
      <c r="D1268" s="95"/>
      <c r="E1268" s="95"/>
      <c r="F1268" s="95"/>
    </row>
    <row r="1269" spans="3:6">
      <c r="C1269" s="95"/>
      <c r="D1269" s="95"/>
      <c r="E1269" s="95"/>
      <c r="F1269" s="95"/>
    </row>
    <row r="1270" spans="3:6">
      <c r="C1270" s="95"/>
      <c r="D1270" s="95"/>
      <c r="E1270" s="95"/>
      <c r="F1270" s="95"/>
    </row>
    <row r="1271" spans="3:6">
      <c r="C1271" s="95"/>
      <c r="D1271" s="95"/>
      <c r="E1271" s="95"/>
      <c r="F1271" s="95"/>
    </row>
    <row r="1272" spans="3:6">
      <c r="C1272" s="95"/>
      <c r="D1272" s="95"/>
      <c r="E1272" s="95"/>
      <c r="F1272" s="95"/>
    </row>
    <row r="1273" spans="3:6">
      <c r="C1273" s="95"/>
      <c r="D1273" s="95"/>
      <c r="E1273" s="95"/>
      <c r="F1273" s="95"/>
    </row>
    <row r="1274" spans="3:6">
      <c r="C1274" s="95"/>
      <c r="D1274" s="95"/>
      <c r="E1274" s="95"/>
      <c r="F1274" s="95"/>
    </row>
    <row r="1275" spans="3:6">
      <c r="C1275" s="95"/>
      <c r="D1275" s="95"/>
      <c r="E1275" s="95"/>
      <c r="F1275" s="95"/>
    </row>
    <row r="1276" spans="3:6">
      <c r="C1276" s="95"/>
      <c r="D1276" s="95"/>
      <c r="E1276" s="95"/>
      <c r="F1276" s="95"/>
    </row>
    <row r="1277" spans="3:6">
      <c r="C1277" s="95"/>
      <c r="D1277" s="95"/>
      <c r="E1277" s="95"/>
      <c r="F1277" s="95"/>
    </row>
    <row r="1278" spans="3:6">
      <c r="C1278" s="95"/>
      <c r="D1278" s="95"/>
      <c r="E1278" s="95"/>
      <c r="F1278" s="95"/>
    </row>
    <row r="1279" spans="3:6">
      <c r="C1279" s="95"/>
      <c r="D1279" s="95"/>
      <c r="E1279" s="95"/>
      <c r="F1279" s="95"/>
    </row>
    <row r="1280" spans="3:6">
      <c r="C1280" s="95"/>
      <c r="D1280" s="95"/>
      <c r="E1280" s="95"/>
      <c r="F1280" s="95"/>
    </row>
    <row r="1281" spans="3:6">
      <c r="C1281" s="95"/>
      <c r="D1281" s="95"/>
      <c r="E1281" s="95"/>
      <c r="F1281" s="95"/>
    </row>
    <row r="1282" spans="3:6">
      <c r="C1282" s="95"/>
      <c r="D1282" s="95"/>
      <c r="E1282" s="95"/>
      <c r="F1282" s="95"/>
    </row>
    <row r="1283" spans="3:6">
      <c r="C1283" s="95"/>
      <c r="D1283" s="95"/>
      <c r="E1283" s="95"/>
      <c r="F1283" s="95"/>
    </row>
    <row r="1284" spans="3:6">
      <c r="C1284" s="95"/>
      <c r="D1284" s="95"/>
      <c r="E1284" s="95"/>
      <c r="F1284" s="95"/>
    </row>
    <row r="1285" spans="3:6">
      <c r="C1285" s="95"/>
      <c r="D1285" s="95"/>
      <c r="E1285" s="95"/>
      <c r="F1285" s="95"/>
    </row>
    <row r="1286" spans="3:6">
      <c r="C1286" s="95"/>
      <c r="D1286" s="95"/>
      <c r="E1286" s="95"/>
      <c r="F1286" s="95"/>
    </row>
    <row r="1287" spans="3:6">
      <c r="C1287" s="95"/>
      <c r="D1287" s="95"/>
      <c r="E1287" s="95"/>
      <c r="F1287" s="95"/>
    </row>
    <row r="1288" spans="3:6">
      <c r="C1288" s="95"/>
      <c r="D1288" s="95"/>
      <c r="E1288" s="95"/>
      <c r="F1288" s="95"/>
    </row>
    <row r="1289" spans="3:6">
      <c r="C1289" s="95"/>
      <c r="D1289" s="95"/>
      <c r="E1289" s="95"/>
      <c r="F1289" s="95"/>
    </row>
    <row r="1290" spans="3:6">
      <c r="C1290" s="95"/>
      <c r="D1290" s="95"/>
      <c r="E1290" s="95"/>
      <c r="F1290" s="95"/>
    </row>
    <row r="1291" spans="3:6">
      <c r="C1291" s="95"/>
      <c r="D1291" s="95"/>
      <c r="E1291" s="95"/>
      <c r="F1291" s="95"/>
    </row>
    <row r="1292" spans="3:6">
      <c r="C1292" s="95"/>
      <c r="D1292" s="95"/>
      <c r="E1292" s="95"/>
      <c r="F1292" s="95"/>
    </row>
    <row r="1293" spans="3:6">
      <c r="C1293" s="95"/>
      <c r="D1293" s="95"/>
      <c r="E1293" s="95"/>
      <c r="F1293" s="95"/>
    </row>
    <row r="1294" spans="3:6">
      <c r="C1294" s="95"/>
      <c r="D1294" s="95"/>
      <c r="E1294" s="95"/>
      <c r="F1294" s="95"/>
    </row>
    <row r="1295" spans="3:6">
      <c r="C1295" s="95"/>
      <c r="D1295" s="95"/>
      <c r="E1295" s="95"/>
      <c r="F1295" s="95"/>
    </row>
    <row r="1296" spans="3:6">
      <c r="C1296" s="95"/>
      <c r="D1296" s="95"/>
      <c r="E1296" s="95"/>
      <c r="F1296" s="95"/>
    </row>
    <row r="1297" spans="3:6">
      <c r="C1297" s="95"/>
      <c r="D1297" s="95"/>
      <c r="E1297" s="95"/>
      <c r="F1297" s="95"/>
    </row>
    <row r="1298" spans="3:6">
      <c r="C1298" s="95"/>
      <c r="D1298" s="95"/>
      <c r="E1298" s="95"/>
      <c r="F1298" s="95"/>
    </row>
    <row r="1299" spans="3:6">
      <c r="C1299" s="95"/>
      <c r="D1299" s="95"/>
      <c r="E1299" s="95"/>
      <c r="F1299" s="95"/>
    </row>
    <row r="1300" spans="3:6">
      <c r="C1300" s="95"/>
      <c r="D1300" s="95"/>
      <c r="E1300" s="95"/>
      <c r="F1300" s="95"/>
    </row>
    <row r="1301" spans="3:6">
      <c r="C1301" s="95"/>
      <c r="D1301" s="95"/>
      <c r="E1301" s="95"/>
      <c r="F1301" s="95"/>
    </row>
    <row r="1302" spans="3:6">
      <c r="C1302" s="95"/>
      <c r="D1302" s="95"/>
      <c r="E1302" s="95"/>
      <c r="F1302" s="95"/>
    </row>
    <row r="1303" spans="3:6">
      <c r="C1303" s="95"/>
      <c r="D1303" s="95"/>
      <c r="E1303" s="95"/>
      <c r="F1303" s="95"/>
    </row>
    <row r="1304" spans="3:6">
      <c r="C1304" s="95"/>
      <c r="D1304" s="95"/>
      <c r="E1304" s="95"/>
      <c r="F1304" s="95"/>
    </row>
    <row r="1305" spans="3:6">
      <c r="C1305" s="95"/>
      <c r="D1305" s="95"/>
      <c r="E1305" s="95"/>
      <c r="F1305" s="95"/>
    </row>
    <row r="1306" spans="3:6">
      <c r="C1306" s="95"/>
      <c r="D1306" s="95"/>
      <c r="E1306" s="95"/>
      <c r="F1306" s="95"/>
    </row>
    <row r="1307" spans="3:6">
      <c r="C1307" s="95"/>
      <c r="D1307" s="95"/>
      <c r="E1307" s="95"/>
      <c r="F1307" s="95"/>
    </row>
    <row r="1308" spans="3:6">
      <c r="C1308" s="95"/>
      <c r="D1308" s="95"/>
      <c r="E1308" s="95"/>
      <c r="F1308" s="95"/>
    </row>
    <row r="1309" spans="3:6">
      <c r="C1309" s="95"/>
      <c r="D1309" s="95"/>
      <c r="E1309" s="95"/>
      <c r="F1309" s="95"/>
    </row>
    <row r="1310" spans="3:6">
      <c r="C1310" s="95"/>
      <c r="D1310" s="95"/>
      <c r="E1310" s="95"/>
      <c r="F1310" s="95"/>
    </row>
    <row r="1311" spans="3:6">
      <c r="C1311" s="95"/>
      <c r="D1311" s="95"/>
      <c r="E1311" s="95"/>
      <c r="F1311" s="95"/>
    </row>
    <row r="1312" spans="3:6">
      <c r="C1312" s="95"/>
      <c r="D1312" s="95"/>
      <c r="E1312" s="95"/>
      <c r="F1312" s="95"/>
    </row>
    <row r="1313" spans="3:6">
      <c r="C1313" s="95"/>
      <c r="D1313" s="95"/>
      <c r="E1313" s="95"/>
      <c r="F1313" s="95"/>
    </row>
    <row r="1314" spans="3:6">
      <c r="C1314" s="95"/>
      <c r="D1314" s="95"/>
      <c r="E1314" s="95"/>
      <c r="F1314" s="95"/>
    </row>
    <row r="1315" spans="3:6">
      <c r="C1315" s="95"/>
      <c r="D1315" s="95"/>
      <c r="E1315" s="95"/>
      <c r="F1315" s="95"/>
    </row>
    <row r="1316" spans="3:6">
      <c r="C1316" s="95"/>
      <c r="D1316" s="95"/>
      <c r="E1316" s="95"/>
      <c r="F1316" s="95"/>
    </row>
    <row r="1317" spans="3:6">
      <c r="C1317" s="95"/>
      <c r="D1317" s="95"/>
      <c r="E1317" s="95"/>
      <c r="F1317" s="95"/>
    </row>
    <row r="1318" spans="3:6">
      <c r="C1318" s="95"/>
      <c r="D1318" s="95"/>
      <c r="E1318" s="95"/>
      <c r="F1318" s="95"/>
    </row>
    <row r="1319" spans="3:6">
      <c r="C1319" s="95"/>
      <c r="D1319" s="95"/>
      <c r="E1319" s="95"/>
      <c r="F1319" s="95"/>
    </row>
    <row r="1320" spans="3:6">
      <c r="C1320" s="95"/>
      <c r="D1320" s="95"/>
      <c r="E1320" s="95"/>
      <c r="F1320" s="95"/>
    </row>
    <row r="1321" spans="3:6">
      <c r="C1321" s="95"/>
      <c r="D1321" s="95"/>
      <c r="E1321" s="95"/>
      <c r="F1321" s="95"/>
    </row>
    <row r="1322" spans="3:6">
      <c r="C1322" s="95"/>
      <c r="D1322" s="95"/>
      <c r="E1322" s="95"/>
      <c r="F1322" s="95"/>
    </row>
    <row r="1323" spans="3:6">
      <c r="C1323" s="95"/>
      <c r="D1323" s="95"/>
      <c r="E1323" s="95"/>
      <c r="F1323" s="95"/>
    </row>
    <row r="1324" spans="3:6">
      <c r="C1324" s="95"/>
      <c r="D1324" s="95"/>
      <c r="E1324" s="95"/>
      <c r="F1324" s="95"/>
    </row>
    <row r="1325" spans="3:6">
      <c r="C1325" s="95"/>
      <c r="D1325" s="95"/>
      <c r="E1325" s="95"/>
      <c r="F1325" s="95"/>
    </row>
    <row r="1326" spans="3:6">
      <c r="C1326" s="95"/>
      <c r="D1326" s="95"/>
      <c r="E1326" s="95"/>
      <c r="F1326" s="95"/>
    </row>
    <row r="1327" spans="3:6">
      <c r="C1327" s="95"/>
      <c r="D1327" s="95"/>
      <c r="E1327" s="95"/>
      <c r="F1327" s="95"/>
    </row>
    <row r="1328" spans="3:6">
      <c r="C1328" s="95"/>
      <c r="D1328" s="95"/>
      <c r="E1328" s="95"/>
      <c r="F1328" s="95"/>
    </row>
    <row r="1329" spans="3:6">
      <c r="C1329" s="95"/>
      <c r="D1329" s="95"/>
      <c r="E1329" s="95"/>
      <c r="F1329" s="95"/>
    </row>
    <row r="1330" spans="3:6">
      <c r="C1330" s="95"/>
      <c r="D1330" s="95"/>
      <c r="E1330" s="95"/>
      <c r="F1330" s="95"/>
    </row>
    <row r="1331" spans="3:6">
      <c r="C1331" s="95"/>
      <c r="D1331" s="95"/>
      <c r="E1331" s="95"/>
      <c r="F1331" s="95"/>
    </row>
    <row r="1332" spans="3:6">
      <c r="C1332" s="95"/>
      <c r="D1332" s="95"/>
      <c r="E1332" s="95"/>
      <c r="F1332" s="95"/>
    </row>
    <row r="1333" spans="3:6">
      <c r="C1333" s="95"/>
      <c r="D1333" s="95"/>
      <c r="E1333" s="95"/>
      <c r="F1333" s="95"/>
    </row>
    <row r="1334" spans="3:6">
      <c r="C1334" s="95"/>
      <c r="D1334" s="95"/>
      <c r="E1334" s="95"/>
      <c r="F1334" s="95"/>
    </row>
    <row r="1335" spans="3:6">
      <c r="C1335" s="95"/>
      <c r="D1335" s="95"/>
      <c r="E1335" s="95"/>
      <c r="F1335" s="95"/>
    </row>
    <row r="1336" spans="3:6">
      <c r="C1336" s="95"/>
      <c r="D1336" s="95"/>
      <c r="E1336" s="95"/>
      <c r="F1336" s="95"/>
    </row>
    <row r="1337" spans="3:6">
      <c r="C1337" s="95"/>
      <c r="D1337" s="95"/>
      <c r="E1337" s="95"/>
      <c r="F1337" s="95"/>
    </row>
    <row r="1338" spans="3:6">
      <c r="C1338" s="95"/>
      <c r="D1338" s="95"/>
      <c r="E1338" s="95"/>
      <c r="F1338" s="95"/>
    </row>
    <row r="1339" spans="3:6">
      <c r="C1339" s="95"/>
      <c r="D1339" s="95"/>
      <c r="E1339" s="95"/>
      <c r="F1339" s="95"/>
    </row>
    <row r="1340" spans="3:6">
      <c r="C1340" s="95"/>
      <c r="D1340" s="95"/>
      <c r="E1340" s="95"/>
      <c r="F1340" s="95"/>
    </row>
    <row r="1341" spans="3:6">
      <c r="C1341" s="95"/>
      <c r="D1341" s="95"/>
      <c r="E1341" s="95"/>
      <c r="F1341" s="95"/>
    </row>
    <row r="1342" spans="3:6">
      <c r="C1342" s="95"/>
      <c r="D1342" s="95"/>
      <c r="E1342" s="95"/>
      <c r="F1342" s="95"/>
    </row>
    <row r="1343" spans="3:6">
      <c r="C1343" s="95"/>
      <c r="D1343" s="95"/>
      <c r="E1343" s="95"/>
      <c r="F1343" s="95"/>
    </row>
    <row r="1344" spans="3:6">
      <c r="C1344" s="95"/>
      <c r="D1344" s="95"/>
      <c r="E1344" s="95"/>
      <c r="F1344" s="95"/>
    </row>
    <row r="1345" spans="3:6">
      <c r="C1345" s="95"/>
      <c r="D1345" s="95"/>
      <c r="E1345" s="95"/>
      <c r="F1345" s="95"/>
    </row>
    <row r="1346" spans="3:6">
      <c r="C1346" s="95"/>
      <c r="D1346" s="95"/>
      <c r="E1346" s="95"/>
      <c r="F1346" s="95"/>
    </row>
    <row r="1347" spans="3:6">
      <c r="C1347" s="95"/>
      <c r="D1347" s="95"/>
      <c r="E1347" s="95"/>
      <c r="F1347" s="95"/>
    </row>
    <row r="1348" spans="3:6">
      <c r="C1348" s="95"/>
      <c r="D1348" s="95"/>
      <c r="E1348" s="95"/>
      <c r="F1348" s="95"/>
    </row>
    <row r="1349" spans="3:6">
      <c r="C1349" s="95"/>
      <c r="D1349" s="95"/>
      <c r="E1349" s="95"/>
      <c r="F1349" s="95"/>
    </row>
    <row r="1350" spans="3:6">
      <c r="C1350" s="95"/>
      <c r="D1350" s="95"/>
      <c r="E1350" s="95"/>
      <c r="F1350" s="95"/>
    </row>
    <row r="1351" spans="3:6">
      <c r="C1351" s="95"/>
      <c r="D1351" s="95"/>
      <c r="E1351" s="95"/>
      <c r="F1351" s="95"/>
    </row>
    <row r="1352" spans="3:6">
      <c r="C1352" s="95"/>
      <c r="D1352" s="95"/>
      <c r="E1352" s="95"/>
      <c r="F1352" s="95"/>
    </row>
    <row r="1353" spans="3:6">
      <c r="C1353" s="95"/>
      <c r="D1353" s="95"/>
      <c r="E1353" s="95"/>
      <c r="F1353" s="95"/>
    </row>
    <row r="1354" spans="3:6">
      <c r="C1354" s="95"/>
      <c r="D1354" s="95"/>
      <c r="E1354" s="95"/>
      <c r="F1354" s="95"/>
    </row>
    <row r="1355" spans="3:6">
      <c r="C1355" s="95"/>
      <c r="D1355" s="95"/>
      <c r="E1355" s="95"/>
      <c r="F1355" s="95"/>
    </row>
    <row r="1356" spans="3:6">
      <c r="C1356" s="95"/>
      <c r="D1356" s="95"/>
      <c r="E1356" s="95"/>
      <c r="F1356" s="95"/>
    </row>
    <row r="1357" spans="3:6">
      <c r="C1357" s="95"/>
      <c r="D1357" s="95"/>
      <c r="E1357" s="95"/>
      <c r="F1357" s="95"/>
    </row>
    <row r="1358" spans="3:6">
      <c r="C1358" s="95"/>
      <c r="D1358" s="95"/>
      <c r="E1358" s="95"/>
      <c r="F1358" s="95"/>
    </row>
    <row r="1359" spans="3:6">
      <c r="C1359" s="95"/>
      <c r="D1359" s="95"/>
      <c r="E1359" s="95"/>
      <c r="F1359" s="95"/>
    </row>
    <row r="1360" spans="3:6">
      <c r="C1360" s="95"/>
      <c r="D1360" s="95"/>
      <c r="E1360" s="95"/>
      <c r="F1360" s="95"/>
    </row>
    <row r="1361" spans="3:6">
      <c r="C1361" s="95"/>
      <c r="D1361" s="95"/>
      <c r="E1361" s="95"/>
      <c r="F1361" s="95"/>
    </row>
    <row r="1362" spans="3:6">
      <c r="C1362" s="95"/>
      <c r="D1362" s="95"/>
      <c r="E1362" s="95"/>
      <c r="F1362" s="95"/>
    </row>
    <row r="1363" spans="3:6">
      <c r="C1363" s="95"/>
      <c r="D1363" s="95"/>
      <c r="E1363" s="95"/>
      <c r="F1363" s="95"/>
    </row>
    <row r="1364" spans="3:6">
      <c r="C1364" s="95"/>
      <c r="D1364" s="95"/>
      <c r="E1364" s="95"/>
      <c r="F1364" s="95"/>
    </row>
    <row r="1365" spans="3:6">
      <c r="C1365" s="95"/>
      <c r="D1365" s="95"/>
      <c r="E1365" s="95"/>
      <c r="F1365" s="95"/>
    </row>
    <row r="1366" spans="3:6">
      <c r="C1366" s="95"/>
      <c r="D1366" s="95"/>
      <c r="E1366" s="95"/>
      <c r="F1366" s="95"/>
    </row>
    <row r="1367" spans="3:6">
      <c r="C1367" s="95"/>
      <c r="D1367" s="95"/>
      <c r="E1367" s="95"/>
      <c r="F1367" s="95"/>
    </row>
    <row r="1368" spans="3:6">
      <c r="C1368" s="95"/>
      <c r="D1368" s="95"/>
      <c r="E1368" s="95"/>
      <c r="F1368" s="95"/>
    </row>
    <row r="1369" spans="3:6">
      <c r="C1369" s="95"/>
      <c r="D1369" s="95"/>
      <c r="E1369" s="95"/>
      <c r="F1369" s="95"/>
    </row>
    <row r="1370" spans="3:6">
      <c r="C1370" s="95"/>
      <c r="D1370" s="95"/>
      <c r="E1370" s="95"/>
      <c r="F1370" s="95"/>
    </row>
    <row r="1371" spans="3:6">
      <c r="C1371" s="95"/>
      <c r="D1371" s="95"/>
      <c r="E1371" s="95"/>
      <c r="F1371" s="95"/>
    </row>
    <row r="1372" spans="3:6">
      <c r="C1372" s="95"/>
      <c r="D1372" s="95"/>
      <c r="E1372" s="95"/>
      <c r="F1372" s="95"/>
    </row>
    <row r="1373" spans="3:6">
      <c r="C1373" s="95"/>
      <c r="D1373" s="95"/>
      <c r="E1373" s="95"/>
      <c r="F1373" s="95"/>
    </row>
    <row r="1374" spans="3:6">
      <c r="C1374" s="95"/>
      <c r="D1374" s="95"/>
      <c r="E1374" s="95"/>
      <c r="F1374" s="95"/>
    </row>
    <row r="1375" spans="3:6">
      <c r="C1375" s="95"/>
      <c r="D1375" s="95"/>
      <c r="E1375" s="95"/>
      <c r="F1375" s="95"/>
    </row>
    <row r="1376" spans="3:6">
      <c r="C1376" s="95"/>
      <c r="D1376" s="95"/>
      <c r="E1376" s="95"/>
      <c r="F1376" s="95"/>
    </row>
    <row r="1377" spans="3:6">
      <c r="C1377" s="95"/>
      <c r="D1377" s="95"/>
      <c r="E1377" s="95"/>
      <c r="F1377" s="95"/>
    </row>
    <row r="1378" spans="3:6">
      <c r="C1378" s="95"/>
      <c r="D1378" s="95"/>
      <c r="E1378" s="95"/>
      <c r="F1378" s="95"/>
    </row>
    <row r="1379" spans="3:6">
      <c r="C1379" s="95"/>
      <c r="D1379" s="95"/>
      <c r="E1379" s="95"/>
      <c r="F1379" s="95"/>
    </row>
    <row r="1380" spans="3:6">
      <c r="C1380" s="95"/>
      <c r="D1380" s="95"/>
      <c r="E1380" s="95"/>
      <c r="F1380" s="95"/>
    </row>
    <row r="1381" spans="3:6">
      <c r="C1381" s="95"/>
      <c r="D1381" s="95"/>
      <c r="E1381" s="95"/>
      <c r="F1381" s="95"/>
    </row>
    <row r="1382" spans="3:6">
      <c r="C1382" s="95"/>
      <c r="D1382" s="95"/>
      <c r="E1382" s="95"/>
      <c r="F1382" s="95"/>
    </row>
    <row r="1383" spans="3:6">
      <c r="C1383" s="95"/>
      <c r="D1383" s="95"/>
      <c r="E1383" s="95"/>
      <c r="F1383" s="95"/>
    </row>
    <row r="1384" spans="3:6">
      <c r="C1384" s="95"/>
      <c r="D1384" s="95"/>
      <c r="E1384" s="95"/>
      <c r="F1384" s="95"/>
    </row>
    <row r="1385" spans="3:6">
      <c r="C1385" s="95"/>
      <c r="D1385" s="95"/>
      <c r="E1385" s="95"/>
      <c r="F1385" s="95"/>
    </row>
    <row r="1386" spans="3:6">
      <c r="C1386" s="95"/>
      <c r="D1386" s="95"/>
      <c r="E1386" s="95"/>
      <c r="F1386" s="95"/>
    </row>
    <row r="1387" spans="3:6">
      <c r="C1387" s="95"/>
      <c r="D1387" s="95"/>
      <c r="E1387" s="95"/>
      <c r="F1387" s="95"/>
    </row>
    <row r="1388" spans="3:6">
      <c r="C1388" s="95"/>
      <c r="D1388" s="95"/>
      <c r="E1388" s="95"/>
      <c r="F1388" s="95"/>
    </row>
    <row r="1389" spans="3:6">
      <c r="C1389" s="95"/>
      <c r="D1389" s="95"/>
      <c r="E1389" s="95"/>
      <c r="F1389" s="95"/>
    </row>
    <row r="1390" spans="3:6">
      <c r="C1390" s="95"/>
      <c r="D1390" s="95"/>
      <c r="E1390" s="95"/>
      <c r="F1390" s="95"/>
    </row>
    <row r="1391" spans="3:6">
      <c r="C1391" s="95"/>
      <c r="D1391" s="95"/>
      <c r="E1391" s="95"/>
      <c r="F1391" s="95"/>
    </row>
    <row r="1392" spans="3:6">
      <c r="C1392" s="95"/>
      <c r="D1392" s="95"/>
      <c r="E1392" s="95"/>
      <c r="F1392" s="95"/>
    </row>
    <row r="1393" spans="3:6">
      <c r="C1393" s="95"/>
      <c r="D1393" s="95"/>
      <c r="E1393" s="95"/>
      <c r="F1393" s="95"/>
    </row>
    <row r="1394" spans="3:6">
      <c r="C1394" s="95"/>
      <c r="D1394" s="95"/>
      <c r="E1394" s="95"/>
      <c r="F1394" s="95"/>
    </row>
    <row r="1395" spans="3:6">
      <c r="C1395" s="95"/>
      <c r="D1395" s="95"/>
      <c r="E1395" s="95"/>
      <c r="F1395" s="95"/>
    </row>
    <row r="1396" spans="3:6">
      <c r="C1396" s="95"/>
      <c r="D1396" s="95"/>
      <c r="E1396" s="95"/>
      <c r="F1396" s="95"/>
    </row>
    <row r="1397" spans="3:6">
      <c r="C1397" s="95"/>
      <c r="D1397" s="95"/>
      <c r="E1397" s="95"/>
      <c r="F1397" s="95"/>
    </row>
    <row r="1398" spans="3:6">
      <c r="C1398" s="95"/>
      <c r="D1398" s="95"/>
      <c r="E1398" s="95"/>
      <c r="F1398" s="95"/>
    </row>
    <row r="1399" spans="3:6">
      <c r="C1399" s="95"/>
      <c r="D1399" s="95"/>
      <c r="E1399" s="95"/>
      <c r="F1399" s="95"/>
    </row>
    <row r="1400" spans="3:6">
      <c r="C1400" s="95"/>
      <c r="D1400" s="95"/>
      <c r="E1400" s="95"/>
      <c r="F1400" s="95"/>
    </row>
    <row r="1401" spans="3:6">
      <c r="C1401" s="95"/>
      <c r="D1401" s="95"/>
      <c r="E1401" s="95"/>
      <c r="F1401" s="95"/>
    </row>
    <row r="1402" spans="3:6">
      <c r="C1402" s="95"/>
      <c r="D1402" s="95"/>
      <c r="E1402" s="95"/>
      <c r="F1402" s="95"/>
    </row>
    <row r="1403" spans="3:6">
      <c r="C1403" s="95"/>
      <c r="D1403" s="95"/>
      <c r="E1403" s="95"/>
      <c r="F1403" s="95"/>
    </row>
    <row r="1404" spans="3:6">
      <c r="C1404" s="95"/>
      <c r="D1404" s="95"/>
      <c r="E1404" s="95"/>
      <c r="F1404" s="95"/>
    </row>
    <row r="1405" spans="3:6">
      <c r="C1405" s="95"/>
      <c r="D1405" s="95"/>
      <c r="E1405" s="95"/>
      <c r="F1405" s="95"/>
    </row>
    <row r="1406" spans="3:6">
      <c r="C1406" s="95"/>
      <c r="D1406" s="95"/>
      <c r="E1406" s="95"/>
      <c r="F1406" s="95"/>
    </row>
    <row r="1407" spans="3:6">
      <c r="C1407" s="95"/>
      <c r="D1407" s="95"/>
      <c r="E1407" s="95"/>
      <c r="F1407" s="95"/>
    </row>
    <row r="1408" spans="3:6">
      <c r="C1408" s="95"/>
      <c r="D1408" s="95"/>
      <c r="E1408" s="95"/>
      <c r="F1408" s="95"/>
    </row>
    <row r="1409" spans="3:6">
      <c r="C1409" s="95"/>
      <c r="D1409" s="95"/>
      <c r="E1409" s="95"/>
      <c r="F1409" s="95"/>
    </row>
    <row r="1410" spans="3:6">
      <c r="C1410" s="95"/>
      <c r="D1410" s="95"/>
      <c r="E1410" s="95"/>
      <c r="F1410" s="95"/>
    </row>
    <row r="1411" spans="3:6">
      <c r="C1411" s="95"/>
      <c r="D1411" s="95"/>
      <c r="E1411" s="95"/>
      <c r="F1411" s="95"/>
    </row>
    <row r="1412" spans="3:6">
      <c r="C1412" s="95"/>
      <c r="D1412" s="95"/>
      <c r="E1412" s="95"/>
      <c r="F1412" s="95"/>
    </row>
    <row r="1413" spans="3:6">
      <c r="C1413" s="95"/>
      <c r="D1413" s="95"/>
      <c r="E1413" s="95"/>
      <c r="F1413" s="95"/>
    </row>
    <row r="1414" spans="3:6">
      <c r="C1414" s="95"/>
      <c r="D1414" s="95"/>
      <c r="E1414" s="95"/>
      <c r="F1414" s="95"/>
    </row>
    <row r="1415" spans="3:6">
      <c r="C1415" s="95"/>
      <c r="D1415" s="95"/>
      <c r="E1415" s="95"/>
      <c r="F1415" s="95"/>
    </row>
    <row r="1416" spans="3:6">
      <c r="C1416" s="95"/>
      <c r="D1416" s="95"/>
      <c r="E1416" s="95"/>
      <c r="F1416" s="95"/>
    </row>
    <row r="1417" spans="3:6">
      <c r="C1417" s="95"/>
      <c r="D1417" s="95"/>
      <c r="E1417" s="95"/>
      <c r="F1417" s="95"/>
    </row>
    <row r="1418" spans="3:6">
      <c r="C1418" s="95"/>
      <c r="D1418" s="95"/>
      <c r="E1418" s="95"/>
      <c r="F1418" s="95"/>
    </row>
    <row r="1419" spans="3:6">
      <c r="C1419" s="95"/>
      <c r="D1419" s="95"/>
      <c r="E1419" s="95"/>
      <c r="F1419" s="95"/>
    </row>
    <row r="1420" spans="3:6">
      <c r="C1420" s="95"/>
      <c r="D1420" s="95"/>
      <c r="E1420" s="95"/>
      <c r="F1420" s="95"/>
    </row>
    <row r="1421" spans="3:6">
      <c r="C1421" s="95"/>
      <c r="D1421" s="95"/>
      <c r="E1421" s="95"/>
      <c r="F1421" s="95"/>
    </row>
    <row r="1422" spans="3:6">
      <c r="C1422" s="95"/>
      <c r="D1422" s="95"/>
      <c r="E1422" s="95"/>
      <c r="F1422" s="95"/>
    </row>
    <row r="1423" spans="3:6">
      <c r="C1423" s="95"/>
      <c r="D1423" s="95"/>
      <c r="E1423" s="95"/>
      <c r="F1423" s="95"/>
    </row>
    <row r="1424" spans="3:6">
      <c r="C1424" s="95"/>
      <c r="D1424" s="95"/>
      <c r="E1424" s="95"/>
      <c r="F1424" s="95"/>
    </row>
    <row r="1425" spans="3:6">
      <c r="C1425" s="95"/>
      <c r="D1425" s="95"/>
      <c r="E1425" s="95"/>
      <c r="F1425" s="95"/>
    </row>
    <row r="1426" spans="3:6">
      <c r="C1426" s="95"/>
      <c r="D1426" s="95"/>
      <c r="E1426" s="95"/>
      <c r="F1426" s="95"/>
    </row>
    <row r="1427" spans="3:6">
      <c r="C1427" s="95"/>
      <c r="D1427" s="95"/>
      <c r="E1427" s="95"/>
      <c r="F1427" s="95"/>
    </row>
    <row r="1428" spans="3:6">
      <c r="C1428" s="95"/>
      <c r="D1428" s="95"/>
      <c r="E1428" s="95"/>
      <c r="F1428" s="95"/>
    </row>
    <row r="1429" spans="3:6">
      <c r="C1429" s="95"/>
      <c r="D1429" s="95"/>
      <c r="E1429" s="95"/>
      <c r="F1429" s="95"/>
    </row>
    <row r="1430" spans="3:6">
      <c r="C1430" s="95"/>
      <c r="D1430" s="95"/>
      <c r="E1430" s="95"/>
      <c r="F1430" s="95"/>
    </row>
    <row r="1431" spans="3:6">
      <c r="C1431" s="95"/>
      <c r="D1431" s="95"/>
      <c r="E1431" s="95"/>
      <c r="F1431" s="95"/>
    </row>
    <row r="1432" spans="3:6">
      <c r="C1432" s="95"/>
      <c r="D1432" s="95"/>
      <c r="E1432" s="95"/>
      <c r="F1432" s="95"/>
    </row>
    <row r="1433" spans="3:6">
      <c r="C1433" s="95"/>
      <c r="D1433" s="95"/>
      <c r="E1433" s="95"/>
      <c r="F1433" s="95"/>
    </row>
    <row r="1434" spans="3:6">
      <c r="C1434" s="95"/>
      <c r="D1434" s="95"/>
      <c r="E1434" s="95"/>
      <c r="F1434" s="95"/>
    </row>
    <row r="1435" spans="3:6">
      <c r="C1435" s="95"/>
      <c r="D1435" s="95"/>
      <c r="E1435" s="95"/>
      <c r="F1435" s="95"/>
    </row>
    <row r="1436" spans="3:6">
      <c r="C1436" s="95"/>
      <c r="D1436" s="95"/>
      <c r="E1436" s="95"/>
      <c r="F1436" s="95"/>
    </row>
    <row r="1437" spans="3:6">
      <c r="C1437" s="95"/>
      <c r="D1437" s="95"/>
      <c r="E1437" s="95"/>
      <c r="F1437" s="95"/>
    </row>
    <row r="1438" spans="3:6">
      <c r="C1438" s="95"/>
      <c r="D1438" s="95"/>
      <c r="E1438" s="95"/>
      <c r="F1438" s="95"/>
    </row>
    <row r="1439" spans="3:6">
      <c r="C1439" s="95"/>
      <c r="D1439" s="95"/>
      <c r="E1439" s="95"/>
      <c r="F1439" s="95"/>
    </row>
    <row r="1440" spans="3:6">
      <c r="C1440" s="95"/>
      <c r="D1440" s="95"/>
      <c r="E1440" s="95"/>
      <c r="F1440" s="95"/>
    </row>
    <row r="1441" spans="3:6">
      <c r="C1441" s="95"/>
      <c r="D1441" s="95"/>
      <c r="E1441" s="95"/>
      <c r="F1441" s="95"/>
    </row>
    <row r="1442" spans="3:6">
      <c r="C1442" s="95"/>
      <c r="D1442" s="95"/>
      <c r="E1442" s="95"/>
      <c r="F1442" s="95"/>
    </row>
    <row r="1443" spans="3:6">
      <c r="C1443" s="95"/>
      <c r="D1443" s="95"/>
      <c r="E1443" s="95"/>
      <c r="F1443" s="95"/>
    </row>
    <row r="1444" spans="3:6">
      <c r="C1444" s="95"/>
      <c r="D1444" s="95"/>
      <c r="E1444" s="95"/>
      <c r="F1444" s="95"/>
    </row>
    <row r="1445" spans="3:6">
      <c r="C1445" s="95"/>
      <c r="D1445" s="95"/>
      <c r="E1445" s="95"/>
      <c r="F1445" s="95"/>
    </row>
    <row r="1446" spans="3:6">
      <c r="C1446" s="95"/>
      <c r="D1446" s="95"/>
      <c r="E1446" s="95"/>
      <c r="F1446" s="95"/>
    </row>
    <row r="1447" spans="3:6">
      <c r="C1447" s="95"/>
      <c r="D1447" s="95"/>
      <c r="E1447" s="95"/>
      <c r="F1447" s="95"/>
    </row>
    <row r="1448" spans="3:6">
      <c r="C1448" s="95"/>
      <c r="D1448" s="95"/>
      <c r="E1448" s="95"/>
      <c r="F1448" s="95"/>
    </row>
    <row r="1449" spans="3:6">
      <c r="C1449" s="95"/>
      <c r="D1449" s="95"/>
      <c r="E1449" s="95"/>
      <c r="F1449" s="95"/>
    </row>
    <row r="1450" spans="3:6">
      <c r="C1450" s="95"/>
      <c r="D1450" s="95"/>
      <c r="E1450" s="95"/>
      <c r="F1450" s="95"/>
    </row>
    <row r="1451" spans="3:6">
      <c r="C1451" s="95"/>
      <c r="D1451" s="95"/>
      <c r="E1451" s="95"/>
      <c r="F1451" s="95"/>
    </row>
    <row r="1452" spans="3:6">
      <c r="C1452" s="95"/>
      <c r="D1452" s="95"/>
      <c r="E1452" s="95"/>
      <c r="F1452" s="95"/>
    </row>
    <row r="1453" spans="3:6">
      <c r="C1453" s="95"/>
      <c r="D1453" s="95"/>
      <c r="E1453" s="95"/>
      <c r="F1453" s="95"/>
    </row>
    <row r="1454" spans="3:6">
      <c r="C1454" s="95"/>
      <c r="D1454" s="95"/>
      <c r="E1454" s="95"/>
      <c r="F1454" s="95"/>
    </row>
    <row r="1455" spans="3:6">
      <c r="C1455" s="95"/>
      <c r="D1455" s="95"/>
      <c r="E1455" s="95"/>
      <c r="F1455" s="95"/>
    </row>
    <row r="1456" spans="3:6">
      <c r="C1456" s="95"/>
      <c r="D1456" s="95"/>
      <c r="E1456" s="95"/>
      <c r="F1456" s="95"/>
    </row>
    <row r="1457" spans="3:6">
      <c r="C1457" s="95"/>
      <c r="D1457" s="95"/>
      <c r="E1457" s="95"/>
      <c r="F1457" s="95"/>
    </row>
    <row r="1458" spans="3:6">
      <c r="C1458" s="95"/>
      <c r="D1458" s="95"/>
      <c r="E1458" s="95"/>
      <c r="F1458" s="95"/>
    </row>
    <row r="1459" spans="3:6">
      <c r="C1459" s="95"/>
      <c r="D1459" s="95"/>
      <c r="E1459" s="95"/>
      <c r="F1459" s="95"/>
    </row>
    <row r="1460" spans="3:6">
      <c r="C1460" s="95"/>
      <c r="D1460" s="95"/>
      <c r="E1460" s="95"/>
      <c r="F1460" s="95"/>
    </row>
    <row r="1461" spans="3:6">
      <c r="C1461" s="95"/>
      <c r="D1461" s="95"/>
      <c r="E1461" s="95"/>
      <c r="F1461" s="95"/>
    </row>
    <row r="1462" spans="3:6">
      <c r="C1462" s="95"/>
      <c r="D1462" s="95"/>
      <c r="E1462" s="95"/>
      <c r="F1462" s="95"/>
    </row>
    <row r="1463" spans="3:6">
      <c r="C1463" s="95"/>
      <c r="D1463" s="95"/>
      <c r="E1463" s="95"/>
      <c r="F1463" s="95"/>
    </row>
    <row r="1464" spans="3:6">
      <c r="C1464" s="95"/>
      <c r="D1464" s="95"/>
      <c r="E1464" s="95"/>
      <c r="F1464" s="95"/>
    </row>
    <row r="1465" spans="3:6">
      <c r="C1465" s="95"/>
      <c r="D1465" s="95"/>
      <c r="E1465" s="95"/>
      <c r="F1465" s="95"/>
    </row>
    <row r="1466" spans="3:6">
      <c r="C1466" s="95"/>
      <c r="D1466" s="95"/>
      <c r="E1466" s="95"/>
      <c r="F1466" s="95"/>
    </row>
    <row r="1467" spans="3:6">
      <c r="C1467" s="95"/>
      <c r="D1467" s="95"/>
      <c r="E1467" s="95"/>
      <c r="F1467" s="95"/>
    </row>
    <row r="1468" spans="3:6">
      <c r="C1468" s="95"/>
      <c r="D1468" s="95"/>
      <c r="E1468" s="95"/>
      <c r="F1468" s="95"/>
    </row>
    <row r="1469" spans="3:6">
      <c r="C1469" s="95"/>
      <c r="D1469" s="95"/>
      <c r="E1469" s="95"/>
      <c r="F1469" s="95"/>
    </row>
    <row r="1470" spans="3:6">
      <c r="C1470" s="95"/>
      <c r="D1470" s="95"/>
      <c r="E1470" s="95"/>
      <c r="F1470" s="95"/>
    </row>
    <row r="1471" spans="3:6">
      <c r="C1471" s="95"/>
      <c r="D1471" s="95"/>
      <c r="E1471" s="95"/>
      <c r="F1471" s="95"/>
    </row>
    <row r="1472" spans="3:6">
      <c r="C1472" s="95"/>
      <c r="D1472" s="95"/>
      <c r="E1472" s="95"/>
      <c r="F1472" s="95"/>
    </row>
    <row r="1473" spans="3:6">
      <c r="C1473" s="95"/>
      <c r="D1473" s="95"/>
      <c r="E1473" s="95"/>
      <c r="F1473" s="95"/>
    </row>
    <row r="1474" spans="3:6">
      <c r="C1474" s="95"/>
      <c r="D1474" s="95"/>
      <c r="E1474" s="95"/>
      <c r="F1474" s="95"/>
    </row>
    <row r="1475" spans="3:6">
      <c r="C1475" s="95"/>
      <c r="D1475" s="95"/>
      <c r="E1475" s="95"/>
      <c r="F1475" s="95"/>
    </row>
    <row r="1476" spans="3:6">
      <c r="C1476" s="95"/>
      <c r="D1476" s="95"/>
      <c r="E1476" s="95"/>
      <c r="F1476" s="95"/>
    </row>
    <row r="1477" spans="3:6">
      <c r="C1477" s="95"/>
      <c r="D1477" s="95"/>
      <c r="E1477" s="95"/>
      <c r="F1477" s="95"/>
    </row>
    <row r="1478" spans="3:6">
      <c r="C1478" s="95"/>
      <c r="D1478" s="95"/>
      <c r="E1478" s="95"/>
      <c r="F1478" s="95"/>
    </row>
    <row r="1479" spans="3:6">
      <c r="C1479" s="95"/>
      <c r="D1479" s="95"/>
      <c r="E1479" s="95"/>
      <c r="F1479" s="95"/>
    </row>
    <row r="1480" spans="3:6">
      <c r="C1480" s="95"/>
      <c r="D1480" s="95"/>
      <c r="E1480" s="95"/>
      <c r="F1480" s="95"/>
    </row>
    <row r="1481" spans="3:6">
      <c r="C1481" s="95"/>
      <c r="D1481" s="95"/>
      <c r="E1481" s="95"/>
      <c r="F1481" s="95"/>
    </row>
    <row r="1482" spans="3:6">
      <c r="C1482" s="95"/>
      <c r="D1482" s="95"/>
      <c r="E1482" s="95"/>
      <c r="F1482" s="95"/>
    </row>
    <row r="1483" spans="3:6">
      <c r="C1483" s="95"/>
      <c r="D1483" s="95"/>
      <c r="E1483" s="95"/>
      <c r="F1483" s="95"/>
    </row>
    <row r="1484" spans="3:6">
      <c r="C1484" s="95"/>
      <c r="D1484" s="95"/>
      <c r="E1484" s="95"/>
      <c r="F1484" s="95"/>
    </row>
    <row r="1485" spans="3:6">
      <c r="C1485" s="95"/>
      <c r="D1485" s="95"/>
      <c r="E1485" s="95"/>
      <c r="F1485" s="95"/>
    </row>
    <row r="1486" spans="3:6">
      <c r="C1486" s="95"/>
      <c r="D1486" s="95"/>
      <c r="E1486" s="95"/>
      <c r="F1486" s="95"/>
    </row>
    <row r="1487" spans="3:6">
      <c r="C1487" s="95"/>
      <c r="D1487" s="95"/>
      <c r="E1487" s="95"/>
      <c r="F1487" s="95"/>
    </row>
    <row r="1488" spans="3:6">
      <c r="C1488" s="95"/>
      <c r="D1488" s="95"/>
      <c r="E1488" s="95"/>
      <c r="F1488" s="95"/>
    </row>
    <row r="1489" spans="3:6">
      <c r="C1489" s="95"/>
      <c r="D1489" s="95"/>
      <c r="E1489" s="95"/>
      <c r="F1489" s="95"/>
    </row>
    <row r="1490" spans="3:6">
      <c r="C1490" s="95"/>
      <c r="D1490" s="95"/>
      <c r="E1490" s="95"/>
      <c r="F1490" s="95"/>
    </row>
    <row r="1491" spans="3:6">
      <c r="C1491" s="95"/>
      <c r="D1491" s="95"/>
      <c r="E1491" s="95"/>
      <c r="F1491" s="95"/>
    </row>
    <row r="1492" spans="3:6">
      <c r="C1492" s="95"/>
      <c r="D1492" s="95"/>
      <c r="E1492" s="95"/>
      <c r="F1492" s="95"/>
    </row>
    <row r="1493" spans="3:6">
      <c r="C1493" s="95"/>
      <c r="D1493" s="95"/>
      <c r="E1493" s="95"/>
      <c r="F1493" s="95"/>
    </row>
    <row r="1494" spans="3:6">
      <c r="C1494" s="95"/>
      <c r="D1494" s="95"/>
      <c r="E1494" s="95"/>
      <c r="F1494" s="95"/>
    </row>
    <row r="1495" spans="3:6">
      <c r="C1495" s="95"/>
      <c r="D1495" s="95"/>
      <c r="E1495" s="95"/>
      <c r="F1495" s="95"/>
    </row>
    <row r="1496" spans="3:6">
      <c r="C1496" s="95"/>
      <c r="D1496" s="95"/>
      <c r="E1496" s="95"/>
      <c r="F1496" s="95"/>
    </row>
    <row r="1497" spans="3:6">
      <c r="C1497" s="95"/>
      <c r="D1497" s="95"/>
      <c r="E1497" s="95"/>
      <c r="F1497" s="95"/>
    </row>
    <row r="1498" spans="3:6">
      <c r="C1498" s="95"/>
      <c r="D1498" s="95"/>
      <c r="E1498" s="95"/>
      <c r="F1498" s="95"/>
    </row>
    <row r="1499" spans="3:6">
      <c r="C1499" s="95"/>
      <c r="D1499" s="95"/>
      <c r="E1499" s="95"/>
      <c r="F1499" s="95"/>
    </row>
    <row r="1500" spans="3:6">
      <c r="C1500" s="95"/>
      <c r="D1500" s="95"/>
      <c r="E1500" s="95"/>
      <c r="F1500" s="95"/>
    </row>
    <row r="1501" spans="3:6">
      <c r="C1501" s="95"/>
      <c r="D1501" s="95"/>
      <c r="E1501" s="95"/>
      <c r="F1501" s="95"/>
    </row>
    <row r="1502" spans="3:6">
      <c r="C1502" s="95"/>
      <c r="D1502" s="95"/>
      <c r="E1502" s="95"/>
      <c r="F1502" s="95"/>
    </row>
    <row r="1503" spans="3:6">
      <c r="C1503" s="95"/>
      <c r="D1503" s="95"/>
      <c r="E1503" s="95"/>
      <c r="F1503" s="95"/>
    </row>
    <row r="1504" spans="3:6">
      <c r="C1504" s="95"/>
      <c r="D1504" s="95"/>
      <c r="E1504" s="95"/>
      <c r="F1504" s="95"/>
    </row>
    <row r="1505" spans="3:6">
      <c r="C1505" s="95"/>
      <c r="D1505" s="95"/>
      <c r="E1505" s="95"/>
      <c r="F1505" s="95"/>
    </row>
    <row r="1506" spans="3:6">
      <c r="C1506" s="95"/>
      <c r="D1506" s="95"/>
      <c r="E1506" s="95"/>
      <c r="F1506" s="95"/>
    </row>
    <row r="1507" spans="3:6">
      <c r="C1507" s="95"/>
      <c r="D1507" s="95"/>
      <c r="E1507" s="95"/>
      <c r="F1507" s="95"/>
    </row>
    <row r="1508" spans="3:6">
      <c r="C1508" s="95"/>
      <c r="D1508" s="95"/>
      <c r="E1508" s="95"/>
      <c r="F1508" s="95"/>
    </row>
    <row r="1509" spans="3:6">
      <c r="C1509" s="95"/>
      <c r="D1509" s="95"/>
      <c r="E1509" s="95"/>
      <c r="F1509" s="95"/>
    </row>
    <row r="1510" spans="3:6">
      <c r="C1510" s="95"/>
      <c r="D1510" s="95"/>
      <c r="E1510" s="95"/>
      <c r="F1510" s="95"/>
    </row>
    <row r="1511" spans="3:6">
      <c r="C1511" s="95"/>
      <c r="D1511" s="95"/>
      <c r="E1511" s="95"/>
      <c r="F1511" s="95"/>
    </row>
    <row r="1512" spans="3:6">
      <c r="C1512" s="95"/>
      <c r="D1512" s="95"/>
      <c r="E1512" s="95"/>
      <c r="F1512" s="95"/>
    </row>
    <row r="1513" spans="3:6">
      <c r="C1513" s="95"/>
      <c r="D1513" s="95"/>
      <c r="E1513" s="95"/>
      <c r="F1513" s="95"/>
    </row>
    <row r="1514" spans="3:6">
      <c r="C1514" s="95"/>
      <c r="D1514" s="95"/>
      <c r="E1514" s="95"/>
      <c r="F1514" s="95"/>
    </row>
    <row r="1515" spans="3:6">
      <c r="C1515" s="95"/>
      <c r="D1515" s="95"/>
      <c r="E1515" s="95"/>
      <c r="F1515" s="95"/>
    </row>
    <row r="1516" spans="3:6">
      <c r="C1516" s="95"/>
      <c r="D1516" s="95"/>
      <c r="E1516" s="95"/>
      <c r="F1516" s="95"/>
    </row>
    <row r="1517" spans="3:6">
      <c r="C1517" s="95"/>
      <c r="D1517" s="95"/>
      <c r="E1517" s="95"/>
      <c r="F1517" s="95"/>
    </row>
    <row r="1518" spans="3:6">
      <c r="C1518" s="95"/>
      <c r="D1518" s="95"/>
      <c r="E1518" s="95"/>
      <c r="F1518" s="95"/>
    </row>
    <row r="1519" spans="3:6">
      <c r="C1519" s="95"/>
      <c r="D1519" s="95"/>
      <c r="E1519" s="95"/>
      <c r="F1519" s="95"/>
    </row>
    <row r="1520" spans="3:6">
      <c r="C1520" s="95"/>
      <c r="D1520" s="95"/>
      <c r="E1520" s="95"/>
      <c r="F1520" s="95"/>
    </row>
    <row r="1521" spans="3:6">
      <c r="C1521" s="95"/>
      <c r="D1521" s="95"/>
      <c r="E1521" s="95"/>
      <c r="F1521" s="95"/>
    </row>
    <row r="1522" spans="3:6">
      <c r="C1522" s="95"/>
      <c r="D1522" s="95"/>
      <c r="E1522" s="95"/>
      <c r="F1522" s="95"/>
    </row>
    <row r="1523" spans="3:6">
      <c r="C1523" s="95"/>
      <c r="D1523" s="95"/>
      <c r="E1523" s="95"/>
      <c r="F1523" s="95"/>
    </row>
    <row r="1524" spans="3:6">
      <c r="C1524" s="95"/>
      <c r="D1524" s="95"/>
      <c r="E1524" s="95"/>
      <c r="F1524" s="95"/>
    </row>
    <row r="1525" spans="3:6">
      <c r="C1525" s="95"/>
      <c r="D1525" s="95"/>
      <c r="E1525" s="95"/>
      <c r="F1525" s="95"/>
    </row>
    <row r="1526" spans="3:6">
      <c r="C1526" s="95"/>
      <c r="D1526" s="95"/>
      <c r="E1526" s="95"/>
      <c r="F1526" s="95"/>
    </row>
    <row r="1527" spans="3:6">
      <c r="C1527" s="95"/>
      <c r="D1527" s="95"/>
      <c r="E1527" s="95"/>
      <c r="F1527" s="95"/>
    </row>
    <row r="1528" spans="3:6">
      <c r="C1528" s="95"/>
      <c r="D1528" s="95"/>
      <c r="E1528" s="95"/>
      <c r="F1528" s="95"/>
    </row>
    <row r="1529" spans="3:6">
      <c r="C1529" s="95"/>
      <c r="D1529" s="95"/>
      <c r="E1529" s="95"/>
      <c r="F1529" s="95"/>
    </row>
    <row r="1530" spans="3:6">
      <c r="C1530" s="95"/>
      <c r="D1530" s="95"/>
      <c r="E1530" s="95"/>
      <c r="F1530" s="95"/>
    </row>
    <row r="1531" spans="3:6">
      <c r="C1531" s="95"/>
      <c r="D1531" s="95"/>
      <c r="E1531" s="95"/>
      <c r="F1531" s="95"/>
    </row>
    <row r="1532" spans="3:6">
      <c r="C1532" s="95"/>
      <c r="D1532" s="95"/>
      <c r="E1532" s="95"/>
      <c r="F1532" s="95"/>
    </row>
    <row r="1533" spans="3:6">
      <c r="C1533" s="95"/>
      <c r="D1533" s="95"/>
      <c r="E1533" s="95"/>
      <c r="F1533" s="95"/>
    </row>
    <row r="1534" spans="3:6">
      <c r="C1534" s="95"/>
      <c r="D1534" s="95"/>
      <c r="E1534" s="95"/>
      <c r="F1534" s="95"/>
    </row>
    <row r="1535" spans="3:6">
      <c r="C1535" s="95"/>
      <c r="D1535" s="95"/>
      <c r="E1535" s="95"/>
      <c r="F1535" s="95"/>
    </row>
    <row r="1536" spans="3:6">
      <c r="C1536" s="95"/>
      <c r="D1536" s="95"/>
      <c r="E1536" s="95"/>
      <c r="F1536" s="95"/>
    </row>
    <row r="1537" spans="3:6">
      <c r="C1537" s="95"/>
      <c r="D1537" s="95"/>
      <c r="E1537" s="95"/>
      <c r="F1537" s="95"/>
    </row>
    <row r="1538" spans="3:6">
      <c r="C1538" s="95"/>
      <c r="D1538" s="95"/>
      <c r="E1538" s="95"/>
      <c r="F1538" s="95"/>
    </row>
    <row r="1539" spans="3:6">
      <c r="C1539" s="95"/>
      <c r="D1539" s="95"/>
      <c r="E1539" s="95"/>
      <c r="F1539" s="95"/>
    </row>
    <row r="1540" spans="3:6">
      <c r="C1540" s="95"/>
      <c r="D1540" s="95"/>
      <c r="E1540" s="95"/>
      <c r="F1540" s="95"/>
    </row>
    <row r="1541" spans="3:6">
      <c r="C1541" s="95"/>
      <c r="D1541" s="95"/>
      <c r="E1541" s="95"/>
      <c r="F1541" s="95"/>
    </row>
    <row r="1542" spans="3:6">
      <c r="C1542" s="95"/>
      <c r="D1542" s="95"/>
      <c r="E1542" s="95"/>
      <c r="F1542" s="95"/>
    </row>
    <row r="1543" spans="3:6">
      <c r="C1543" s="95"/>
      <c r="D1543" s="95"/>
      <c r="E1543" s="95"/>
      <c r="F1543" s="95"/>
    </row>
    <row r="1544" spans="3:6">
      <c r="C1544" s="95"/>
      <c r="D1544" s="95"/>
      <c r="E1544" s="95"/>
      <c r="F1544" s="95"/>
    </row>
    <row r="1545" spans="3:6">
      <c r="C1545" s="95"/>
      <c r="D1545" s="95"/>
      <c r="E1545" s="95"/>
      <c r="F1545" s="95"/>
    </row>
    <row r="1546" spans="3:6">
      <c r="C1546" s="95"/>
      <c r="D1546" s="95"/>
      <c r="E1546" s="95"/>
      <c r="F1546" s="95"/>
    </row>
    <row r="1547" spans="3:6">
      <c r="C1547" s="95"/>
      <c r="D1547" s="95"/>
      <c r="E1547" s="95"/>
      <c r="F1547" s="95"/>
    </row>
    <row r="1548" spans="3:6">
      <c r="C1548" s="95"/>
      <c r="D1548" s="95"/>
      <c r="E1548" s="95"/>
      <c r="F1548" s="95"/>
    </row>
    <row r="1549" spans="3:6">
      <c r="C1549" s="95"/>
      <c r="D1549" s="95"/>
      <c r="E1549" s="95"/>
      <c r="F1549" s="95"/>
    </row>
    <row r="1550" spans="3:6">
      <c r="C1550" s="95"/>
      <c r="D1550" s="95"/>
      <c r="E1550" s="95"/>
      <c r="F1550" s="95"/>
    </row>
    <row r="1551" spans="3:6">
      <c r="C1551" s="95"/>
      <c r="D1551" s="95"/>
      <c r="E1551" s="95"/>
      <c r="F1551" s="95"/>
    </row>
    <row r="1552" spans="3:6">
      <c r="C1552" s="95"/>
      <c r="D1552" s="95"/>
      <c r="E1552" s="95"/>
      <c r="F1552" s="95"/>
    </row>
    <row r="1553" spans="3:6">
      <c r="C1553" s="95"/>
      <c r="D1553" s="95"/>
      <c r="E1553" s="95"/>
      <c r="F1553" s="95"/>
    </row>
    <row r="1554" spans="3:6">
      <c r="C1554" s="95"/>
      <c r="D1554" s="95"/>
      <c r="E1554" s="95"/>
      <c r="F1554" s="95"/>
    </row>
    <row r="1555" spans="3:6">
      <c r="C1555" s="95"/>
      <c r="D1555" s="95"/>
      <c r="E1555" s="95"/>
      <c r="F1555" s="95"/>
    </row>
    <row r="1556" spans="3:6">
      <c r="C1556" s="95"/>
      <c r="D1556" s="95"/>
      <c r="E1556" s="95"/>
      <c r="F1556" s="95"/>
    </row>
    <row r="1557" spans="3:6">
      <c r="C1557" s="95"/>
      <c r="D1557" s="95"/>
      <c r="E1557" s="95"/>
      <c r="F1557" s="95"/>
    </row>
    <row r="1558" spans="3:6">
      <c r="C1558" s="95"/>
      <c r="D1558" s="95"/>
      <c r="E1558" s="95"/>
      <c r="F1558" s="95"/>
    </row>
    <row r="1559" spans="3:6">
      <c r="C1559" s="95"/>
      <c r="D1559" s="95"/>
      <c r="E1559" s="95"/>
      <c r="F1559" s="95"/>
    </row>
    <row r="1560" spans="3:6">
      <c r="C1560" s="95"/>
      <c r="D1560" s="95"/>
      <c r="E1560" s="95"/>
      <c r="F1560" s="95"/>
    </row>
    <row r="1561" spans="3:6">
      <c r="C1561" s="95"/>
      <c r="D1561" s="95"/>
      <c r="E1561" s="95"/>
      <c r="F1561" s="95"/>
    </row>
    <row r="1562" spans="3:6">
      <c r="C1562" s="95"/>
      <c r="D1562" s="95"/>
      <c r="E1562" s="95"/>
      <c r="F1562" s="95"/>
    </row>
    <row r="1563" spans="3:6">
      <c r="C1563" s="95"/>
      <c r="D1563" s="95"/>
      <c r="E1563" s="95"/>
      <c r="F1563" s="95"/>
    </row>
    <row r="1564" spans="3:6">
      <c r="C1564" s="95"/>
      <c r="D1564" s="95"/>
      <c r="E1564" s="95"/>
      <c r="F1564" s="95"/>
    </row>
    <row r="1565" spans="3:6">
      <c r="C1565" s="95"/>
      <c r="D1565" s="95"/>
      <c r="E1565" s="95"/>
      <c r="F1565" s="95"/>
    </row>
    <row r="1566" spans="3:6">
      <c r="C1566" s="95"/>
      <c r="D1566" s="95"/>
      <c r="E1566" s="95"/>
      <c r="F1566" s="95"/>
    </row>
    <row r="1567" spans="3:6">
      <c r="C1567" s="95"/>
      <c r="D1567" s="95"/>
      <c r="E1567" s="95"/>
      <c r="F1567" s="95"/>
    </row>
    <row r="1568" spans="3:6">
      <c r="C1568" s="95"/>
      <c r="D1568" s="95"/>
      <c r="E1568" s="95"/>
      <c r="F1568" s="95"/>
    </row>
    <row r="1569" spans="3:6">
      <c r="C1569" s="95"/>
      <c r="D1569" s="95"/>
      <c r="E1569" s="95"/>
      <c r="F1569" s="95"/>
    </row>
    <row r="1570" spans="3:6">
      <c r="C1570" s="95"/>
      <c r="D1570" s="95"/>
      <c r="E1570" s="95"/>
      <c r="F1570" s="95"/>
    </row>
    <row r="1571" spans="3:6">
      <c r="C1571" s="95"/>
      <c r="D1571" s="95"/>
      <c r="E1571" s="95"/>
      <c r="F1571" s="95"/>
    </row>
    <row r="1572" spans="3:6">
      <c r="C1572" s="95"/>
      <c r="D1572" s="95"/>
      <c r="E1572" s="95"/>
      <c r="F1572" s="95"/>
    </row>
    <row r="1573" spans="3:6">
      <c r="C1573" s="95"/>
      <c r="D1573" s="95"/>
      <c r="E1573" s="95"/>
      <c r="F1573" s="95"/>
    </row>
    <row r="1574" spans="3:6">
      <c r="C1574" s="95"/>
      <c r="D1574" s="95"/>
      <c r="E1574" s="95"/>
      <c r="F1574" s="95"/>
    </row>
    <row r="1575" spans="3:6">
      <c r="C1575" s="95"/>
      <c r="D1575" s="95"/>
      <c r="E1575" s="95"/>
      <c r="F1575" s="95"/>
    </row>
    <row r="1576" spans="3:6">
      <c r="C1576" s="95"/>
      <c r="D1576" s="95"/>
      <c r="E1576" s="95"/>
      <c r="F1576" s="95"/>
    </row>
    <row r="1577" spans="3:6">
      <c r="C1577" s="95"/>
      <c r="D1577" s="95"/>
      <c r="E1577" s="95"/>
      <c r="F1577" s="95"/>
    </row>
    <row r="1578" spans="3:6">
      <c r="C1578" s="95"/>
      <c r="D1578" s="95"/>
      <c r="E1578" s="95"/>
      <c r="F1578" s="95"/>
    </row>
    <row r="1579" spans="3:6">
      <c r="C1579" s="95"/>
      <c r="D1579" s="95"/>
      <c r="E1579" s="95"/>
      <c r="F1579" s="95"/>
    </row>
    <row r="1580" spans="3:6">
      <c r="C1580" s="95"/>
      <c r="D1580" s="95"/>
      <c r="E1580" s="95"/>
      <c r="F1580" s="95"/>
    </row>
    <row r="1581" spans="3:6">
      <c r="C1581" s="95"/>
      <c r="D1581" s="95"/>
      <c r="E1581" s="95"/>
      <c r="F1581" s="95"/>
    </row>
    <row r="1582" spans="3:6">
      <c r="C1582" s="95"/>
      <c r="D1582" s="95"/>
      <c r="E1582" s="95"/>
      <c r="F1582" s="95"/>
    </row>
    <row r="1583" spans="3:6">
      <c r="C1583" s="95"/>
      <c r="D1583" s="95"/>
      <c r="E1583" s="95"/>
      <c r="F1583" s="95"/>
    </row>
    <row r="1584" spans="3:6">
      <c r="C1584" s="95"/>
      <c r="D1584" s="95"/>
      <c r="E1584" s="95"/>
      <c r="F1584" s="95"/>
    </row>
    <row r="1585" spans="3:6">
      <c r="C1585" s="95"/>
      <c r="D1585" s="95"/>
      <c r="E1585" s="95"/>
      <c r="F1585" s="95"/>
    </row>
    <row r="1586" spans="3:6">
      <c r="C1586" s="95"/>
      <c r="D1586" s="95"/>
      <c r="E1586" s="95"/>
      <c r="F1586" s="95"/>
    </row>
    <row r="1587" spans="3:6">
      <c r="C1587" s="95"/>
      <c r="D1587" s="95"/>
      <c r="E1587" s="95"/>
      <c r="F1587" s="95"/>
    </row>
    <row r="1588" spans="3:6">
      <c r="C1588" s="95"/>
      <c r="D1588" s="95"/>
      <c r="E1588" s="95"/>
      <c r="F1588" s="95"/>
    </row>
    <row r="1589" spans="3:6">
      <c r="C1589" s="95"/>
      <c r="D1589" s="95"/>
      <c r="E1589" s="95"/>
      <c r="F1589" s="95"/>
    </row>
    <row r="1590" spans="3:6">
      <c r="C1590" s="95"/>
      <c r="D1590" s="95"/>
      <c r="E1590" s="95"/>
      <c r="F1590" s="95"/>
    </row>
    <row r="1591" spans="3:6">
      <c r="C1591" s="95"/>
      <c r="D1591" s="95"/>
      <c r="E1591" s="95"/>
      <c r="F1591" s="95"/>
    </row>
    <row r="1592" spans="3:6">
      <c r="C1592" s="95"/>
      <c r="D1592" s="95"/>
      <c r="E1592" s="95"/>
      <c r="F1592" s="95"/>
    </row>
    <row r="1593" spans="3:6">
      <c r="C1593" s="95"/>
      <c r="D1593" s="95"/>
      <c r="E1593" s="95"/>
      <c r="F1593" s="95"/>
    </row>
    <row r="1594" spans="3:6">
      <c r="C1594" s="95"/>
      <c r="D1594" s="95"/>
      <c r="E1594" s="95"/>
      <c r="F1594" s="95"/>
    </row>
    <row r="1595" spans="3:6">
      <c r="C1595" s="95"/>
      <c r="D1595" s="95"/>
      <c r="E1595" s="95"/>
      <c r="F1595" s="95"/>
    </row>
    <row r="1596" spans="3:6">
      <c r="C1596" s="95"/>
      <c r="D1596" s="95"/>
      <c r="E1596" s="95"/>
      <c r="F1596" s="95"/>
    </row>
    <row r="1597" spans="3:6">
      <c r="C1597" s="95"/>
      <c r="D1597" s="95"/>
      <c r="E1597" s="95"/>
      <c r="F1597" s="95"/>
    </row>
    <row r="1598" spans="3:6">
      <c r="C1598" s="95"/>
      <c r="D1598" s="95"/>
      <c r="E1598" s="95"/>
      <c r="F1598" s="95"/>
    </row>
    <row r="1599" spans="3:6">
      <c r="C1599" s="95"/>
      <c r="D1599" s="95"/>
      <c r="E1599" s="95"/>
      <c r="F1599" s="95"/>
    </row>
    <row r="1600" spans="3:6">
      <c r="C1600" s="95"/>
      <c r="D1600" s="95"/>
      <c r="E1600" s="95"/>
      <c r="F1600" s="95"/>
    </row>
    <row r="1601" spans="3:6">
      <c r="C1601" s="95"/>
      <c r="D1601" s="95"/>
      <c r="E1601" s="95"/>
      <c r="F1601" s="95"/>
    </row>
    <row r="1602" spans="3:6">
      <c r="C1602" s="95"/>
      <c r="D1602" s="95"/>
      <c r="E1602" s="95"/>
      <c r="F1602" s="95"/>
    </row>
    <row r="1603" spans="3:6">
      <c r="C1603" s="95"/>
      <c r="D1603" s="95"/>
      <c r="E1603" s="95"/>
      <c r="F1603" s="95"/>
    </row>
    <row r="1604" spans="3:6">
      <c r="C1604" s="95"/>
      <c r="D1604" s="95"/>
      <c r="E1604" s="95"/>
      <c r="F1604" s="95"/>
    </row>
    <row r="1605" spans="3:6">
      <c r="C1605" s="95"/>
      <c r="D1605" s="95"/>
      <c r="E1605" s="95"/>
      <c r="F1605" s="95"/>
    </row>
    <row r="1606" spans="3:6">
      <c r="C1606" s="95"/>
      <c r="D1606" s="95"/>
      <c r="E1606" s="95"/>
      <c r="F1606" s="95"/>
    </row>
    <row r="1607" spans="3:6">
      <c r="C1607" s="95"/>
      <c r="D1607" s="95"/>
      <c r="E1607" s="95"/>
      <c r="F1607" s="95"/>
    </row>
    <row r="1608" spans="3:6">
      <c r="C1608" s="95"/>
      <c r="D1608" s="95"/>
      <c r="E1608" s="95"/>
      <c r="F1608" s="95"/>
    </row>
    <row r="1609" spans="3:6">
      <c r="C1609" s="95"/>
      <c r="D1609" s="95"/>
      <c r="E1609" s="95"/>
      <c r="F1609" s="95"/>
    </row>
    <row r="1610" spans="3:6">
      <c r="C1610" s="95"/>
      <c r="D1610" s="95"/>
      <c r="E1610" s="95"/>
      <c r="F1610" s="95"/>
    </row>
    <row r="1611" spans="3:6">
      <c r="C1611" s="95"/>
      <c r="D1611" s="95"/>
      <c r="E1611" s="95"/>
      <c r="F1611" s="95"/>
    </row>
    <row r="1612" spans="3:6">
      <c r="C1612" s="95"/>
      <c r="D1612" s="95"/>
      <c r="E1612" s="95"/>
      <c r="F1612" s="95"/>
    </row>
    <row r="1613" spans="3:6">
      <c r="C1613" s="95"/>
      <c r="D1613" s="95"/>
      <c r="E1613" s="95"/>
      <c r="F1613" s="95"/>
    </row>
    <row r="1614" spans="3:6">
      <c r="C1614" s="95"/>
      <c r="D1614" s="95"/>
      <c r="E1614" s="95"/>
      <c r="F1614" s="95"/>
    </row>
    <row r="1615" spans="3:6">
      <c r="C1615" s="95"/>
      <c r="D1615" s="95"/>
      <c r="E1615" s="95"/>
      <c r="F1615" s="95"/>
    </row>
    <row r="1616" spans="3:6">
      <c r="C1616" s="95"/>
      <c r="D1616" s="95"/>
      <c r="E1616" s="95"/>
      <c r="F1616" s="95"/>
    </row>
    <row r="1617" spans="3:6">
      <c r="C1617" s="95"/>
      <c r="D1617" s="95"/>
      <c r="E1617" s="95"/>
      <c r="F1617" s="95"/>
    </row>
    <row r="1618" spans="3:6">
      <c r="C1618" s="95"/>
      <c r="D1618" s="95"/>
      <c r="E1618" s="95"/>
      <c r="F1618" s="95"/>
    </row>
    <row r="1619" spans="3:6">
      <c r="C1619" s="95"/>
      <c r="D1619" s="95"/>
      <c r="E1619" s="95"/>
      <c r="F1619" s="95"/>
    </row>
    <row r="1620" spans="3:6">
      <c r="C1620" s="95"/>
      <c r="D1620" s="95"/>
      <c r="E1620" s="95"/>
      <c r="F1620" s="95"/>
    </row>
    <row r="1621" spans="3:6">
      <c r="C1621" s="95"/>
      <c r="D1621" s="95"/>
      <c r="E1621" s="95"/>
      <c r="F1621" s="95"/>
    </row>
    <row r="1622" spans="3:6">
      <c r="C1622" s="95"/>
      <c r="D1622" s="95"/>
      <c r="E1622" s="95"/>
      <c r="F1622" s="95"/>
    </row>
    <row r="1623" spans="3:6">
      <c r="C1623" s="95"/>
      <c r="D1623" s="95"/>
      <c r="E1623" s="95"/>
      <c r="F1623" s="95"/>
    </row>
    <row r="1624" spans="3:6">
      <c r="C1624" s="95"/>
      <c r="D1624" s="95"/>
      <c r="E1624" s="95"/>
      <c r="F1624" s="95"/>
    </row>
    <row r="1625" spans="3:6">
      <c r="C1625" s="95"/>
      <c r="D1625" s="95"/>
      <c r="E1625" s="95"/>
      <c r="F1625" s="95"/>
    </row>
    <row r="1626" spans="3:6">
      <c r="C1626" s="95"/>
      <c r="D1626" s="95"/>
      <c r="E1626" s="95"/>
      <c r="F1626" s="95"/>
    </row>
    <row r="1627" spans="3:6">
      <c r="C1627" s="95"/>
      <c r="D1627" s="95"/>
      <c r="E1627" s="95"/>
      <c r="F1627" s="95"/>
    </row>
    <row r="1628" spans="3:6">
      <c r="C1628" s="95"/>
      <c r="D1628" s="95"/>
      <c r="E1628" s="95"/>
      <c r="F1628" s="95"/>
    </row>
    <row r="1629" spans="3:6">
      <c r="C1629" s="95"/>
      <c r="D1629" s="95"/>
      <c r="E1629" s="95"/>
      <c r="F1629" s="95"/>
    </row>
    <row r="1630" spans="3:6">
      <c r="C1630" s="95"/>
      <c r="D1630" s="95"/>
      <c r="E1630" s="95"/>
      <c r="F1630" s="95"/>
    </row>
    <row r="1631" spans="3:6">
      <c r="C1631" s="95"/>
      <c r="D1631" s="95"/>
      <c r="E1631" s="95"/>
      <c r="F1631" s="95"/>
    </row>
    <row r="1632" spans="3:6">
      <c r="C1632" s="95"/>
      <c r="D1632" s="95"/>
      <c r="E1632" s="95"/>
      <c r="F1632" s="95"/>
    </row>
    <row r="1633" spans="3:6">
      <c r="C1633" s="95"/>
      <c r="D1633" s="95"/>
      <c r="E1633" s="95"/>
      <c r="F1633" s="95"/>
    </row>
    <row r="1634" spans="3:6">
      <c r="C1634" s="95"/>
      <c r="D1634" s="95"/>
      <c r="E1634" s="95"/>
      <c r="F1634" s="95"/>
    </row>
    <row r="1635" spans="3:6">
      <c r="C1635" s="95"/>
      <c r="D1635" s="95"/>
      <c r="E1635" s="95"/>
      <c r="F1635" s="95"/>
    </row>
    <row r="1636" spans="3:6">
      <c r="C1636" s="95"/>
      <c r="D1636" s="95"/>
      <c r="E1636" s="95"/>
      <c r="F1636" s="95"/>
    </row>
    <row r="1637" spans="3:6">
      <c r="C1637" s="95"/>
      <c r="D1637" s="95"/>
      <c r="E1637" s="95"/>
      <c r="F1637" s="95"/>
    </row>
    <row r="1638" spans="3:6">
      <c r="C1638" s="95"/>
      <c r="D1638" s="95"/>
      <c r="E1638" s="95"/>
      <c r="F1638" s="95"/>
    </row>
    <row r="1639" spans="3:6">
      <c r="C1639" s="95"/>
      <c r="D1639" s="95"/>
      <c r="E1639" s="95"/>
      <c r="F1639" s="95"/>
    </row>
    <row r="1640" spans="3:6">
      <c r="C1640" s="95"/>
      <c r="D1640" s="95"/>
      <c r="E1640" s="95"/>
      <c r="F1640" s="95"/>
    </row>
    <row r="1641" spans="3:6">
      <c r="C1641" s="95"/>
      <c r="D1641" s="95"/>
      <c r="E1641" s="95"/>
      <c r="F1641" s="95"/>
    </row>
    <row r="1642" spans="3:6">
      <c r="C1642" s="95"/>
      <c r="D1642" s="95"/>
      <c r="E1642" s="95"/>
      <c r="F1642" s="95"/>
    </row>
    <row r="1643" spans="3:6">
      <c r="C1643" s="95"/>
      <c r="D1643" s="95"/>
      <c r="E1643" s="95"/>
      <c r="F1643" s="95"/>
    </row>
    <row r="1644" spans="3:6">
      <c r="C1644" s="95"/>
      <c r="D1644" s="95"/>
      <c r="E1644" s="95"/>
      <c r="F1644" s="95"/>
    </row>
    <row r="1645" spans="3:6">
      <c r="C1645" s="95"/>
      <c r="D1645" s="95"/>
      <c r="E1645" s="95"/>
      <c r="F1645" s="95"/>
    </row>
    <row r="1646" spans="3:6">
      <c r="C1646" s="95"/>
      <c r="D1646" s="95"/>
      <c r="E1646" s="95"/>
      <c r="F1646" s="95"/>
    </row>
    <row r="1647" spans="3:6">
      <c r="C1647" s="95"/>
      <c r="D1647" s="95"/>
      <c r="E1647" s="95"/>
      <c r="F1647" s="95"/>
    </row>
    <row r="1648" spans="3:6">
      <c r="C1648" s="95"/>
      <c r="D1648" s="95"/>
      <c r="E1648" s="95"/>
      <c r="F1648" s="95"/>
    </row>
    <row r="1649" spans="3:6">
      <c r="C1649" s="95"/>
      <c r="D1649" s="95"/>
      <c r="E1649" s="95"/>
      <c r="F1649" s="95"/>
    </row>
    <row r="1650" spans="3:6">
      <c r="C1650" s="95"/>
      <c r="D1650" s="95"/>
      <c r="E1650" s="95"/>
      <c r="F1650" s="95"/>
    </row>
    <row r="1651" spans="3:6">
      <c r="C1651" s="95"/>
      <c r="D1651" s="95"/>
      <c r="E1651" s="95"/>
      <c r="F1651" s="95"/>
    </row>
    <row r="1652" spans="3:6">
      <c r="C1652" s="95"/>
      <c r="D1652" s="95"/>
      <c r="E1652" s="95"/>
      <c r="F1652" s="95"/>
    </row>
    <row r="1653" spans="3:6">
      <c r="C1653" s="95"/>
      <c r="D1653" s="95"/>
      <c r="E1653" s="95"/>
      <c r="F1653" s="95"/>
    </row>
    <row r="1654" spans="3:6">
      <c r="C1654" s="95"/>
      <c r="D1654" s="95"/>
      <c r="E1654" s="95"/>
      <c r="F1654" s="95"/>
    </row>
    <row r="1655" spans="3:6">
      <c r="C1655" s="95"/>
      <c r="D1655" s="95"/>
      <c r="E1655" s="95"/>
      <c r="F1655" s="95"/>
    </row>
    <row r="1656" spans="3:6">
      <c r="C1656" s="95"/>
      <c r="D1656" s="95"/>
      <c r="E1656" s="95"/>
      <c r="F1656" s="95"/>
    </row>
    <row r="1657" spans="3:6">
      <c r="C1657" s="95"/>
      <c r="D1657" s="95"/>
      <c r="E1657" s="95"/>
      <c r="F1657" s="95"/>
    </row>
    <row r="1658" spans="3:6">
      <c r="C1658" s="95"/>
      <c r="D1658" s="95"/>
      <c r="E1658" s="95"/>
      <c r="F1658" s="95"/>
    </row>
    <row r="1659" spans="3:6">
      <c r="C1659" s="95"/>
      <c r="D1659" s="95"/>
      <c r="E1659" s="95"/>
      <c r="F1659" s="95"/>
    </row>
    <row r="1660" spans="3:6">
      <c r="C1660" s="95"/>
      <c r="D1660" s="95"/>
      <c r="E1660" s="95"/>
      <c r="F1660" s="95"/>
    </row>
    <row r="1661" spans="3:6">
      <c r="C1661" s="95"/>
      <c r="D1661" s="95"/>
      <c r="E1661" s="95"/>
      <c r="F1661" s="95"/>
    </row>
    <row r="1662" spans="3:6">
      <c r="C1662" s="95"/>
      <c r="D1662" s="95"/>
      <c r="E1662" s="95"/>
      <c r="F1662" s="95"/>
    </row>
    <row r="1663" spans="3:6">
      <c r="C1663" s="95"/>
      <c r="D1663" s="95"/>
      <c r="E1663" s="95"/>
      <c r="F1663" s="95"/>
    </row>
    <row r="1664" spans="3:6">
      <c r="C1664" s="95"/>
      <c r="D1664" s="95"/>
      <c r="E1664" s="95"/>
      <c r="F1664" s="95"/>
    </row>
    <row r="1665" spans="3:6">
      <c r="C1665" s="95"/>
      <c r="D1665" s="95"/>
      <c r="E1665" s="95"/>
      <c r="F1665" s="95"/>
    </row>
    <row r="1666" spans="3:6">
      <c r="C1666" s="95"/>
      <c r="D1666" s="95"/>
      <c r="E1666" s="95"/>
      <c r="F1666" s="95"/>
    </row>
    <row r="1667" spans="3:6">
      <c r="C1667" s="95"/>
      <c r="D1667" s="95"/>
      <c r="E1667" s="95"/>
      <c r="F1667" s="95"/>
    </row>
    <row r="1668" spans="3:6">
      <c r="C1668" s="95"/>
      <c r="D1668" s="95"/>
      <c r="E1668" s="95"/>
      <c r="F1668" s="95"/>
    </row>
    <row r="1669" spans="3:6">
      <c r="C1669" s="95"/>
      <c r="D1669" s="95"/>
      <c r="E1669" s="95"/>
      <c r="F1669" s="95"/>
    </row>
    <row r="1670" spans="3:6">
      <c r="C1670" s="95"/>
      <c r="D1670" s="95"/>
      <c r="E1670" s="95"/>
      <c r="F1670" s="95"/>
    </row>
    <row r="1671" spans="3:6">
      <c r="C1671" s="95"/>
      <c r="D1671" s="95"/>
      <c r="E1671" s="95"/>
      <c r="F1671" s="95"/>
    </row>
    <row r="1672" spans="3:6">
      <c r="C1672" s="95"/>
      <c r="D1672" s="95"/>
      <c r="E1672" s="95"/>
      <c r="F1672" s="95"/>
    </row>
    <row r="1673" spans="3:6">
      <c r="C1673" s="95"/>
      <c r="D1673" s="95"/>
      <c r="E1673" s="95"/>
      <c r="F1673" s="95"/>
    </row>
    <row r="1674" spans="3:6">
      <c r="C1674" s="95"/>
      <c r="D1674" s="95"/>
      <c r="E1674" s="95"/>
      <c r="F1674" s="95"/>
    </row>
    <row r="1675" spans="3:6">
      <c r="C1675" s="95"/>
      <c r="D1675" s="95"/>
      <c r="E1675" s="95"/>
      <c r="F1675" s="95"/>
    </row>
    <row r="1676" spans="3:6">
      <c r="C1676" s="95"/>
      <c r="D1676" s="95"/>
      <c r="E1676" s="95"/>
      <c r="F1676" s="95"/>
    </row>
    <row r="1677" spans="3:6">
      <c r="C1677" s="95"/>
      <c r="D1677" s="95"/>
      <c r="E1677" s="95"/>
      <c r="F1677" s="95"/>
    </row>
    <row r="1678" spans="3:6">
      <c r="C1678" s="95"/>
      <c r="D1678" s="95"/>
      <c r="E1678" s="95"/>
      <c r="F1678" s="95"/>
    </row>
    <row r="1679" spans="3:6">
      <c r="C1679" s="95"/>
      <c r="D1679" s="95"/>
      <c r="E1679" s="95"/>
      <c r="F1679" s="95"/>
    </row>
    <row r="1680" spans="3:6">
      <c r="C1680" s="95"/>
      <c r="D1680" s="95"/>
      <c r="E1680" s="95"/>
      <c r="F1680" s="95"/>
    </row>
    <row r="1681" spans="3:6">
      <c r="C1681" s="95"/>
      <c r="D1681" s="95"/>
      <c r="E1681" s="95"/>
      <c r="F1681" s="95"/>
    </row>
    <row r="1682" spans="3:6">
      <c r="C1682" s="95"/>
      <c r="D1682" s="95"/>
      <c r="E1682" s="95"/>
      <c r="F1682" s="95"/>
    </row>
    <row r="1683" spans="3:6">
      <c r="C1683" s="95"/>
      <c r="D1683" s="95"/>
      <c r="E1683" s="95"/>
      <c r="F1683" s="95"/>
    </row>
    <row r="1684" spans="3:6">
      <c r="C1684" s="95"/>
      <c r="D1684" s="95"/>
      <c r="E1684" s="95"/>
      <c r="F1684" s="95"/>
    </row>
    <row r="1685" spans="3:6">
      <c r="C1685" s="95"/>
      <c r="D1685" s="95"/>
      <c r="E1685" s="95"/>
      <c r="F1685" s="95"/>
    </row>
    <row r="1686" spans="3:6">
      <c r="C1686" s="95"/>
      <c r="D1686" s="95"/>
      <c r="E1686" s="95"/>
      <c r="F1686" s="95"/>
    </row>
    <row r="1687" spans="3:6">
      <c r="C1687" s="95"/>
      <c r="D1687" s="95"/>
      <c r="E1687" s="95"/>
      <c r="F1687" s="95"/>
    </row>
    <row r="1688" spans="3:6">
      <c r="C1688" s="95"/>
      <c r="D1688" s="95"/>
      <c r="E1688" s="95"/>
      <c r="F1688" s="95"/>
    </row>
    <row r="1689" spans="3:6">
      <c r="C1689" s="95"/>
      <c r="D1689" s="95"/>
      <c r="E1689" s="95"/>
      <c r="F1689" s="95"/>
    </row>
    <row r="1690" spans="3:6">
      <c r="C1690" s="95"/>
      <c r="D1690" s="95"/>
      <c r="E1690" s="95"/>
      <c r="F1690" s="95"/>
    </row>
    <row r="1691" spans="3:6">
      <c r="C1691" s="95"/>
      <c r="D1691" s="95"/>
      <c r="E1691" s="95"/>
      <c r="F1691" s="95"/>
    </row>
    <row r="1692" spans="3:6">
      <c r="C1692" s="95"/>
      <c r="D1692" s="95"/>
      <c r="E1692" s="95"/>
      <c r="F1692" s="95"/>
    </row>
    <row r="1693" spans="3:6">
      <c r="C1693" s="95"/>
      <c r="D1693" s="95"/>
      <c r="E1693" s="95"/>
      <c r="F1693" s="95"/>
    </row>
    <row r="1694" spans="3:6">
      <c r="C1694" s="95"/>
      <c r="D1694" s="95"/>
      <c r="E1694" s="95"/>
      <c r="F1694" s="95"/>
    </row>
    <row r="1695" spans="3:6">
      <c r="C1695" s="95"/>
      <c r="D1695" s="95"/>
      <c r="E1695" s="95"/>
      <c r="F1695" s="95"/>
    </row>
    <row r="1696" spans="3:6">
      <c r="C1696" s="95"/>
      <c r="D1696" s="95"/>
      <c r="E1696" s="95"/>
      <c r="F1696" s="95"/>
    </row>
    <row r="1697" spans="3:6">
      <c r="C1697" s="95"/>
      <c r="D1697" s="95"/>
      <c r="E1697" s="95"/>
      <c r="F1697" s="95"/>
    </row>
    <row r="1698" spans="3:6">
      <c r="C1698" s="95"/>
      <c r="D1698" s="95"/>
      <c r="E1698" s="95"/>
      <c r="F1698" s="95"/>
    </row>
    <row r="1699" spans="3:6">
      <c r="C1699" s="95"/>
      <c r="D1699" s="95"/>
      <c r="E1699" s="95"/>
      <c r="F1699" s="95"/>
    </row>
    <row r="1700" spans="3:6">
      <c r="C1700" s="95"/>
      <c r="D1700" s="95"/>
      <c r="E1700" s="95"/>
      <c r="F1700" s="95"/>
    </row>
    <row r="1701" spans="3:6">
      <c r="C1701" s="95"/>
      <c r="D1701" s="95"/>
      <c r="E1701" s="95"/>
      <c r="F1701" s="95"/>
    </row>
    <row r="1702" spans="3:6">
      <c r="C1702" s="95"/>
      <c r="D1702" s="95"/>
      <c r="E1702" s="95"/>
      <c r="F1702" s="95"/>
    </row>
    <row r="1703" spans="3:6">
      <c r="C1703" s="95"/>
      <c r="D1703" s="95"/>
      <c r="E1703" s="95"/>
      <c r="F1703" s="95"/>
    </row>
    <row r="1704" spans="3:6">
      <c r="C1704" s="95"/>
      <c r="D1704" s="95"/>
      <c r="E1704" s="95"/>
      <c r="F1704" s="95"/>
    </row>
    <row r="1705" spans="3:6">
      <c r="C1705" s="95"/>
      <c r="D1705" s="95"/>
      <c r="E1705" s="95"/>
      <c r="F1705" s="95"/>
    </row>
    <row r="1706" spans="3:6">
      <c r="C1706" s="95"/>
      <c r="D1706" s="95"/>
      <c r="E1706" s="95"/>
      <c r="F1706" s="95"/>
    </row>
    <row r="1707" spans="3:6">
      <c r="C1707" s="95"/>
      <c r="D1707" s="95"/>
      <c r="E1707" s="95"/>
      <c r="F1707" s="95"/>
    </row>
    <row r="1708" spans="3:6">
      <c r="C1708" s="95"/>
      <c r="D1708" s="95"/>
      <c r="E1708" s="95"/>
      <c r="F1708" s="95"/>
    </row>
    <row r="1709" spans="3:6">
      <c r="C1709" s="95"/>
      <c r="D1709" s="95"/>
      <c r="E1709" s="95"/>
      <c r="F1709" s="95"/>
    </row>
    <row r="1710" spans="3:6">
      <c r="C1710" s="95"/>
      <c r="D1710" s="95"/>
      <c r="E1710" s="95"/>
      <c r="F1710" s="95"/>
    </row>
    <row r="1711" spans="3:6">
      <c r="C1711" s="95"/>
      <c r="D1711" s="95"/>
      <c r="E1711" s="95"/>
      <c r="F1711" s="95"/>
    </row>
    <row r="1712" spans="3:6">
      <c r="C1712" s="95"/>
      <c r="D1712" s="95"/>
      <c r="E1712" s="95"/>
      <c r="F1712" s="95"/>
    </row>
    <row r="1713" spans="3:6">
      <c r="C1713" s="95"/>
      <c r="D1713" s="95"/>
      <c r="E1713" s="95"/>
      <c r="F1713" s="95"/>
    </row>
    <row r="1714" spans="3:6">
      <c r="C1714" s="95"/>
      <c r="D1714" s="95"/>
      <c r="E1714" s="95"/>
      <c r="F1714" s="95"/>
    </row>
    <row r="1715" spans="3:6">
      <c r="C1715" s="95"/>
      <c r="D1715" s="95"/>
      <c r="E1715" s="95"/>
      <c r="F1715" s="95"/>
    </row>
    <row r="1716" spans="3:6">
      <c r="C1716" s="95"/>
      <c r="D1716" s="95"/>
      <c r="E1716" s="95"/>
      <c r="F1716" s="95"/>
    </row>
    <row r="1717" spans="3:6">
      <c r="C1717" s="95"/>
      <c r="D1717" s="95"/>
      <c r="E1717" s="95"/>
      <c r="F1717" s="95"/>
    </row>
    <row r="1718" spans="3:6">
      <c r="C1718" s="95"/>
      <c r="D1718" s="95"/>
      <c r="E1718" s="95"/>
      <c r="F1718" s="95"/>
    </row>
    <row r="1719" spans="3:6">
      <c r="C1719" s="95"/>
      <c r="D1719" s="95"/>
      <c r="E1719" s="95"/>
      <c r="F1719" s="95"/>
    </row>
    <row r="1720" spans="3:6">
      <c r="C1720" s="95"/>
      <c r="D1720" s="95"/>
      <c r="E1720" s="95"/>
      <c r="F1720" s="95"/>
    </row>
    <row r="1721" spans="3:6">
      <c r="C1721" s="95"/>
      <c r="D1721" s="95"/>
      <c r="E1721" s="95"/>
      <c r="F1721" s="95"/>
    </row>
    <row r="1722" spans="3:6">
      <c r="C1722" s="95"/>
      <c r="D1722" s="95"/>
      <c r="E1722" s="95"/>
      <c r="F1722" s="95"/>
    </row>
    <row r="1723" spans="3:6">
      <c r="C1723" s="95"/>
      <c r="D1723" s="95"/>
      <c r="E1723" s="95"/>
      <c r="F1723" s="95"/>
    </row>
    <row r="1724" spans="3:6">
      <c r="C1724" s="95"/>
      <c r="D1724" s="95"/>
      <c r="E1724" s="95"/>
      <c r="F1724" s="95"/>
    </row>
    <row r="1725" spans="3:6">
      <c r="C1725" s="95"/>
      <c r="D1725" s="95"/>
      <c r="E1725" s="95"/>
      <c r="F1725" s="95"/>
    </row>
    <row r="1726" spans="3:6">
      <c r="C1726" s="95"/>
      <c r="D1726" s="95"/>
      <c r="E1726" s="95"/>
      <c r="F1726" s="95"/>
    </row>
    <row r="1727" spans="3:6">
      <c r="C1727" s="95"/>
      <c r="D1727" s="95"/>
      <c r="E1727" s="95"/>
      <c r="F1727" s="95"/>
    </row>
    <row r="1728" spans="3:6">
      <c r="C1728" s="95"/>
      <c r="D1728" s="95"/>
      <c r="E1728" s="95"/>
      <c r="F1728" s="95"/>
    </row>
    <row r="1729" spans="3:6">
      <c r="C1729" s="95"/>
      <c r="D1729" s="95"/>
      <c r="E1729" s="95"/>
      <c r="F1729" s="95"/>
    </row>
    <row r="1730" spans="3:6">
      <c r="C1730" s="95"/>
      <c r="D1730" s="95"/>
      <c r="E1730" s="95"/>
      <c r="F1730" s="95"/>
    </row>
    <row r="1731" spans="3:6">
      <c r="C1731" s="95"/>
      <c r="D1731" s="95"/>
      <c r="E1731" s="95"/>
      <c r="F1731" s="95"/>
    </row>
    <row r="1732" spans="3:6">
      <c r="C1732" s="95"/>
      <c r="D1732" s="95"/>
      <c r="E1732" s="95"/>
      <c r="F1732" s="95"/>
    </row>
    <row r="1733" spans="3:6">
      <c r="C1733" s="95"/>
      <c r="D1733" s="95"/>
      <c r="E1733" s="95"/>
      <c r="F1733" s="95"/>
    </row>
    <row r="1734" spans="3:6">
      <c r="C1734" s="95"/>
      <c r="D1734" s="95"/>
      <c r="E1734" s="95"/>
      <c r="F1734" s="95"/>
    </row>
    <row r="1735" spans="3:6">
      <c r="C1735" s="95"/>
      <c r="D1735" s="95"/>
      <c r="E1735" s="95"/>
      <c r="F1735" s="95"/>
    </row>
    <row r="1736" spans="3:6">
      <c r="C1736" s="95"/>
      <c r="D1736" s="95"/>
      <c r="E1736" s="95"/>
      <c r="F1736" s="95"/>
    </row>
    <row r="1737" spans="3:6">
      <c r="C1737" s="95"/>
      <c r="D1737" s="95"/>
      <c r="E1737" s="95"/>
      <c r="F1737" s="95"/>
    </row>
    <row r="1738" spans="3:6">
      <c r="C1738" s="95"/>
      <c r="D1738" s="95"/>
      <c r="E1738" s="95"/>
      <c r="F1738" s="95"/>
    </row>
    <row r="1739" spans="3:6">
      <c r="C1739" s="95"/>
      <c r="D1739" s="95"/>
      <c r="E1739" s="95"/>
      <c r="F1739" s="95"/>
    </row>
    <row r="1740" spans="3:6">
      <c r="C1740" s="95"/>
      <c r="D1740" s="95"/>
      <c r="E1740" s="95"/>
      <c r="F1740" s="95"/>
    </row>
    <row r="1741" spans="3:6">
      <c r="C1741" s="95"/>
      <c r="D1741" s="95"/>
      <c r="E1741" s="95"/>
      <c r="F1741" s="95"/>
    </row>
    <row r="1742" spans="3:6">
      <c r="C1742" s="95"/>
      <c r="D1742" s="95"/>
      <c r="E1742" s="95"/>
      <c r="F1742" s="95"/>
    </row>
    <row r="1743" spans="3:6">
      <c r="C1743" s="95"/>
      <c r="D1743" s="95"/>
      <c r="E1743" s="95"/>
      <c r="F1743" s="95"/>
    </row>
    <row r="1744" spans="3:6">
      <c r="C1744" s="95"/>
      <c r="D1744" s="95"/>
      <c r="E1744" s="95"/>
      <c r="F1744" s="95"/>
    </row>
    <row r="1745" spans="3:6">
      <c r="C1745" s="95"/>
      <c r="D1745" s="95"/>
      <c r="E1745" s="95"/>
      <c r="F1745" s="95"/>
    </row>
    <row r="1746" spans="3:6">
      <c r="C1746" s="95"/>
      <c r="D1746" s="95"/>
      <c r="E1746" s="95"/>
      <c r="F1746" s="95"/>
    </row>
    <row r="1747" spans="3:6">
      <c r="C1747" s="95"/>
      <c r="D1747" s="95"/>
      <c r="E1747" s="95"/>
      <c r="F1747" s="95"/>
    </row>
    <row r="1748" spans="3:6">
      <c r="C1748" s="95"/>
      <c r="D1748" s="95"/>
      <c r="E1748" s="95"/>
      <c r="F1748" s="95"/>
    </row>
    <row r="1749" spans="3:6">
      <c r="C1749" s="95"/>
      <c r="D1749" s="95"/>
      <c r="E1749" s="95"/>
      <c r="F1749" s="95"/>
    </row>
    <row r="1750" spans="3:6">
      <c r="C1750" s="95"/>
      <c r="D1750" s="95"/>
      <c r="E1750" s="95"/>
      <c r="F1750" s="95"/>
    </row>
    <row r="1751" spans="3:6">
      <c r="C1751" s="95"/>
      <c r="D1751" s="95"/>
      <c r="E1751" s="95"/>
      <c r="F1751" s="95"/>
    </row>
    <row r="1752" spans="3:6">
      <c r="C1752" s="95"/>
      <c r="D1752" s="95"/>
      <c r="E1752" s="95"/>
      <c r="F1752" s="95"/>
    </row>
    <row r="1753" spans="3:6">
      <c r="C1753" s="95"/>
      <c r="D1753" s="95"/>
      <c r="E1753" s="95"/>
      <c r="F1753" s="95"/>
    </row>
    <row r="1754" spans="3:6">
      <c r="C1754" s="95"/>
      <c r="D1754" s="95"/>
      <c r="E1754" s="95"/>
      <c r="F1754" s="95"/>
    </row>
    <row r="1755" spans="3:6">
      <c r="C1755" s="95"/>
      <c r="D1755" s="95"/>
      <c r="E1755" s="95"/>
      <c r="F1755" s="95"/>
    </row>
    <row r="1756" spans="3:6">
      <c r="C1756" s="95"/>
      <c r="D1756" s="95"/>
      <c r="E1756" s="95"/>
      <c r="F1756" s="95"/>
    </row>
    <row r="1757" spans="3:6">
      <c r="C1757" s="95"/>
      <c r="D1757" s="95"/>
      <c r="E1757" s="95"/>
      <c r="F1757" s="95"/>
    </row>
    <row r="1758" spans="3:6">
      <c r="C1758" s="95"/>
      <c r="D1758" s="95"/>
      <c r="E1758" s="95"/>
      <c r="F1758" s="95"/>
    </row>
    <row r="1759" spans="3:6">
      <c r="C1759" s="95"/>
      <c r="D1759" s="95"/>
      <c r="E1759" s="95"/>
      <c r="F1759" s="95"/>
    </row>
    <row r="1760" spans="3:6">
      <c r="C1760" s="95"/>
      <c r="D1760" s="95"/>
      <c r="E1760" s="95"/>
      <c r="F1760" s="95"/>
    </row>
    <row r="1761" spans="3:6">
      <c r="C1761" s="95"/>
      <c r="D1761" s="95"/>
      <c r="E1761" s="95"/>
      <c r="F1761" s="95"/>
    </row>
    <row r="1762" spans="3:6">
      <c r="C1762" s="95"/>
      <c r="D1762" s="95"/>
      <c r="E1762" s="95"/>
      <c r="F1762" s="95"/>
    </row>
    <row r="1763" spans="3:6">
      <c r="C1763" s="95"/>
      <c r="D1763" s="95"/>
      <c r="E1763" s="95"/>
      <c r="F1763" s="95"/>
    </row>
    <row r="1764" spans="3:6">
      <c r="C1764" s="95"/>
      <c r="D1764" s="95"/>
      <c r="E1764" s="95"/>
      <c r="F1764" s="95"/>
    </row>
    <row r="1765" spans="3:6">
      <c r="C1765" s="95"/>
      <c r="D1765" s="95"/>
      <c r="E1765" s="95"/>
      <c r="F1765" s="95"/>
    </row>
    <row r="1766" spans="3:6">
      <c r="C1766" s="95"/>
      <c r="D1766" s="95"/>
      <c r="E1766" s="95"/>
      <c r="F1766" s="95"/>
    </row>
    <row r="1767" spans="3:6">
      <c r="C1767" s="95"/>
      <c r="D1767" s="95"/>
      <c r="E1767" s="95"/>
      <c r="F1767" s="95"/>
    </row>
    <row r="1768" spans="3:6">
      <c r="C1768" s="95"/>
      <c r="D1768" s="95"/>
      <c r="E1768" s="95"/>
      <c r="F1768" s="95"/>
    </row>
    <row r="1769" spans="3:6">
      <c r="C1769" s="95"/>
      <c r="D1769" s="95"/>
      <c r="E1769" s="95"/>
      <c r="F1769" s="95"/>
    </row>
    <row r="1770" spans="3:6">
      <c r="C1770" s="95"/>
      <c r="D1770" s="95"/>
      <c r="E1770" s="95"/>
      <c r="F1770" s="95"/>
    </row>
    <row r="1771" spans="3:6">
      <c r="C1771" s="95"/>
      <c r="D1771" s="95"/>
      <c r="E1771" s="95"/>
      <c r="F1771" s="95"/>
    </row>
    <row r="1772" spans="3:6">
      <c r="C1772" s="95"/>
      <c r="D1772" s="95"/>
      <c r="E1772" s="95"/>
      <c r="F1772" s="95"/>
    </row>
    <row r="1773" spans="3:6">
      <c r="C1773" s="95"/>
      <c r="D1773" s="95"/>
      <c r="E1773" s="95"/>
      <c r="F1773" s="95"/>
    </row>
    <row r="1774" spans="3:6">
      <c r="C1774" s="95"/>
      <c r="D1774" s="95"/>
      <c r="E1774" s="95"/>
      <c r="F1774" s="95"/>
    </row>
    <row r="1775" spans="3:6">
      <c r="C1775" s="95"/>
      <c r="D1775" s="95"/>
      <c r="E1775" s="95"/>
      <c r="F1775" s="95"/>
    </row>
    <row r="1776" spans="3:6">
      <c r="C1776" s="95"/>
      <c r="D1776" s="95"/>
      <c r="E1776" s="95"/>
      <c r="F1776" s="95"/>
    </row>
    <row r="1777" spans="3:6">
      <c r="C1777" s="95"/>
      <c r="D1777" s="95"/>
      <c r="E1777" s="95"/>
      <c r="F1777" s="95"/>
    </row>
    <row r="1778" spans="3:6">
      <c r="C1778" s="95"/>
      <c r="D1778" s="95"/>
      <c r="E1778" s="95"/>
      <c r="F1778" s="95"/>
    </row>
    <row r="1779" spans="3:6">
      <c r="C1779" s="95"/>
      <c r="D1779" s="95"/>
      <c r="E1779" s="95"/>
      <c r="F1779" s="95"/>
    </row>
    <row r="1780" spans="3:6">
      <c r="C1780" s="95"/>
      <c r="D1780" s="95"/>
      <c r="E1780" s="95"/>
      <c r="F1780" s="95"/>
    </row>
    <row r="1781" spans="3:6">
      <c r="C1781" s="95"/>
      <c r="D1781" s="95"/>
      <c r="E1781" s="95"/>
      <c r="F1781" s="95"/>
    </row>
    <row r="1782" spans="3:6">
      <c r="C1782" s="95"/>
      <c r="D1782" s="95"/>
      <c r="E1782" s="95"/>
      <c r="F1782" s="95"/>
    </row>
    <row r="1783" spans="3:6">
      <c r="C1783" s="95"/>
      <c r="D1783" s="95"/>
      <c r="E1783" s="95"/>
      <c r="F1783" s="95"/>
    </row>
    <row r="1784" spans="3:6">
      <c r="C1784" s="95"/>
      <c r="D1784" s="95"/>
      <c r="E1784" s="95"/>
      <c r="F1784" s="95"/>
    </row>
    <row r="1785" spans="3:6">
      <c r="C1785" s="95"/>
      <c r="D1785" s="95"/>
      <c r="E1785" s="95"/>
      <c r="F1785" s="95"/>
    </row>
    <row r="1786" spans="3:6">
      <c r="C1786" s="95"/>
      <c r="D1786" s="95"/>
      <c r="E1786" s="95"/>
      <c r="F1786" s="95"/>
    </row>
    <row r="1787" spans="3:6">
      <c r="C1787" s="95"/>
      <c r="D1787" s="95"/>
      <c r="E1787" s="95"/>
      <c r="F1787" s="95"/>
    </row>
    <row r="1788" spans="3:6">
      <c r="C1788" s="95"/>
      <c r="D1788" s="95"/>
      <c r="E1788" s="95"/>
      <c r="F1788" s="95"/>
    </row>
    <row r="1789" spans="3:6">
      <c r="C1789" s="95"/>
      <c r="D1789" s="95"/>
      <c r="E1789" s="95"/>
      <c r="F1789" s="95"/>
    </row>
    <row r="1790" spans="3:6">
      <c r="C1790" s="95"/>
      <c r="D1790" s="95"/>
      <c r="E1790" s="95"/>
      <c r="F1790" s="95"/>
    </row>
    <row r="1791" spans="3:6">
      <c r="C1791" s="95"/>
      <c r="D1791" s="95"/>
      <c r="E1791" s="95"/>
      <c r="F1791" s="95"/>
    </row>
    <row r="1792" spans="3:6">
      <c r="C1792" s="95"/>
      <c r="D1792" s="95"/>
      <c r="E1792" s="95"/>
      <c r="F1792" s="95"/>
    </row>
    <row r="1793" spans="3:6">
      <c r="C1793" s="95"/>
      <c r="D1793" s="95"/>
      <c r="E1793" s="95"/>
      <c r="F1793" s="95"/>
    </row>
    <row r="1794" spans="3:6">
      <c r="C1794" s="95"/>
      <c r="D1794" s="95"/>
      <c r="E1794" s="95"/>
      <c r="F1794" s="95"/>
    </row>
    <row r="1795" spans="3:6">
      <c r="C1795" s="95"/>
      <c r="D1795" s="95"/>
      <c r="E1795" s="95"/>
      <c r="F1795" s="95"/>
    </row>
    <row r="1796" spans="3:6">
      <c r="C1796" s="95"/>
      <c r="D1796" s="95"/>
      <c r="E1796" s="95"/>
      <c r="F1796" s="95"/>
    </row>
    <row r="1797" spans="3:6">
      <c r="C1797" s="95"/>
      <c r="D1797" s="95"/>
      <c r="E1797" s="95"/>
      <c r="F1797" s="95"/>
    </row>
    <row r="1798" spans="3:6">
      <c r="C1798" s="95"/>
      <c r="D1798" s="95"/>
      <c r="E1798" s="95"/>
      <c r="F1798" s="95"/>
    </row>
    <row r="1799" spans="3:6">
      <c r="C1799" s="95"/>
      <c r="D1799" s="95"/>
      <c r="E1799" s="95"/>
      <c r="F1799" s="95"/>
    </row>
    <row r="1800" spans="3:6">
      <c r="C1800" s="95"/>
      <c r="D1800" s="95"/>
      <c r="E1800" s="95"/>
      <c r="F1800" s="95"/>
    </row>
    <row r="1801" spans="3:6">
      <c r="C1801" s="95"/>
      <c r="D1801" s="95"/>
      <c r="E1801" s="95"/>
      <c r="F1801" s="95"/>
    </row>
    <row r="1802" spans="3:6">
      <c r="C1802" s="95"/>
      <c r="D1802" s="95"/>
      <c r="E1802" s="95"/>
      <c r="F1802" s="95"/>
    </row>
    <row r="1803" spans="3:6">
      <c r="C1803" s="95"/>
      <c r="D1803" s="95"/>
      <c r="E1803" s="95"/>
      <c r="F1803" s="95"/>
    </row>
    <row r="1804" spans="3:6">
      <c r="C1804" s="95"/>
      <c r="D1804" s="95"/>
      <c r="E1804" s="95"/>
      <c r="F1804" s="95"/>
    </row>
    <row r="1805" spans="3:6">
      <c r="C1805" s="95"/>
      <c r="D1805" s="95"/>
      <c r="E1805" s="95"/>
      <c r="F1805" s="95"/>
    </row>
    <row r="1806" spans="3:6">
      <c r="C1806" s="95"/>
      <c r="D1806" s="95"/>
      <c r="E1806" s="95"/>
      <c r="F1806" s="95"/>
    </row>
    <row r="1807" spans="3:6">
      <c r="C1807" s="95"/>
      <c r="D1807" s="95"/>
      <c r="E1807" s="95"/>
      <c r="F1807" s="95"/>
    </row>
    <row r="1808" spans="3:6">
      <c r="C1808" s="95"/>
      <c r="D1808" s="95"/>
      <c r="E1808" s="95"/>
      <c r="F1808" s="95"/>
    </row>
    <row r="1809" spans="3:6">
      <c r="C1809" s="95"/>
      <c r="D1809" s="95"/>
      <c r="E1809" s="95"/>
      <c r="F1809" s="95"/>
    </row>
    <row r="1810" spans="3:6">
      <c r="C1810" s="95"/>
      <c r="D1810" s="95"/>
      <c r="E1810" s="95"/>
      <c r="F1810" s="95"/>
    </row>
    <row r="1811" spans="3:6">
      <c r="C1811" s="95"/>
      <c r="D1811" s="95"/>
      <c r="E1811" s="95"/>
      <c r="F1811" s="95"/>
    </row>
    <row r="1812" spans="3:6">
      <c r="C1812" s="95"/>
      <c r="D1812" s="95"/>
      <c r="E1812" s="95"/>
      <c r="F1812" s="95"/>
    </row>
    <row r="1813" spans="3:6">
      <c r="C1813" s="95"/>
      <c r="D1813" s="95"/>
      <c r="E1813" s="95"/>
      <c r="F1813" s="95"/>
    </row>
    <row r="1814" spans="3:6">
      <c r="C1814" s="95"/>
      <c r="D1814" s="95"/>
      <c r="E1814" s="95"/>
      <c r="F1814" s="95"/>
    </row>
    <row r="1815" spans="3:6">
      <c r="C1815" s="95"/>
      <c r="D1815" s="95"/>
      <c r="E1815" s="95"/>
      <c r="F1815" s="95"/>
    </row>
    <row r="1816" spans="3:6">
      <c r="C1816" s="95"/>
      <c r="D1816" s="95"/>
      <c r="E1816" s="95"/>
      <c r="F1816" s="95"/>
    </row>
    <row r="1817" spans="3:6">
      <c r="C1817" s="95"/>
      <c r="D1817" s="95"/>
      <c r="E1817" s="95"/>
      <c r="F1817" s="95"/>
    </row>
    <row r="1818" spans="3:6">
      <c r="C1818" s="95"/>
      <c r="D1818" s="95"/>
      <c r="E1818" s="95"/>
      <c r="F1818" s="95"/>
    </row>
    <row r="1819" spans="3:6">
      <c r="C1819" s="95"/>
      <c r="D1819" s="95"/>
      <c r="E1819" s="95"/>
      <c r="F1819" s="95"/>
    </row>
    <row r="1820" spans="3:6">
      <c r="C1820" s="95"/>
      <c r="D1820" s="95"/>
      <c r="E1820" s="95"/>
      <c r="F1820" s="95"/>
    </row>
    <row r="1821" spans="3:6">
      <c r="C1821" s="95"/>
      <c r="D1821" s="95"/>
      <c r="E1821" s="95"/>
      <c r="F1821" s="95"/>
    </row>
    <row r="1822" spans="3:6">
      <c r="C1822" s="95"/>
      <c r="D1822" s="95"/>
      <c r="E1822" s="95"/>
      <c r="F1822" s="95"/>
    </row>
    <row r="1823" spans="3:6">
      <c r="C1823" s="95"/>
      <c r="D1823" s="95"/>
      <c r="E1823" s="95"/>
      <c r="F1823" s="95"/>
    </row>
    <row r="1824" spans="3:6">
      <c r="C1824" s="95"/>
      <c r="D1824" s="95"/>
      <c r="E1824" s="95"/>
      <c r="F1824" s="95"/>
    </row>
    <row r="1825" spans="3:6">
      <c r="C1825" s="95"/>
      <c r="D1825" s="95"/>
      <c r="E1825" s="95"/>
      <c r="F1825" s="95"/>
    </row>
    <row r="1826" spans="3:6">
      <c r="C1826" s="95"/>
      <c r="D1826" s="95"/>
      <c r="E1826" s="95"/>
      <c r="F1826" s="95"/>
    </row>
    <row r="1827" spans="3:6">
      <c r="C1827" s="95"/>
      <c r="D1827" s="95"/>
      <c r="E1827" s="95"/>
      <c r="F1827" s="95"/>
    </row>
    <row r="1828" spans="3:6">
      <c r="C1828" s="95"/>
      <c r="D1828" s="95"/>
      <c r="E1828" s="95"/>
      <c r="F1828" s="95"/>
    </row>
    <row r="1829" spans="3:6">
      <c r="C1829" s="95"/>
      <c r="D1829" s="95"/>
      <c r="E1829" s="95"/>
      <c r="F1829" s="95"/>
    </row>
    <row r="1830" spans="3:6">
      <c r="C1830" s="95"/>
      <c r="D1830" s="95"/>
      <c r="E1830" s="95"/>
      <c r="F1830" s="95"/>
    </row>
    <row r="1831" spans="3:6">
      <c r="C1831" s="95"/>
      <c r="D1831" s="95"/>
      <c r="E1831" s="95"/>
      <c r="F1831" s="95"/>
    </row>
    <row r="1832" spans="3:6">
      <c r="C1832" s="95"/>
      <c r="D1832" s="95"/>
      <c r="E1832" s="95"/>
      <c r="F1832" s="95"/>
    </row>
    <row r="1833" spans="3:6">
      <c r="C1833" s="95"/>
      <c r="D1833" s="95"/>
      <c r="E1833" s="95"/>
      <c r="F1833" s="95"/>
    </row>
    <row r="1834" spans="3:6">
      <c r="C1834" s="95"/>
      <c r="D1834" s="95"/>
      <c r="E1834" s="95"/>
      <c r="F1834" s="95"/>
    </row>
    <row r="1835" spans="3:6">
      <c r="C1835" s="95"/>
      <c r="D1835" s="95"/>
      <c r="E1835" s="95"/>
      <c r="F1835" s="95"/>
    </row>
    <row r="1836" spans="3:6">
      <c r="C1836" s="95"/>
      <c r="D1836" s="95"/>
      <c r="E1836" s="95"/>
      <c r="F1836" s="95"/>
    </row>
    <row r="1837" spans="3:6">
      <c r="C1837" s="95"/>
      <c r="D1837" s="95"/>
      <c r="E1837" s="95"/>
      <c r="F1837" s="95"/>
    </row>
    <row r="1838" spans="3:6">
      <c r="C1838" s="95"/>
      <c r="D1838" s="95"/>
      <c r="E1838" s="95"/>
      <c r="F1838" s="95"/>
    </row>
    <row r="1839" spans="3:6">
      <c r="C1839" s="95"/>
      <c r="D1839" s="95"/>
      <c r="E1839" s="95"/>
      <c r="F1839" s="95"/>
    </row>
    <row r="1840" spans="3:6">
      <c r="C1840" s="95"/>
      <c r="D1840" s="95"/>
      <c r="E1840" s="95"/>
      <c r="F1840" s="95"/>
    </row>
    <row r="1841" spans="3:6">
      <c r="C1841" s="95"/>
      <c r="D1841" s="95"/>
      <c r="E1841" s="95"/>
      <c r="F1841" s="95"/>
    </row>
    <row r="1842" spans="3:6">
      <c r="C1842" s="95"/>
      <c r="D1842" s="95"/>
      <c r="E1842" s="95"/>
      <c r="F1842" s="95"/>
    </row>
    <row r="1843" spans="3:6">
      <c r="C1843" s="95"/>
      <c r="D1843" s="95"/>
      <c r="E1843" s="95"/>
      <c r="F1843" s="95"/>
    </row>
    <row r="1844" spans="3:6">
      <c r="C1844" s="95"/>
      <c r="D1844" s="95"/>
      <c r="E1844" s="95"/>
      <c r="F1844" s="95"/>
    </row>
    <row r="1845" spans="3:6">
      <c r="C1845" s="95"/>
      <c r="D1845" s="95"/>
      <c r="E1845" s="95"/>
      <c r="F1845" s="95"/>
    </row>
    <row r="1846" spans="3:6">
      <c r="C1846" s="95"/>
      <c r="D1846" s="95"/>
      <c r="E1846" s="95"/>
      <c r="F1846" s="95"/>
    </row>
    <row r="1847" spans="3:6">
      <c r="C1847" s="95"/>
      <c r="D1847" s="95"/>
      <c r="E1847" s="95"/>
      <c r="F1847" s="95"/>
    </row>
    <row r="1848" spans="3:6">
      <c r="C1848" s="95"/>
      <c r="D1848" s="95"/>
      <c r="E1848" s="95"/>
      <c r="F1848" s="95"/>
    </row>
    <row r="1849" spans="3:6">
      <c r="C1849" s="95"/>
      <c r="D1849" s="95"/>
      <c r="E1849" s="95"/>
      <c r="F1849" s="95"/>
    </row>
    <row r="1850" spans="3:6">
      <c r="C1850" s="95"/>
      <c r="D1850" s="95"/>
      <c r="E1850" s="95"/>
      <c r="F1850" s="95"/>
    </row>
    <row r="1851" spans="3:6">
      <c r="C1851" s="95"/>
      <c r="D1851" s="95"/>
      <c r="E1851" s="95"/>
      <c r="F1851" s="95"/>
    </row>
    <row r="1852" spans="3:6">
      <c r="C1852" s="95"/>
      <c r="D1852" s="95"/>
      <c r="E1852" s="95"/>
      <c r="F1852" s="95"/>
    </row>
    <row r="1853" spans="3:6">
      <c r="C1853" s="95"/>
      <c r="D1853" s="95"/>
      <c r="E1853" s="95"/>
      <c r="F1853" s="95"/>
    </row>
    <row r="1854" spans="3:6">
      <c r="C1854" s="95"/>
      <c r="D1854" s="95"/>
      <c r="E1854" s="95"/>
      <c r="F1854" s="95"/>
    </row>
    <row r="1855" spans="3:6">
      <c r="C1855" s="95"/>
      <c r="D1855" s="95"/>
      <c r="E1855" s="95"/>
      <c r="F1855" s="95"/>
    </row>
    <row r="1856" spans="3:6">
      <c r="C1856" s="95"/>
      <c r="D1856" s="95"/>
      <c r="E1856" s="95"/>
      <c r="F1856" s="95"/>
    </row>
    <row r="1857" spans="3:6">
      <c r="C1857" s="95"/>
      <c r="D1857" s="95"/>
      <c r="E1857" s="95"/>
      <c r="F1857" s="95"/>
    </row>
    <row r="1858" spans="3:6">
      <c r="C1858" s="95"/>
      <c r="D1858" s="95"/>
      <c r="E1858" s="95"/>
      <c r="F1858" s="95"/>
    </row>
    <row r="1859" spans="3:6">
      <c r="C1859" s="95"/>
      <c r="D1859" s="95"/>
      <c r="E1859" s="95"/>
      <c r="F1859" s="95"/>
    </row>
    <row r="1860" spans="3:6">
      <c r="C1860" s="95"/>
      <c r="D1860" s="95"/>
      <c r="E1860" s="95"/>
      <c r="F1860" s="95"/>
    </row>
    <row r="1861" spans="3:6">
      <c r="C1861" s="95"/>
      <c r="D1861" s="95"/>
      <c r="E1861" s="95"/>
      <c r="F1861" s="95"/>
    </row>
    <row r="1862" spans="3:6">
      <c r="C1862" s="95"/>
      <c r="D1862" s="95"/>
      <c r="E1862" s="95"/>
      <c r="F1862" s="95"/>
    </row>
    <row r="1863" spans="3:6">
      <c r="C1863" s="95"/>
      <c r="D1863" s="95"/>
      <c r="E1863" s="95"/>
      <c r="F1863" s="95"/>
    </row>
    <row r="1864" spans="3:6">
      <c r="C1864" s="95"/>
      <c r="D1864" s="95"/>
      <c r="E1864" s="95"/>
      <c r="F1864" s="95"/>
    </row>
    <row r="1865" spans="3:6">
      <c r="C1865" s="95"/>
      <c r="D1865" s="95"/>
      <c r="E1865" s="95"/>
      <c r="F1865" s="95"/>
    </row>
    <row r="1866" spans="3:6">
      <c r="C1866" s="95"/>
      <c r="D1866" s="95"/>
      <c r="E1866" s="95"/>
      <c r="F1866" s="95"/>
    </row>
    <row r="1867" spans="3:6">
      <c r="C1867" s="95"/>
      <c r="D1867" s="95"/>
      <c r="E1867" s="95"/>
      <c r="F1867" s="95"/>
    </row>
    <row r="1868" spans="3:6">
      <c r="C1868" s="95"/>
      <c r="D1868" s="95"/>
      <c r="E1868" s="95"/>
      <c r="F1868" s="95"/>
    </row>
    <row r="1869" spans="3:6">
      <c r="C1869" s="95"/>
      <c r="D1869" s="95"/>
      <c r="E1869" s="95"/>
      <c r="F1869" s="95"/>
    </row>
    <row r="1870" spans="3:6">
      <c r="C1870" s="95"/>
      <c r="D1870" s="95"/>
      <c r="E1870" s="95"/>
      <c r="F1870" s="95"/>
    </row>
    <row r="1871" spans="3:6">
      <c r="C1871" s="95"/>
      <c r="D1871" s="95"/>
      <c r="E1871" s="95"/>
      <c r="F1871" s="95"/>
    </row>
    <row r="1872" spans="3:6">
      <c r="C1872" s="95"/>
      <c r="D1872" s="95"/>
      <c r="E1872" s="95"/>
      <c r="F1872" s="95"/>
    </row>
    <row r="1873" spans="3:6">
      <c r="C1873" s="95"/>
      <c r="D1873" s="95"/>
      <c r="E1873" s="95"/>
      <c r="F1873" s="95"/>
    </row>
    <row r="1874" spans="3:6">
      <c r="C1874" s="95"/>
      <c r="D1874" s="95"/>
      <c r="E1874" s="95"/>
      <c r="F1874" s="95"/>
    </row>
    <row r="1875" spans="3:6">
      <c r="C1875" s="95"/>
      <c r="D1875" s="95"/>
      <c r="E1875" s="95"/>
      <c r="F1875" s="95"/>
    </row>
    <row r="1876" spans="3:6">
      <c r="C1876" s="95"/>
      <c r="D1876" s="95"/>
      <c r="E1876" s="95"/>
      <c r="F1876" s="95"/>
    </row>
    <row r="1877" spans="3:6">
      <c r="C1877" s="95"/>
      <c r="D1877" s="95"/>
      <c r="E1877" s="95"/>
      <c r="F1877" s="95"/>
    </row>
    <row r="1878" spans="3:6">
      <c r="C1878" s="95"/>
      <c r="D1878" s="95"/>
      <c r="E1878" s="95"/>
      <c r="F1878" s="95"/>
    </row>
    <row r="1879" spans="3:6">
      <c r="C1879" s="95"/>
      <c r="D1879" s="95"/>
      <c r="E1879" s="95"/>
      <c r="F1879" s="95"/>
    </row>
    <row r="1880" spans="3:6">
      <c r="C1880" s="95"/>
      <c r="D1880" s="95"/>
      <c r="E1880" s="95"/>
      <c r="F1880" s="95"/>
    </row>
    <row r="1881" spans="3:6">
      <c r="C1881" s="95"/>
      <c r="D1881" s="95"/>
      <c r="E1881" s="95"/>
      <c r="F1881" s="95"/>
    </row>
    <row r="1882" spans="3:6">
      <c r="C1882" s="95"/>
      <c r="D1882" s="95"/>
      <c r="E1882" s="95"/>
      <c r="F1882" s="95"/>
    </row>
    <row r="1883" spans="3:6">
      <c r="C1883" s="95"/>
      <c r="D1883" s="95"/>
      <c r="E1883" s="95"/>
      <c r="F1883" s="95"/>
    </row>
    <row r="1884" spans="3:6">
      <c r="C1884" s="95"/>
      <c r="D1884" s="95"/>
      <c r="E1884" s="95"/>
      <c r="F1884" s="95"/>
    </row>
    <row r="1885" spans="3:6">
      <c r="C1885" s="95"/>
      <c r="D1885" s="95"/>
      <c r="E1885" s="95"/>
      <c r="F1885" s="95"/>
    </row>
    <row r="1886" spans="3:6">
      <c r="C1886" s="95"/>
      <c r="D1886" s="95"/>
      <c r="E1886" s="95"/>
      <c r="F1886" s="95"/>
    </row>
    <row r="1887" spans="3:6">
      <c r="C1887" s="95"/>
      <c r="D1887" s="95"/>
      <c r="E1887" s="95"/>
      <c r="F1887" s="95"/>
    </row>
    <row r="1888" spans="3:6">
      <c r="C1888" s="95"/>
      <c r="D1888" s="95"/>
      <c r="E1888" s="95"/>
      <c r="F1888" s="95"/>
    </row>
    <row r="1889" spans="3:6">
      <c r="C1889" s="95"/>
      <c r="D1889" s="95"/>
      <c r="E1889" s="95"/>
      <c r="F1889" s="95"/>
    </row>
    <row r="1890" spans="3:6">
      <c r="C1890" s="95"/>
      <c r="D1890" s="95"/>
      <c r="E1890" s="95"/>
      <c r="F1890" s="95"/>
    </row>
    <row r="1891" spans="3:6">
      <c r="C1891" s="95"/>
      <c r="D1891" s="95"/>
      <c r="E1891" s="95"/>
      <c r="F1891" s="95"/>
    </row>
    <row r="1892" spans="3:6">
      <c r="C1892" s="95"/>
      <c r="D1892" s="95"/>
      <c r="E1892" s="95"/>
      <c r="F1892" s="95"/>
    </row>
    <row r="1893" spans="3:6">
      <c r="C1893" s="95"/>
      <c r="D1893" s="95"/>
      <c r="E1893" s="95"/>
      <c r="F1893" s="95"/>
    </row>
    <row r="1894" spans="3:6">
      <c r="C1894" s="95"/>
      <c r="D1894" s="95"/>
      <c r="E1894" s="95"/>
      <c r="F1894" s="95"/>
    </row>
    <row r="1895" spans="3:6">
      <c r="C1895" s="95"/>
      <c r="D1895" s="95"/>
      <c r="E1895" s="95"/>
      <c r="F1895" s="95"/>
    </row>
    <row r="1896" spans="3:6">
      <c r="C1896" s="95"/>
      <c r="D1896" s="95"/>
      <c r="E1896" s="95"/>
      <c r="F1896" s="95"/>
    </row>
    <row r="1897" spans="3:6">
      <c r="C1897" s="95"/>
      <c r="D1897" s="95"/>
      <c r="E1897" s="95"/>
      <c r="F1897" s="95"/>
    </row>
    <row r="1898" spans="3:6">
      <c r="C1898" s="95"/>
      <c r="D1898" s="95"/>
      <c r="E1898" s="95"/>
      <c r="F1898" s="95"/>
    </row>
    <row r="1899" spans="3:6">
      <c r="C1899" s="95"/>
      <c r="D1899" s="95"/>
      <c r="E1899" s="95"/>
      <c r="F1899" s="95"/>
    </row>
    <row r="1900" spans="3:6">
      <c r="C1900" s="95"/>
      <c r="D1900" s="95"/>
      <c r="E1900" s="95"/>
      <c r="F1900" s="95"/>
    </row>
    <row r="1901" spans="3:6">
      <c r="C1901" s="95"/>
      <c r="D1901" s="95"/>
      <c r="E1901" s="95"/>
      <c r="F1901" s="95"/>
    </row>
    <row r="1902" spans="3:6">
      <c r="C1902" s="95"/>
      <c r="D1902" s="95"/>
      <c r="E1902" s="95"/>
      <c r="F1902" s="95"/>
    </row>
    <row r="1903" spans="3:6">
      <c r="C1903" s="95"/>
      <c r="D1903" s="95"/>
      <c r="E1903" s="95"/>
      <c r="F1903" s="95"/>
    </row>
    <row r="1904" spans="3:6">
      <c r="C1904" s="95"/>
      <c r="D1904" s="95"/>
      <c r="E1904" s="95"/>
      <c r="F1904" s="95"/>
    </row>
    <row r="1905" spans="3:6">
      <c r="C1905" s="95"/>
      <c r="D1905" s="95"/>
      <c r="E1905" s="95"/>
      <c r="F1905" s="95"/>
    </row>
    <row r="1906" spans="3:6">
      <c r="C1906" s="95"/>
      <c r="D1906" s="95"/>
      <c r="E1906" s="95"/>
      <c r="F1906" s="95"/>
    </row>
    <row r="1907" spans="3:6">
      <c r="C1907" s="95"/>
      <c r="D1907" s="95"/>
      <c r="E1907" s="95"/>
      <c r="F1907" s="95"/>
    </row>
    <row r="1908" spans="3:6">
      <c r="C1908" s="95"/>
      <c r="D1908" s="95"/>
      <c r="E1908" s="95"/>
      <c r="F1908" s="95"/>
    </row>
    <row r="1909" spans="3:6">
      <c r="C1909" s="95"/>
      <c r="D1909" s="95"/>
      <c r="E1909" s="95"/>
      <c r="F1909" s="95"/>
    </row>
    <row r="1910" spans="3:6">
      <c r="C1910" s="95"/>
      <c r="D1910" s="95"/>
      <c r="E1910" s="95"/>
      <c r="F1910" s="95"/>
    </row>
    <row r="1911" spans="3:6">
      <c r="C1911" s="95"/>
      <c r="D1911" s="95"/>
      <c r="E1911" s="95"/>
      <c r="F1911" s="95"/>
    </row>
    <row r="1912" spans="3:6">
      <c r="C1912" s="95"/>
      <c r="D1912" s="95"/>
      <c r="E1912" s="95"/>
      <c r="F1912" s="95"/>
    </row>
    <row r="1913" spans="3:6">
      <c r="C1913" s="95"/>
      <c r="D1913" s="95"/>
      <c r="E1913" s="95"/>
      <c r="F1913" s="95"/>
    </row>
    <row r="1914" spans="3:6">
      <c r="C1914" s="95"/>
      <c r="D1914" s="95"/>
      <c r="E1914" s="95"/>
      <c r="F1914" s="95"/>
    </row>
    <row r="1915" spans="3:6">
      <c r="C1915" s="95"/>
      <c r="D1915" s="95"/>
      <c r="E1915" s="95"/>
      <c r="F1915" s="95"/>
    </row>
    <row r="1916" spans="3:6">
      <c r="C1916" s="95"/>
      <c r="D1916" s="95"/>
      <c r="E1916" s="95"/>
      <c r="F1916" s="95"/>
    </row>
    <row r="1917" spans="3:6">
      <c r="C1917" s="95"/>
      <c r="D1917" s="95"/>
      <c r="E1917" s="95"/>
      <c r="F1917" s="95"/>
    </row>
    <row r="1918" spans="3:6">
      <c r="C1918" s="95"/>
      <c r="D1918" s="95"/>
      <c r="E1918" s="95"/>
      <c r="F1918" s="95"/>
    </row>
    <row r="1919" spans="3:6">
      <c r="C1919" s="95"/>
      <c r="D1919" s="95"/>
      <c r="E1919" s="95"/>
      <c r="F1919" s="95"/>
    </row>
    <row r="1920" spans="3:6">
      <c r="C1920" s="95"/>
      <c r="D1920" s="95"/>
      <c r="E1920" s="95"/>
      <c r="F1920" s="95"/>
    </row>
    <row r="1921" spans="3:6">
      <c r="C1921" s="95"/>
      <c r="D1921" s="95"/>
      <c r="E1921" s="95"/>
      <c r="F1921" s="95"/>
    </row>
    <row r="1922" spans="3:6">
      <c r="C1922" s="95"/>
      <c r="D1922" s="95"/>
      <c r="E1922" s="95"/>
      <c r="F1922" s="95"/>
    </row>
    <row r="1923" spans="3:6">
      <c r="C1923" s="95"/>
      <c r="D1923" s="95"/>
      <c r="E1923" s="95"/>
      <c r="F1923" s="95"/>
    </row>
    <row r="1924" spans="3:6">
      <c r="C1924" s="95"/>
      <c r="D1924" s="95"/>
      <c r="E1924" s="95"/>
      <c r="F1924" s="95"/>
    </row>
    <row r="1925" spans="3:6">
      <c r="C1925" s="95"/>
      <c r="D1925" s="95"/>
      <c r="E1925" s="95"/>
      <c r="F1925" s="95"/>
    </row>
    <row r="1926" spans="3:6">
      <c r="C1926" s="95"/>
      <c r="D1926" s="95"/>
      <c r="E1926" s="95"/>
      <c r="F1926" s="95"/>
    </row>
    <row r="1927" spans="3:6">
      <c r="C1927" s="95"/>
      <c r="D1927" s="95"/>
      <c r="E1927" s="95"/>
      <c r="F1927" s="95"/>
    </row>
    <row r="1928" spans="3:6">
      <c r="C1928" s="95"/>
      <c r="D1928" s="95"/>
      <c r="E1928" s="95"/>
      <c r="F1928" s="95"/>
    </row>
    <row r="1929" spans="3:6">
      <c r="C1929" s="95"/>
      <c r="D1929" s="95"/>
      <c r="E1929" s="95"/>
      <c r="F1929" s="95"/>
    </row>
    <row r="1930" spans="3:6">
      <c r="C1930" s="95"/>
      <c r="D1930" s="95"/>
      <c r="E1930" s="95"/>
      <c r="F1930" s="95"/>
    </row>
    <row r="1931" spans="3:6">
      <c r="C1931" s="95"/>
      <c r="D1931" s="95"/>
      <c r="E1931" s="95"/>
      <c r="F1931" s="95"/>
    </row>
    <row r="1932" spans="3:6">
      <c r="C1932" s="95"/>
      <c r="D1932" s="95"/>
      <c r="E1932" s="95"/>
      <c r="F1932" s="95"/>
    </row>
    <row r="1933" spans="3:6">
      <c r="C1933" s="95"/>
      <c r="D1933" s="95"/>
      <c r="E1933" s="95"/>
      <c r="F1933" s="95"/>
    </row>
    <row r="1934" spans="3:6">
      <c r="C1934" s="95"/>
      <c r="D1934" s="95"/>
      <c r="E1934" s="95"/>
      <c r="F1934" s="95"/>
    </row>
    <row r="1935" spans="3:6">
      <c r="C1935" s="95"/>
      <c r="D1935" s="95"/>
      <c r="E1935" s="95"/>
      <c r="F1935" s="95"/>
    </row>
    <row r="1936" spans="3:6">
      <c r="C1936" s="95"/>
      <c r="D1936" s="95"/>
      <c r="E1936" s="95"/>
      <c r="F1936" s="95"/>
    </row>
    <row r="1937" spans="3:6">
      <c r="C1937" s="95"/>
      <c r="D1937" s="95"/>
      <c r="E1937" s="95"/>
      <c r="F1937" s="95"/>
    </row>
    <row r="1938" spans="3:6">
      <c r="C1938" s="95"/>
      <c r="D1938" s="95"/>
      <c r="E1938" s="95"/>
      <c r="F1938" s="95"/>
    </row>
    <row r="1939" spans="3:6">
      <c r="C1939" s="95"/>
      <c r="D1939" s="95"/>
      <c r="E1939" s="95"/>
      <c r="F1939" s="95"/>
    </row>
    <row r="1940" spans="3:6">
      <c r="C1940" s="95"/>
      <c r="D1940" s="95"/>
      <c r="E1940" s="95"/>
      <c r="F1940" s="95"/>
    </row>
    <row r="1941" spans="3:6">
      <c r="C1941" s="95"/>
      <c r="D1941" s="95"/>
      <c r="E1941" s="95"/>
      <c r="F1941" s="95"/>
    </row>
    <row r="1942" spans="3:6">
      <c r="C1942" s="95"/>
      <c r="D1942" s="95"/>
      <c r="E1942" s="95"/>
      <c r="F1942" s="95"/>
    </row>
    <row r="1943" spans="3:6">
      <c r="C1943" s="95"/>
      <c r="D1943" s="95"/>
      <c r="E1943" s="95"/>
      <c r="F1943" s="95"/>
    </row>
    <row r="1944" spans="3:6">
      <c r="C1944" s="95"/>
      <c r="D1944" s="95"/>
      <c r="E1944" s="95"/>
      <c r="F1944" s="95"/>
    </row>
    <row r="1945" spans="3:6">
      <c r="C1945" s="95"/>
      <c r="D1945" s="95"/>
      <c r="E1945" s="95"/>
      <c r="F1945" s="95"/>
    </row>
    <row r="1946" spans="3:6">
      <c r="C1946" s="95"/>
      <c r="D1946" s="95"/>
      <c r="E1946" s="95"/>
      <c r="F1946" s="95"/>
    </row>
    <row r="1947" spans="3:6">
      <c r="C1947" s="95"/>
      <c r="D1947" s="95"/>
      <c r="E1947" s="95"/>
      <c r="F1947" s="95"/>
    </row>
    <row r="1948" spans="3:6">
      <c r="C1948" s="95"/>
      <c r="D1948" s="95"/>
      <c r="E1948" s="95"/>
      <c r="F1948" s="95"/>
    </row>
    <row r="1949" spans="3:6">
      <c r="C1949" s="95"/>
      <c r="D1949" s="95"/>
      <c r="E1949" s="95"/>
      <c r="F1949" s="95"/>
    </row>
    <row r="1950" spans="3:6">
      <c r="C1950" s="95"/>
      <c r="D1950" s="95"/>
      <c r="E1950" s="95"/>
      <c r="F1950" s="95"/>
    </row>
    <row r="1951" spans="3:6">
      <c r="C1951" s="95"/>
      <c r="D1951" s="95"/>
      <c r="E1951" s="95"/>
      <c r="F1951" s="95"/>
    </row>
    <row r="1952" spans="3:6">
      <c r="C1952" s="95"/>
      <c r="D1952" s="95"/>
      <c r="E1952" s="95"/>
      <c r="F1952" s="95"/>
    </row>
    <row r="1953" spans="3:6">
      <c r="C1953" s="95"/>
      <c r="D1953" s="95"/>
      <c r="E1953" s="95"/>
      <c r="F1953" s="95"/>
    </row>
    <row r="1954" spans="3:6">
      <c r="C1954" s="95"/>
      <c r="D1954" s="95"/>
      <c r="E1954" s="95"/>
      <c r="F1954" s="95"/>
    </row>
    <row r="1955" spans="3:6">
      <c r="C1955" s="95"/>
      <c r="D1955" s="95"/>
      <c r="E1955" s="95"/>
      <c r="F1955" s="95"/>
    </row>
    <row r="1956" spans="3:6">
      <c r="C1956" s="95"/>
      <c r="D1956" s="95"/>
      <c r="E1956" s="95"/>
      <c r="F1956" s="95"/>
    </row>
    <row r="1957" spans="3:6">
      <c r="C1957" s="95"/>
      <c r="D1957" s="95"/>
      <c r="E1957" s="95"/>
      <c r="F1957" s="95"/>
    </row>
    <row r="1958" spans="3:6">
      <c r="C1958" s="95"/>
      <c r="D1958" s="95"/>
      <c r="E1958" s="95"/>
      <c r="F1958" s="95"/>
    </row>
    <row r="1959" spans="3:6">
      <c r="C1959" s="95"/>
      <c r="D1959" s="95"/>
      <c r="E1959" s="95"/>
      <c r="F1959" s="95"/>
    </row>
    <row r="1960" spans="3:6">
      <c r="C1960" s="95"/>
      <c r="D1960" s="95"/>
      <c r="E1960" s="95"/>
      <c r="F1960" s="95"/>
    </row>
    <row r="1961" spans="3:6">
      <c r="C1961" s="95"/>
      <c r="D1961" s="95"/>
      <c r="E1961" s="95"/>
      <c r="F1961" s="95"/>
    </row>
    <row r="1962" spans="3:6">
      <c r="C1962" s="95"/>
      <c r="D1962" s="95"/>
      <c r="E1962" s="95"/>
      <c r="F1962" s="95"/>
    </row>
    <row r="1963" spans="3:6">
      <c r="C1963" s="95"/>
      <c r="D1963" s="95"/>
      <c r="E1963" s="95"/>
      <c r="F1963" s="95"/>
    </row>
    <row r="1964" spans="3:6">
      <c r="C1964" s="95"/>
      <c r="D1964" s="95"/>
      <c r="E1964" s="95"/>
      <c r="F1964" s="95"/>
    </row>
    <row r="1965" spans="3:6">
      <c r="C1965" s="95"/>
      <c r="D1965" s="95"/>
      <c r="E1965" s="95"/>
      <c r="F1965" s="95"/>
    </row>
    <row r="1966" spans="3:6">
      <c r="C1966" s="95"/>
      <c r="D1966" s="95"/>
      <c r="E1966" s="95"/>
      <c r="F1966" s="95"/>
    </row>
    <row r="1967" spans="3:6">
      <c r="C1967" s="95"/>
      <c r="D1967" s="95"/>
      <c r="E1967" s="95"/>
      <c r="F1967" s="95"/>
    </row>
    <row r="1968" spans="3:6">
      <c r="C1968" s="95"/>
      <c r="D1968" s="95"/>
      <c r="E1968" s="95"/>
      <c r="F1968" s="95"/>
    </row>
    <row r="1969" spans="3:6">
      <c r="C1969" s="95"/>
      <c r="D1969" s="95"/>
      <c r="E1969" s="95"/>
      <c r="F1969" s="95"/>
    </row>
    <row r="1970" spans="3:6">
      <c r="C1970" s="95"/>
      <c r="D1970" s="95"/>
      <c r="E1970" s="95"/>
      <c r="F1970" s="95"/>
    </row>
    <row r="1971" spans="3:6">
      <c r="C1971" s="95"/>
      <c r="D1971" s="95"/>
      <c r="E1971" s="95"/>
      <c r="F1971" s="95"/>
    </row>
    <row r="1972" spans="3:6">
      <c r="C1972" s="95"/>
      <c r="D1972" s="95"/>
      <c r="E1972" s="95"/>
      <c r="F1972" s="95"/>
    </row>
    <row r="1973" spans="3:6">
      <c r="C1973" s="95"/>
      <c r="D1973" s="95"/>
      <c r="E1973" s="95"/>
      <c r="F1973" s="95"/>
    </row>
    <row r="1974" spans="3:6">
      <c r="C1974" s="95"/>
      <c r="D1974" s="95"/>
      <c r="E1974" s="95"/>
      <c r="F1974" s="95"/>
    </row>
    <row r="1975" spans="3:6">
      <c r="C1975" s="95"/>
      <c r="D1975" s="95"/>
      <c r="E1975" s="95"/>
      <c r="F1975" s="95"/>
    </row>
    <row r="1976" spans="3:6">
      <c r="C1976" s="95"/>
      <c r="D1976" s="95"/>
      <c r="E1976" s="95"/>
      <c r="F1976" s="95"/>
    </row>
    <row r="1977" spans="3:6">
      <c r="C1977" s="95"/>
      <c r="D1977" s="95"/>
      <c r="E1977" s="95"/>
      <c r="F1977" s="95"/>
    </row>
    <row r="1978" spans="3:6">
      <c r="C1978" s="95"/>
      <c r="D1978" s="95"/>
      <c r="E1978" s="95"/>
      <c r="F1978" s="95"/>
    </row>
    <row r="1979" spans="3:6">
      <c r="C1979" s="95"/>
      <c r="D1979" s="95"/>
      <c r="E1979" s="95"/>
      <c r="F1979" s="95"/>
    </row>
    <row r="1980" spans="3:6">
      <c r="C1980" s="95"/>
      <c r="D1980" s="95"/>
      <c r="E1980" s="95"/>
      <c r="F1980" s="95"/>
    </row>
    <row r="1981" spans="3:6">
      <c r="C1981" s="95"/>
      <c r="D1981" s="95"/>
      <c r="E1981" s="95"/>
      <c r="F1981" s="95"/>
    </row>
    <row r="1982" spans="3:6">
      <c r="C1982" s="95"/>
      <c r="D1982" s="95"/>
      <c r="E1982" s="95"/>
      <c r="F1982" s="95"/>
    </row>
    <row r="1983" spans="3:6">
      <c r="C1983" s="95"/>
      <c r="D1983" s="95"/>
      <c r="E1983" s="95"/>
      <c r="F1983" s="95"/>
    </row>
    <row r="1984" spans="3:6">
      <c r="C1984" s="95"/>
      <c r="D1984" s="95"/>
      <c r="E1984" s="95"/>
      <c r="F1984" s="95"/>
    </row>
    <row r="1985" spans="3:6">
      <c r="C1985" s="95"/>
      <c r="D1985" s="95"/>
      <c r="E1985" s="95"/>
      <c r="F1985" s="95"/>
    </row>
    <row r="1986" spans="3:6">
      <c r="C1986" s="95"/>
      <c r="D1986" s="95"/>
      <c r="E1986" s="95"/>
      <c r="F1986" s="95"/>
    </row>
    <row r="1987" spans="3:6">
      <c r="C1987" s="95"/>
      <c r="D1987" s="95"/>
      <c r="E1987" s="95"/>
      <c r="F1987" s="95"/>
    </row>
    <row r="1988" spans="3:6">
      <c r="C1988" s="95"/>
      <c r="D1988" s="95"/>
      <c r="E1988" s="95"/>
      <c r="F1988" s="95"/>
    </row>
    <row r="1989" spans="3:6">
      <c r="C1989" s="95"/>
      <c r="D1989" s="95"/>
      <c r="E1989" s="95"/>
      <c r="F1989" s="95"/>
    </row>
    <row r="1990" spans="3:6">
      <c r="C1990" s="95"/>
      <c r="D1990" s="95"/>
      <c r="E1990" s="95"/>
      <c r="F1990" s="95"/>
    </row>
    <row r="1991" spans="3:6">
      <c r="C1991" s="95"/>
      <c r="D1991" s="95"/>
      <c r="E1991" s="95"/>
      <c r="F1991" s="95"/>
    </row>
    <row r="1992" spans="3:6">
      <c r="C1992" s="95"/>
      <c r="D1992" s="95"/>
      <c r="E1992" s="95"/>
      <c r="F1992" s="95"/>
    </row>
    <row r="1993" spans="3:6">
      <c r="C1993" s="95"/>
      <c r="D1993" s="95"/>
      <c r="E1993" s="95"/>
      <c r="F1993" s="95"/>
    </row>
    <row r="1994" spans="3:6">
      <c r="C1994" s="95"/>
      <c r="D1994" s="95"/>
      <c r="E1994" s="95"/>
      <c r="F1994" s="95"/>
    </row>
    <row r="1995" spans="3:6">
      <c r="C1995" s="95"/>
      <c r="D1995" s="95"/>
      <c r="E1995" s="95"/>
      <c r="F1995" s="95"/>
    </row>
    <row r="1996" spans="3:6">
      <c r="C1996" s="95"/>
      <c r="D1996" s="95"/>
      <c r="E1996" s="95"/>
      <c r="F1996" s="95"/>
    </row>
    <row r="1997" spans="3:6">
      <c r="C1997" s="95"/>
      <c r="D1997" s="95"/>
      <c r="E1997" s="95"/>
      <c r="F1997" s="95"/>
    </row>
    <row r="1998" spans="3:6">
      <c r="C1998" s="95"/>
      <c r="D1998" s="95"/>
      <c r="E1998" s="95"/>
      <c r="F1998" s="95"/>
    </row>
    <row r="1999" spans="3:6">
      <c r="C1999" s="95"/>
      <c r="D1999" s="95"/>
      <c r="E1999" s="95"/>
      <c r="F1999" s="95"/>
    </row>
    <row r="2000" spans="3:6">
      <c r="C2000" s="95"/>
      <c r="D2000" s="95"/>
      <c r="E2000" s="95"/>
      <c r="F2000" s="95"/>
    </row>
    <row r="2001" spans="3:6">
      <c r="C2001" s="95"/>
      <c r="D2001" s="95"/>
      <c r="E2001" s="95"/>
      <c r="F2001" s="95"/>
    </row>
    <row r="2002" spans="3:6">
      <c r="C2002" s="95"/>
      <c r="D2002" s="95"/>
      <c r="E2002" s="95"/>
      <c r="F2002" s="95"/>
    </row>
    <row r="2003" spans="3:6">
      <c r="C2003" s="95"/>
      <c r="D2003" s="95"/>
      <c r="E2003" s="95"/>
      <c r="F2003" s="95"/>
    </row>
    <row r="2004" spans="3:6">
      <c r="C2004" s="95"/>
      <c r="D2004" s="95"/>
      <c r="E2004" s="95"/>
      <c r="F2004" s="95"/>
    </row>
    <row r="2005" spans="3:6">
      <c r="C2005" s="95"/>
      <c r="D2005" s="95"/>
      <c r="E2005" s="95"/>
      <c r="F2005" s="95"/>
    </row>
    <row r="2006" spans="3:6">
      <c r="C2006" s="95"/>
      <c r="D2006" s="95"/>
      <c r="E2006" s="95"/>
      <c r="F2006" s="95"/>
    </row>
    <row r="2007" spans="3:6">
      <c r="C2007" s="95"/>
      <c r="D2007" s="95"/>
      <c r="E2007" s="95"/>
      <c r="F2007" s="95"/>
    </row>
    <row r="2008" spans="3:6">
      <c r="C2008" s="95"/>
      <c r="D2008" s="95"/>
      <c r="E2008" s="95"/>
      <c r="F2008" s="95"/>
    </row>
    <row r="2009" spans="3:6">
      <c r="C2009" s="95"/>
      <c r="D2009" s="95"/>
      <c r="E2009" s="95"/>
      <c r="F2009" s="95"/>
    </row>
    <row r="2010" spans="3:6">
      <c r="C2010" s="95"/>
      <c r="D2010" s="95"/>
      <c r="E2010" s="95"/>
      <c r="F2010" s="95"/>
    </row>
    <row r="2011" spans="3:6">
      <c r="C2011" s="95"/>
      <c r="D2011" s="95"/>
      <c r="E2011" s="95"/>
      <c r="F2011" s="95"/>
    </row>
    <row r="2012" spans="3:6">
      <c r="C2012" s="95"/>
      <c r="D2012" s="95"/>
      <c r="E2012" s="95"/>
      <c r="F2012" s="95"/>
    </row>
    <row r="2013" spans="3:6">
      <c r="C2013" s="95"/>
      <c r="D2013" s="95"/>
      <c r="E2013" s="95"/>
      <c r="F2013" s="95"/>
    </row>
    <row r="2014" spans="3:6">
      <c r="C2014" s="95"/>
      <c r="D2014" s="95"/>
      <c r="E2014" s="95"/>
      <c r="F2014" s="95"/>
    </row>
    <row r="2015" spans="3:6">
      <c r="C2015" s="95"/>
      <c r="D2015" s="95"/>
      <c r="E2015" s="95"/>
      <c r="F2015" s="95"/>
    </row>
    <row r="2016" spans="3:6">
      <c r="C2016" s="95"/>
      <c r="D2016" s="95"/>
      <c r="E2016" s="95"/>
      <c r="F2016" s="95"/>
    </row>
    <row r="2017" spans="3:6">
      <c r="C2017" s="95"/>
      <c r="D2017" s="95"/>
      <c r="E2017" s="95"/>
      <c r="F2017" s="95"/>
    </row>
    <row r="2018" spans="3:6">
      <c r="C2018" s="95"/>
      <c r="D2018" s="95"/>
      <c r="E2018" s="95"/>
      <c r="F2018" s="95"/>
    </row>
    <row r="2019" spans="3:6">
      <c r="C2019" s="95"/>
      <c r="D2019" s="95"/>
      <c r="E2019" s="95"/>
      <c r="F2019" s="95"/>
    </row>
    <row r="2020" spans="3:6">
      <c r="C2020" s="95"/>
      <c r="D2020" s="95"/>
      <c r="E2020" s="95"/>
      <c r="F2020" s="95"/>
    </row>
    <row r="2021" spans="3:6">
      <c r="C2021" s="95"/>
      <c r="D2021" s="95"/>
      <c r="E2021" s="95"/>
      <c r="F2021" s="95"/>
    </row>
    <row r="2022" spans="3:6">
      <c r="C2022" s="95"/>
      <c r="D2022" s="95"/>
      <c r="E2022" s="95"/>
      <c r="F2022" s="95"/>
    </row>
    <row r="2023" spans="3:6">
      <c r="C2023" s="95"/>
      <c r="D2023" s="95"/>
      <c r="E2023" s="95"/>
      <c r="F2023" s="95"/>
    </row>
    <row r="2024" spans="3:6">
      <c r="C2024" s="95"/>
      <c r="D2024" s="95"/>
      <c r="E2024" s="95"/>
      <c r="F2024" s="95"/>
    </row>
    <row r="2025" spans="3:6">
      <c r="C2025" s="95"/>
      <c r="D2025" s="95"/>
      <c r="E2025" s="95"/>
      <c r="F2025" s="95"/>
    </row>
    <row r="2026" spans="3:6">
      <c r="C2026" s="95"/>
      <c r="D2026" s="95"/>
      <c r="E2026" s="95"/>
      <c r="F2026" s="95"/>
    </row>
    <row r="2027" spans="3:6">
      <c r="C2027" s="95"/>
      <c r="D2027" s="95"/>
      <c r="E2027" s="95"/>
      <c r="F2027" s="95"/>
    </row>
    <row r="2028" spans="3:6">
      <c r="C2028" s="95"/>
      <c r="D2028" s="95"/>
      <c r="E2028" s="95"/>
      <c r="F2028" s="95"/>
    </row>
    <row r="2029" spans="3:6">
      <c r="C2029" s="95"/>
      <c r="D2029" s="95"/>
      <c r="E2029" s="95"/>
      <c r="F2029" s="95"/>
    </row>
    <row r="2030" spans="3:6">
      <c r="C2030" s="95"/>
      <c r="D2030" s="95"/>
      <c r="E2030" s="95"/>
      <c r="F2030" s="95"/>
    </row>
    <row r="2031" spans="3:6">
      <c r="C2031" s="95"/>
      <c r="D2031" s="95"/>
      <c r="E2031" s="95"/>
      <c r="F2031" s="95"/>
    </row>
    <row r="2032" spans="3:6">
      <c r="C2032" s="95"/>
      <c r="D2032" s="95"/>
      <c r="E2032" s="95"/>
      <c r="F2032" s="95"/>
    </row>
    <row r="2033" spans="3:6">
      <c r="C2033" s="95"/>
      <c r="D2033" s="95"/>
      <c r="E2033" s="95"/>
      <c r="F2033" s="95"/>
    </row>
    <row r="2034" spans="3:6">
      <c r="C2034" s="95"/>
      <c r="D2034" s="95"/>
      <c r="E2034" s="95"/>
      <c r="F2034" s="95"/>
    </row>
    <row r="2035" spans="3:6">
      <c r="C2035" s="95"/>
      <c r="D2035" s="95"/>
      <c r="E2035" s="95"/>
      <c r="F2035" s="95"/>
    </row>
    <row r="2036" spans="3:6">
      <c r="C2036" s="95"/>
      <c r="D2036" s="95"/>
      <c r="E2036" s="95"/>
      <c r="F2036" s="95"/>
    </row>
    <row r="2037" spans="3:6">
      <c r="C2037" s="95"/>
      <c r="D2037" s="95"/>
      <c r="E2037" s="95"/>
      <c r="F2037" s="95"/>
    </row>
    <row r="2038" spans="3:6">
      <c r="C2038" s="95"/>
      <c r="D2038" s="95"/>
      <c r="E2038" s="95"/>
      <c r="F2038" s="95"/>
    </row>
    <row r="2039" spans="3:6">
      <c r="C2039" s="95"/>
      <c r="D2039" s="95"/>
      <c r="E2039" s="95"/>
      <c r="F2039" s="95"/>
    </row>
    <row r="2040" spans="3:6">
      <c r="C2040" s="95"/>
      <c r="D2040" s="95"/>
      <c r="E2040" s="95"/>
      <c r="F2040" s="95"/>
    </row>
    <row r="2041" spans="3:6">
      <c r="C2041" s="95"/>
      <c r="D2041" s="95"/>
      <c r="E2041" s="95"/>
      <c r="F2041" s="95"/>
    </row>
    <row r="2042" spans="3:6">
      <c r="C2042" s="95"/>
      <c r="D2042" s="95"/>
      <c r="E2042" s="95"/>
      <c r="F2042" s="95"/>
    </row>
    <row r="2043" spans="3:6">
      <c r="C2043" s="95"/>
      <c r="D2043" s="95"/>
      <c r="E2043" s="95"/>
      <c r="F2043" s="95"/>
    </row>
    <row r="2044" spans="3:6">
      <c r="C2044" s="95"/>
      <c r="D2044" s="95"/>
      <c r="E2044" s="95"/>
      <c r="F2044" s="95"/>
    </row>
    <row r="2045" spans="3:6">
      <c r="C2045" s="95"/>
      <c r="D2045" s="95"/>
      <c r="E2045" s="95"/>
      <c r="F2045" s="95"/>
    </row>
    <row r="2046" spans="3:6">
      <c r="C2046" s="95"/>
      <c r="D2046" s="95"/>
      <c r="E2046" s="95"/>
      <c r="F2046" s="95"/>
    </row>
    <row r="2047" spans="3:6">
      <c r="C2047" s="95"/>
      <c r="D2047" s="95"/>
      <c r="E2047" s="95"/>
      <c r="F2047" s="95"/>
    </row>
    <row r="2048" spans="3:6">
      <c r="C2048" s="95"/>
      <c r="D2048" s="95"/>
      <c r="E2048" s="95"/>
      <c r="F2048" s="95"/>
    </row>
    <row r="2049" spans="3:6">
      <c r="C2049" s="95"/>
      <c r="D2049" s="95"/>
      <c r="E2049" s="95"/>
      <c r="F2049" s="95"/>
    </row>
    <row r="2050" spans="3:6">
      <c r="C2050" s="95"/>
      <c r="D2050" s="95"/>
      <c r="E2050" s="95"/>
      <c r="F2050" s="95"/>
    </row>
    <row r="2051" spans="3:6">
      <c r="C2051" s="95"/>
      <c r="D2051" s="95"/>
      <c r="E2051" s="95"/>
      <c r="F2051" s="95"/>
    </row>
    <row r="2052" spans="3:6">
      <c r="C2052" s="95"/>
      <c r="D2052" s="95"/>
      <c r="E2052" s="95"/>
      <c r="F2052" s="95"/>
    </row>
    <row r="2053" spans="3:6">
      <c r="C2053" s="95"/>
      <c r="D2053" s="95"/>
      <c r="E2053" s="95"/>
      <c r="F2053" s="95"/>
    </row>
    <row r="2054" spans="3:6">
      <c r="C2054" s="95"/>
      <c r="D2054" s="95"/>
      <c r="E2054" s="95"/>
      <c r="F2054" s="95"/>
    </row>
    <row r="2055" spans="3:6">
      <c r="C2055" s="95"/>
      <c r="D2055" s="95"/>
      <c r="E2055" s="95"/>
      <c r="F2055" s="95"/>
    </row>
    <row r="2056" spans="3:6">
      <c r="C2056" s="95"/>
      <c r="D2056" s="95"/>
      <c r="E2056" s="95"/>
      <c r="F2056" s="95"/>
    </row>
    <row r="2057" spans="3:6">
      <c r="C2057" s="95"/>
      <c r="D2057" s="95"/>
      <c r="E2057" s="95"/>
      <c r="F2057" s="95"/>
    </row>
    <row r="2058" spans="3:6">
      <c r="C2058" s="95"/>
      <c r="D2058" s="95"/>
      <c r="E2058" s="95"/>
      <c r="F2058" s="95"/>
    </row>
    <row r="2059" spans="3:6">
      <c r="C2059" s="95"/>
      <c r="D2059" s="95"/>
      <c r="E2059" s="95"/>
      <c r="F2059" s="95"/>
    </row>
    <row r="2060" spans="3:6">
      <c r="C2060" s="95"/>
      <c r="D2060" s="95"/>
      <c r="E2060" s="95"/>
      <c r="F2060" s="95"/>
    </row>
    <row r="2061" spans="3:6">
      <c r="C2061" s="95"/>
      <c r="D2061" s="95"/>
      <c r="E2061" s="95"/>
      <c r="F2061" s="95"/>
    </row>
    <row r="2062" spans="3:6">
      <c r="C2062" s="95"/>
      <c r="D2062" s="95"/>
      <c r="E2062" s="95"/>
      <c r="F2062" s="95"/>
    </row>
    <row r="2063" spans="3:6">
      <c r="C2063" s="95"/>
      <c r="D2063" s="95"/>
      <c r="E2063" s="95"/>
      <c r="F2063" s="95"/>
    </row>
    <row r="2064" spans="3:6">
      <c r="C2064" s="95"/>
      <c r="D2064" s="95"/>
      <c r="E2064" s="95"/>
      <c r="F2064" s="95"/>
    </row>
    <row r="2065" spans="3:6">
      <c r="C2065" s="95"/>
      <c r="D2065" s="95"/>
      <c r="E2065" s="95"/>
      <c r="F2065" s="95"/>
    </row>
    <row r="2066" spans="3:6">
      <c r="C2066" s="95"/>
      <c r="D2066" s="95"/>
      <c r="E2066" s="95"/>
      <c r="F2066" s="95"/>
    </row>
    <row r="2067" spans="3:6">
      <c r="C2067" s="95"/>
      <c r="D2067" s="95"/>
      <c r="E2067" s="95"/>
      <c r="F2067" s="95"/>
    </row>
    <row r="2068" spans="3:6">
      <c r="C2068" s="95"/>
      <c r="D2068" s="95"/>
      <c r="E2068" s="95"/>
      <c r="F2068" s="95"/>
    </row>
    <row r="2069" spans="3:6">
      <c r="C2069" s="95"/>
      <c r="D2069" s="95"/>
      <c r="E2069" s="95"/>
      <c r="F2069" s="95"/>
    </row>
    <row r="2070" spans="3:6">
      <c r="C2070" s="95"/>
      <c r="D2070" s="95"/>
      <c r="E2070" s="95"/>
      <c r="F2070" s="95"/>
    </row>
    <row r="2071" spans="3:6">
      <c r="C2071" s="95"/>
      <c r="D2071" s="95"/>
      <c r="E2071" s="95"/>
      <c r="F2071" s="95"/>
    </row>
    <row r="2072" spans="3:6">
      <c r="C2072" s="95"/>
      <c r="D2072" s="95"/>
      <c r="E2072" s="95"/>
      <c r="F2072" s="95"/>
    </row>
    <row r="2073" spans="3:6">
      <c r="C2073" s="95"/>
      <c r="D2073" s="95"/>
      <c r="E2073" s="95"/>
      <c r="F2073" s="95"/>
    </row>
    <row r="2074" spans="3:6">
      <c r="C2074" s="95"/>
      <c r="D2074" s="95"/>
      <c r="E2074" s="95"/>
      <c r="F2074" s="95"/>
    </row>
    <row r="2075" spans="3:6">
      <c r="C2075" s="95"/>
      <c r="D2075" s="95"/>
      <c r="E2075" s="95"/>
      <c r="F2075" s="95"/>
    </row>
    <row r="2076" spans="3:6">
      <c r="C2076" s="95"/>
      <c r="D2076" s="95"/>
      <c r="E2076" s="95"/>
      <c r="F2076" s="95"/>
    </row>
    <row r="2077" spans="3:6">
      <c r="C2077" s="95"/>
      <c r="D2077" s="95"/>
      <c r="E2077" s="95"/>
      <c r="F2077" s="95"/>
    </row>
    <row r="2078" spans="3:6">
      <c r="C2078" s="95"/>
      <c r="D2078" s="95"/>
      <c r="E2078" s="95"/>
      <c r="F2078" s="95"/>
    </row>
    <row r="2079" spans="3:6">
      <c r="C2079" s="95"/>
      <c r="D2079" s="95"/>
      <c r="E2079" s="95"/>
      <c r="F2079" s="95"/>
    </row>
    <row r="2080" spans="3:6">
      <c r="C2080" s="95"/>
      <c r="D2080" s="95"/>
      <c r="E2080" s="95"/>
      <c r="F2080" s="95"/>
    </row>
    <row r="2081" spans="3:6">
      <c r="C2081" s="95"/>
      <c r="D2081" s="95"/>
      <c r="E2081" s="95"/>
      <c r="F2081" s="95"/>
    </row>
    <row r="2082" spans="3:6">
      <c r="C2082" s="95"/>
      <c r="D2082" s="95"/>
      <c r="E2082" s="95"/>
      <c r="F2082" s="95"/>
    </row>
    <row r="2083" spans="3:6">
      <c r="C2083" s="95"/>
      <c r="D2083" s="95"/>
      <c r="E2083" s="95"/>
      <c r="F2083" s="95"/>
    </row>
    <row r="2084" spans="3:6">
      <c r="C2084" s="95"/>
      <c r="D2084" s="95"/>
      <c r="E2084" s="95"/>
      <c r="F2084" s="95"/>
    </row>
    <row r="2085" spans="3:6">
      <c r="C2085" s="95"/>
      <c r="D2085" s="95"/>
      <c r="E2085" s="95"/>
      <c r="F2085" s="95"/>
    </row>
    <row r="2086" spans="3:6">
      <c r="C2086" s="95"/>
      <c r="D2086" s="95"/>
      <c r="E2086" s="95"/>
      <c r="F2086" s="95"/>
    </row>
    <row r="2087" spans="3:6">
      <c r="C2087" s="95"/>
      <c r="D2087" s="95"/>
      <c r="E2087" s="95"/>
      <c r="F2087" s="95"/>
    </row>
    <row r="2088" spans="3:6">
      <c r="C2088" s="95"/>
      <c r="D2088" s="95"/>
      <c r="E2088" s="95"/>
      <c r="F2088" s="95"/>
    </row>
    <row r="2089" spans="3:6">
      <c r="C2089" s="95"/>
      <c r="D2089" s="95"/>
      <c r="E2089" s="95"/>
      <c r="F2089" s="95"/>
    </row>
    <row r="2090" spans="3:6">
      <c r="C2090" s="95"/>
      <c r="D2090" s="95"/>
      <c r="E2090" s="95"/>
      <c r="F2090" s="95"/>
    </row>
    <row r="2091" spans="3:6">
      <c r="C2091" s="95"/>
      <c r="D2091" s="95"/>
      <c r="E2091" s="95"/>
      <c r="F2091" s="95"/>
    </row>
    <row r="2092" spans="3:6">
      <c r="C2092" s="95"/>
      <c r="D2092" s="95"/>
      <c r="E2092" s="95"/>
      <c r="F2092" s="95"/>
    </row>
    <row r="2093" spans="3:6">
      <c r="C2093" s="95"/>
      <c r="D2093" s="95"/>
      <c r="E2093" s="95"/>
      <c r="F2093" s="95"/>
    </row>
    <row r="2094" spans="3:6">
      <c r="C2094" s="95"/>
      <c r="D2094" s="95"/>
      <c r="E2094" s="95"/>
      <c r="F2094" s="95"/>
    </row>
    <row r="2095" spans="3:6">
      <c r="C2095" s="95"/>
      <c r="D2095" s="95"/>
      <c r="E2095" s="95"/>
      <c r="F2095" s="95"/>
    </row>
    <row r="2096" spans="3:6">
      <c r="C2096" s="95"/>
      <c r="D2096" s="95"/>
      <c r="E2096" s="95"/>
      <c r="F2096" s="95"/>
    </row>
    <row r="2097" spans="3:6">
      <c r="C2097" s="95"/>
      <c r="D2097" s="95"/>
      <c r="E2097" s="95"/>
      <c r="F2097" s="95"/>
    </row>
    <row r="2098" spans="3:6">
      <c r="C2098" s="95"/>
      <c r="D2098" s="95"/>
      <c r="E2098" s="95"/>
      <c r="F2098" s="95"/>
    </row>
    <row r="2099" spans="3:6">
      <c r="C2099" s="95"/>
      <c r="D2099" s="95"/>
      <c r="E2099" s="95"/>
      <c r="F2099" s="95"/>
    </row>
    <row r="2100" spans="3:6">
      <c r="C2100" s="95"/>
      <c r="D2100" s="95"/>
      <c r="E2100" s="95"/>
      <c r="F2100" s="95"/>
    </row>
    <row r="2101" spans="3:6">
      <c r="C2101" s="95"/>
      <c r="D2101" s="95"/>
      <c r="E2101" s="95"/>
      <c r="F2101" s="95"/>
    </row>
    <row r="2102" spans="3:6">
      <c r="C2102" s="95"/>
      <c r="D2102" s="95"/>
      <c r="E2102" s="95"/>
      <c r="F2102" s="95"/>
    </row>
    <row r="2103" spans="3:6">
      <c r="C2103" s="95"/>
      <c r="D2103" s="95"/>
      <c r="E2103" s="95"/>
      <c r="F2103" s="95"/>
    </row>
    <row r="2104" spans="3:6">
      <c r="C2104" s="95"/>
      <c r="D2104" s="95"/>
      <c r="E2104" s="95"/>
      <c r="F2104" s="95"/>
    </row>
    <row r="2105" spans="3:6">
      <c r="C2105" s="95"/>
      <c r="D2105" s="95"/>
      <c r="E2105" s="95"/>
      <c r="F2105" s="95"/>
    </row>
    <row r="2106" spans="3:6">
      <c r="C2106" s="95"/>
      <c r="D2106" s="95"/>
      <c r="E2106" s="95"/>
      <c r="F2106" s="95"/>
    </row>
    <row r="2107" spans="3:6">
      <c r="C2107" s="95"/>
      <c r="D2107" s="95"/>
      <c r="E2107" s="95"/>
      <c r="F2107" s="95"/>
    </row>
    <row r="2108" spans="3:6">
      <c r="C2108" s="95"/>
      <c r="D2108" s="95"/>
      <c r="E2108" s="95"/>
      <c r="F2108" s="95"/>
    </row>
    <row r="2109" spans="3:6">
      <c r="C2109" s="95"/>
      <c r="D2109" s="95"/>
      <c r="E2109" s="95"/>
      <c r="F2109" s="95"/>
    </row>
    <row r="2110" spans="3:6">
      <c r="C2110" s="95"/>
      <c r="D2110" s="95"/>
      <c r="E2110" s="95"/>
      <c r="F2110" s="95"/>
    </row>
    <row r="2111" spans="3:6">
      <c r="C2111" s="95"/>
      <c r="D2111" s="95"/>
      <c r="E2111" s="95"/>
      <c r="F2111" s="95"/>
    </row>
    <row r="2112" spans="3:6">
      <c r="C2112" s="95"/>
      <c r="D2112" s="95"/>
      <c r="E2112" s="95"/>
      <c r="F2112" s="95"/>
    </row>
    <row r="2113" spans="3:6">
      <c r="C2113" s="95"/>
      <c r="D2113" s="95"/>
      <c r="E2113" s="95"/>
      <c r="F2113" s="95"/>
    </row>
    <row r="2114" spans="3:6">
      <c r="C2114" s="95"/>
      <c r="D2114" s="95"/>
      <c r="E2114" s="95"/>
      <c r="F2114" s="95"/>
    </row>
    <row r="2115" spans="3:6">
      <c r="C2115" s="95"/>
      <c r="D2115" s="95"/>
      <c r="E2115" s="95"/>
      <c r="F2115" s="95"/>
    </row>
    <row r="2116" spans="3:6">
      <c r="C2116" s="95"/>
      <c r="D2116" s="95"/>
      <c r="E2116" s="95"/>
      <c r="F2116" s="95"/>
    </row>
    <row r="2117" spans="3:6">
      <c r="C2117" s="95"/>
      <c r="D2117" s="95"/>
      <c r="E2117" s="95"/>
      <c r="F2117" s="95"/>
    </row>
    <row r="2118" spans="3:6">
      <c r="C2118" s="95"/>
      <c r="D2118" s="95"/>
      <c r="E2118" s="95"/>
      <c r="F2118" s="95"/>
    </row>
    <row r="2119" spans="3:6">
      <c r="C2119" s="95"/>
      <c r="D2119" s="95"/>
      <c r="E2119" s="95"/>
      <c r="F2119" s="95"/>
    </row>
    <row r="2120" spans="3:6">
      <c r="C2120" s="95"/>
      <c r="D2120" s="95"/>
      <c r="E2120" s="95"/>
      <c r="F2120" s="95"/>
    </row>
    <row r="2121" spans="3:6">
      <c r="C2121" s="95"/>
      <c r="D2121" s="95"/>
      <c r="E2121" s="95"/>
      <c r="F2121" s="95"/>
    </row>
    <row r="2122" spans="3:6">
      <c r="C2122" s="95"/>
      <c r="D2122" s="95"/>
      <c r="E2122" s="95"/>
      <c r="F2122" s="95"/>
    </row>
    <row r="2123" spans="3:6">
      <c r="C2123" s="95"/>
      <c r="D2123" s="95"/>
      <c r="E2123" s="95"/>
      <c r="F2123" s="95"/>
    </row>
    <row r="2124" spans="3:6">
      <c r="C2124" s="95"/>
      <c r="D2124" s="95"/>
      <c r="E2124" s="95"/>
      <c r="F2124" s="95"/>
    </row>
    <row r="2125" spans="3:6">
      <c r="C2125" s="95"/>
      <c r="D2125" s="95"/>
      <c r="E2125" s="95"/>
      <c r="F2125" s="95"/>
    </row>
    <row r="2126" spans="3:6">
      <c r="C2126" s="95"/>
      <c r="D2126" s="95"/>
      <c r="E2126" s="95"/>
      <c r="F2126" s="95"/>
    </row>
    <row r="2127" spans="3:6">
      <c r="C2127" s="95"/>
      <c r="D2127" s="95"/>
      <c r="E2127" s="95"/>
      <c r="F2127" s="95"/>
    </row>
    <row r="2128" spans="3:6">
      <c r="C2128" s="95"/>
      <c r="D2128" s="95"/>
      <c r="E2128" s="95"/>
      <c r="F2128" s="95"/>
    </row>
    <row r="2129" spans="3:6">
      <c r="C2129" s="95"/>
      <c r="D2129" s="95"/>
      <c r="E2129" s="95"/>
      <c r="F2129" s="95"/>
    </row>
    <row r="2130" spans="3:6">
      <c r="C2130" s="95"/>
      <c r="D2130" s="95"/>
      <c r="E2130" s="95"/>
      <c r="F2130" s="95"/>
    </row>
    <row r="2131" spans="3:6">
      <c r="C2131" s="95"/>
      <c r="D2131" s="95"/>
      <c r="E2131" s="95"/>
      <c r="F2131" s="95"/>
    </row>
    <row r="2132" spans="3:6">
      <c r="C2132" s="95"/>
      <c r="D2132" s="95"/>
      <c r="E2132" s="95"/>
      <c r="F2132" s="95"/>
    </row>
    <row r="2133" spans="3:6">
      <c r="C2133" s="95"/>
      <c r="D2133" s="95"/>
      <c r="E2133" s="95"/>
      <c r="F2133" s="95"/>
    </row>
    <row r="2134" spans="3:6">
      <c r="C2134" s="95"/>
      <c r="D2134" s="95"/>
      <c r="E2134" s="95"/>
      <c r="F2134" s="95"/>
    </row>
    <row r="2135" spans="3:6">
      <c r="C2135" s="95"/>
      <c r="D2135" s="95"/>
      <c r="E2135" s="95"/>
      <c r="F2135" s="95"/>
    </row>
    <row r="2136" spans="3:6">
      <c r="C2136" s="95"/>
      <c r="D2136" s="95"/>
      <c r="E2136" s="95"/>
      <c r="F2136" s="95"/>
    </row>
    <row r="2137" spans="3:6">
      <c r="C2137" s="95"/>
      <c r="D2137" s="95"/>
      <c r="E2137" s="95"/>
      <c r="F2137" s="95"/>
    </row>
    <row r="2138" spans="3:6">
      <c r="C2138" s="95"/>
      <c r="D2138" s="95"/>
      <c r="E2138" s="95"/>
      <c r="F2138" s="95"/>
    </row>
    <row r="2139" spans="3:6">
      <c r="C2139" s="95"/>
      <c r="D2139" s="95"/>
      <c r="E2139" s="95"/>
      <c r="F2139" s="95"/>
    </row>
    <row r="2140" spans="3:6">
      <c r="C2140" s="95"/>
      <c r="D2140" s="95"/>
      <c r="E2140" s="95"/>
      <c r="F2140" s="95"/>
    </row>
    <row r="2141" spans="3:6">
      <c r="C2141" s="95"/>
      <c r="D2141" s="95"/>
      <c r="E2141" s="95"/>
      <c r="F2141" s="95"/>
    </row>
    <row r="2142" spans="3:6">
      <c r="C2142" s="95"/>
      <c r="D2142" s="95"/>
      <c r="E2142" s="95"/>
      <c r="F2142" s="95"/>
    </row>
    <row r="2143" spans="3:6">
      <c r="C2143" s="95"/>
      <c r="D2143" s="95"/>
      <c r="E2143" s="95"/>
      <c r="F2143" s="95"/>
    </row>
    <row r="2144" spans="3:6">
      <c r="C2144" s="95"/>
      <c r="D2144" s="95"/>
      <c r="E2144" s="95"/>
      <c r="F2144" s="95"/>
    </row>
    <row r="2145" spans="3:6">
      <c r="C2145" s="95"/>
      <c r="D2145" s="95"/>
      <c r="E2145" s="95"/>
      <c r="F2145" s="95"/>
    </row>
    <row r="2146" spans="3:6">
      <c r="C2146" s="95"/>
      <c r="D2146" s="95"/>
      <c r="E2146" s="95"/>
      <c r="F2146" s="95"/>
    </row>
    <row r="2147" spans="3:6">
      <c r="C2147" s="95"/>
      <c r="D2147" s="95"/>
      <c r="E2147" s="95"/>
      <c r="F2147" s="95"/>
    </row>
    <row r="2148" spans="3:6">
      <c r="C2148" s="95"/>
      <c r="D2148" s="95"/>
      <c r="E2148" s="95"/>
      <c r="F2148" s="95"/>
    </row>
    <row r="2149" spans="3:6">
      <c r="C2149" s="95"/>
      <c r="D2149" s="95"/>
      <c r="E2149" s="95"/>
      <c r="F2149" s="95"/>
    </row>
  </sheetData>
  <phoneticPr fontId="0" type="noConversion"/>
  <pageMargins left="0.75" right="0.75" top="1" bottom="1" header="0.5" footer="0.5"/>
  <pageSetup scale="48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6" sqref="C26"/>
    </sheetView>
  </sheetViews>
  <sheetFormatPr defaultRowHeight="13.2"/>
  <cols>
    <col min="1" max="1" width="17.44140625" customWidth="1"/>
    <col min="2" max="2" width="3.109375" customWidth="1"/>
  </cols>
  <sheetData>
    <row r="1" spans="1:3">
      <c r="A1" t="s">
        <v>318</v>
      </c>
    </row>
    <row r="2" spans="1:3">
      <c r="A2" t="s">
        <v>311</v>
      </c>
    </row>
    <row r="4" spans="1:3">
      <c r="A4" s="258" t="s">
        <v>298</v>
      </c>
      <c r="C4" s="258" t="s">
        <v>299</v>
      </c>
    </row>
    <row r="5" spans="1:3">
      <c r="A5" t="s">
        <v>319</v>
      </c>
      <c r="C5" t="s">
        <v>300</v>
      </c>
    </row>
    <row r="6" spans="1:3">
      <c r="B6" s="24">
        <v>1</v>
      </c>
      <c r="C6" s="24" t="s">
        <v>301</v>
      </c>
    </row>
    <row r="7" spans="1:3">
      <c r="A7" t="s">
        <v>312</v>
      </c>
      <c r="C7" t="s">
        <v>68</v>
      </c>
    </row>
    <row r="8" spans="1:3">
      <c r="A8" t="s">
        <v>302</v>
      </c>
      <c r="C8" t="s">
        <v>68</v>
      </c>
    </row>
    <row r="9" spans="1:3">
      <c r="B9" s="24">
        <v>2</v>
      </c>
      <c r="C9" s="24" t="s">
        <v>303</v>
      </c>
    </row>
    <row r="10" spans="1:3">
      <c r="A10" t="s">
        <v>302</v>
      </c>
      <c r="C10" t="s">
        <v>207</v>
      </c>
    </row>
    <row r="11" spans="1:3">
      <c r="B11" s="24">
        <v>1</v>
      </c>
      <c r="C11" s="24" t="s">
        <v>304</v>
      </c>
    </row>
    <row r="12" spans="1:3">
      <c r="A12" t="s">
        <v>315</v>
      </c>
      <c r="B12" s="24"/>
      <c r="C12" s="137" t="s">
        <v>313</v>
      </c>
    </row>
    <row r="13" spans="1:3">
      <c r="B13" s="24">
        <v>1</v>
      </c>
      <c r="C13" s="24" t="s">
        <v>314</v>
      </c>
    </row>
    <row r="14" spans="1:3">
      <c r="A14" t="s">
        <v>316</v>
      </c>
      <c r="C14" t="s">
        <v>305</v>
      </c>
    </row>
    <row r="15" spans="1:3">
      <c r="B15" s="24">
        <v>1</v>
      </c>
      <c r="C15" s="24" t="s">
        <v>306</v>
      </c>
    </row>
    <row r="16" spans="1:3">
      <c r="A16" t="s">
        <v>302</v>
      </c>
      <c r="C16" t="s">
        <v>307</v>
      </c>
    </row>
    <row r="17" spans="1:3">
      <c r="B17" s="24">
        <v>1</v>
      </c>
      <c r="C17" s="24" t="s">
        <v>308</v>
      </c>
    </row>
    <row r="18" spans="1:3">
      <c r="A18" t="s">
        <v>302</v>
      </c>
      <c r="B18" s="137">
        <v>1</v>
      </c>
      <c r="C18" s="137" t="s">
        <v>271</v>
      </c>
    </row>
    <row r="19" spans="1:3">
      <c r="B19" s="24"/>
      <c r="C19" s="24" t="s">
        <v>505</v>
      </c>
    </row>
    <row r="20" spans="1:3">
      <c r="A20" t="s">
        <v>317</v>
      </c>
      <c r="C20" t="s">
        <v>39</v>
      </c>
    </row>
    <row r="21" spans="1:3">
      <c r="B21" s="24">
        <v>1</v>
      </c>
      <c r="C21" s="24" t="s">
        <v>309</v>
      </c>
    </row>
    <row r="23" spans="1:3">
      <c r="B23" s="24">
        <f>SUM(B6:B21)</f>
        <v>9</v>
      </c>
      <c r="C23" s="24" t="s">
        <v>310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>
      <selection activeCell="D25" sqref="D25"/>
    </sheetView>
  </sheetViews>
  <sheetFormatPr defaultColWidth="8" defaultRowHeight="13.8"/>
  <cols>
    <col min="1" max="1" width="15.44140625" style="297" customWidth="1"/>
    <col min="2" max="2" width="11.88671875" style="297" customWidth="1"/>
    <col min="3" max="3" width="1" style="297" customWidth="1"/>
    <col min="4" max="4" width="62.44140625" style="297" customWidth="1"/>
    <col min="5" max="8" width="8" style="297" customWidth="1"/>
    <col min="9" max="9" width="11.44140625" style="297" customWidth="1"/>
    <col min="10" max="16384" width="8" style="297"/>
  </cols>
  <sheetData>
    <row r="1" spans="1:4" ht="14.4" thickBot="1">
      <c r="A1" s="296" t="s">
        <v>416</v>
      </c>
    </row>
    <row r="2" spans="1:4" ht="18" customHeight="1" thickBot="1">
      <c r="B2" s="298">
        <v>4800</v>
      </c>
      <c r="D2" s="297" t="s">
        <v>417</v>
      </c>
    </row>
    <row r="3" spans="1:4" ht="14.4" thickBot="1"/>
    <row r="4" spans="1:4" ht="18" customHeight="1">
      <c r="B4" s="299">
        <v>3.7499999999999999E-2</v>
      </c>
      <c r="D4" s="297" t="s">
        <v>418</v>
      </c>
    </row>
    <row r="5" spans="1:4" ht="18" customHeight="1">
      <c r="B5" s="300">
        <v>1.2500000000000001E-2</v>
      </c>
      <c r="D5" s="297" t="s">
        <v>419</v>
      </c>
    </row>
    <row r="6" spans="1:4" ht="18" customHeight="1">
      <c r="B6" s="300">
        <v>0.03</v>
      </c>
      <c r="D6" s="297" t="s">
        <v>420</v>
      </c>
    </row>
    <row r="7" spans="1:4" ht="18" customHeight="1" thickBot="1">
      <c r="B7" s="301">
        <v>1.0999999999999999E-2</v>
      </c>
      <c r="D7" s="297" t="s">
        <v>421</v>
      </c>
    </row>
    <row r="8" spans="1:4" ht="18" customHeight="1" thickBot="1">
      <c r="B8" s="302">
        <f>SUM(B4:B7)</f>
        <v>9.0999999999999998E-2</v>
      </c>
      <c r="D8" s="297" t="s">
        <v>422</v>
      </c>
    </row>
    <row r="11" spans="1:4" ht="14.4" thickBot="1">
      <c r="A11" s="296" t="s">
        <v>423</v>
      </c>
    </row>
    <row r="12" spans="1:4" ht="18" customHeight="1" thickBot="1">
      <c r="B12" s="298">
        <v>84500</v>
      </c>
      <c r="D12" s="297" t="s">
        <v>424</v>
      </c>
    </row>
    <row r="13" spans="1:4" ht="14.4" thickBot="1"/>
    <row r="14" spans="1:4" ht="18" customHeight="1" thickBot="1">
      <c r="B14" s="302">
        <v>6.2E-2</v>
      </c>
      <c r="D14" s="297" t="s">
        <v>425</v>
      </c>
    </row>
    <row r="15" spans="1:4" ht="14.4" thickBot="1"/>
    <row r="16" spans="1:4" ht="18" customHeight="1" thickBot="1">
      <c r="B16" s="302">
        <v>1.4500000000000001E-2</v>
      </c>
      <c r="D16" s="297" t="s">
        <v>426</v>
      </c>
    </row>
    <row r="20" spans="1:4" ht="14.4" thickBot="1">
      <c r="A20" s="296" t="s">
        <v>427</v>
      </c>
    </row>
    <row r="21" spans="1:4" ht="14.4" thickBot="1">
      <c r="B21" s="303">
        <v>8700</v>
      </c>
      <c r="D21" s="297" t="s">
        <v>428</v>
      </c>
    </row>
    <row r="22" spans="1:4" ht="14.4" thickBot="1"/>
    <row r="23" spans="1:4" ht="14.4" thickBot="1">
      <c r="B23" s="303">
        <v>7800</v>
      </c>
      <c r="D23" s="297" t="s">
        <v>429</v>
      </c>
    </row>
    <row r="24" spans="1:4" ht="14.4" thickBot="1">
      <c r="B24" s="34"/>
    </row>
    <row r="25" spans="1:4" ht="14.4" thickBot="1">
      <c r="B25" s="303">
        <v>3900</v>
      </c>
      <c r="D25" s="297" t="s">
        <v>430</v>
      </c>
    </row>
    <row r="26" spans="1:4" ht="14.4" thickBot="1">
      <c r="B26" s="34"/>
    </row>
    <row r="27" spans="1:4" ht="14.4" thickBot="1">
      <c r="B27" s="303">
        <v>2400</v>
      </c>
      <c r="D27" s="297" t="s">
        <v>431</v>
      </c>
    </row>
    <row r="28" spans="1:4" ht="14.4" thickBot="1">
      <c r="B28" s="34"/>
    </row>
    <row r="29" spans="1:4" ht="14.4" thickBot="1">
      <c r="B29" s="303">
        <v>12000</v>
      </c>
      <c r="D29" s="297" t="s">
        <v>432</v>
      </c>
    </row>
    <row r="30" spans="1:4" ht="14.4" thickBot="1">
      <c r="B30" s="34"/>
    </row>
    <row r="31" spans="1:4" ht="14.4" thickBot="1">
      <c r="B31" s="303">
        <v>6900</v>
      </c>
      <c r="D31" s="297" t="s">
        <v>433</v>
      </c>
    </row>
    <row r="33" spans="1:4">
      <c r="D33" s="296"/>
    </row>
    <row r="34" spans="1:4" ht="14.4" thickBot="1">
      <c r="A34" s="296" t="s">
        <v>434</v>
      </c>
    </row>
    <row r="35" spans="1:4" ht="18" customHeight="1" thickBot="1">
      <c r="B35" s="302">
        <v>4.2500000000000003E-2</v>
      </c>
      <c r="D35" s="297" t="s">
        <v>435</v>
      </c>
    </row>
  </sheetData>
  <phoneticPr fontId="3" type="noConversion"/>
  <pageMargins left="0.75" right="0.75" top="1" bottom="1" header="0.5" footer="0.5"/>
  <pageSetup scale="9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5" workbookViewId="0">
      <selection activeCell="B43" sqref="B43"/>
    </sheetView>
  </sheetViews>
  <sheetFormatPr defaultColWidth="9.109375" defaultRowHeight="10.199999999999999"/>
  <cols>
    <col min="1" max="1" width="6.6640625" style="305" customWidth="1"/>
    <col min="2" max="2" width="35.5546875" style="305" customWidth="1"/>
    <col min="3" max="3" width="10" style="306" customWidth="1"/>
    <col min="4" max="4" width="14.88671875" style="307" customWidth="1"/>
    <col min="5" max="16384" width="9.109375" style="305"/>
  </cols>
  <sheetData>
    <row r="1" spans="1:11" ht="21">
      <c r="A1" s="304" t="s">
        <v>436</v>
      </c>
    </row>
    <row r="2" spans="1:11" ht="15.6">
      <c r="A2" s="281" t="s">
        <v>475</v>
      </c>
      <c r="G2" s="305" t="s">
        <v>437</v>
      </c>
      <c r="K2" s="305">
        <v>1</v>
      </c>
    </row>
    <row r="3" spans="1:11" ht="15.6">
      <c r="A3" s="281"/>
    </row>
    <row r="4" spans="1:11" ht="12">
      <c r="D4" s="308"/>
    </row>
    <row r="5" spans="1:11" ht="12">
      <c r="A5" s="309"/>
      <c r="B5" s="309"/>
      <c r="C5" s="310"/>
      <c r="D5" s="308" t="s">
        <v>297</v>
      </c>
    </row>
    <row r="6" spans="1:11" ht="12">
      <c r="A6" s="309"/>
      <c r="B6" s="309"/>
      <c r="C6" s="310" t="s">
        <v>438</v>
      </c>
      <c r="D6" s="311" t="s">
        <v>439</v>
      </c>
    </row>
    <row r="7" spans="1:11" ht="12">
      <c r="A7" s="309" t="s">
        <v>440</v>
      </c>
      <c r="B7" s="309" t="s">
        <v>441</v>
      </c>
      <c r="C7" s="310" t="s">
        <v>442</v>
      </c>
      <c r="D7" s="311" t="s">
        <v>443</v>
      </c>
    </row>
    <row r="9" spans="1:11">
      <c r="B9" s="312" t="s">
        <v>444</v>
      </c>
    </row>
    <row r="10" spans="1:11">
      <c r="A10" s="313">
        <v>100164</v>
      </c>
      <c r="B10" s="305" t="s">
        <v>445</v>
      </c>
      <c r="C10" s="306">
        <f>0.48*$K$2</f>
        <v>0.48</v>
      </c>
      <c r="D10" s="307">
        <f>C10*$C$41</f>
        <v>4.32</v>
      </c>
    </row>
    <row r="11" spans="1:11">
      <c r="A11" s="313">
        <v>100166</v>
      </c>
      <c r="B11" s="305" t="s">
        <v>446</v>
      </c>
      <c r="C11" s="306">
        <f>0.84*K2</f>
        <v>0.84</v>
      </c>
      <c r="D11" s="307">
        <f>C11*$C$41</f>
        <v>7.56</v>
      </c>
    </row>
    <row r="12" spans="1:11">
      <c r="A12" s="313">
        <v>100182</v>
      </c>
      <c r="B12" s="305" t="s">
        <v>447</v>
      </c>
      <c r="C12" s="306">
        <f>0.36*K2</f>
        <v>0.36</v>
      </c>
      <c r="D12" s="307">
        <f>C12*$C$41</f>
        <v>3.2399999999999998</v>
      </c>
    </row>
    <row r="13" spans="1:11">
      <c r="A13" s="313">
        <v>100186</v>
      </c>
      <c r="B13" s="305" t="s">
        <v>448</v>
      </c>
      <c r="C13" s="306">
        <f>0.6*K2</f>
        <v>0.6</v>
      </c>
      <c r="D13" s="307">
        <f>C13*$C$41</f>
        <v>5.3999999999999995</v>
      </c>
    </row>
    <row r="14" spans="1:11">
      <c r="A14" s="313">
        <v>100193</v>
      </c>
      <c r="B14" s="305" t="s">
        <v>449</v>
      </c>
      <c r="C14" s="314">
        <v>37.5</v>
      </c>
      <c r="D14" s="307">
        <f>C14*$C$41</f>
        <v>337.5</v>
      </c>
    </row>
    <row r="15" spans="1:11">
      <c r="A15" s="313"/>
      <c r="B15" s="312" t="s">
        <v>450</v>
      </c>
      <c r="C15" s="315">
        <f>SUM(C10:C14)</f>
        <v>39.78</v>
      </c>
      <c r="D15" s="316">
        <f>SUM(D10:D14)</f>
        <v>358.02</v>
      </c>
    </row>
    <row r="16" spans="1:11">
      <c r="A16" s="313"/>
    </row>
    <row r="17" spans="1:4">
      <c r="A17" s="313"/>
      <c r="B17" s="312" t="s">
        <v>451</v>
      </c>
    </row>
    <row r="18" spans="1:4">
      <c r="A18" s="313">
        <v>100150</v>
      </c>
      <c r="B18" s="305" t="s">
        <v>452</v>
      </c>
      <c r="C18" s="306">
        <v>0</v>
      </c>
      <c r="D18" s="307">
        <v>0</v>
      </c>
    </row>
    <row r="19" spans="1:4">
      <c r="A19" s="313">
        <v>100152</v>
      </c>
      <c r="B19" s="305" t="s">
        <v>453</v>
      </c>
      <c r="C19" s="306">
        <v>0</v>
      </c>
      <c r="D19" s="307">
        <f>100*12</f>
        <v>1200</v>
      </c>
    </row>
    <row r="20" spans="1:4">
      <c r="A20" s="313">
        <v>100155</v>
      </c>
      <c r="B20" s="305" t="s">
        <v>454</v>
      </c>
      <c r="C20" s="306">
        <v>0</v>
      </c>
      <c r="D20" s="307">
        <v>0</v>
      </c>
    </row>
    <row r="21" spans="1:4">
      <c r="A21" s="313">
        <v>100169</v>
      </c>
      <c r="B21" s="305" t="s">
        <v>455</v>
      </c>
      <c r="C21" s="306">
        <v>0</v>
      </c>
      <c r="D21" s="307">
        <v>0</v>
      </c>
    </row>
    <row r="22" spans="1:4">
      <c r="A22" s="313">
        <v>100171</v>
      </c>
      <c r="B22" s="305" t="s">
        <v>456</v>
      </c>
      <c r="C22" s="306">
        <v>0</v>
      </c>
      <c r="D22" s="307">
        <v>0</v>
      </c>
    </row>
    <row r="23" spans="1:4">
      <c r="A23" s="313">
        <v>100187</v>
      </c>
      <c r="B23" s="305" t="s">
        <v>457</v>
      </c>
      <c r="C23" s="306">
        <v>0</v>
      </c>
      <c r="D23" s="307">
        <v>0</v>
      </c>
    </row>
    <row r="24" spans="1:4">
      <c r="A24" s="313">
        <v>100188</v>
      </c>
      <c r="B24" s="305" t="s">
        <v>458</v>
      </c>
      <c r="C24" s="306">
        <v>0</v>
      </c>
      <c r="D24" s="307">
        <f>(+C24*20)*6</f>
        <v>0</v>
      </c>
    </row>
    <row r="25" spans="1:4">
      <c r="A25" s="313">
        <v>100191</v>
      </c>
      <c r="B25" s="305" t="s">
        <v>459</v>
      </c>
      <c r="C25" s="306">
        <v>0</v>
      </c>
      <c r="D25" s="307">
        <v>0</v>
      </c>
    </row>
    <row r="26" spans="1:4">
      <c r="A26" s="313">
        <v>100196</v>
      </c>
      <c r="B26" s="305" t="s">
        <v>460</v>
      </c>
      <c r="C26" s="306">
        <v>0</v>
      </c>
      <c r="D26" s="307">
        <v>0</v>
      </c>
    </row>
    <row r="27" spans="1:4">
      <c r="A27" s="313"/>
      <c r="B27" s="312" t="s">
        <v>450</v>
      </c>
      <c r="C27" s="315">
        <f>SUM(C18:C26)</f>
        <v>0</v>
      </c>
      <c r="D27" s="316">
        <f>SUM(D18:D26)</f>
        <v>1200</v>
      </c>
    </row>
    <row r="28" spans="1:4">
      <c r="A28" s="313"/>
    </row>
    <row r="29" spans="1:4">
      <c r="A29" s="313"/>
      <c r="B29" s="312" t="s">
        <v>461</v>
      </c>
    </row>
    <row r="30" spans="1:4">
      <c r="A30" s="313">
        <v>100158</v>
      </c>
      <c r="B30" s="305" t="s">
        <v>462</v>
      </c>
      <c r="C30" s="306">
        <f>45*K2</f>
        <v>45</v>
      </c>
      <c r="D30" s="307">
        <f>C30*$C$43</f>
        <v>38250</v>
      </c>
    </row>
    <row r="31" spans="1:4">
      <c r="A31" s="313">
        <v>100159</v>
      </c>
      <c r="B31" s="305" t="s">
        <v>463</v>
      </c>
      <c r="C31" s="306">
        <f>172.08*K2</f>
        <v>172.08</v>
      </c>
      <c r="D31" s="307">
        <f>C31*$C$43</f>
        <v>146268</v>
      </c>
    </row>
    <row r="32" spans="1:4">
      <c r="A32" s="313">
        <v>100192</v>
      </c>
      <c r="B32" s="305" t="s">
        <v>464</v>
      </c>
      <c r="C32" s="306">
        <f>240*K2</f>
        <v>240</v>
      </c>
      <c r="D32" s="307">
        <f>C32*$C$43</f>
        <v>204000</v>
      </c>
    </row>
    <row r="33" spans="1:4">
      <c r="A33" s="313"/>
      <c r="B33" s="312" t="s">
        <v>450</v>
      </c>
      <c r="C33" s="315">
        <f>SUM(C30:C32)</f>
        <v>457.08000000000004</v>
      </c>
      <c r="D33" s="316">
        <f>SUM(D30:D32)</f>
        <v>388518</v>
      </c>
    </row>
    <row r="34" spans="1:4">
      <c r="A34" s="313"/>
    </row>
    <row r="35" spans="1:4">
      <c r="A35" s="313"/>
      <c r="B35" s="312" t="s">
        <v>465</v>
      </c>
    </row>
    <row r="36" spans="1:4">
      <c r="A36" s="313">
        <v>100154</v>
      </c>
      <c r="B36" s="305" t="s">
        <v>466</v>
      </c>
      <c r="C36" s="306">
        <v>0</v>
      </c>
      <c r="D36" s="307">
        <f>100*12</f>
        <v>1200</v>
      </c>
    </row>
    <row r="37" spans="1:4">
      <c r="A37" s="313">
        <v>100156</v>
      </c>
      <c r="B37" s="305" t="s">
        <v>467</v>
      </c>
      <c r="C37" s="306">
        <v>0</v>
      </c>
      <c r="D37" s="307">
        <v>0</v>
      </c>
    </row>
    <row r="38" spans="1:4">
      <c r="A38" s="313"/>
      <c r="B38" s="312" t="s">
        <v>450</v>
      </c>
      <c r="C38" s="315">
        <f>+C36+C37</f>
        <v>0</v>
      </c>
      <c r="D38" s="316">
        <f>+D36+D37</f>
        <v>1200</v>
      </c>
    </row>
    <row r="39" spans="1:4" ht="10.8" thickBot="1">
      <c r="A39" s="313"/>
      <c r="B39" s="312" t="s">
        <v>468</v>
      </c>
      <c r="D39" s="317">
        <f>+D15+D27+D33+D38</f>
        <v>391276.02</v>
      </c>
    </row>
    <row r="40" spans="1:4" ht="11.4" thickTop="1" thickBot="1">
      <c r="D40" s="318"/>
    </row>
    <row r="41" spans="1:4">
      <c r="A41" s="305" t="s">
        <v>469</v>
      </c>
      <c r="B41" s="319" t="s">
        <v>480</v>
      </c>
      <c r="C41" s="306">
        <v>9</v>
      </c>
      <c r="D41" s="320"/>
    </row>
    <row r="42" spans="1:4">
      <c r="B42" s="321"/>
    </row>
    <row r="43" spans="1:4" ht="10.8" thickBot="1">
      <c r="B43" s="322" t="s">
        <v>481</v>
      </c>
      <c r="C43" s="306">
        <v>850</v>
      </c>
    </row>
    <row r="45" spans="1:4">
      <c r="D45" s="318"/>
    </row>
    <row r="46" spans="1:4">
      <c r="D46" s="318"/>
    </row>
    <row r="48" spans="1:4">
      <c r="B48" s="312" t="s">
        <v>470</v>
      </c>
    </row>
    <row r="49" spans="2:2">
      <c r="B49" s="305" t="s">
        <v>471</v>
      </c>
    </row>
    <row r="50" spans="2:2">
      <c r="B50" s="305" t="s">
        <v>472</v>
      </c>
    </row>
    <row r="51" spans="2:2">
      <c r="B51" s="305" t="s">
        <v>473</v>
      </c>
    </row>
    <row r="52" spans="2:2">
      <c r="B52" s="305" t="s">
        <v>474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workbookViewId="0">
      <selection activeCell="A14" sqref="A14"/>
    </sheetView>
  </sheetViews>
  <sheetFormatPr defaultRowHeight="13.2"/>
  <cols>
    <col min="1" max="1" width="3.88671875" customWidth="1"/>
    <col min="2" max="2" width="61" customWidth="1"/>
    <col min="3" max="3" width="3.109375" style="348" customWidth="1"/>
    <col min="4" max="4" width="15.6640625" customWidth="1"/>
    <col min="5" max="5" width="3.5546875" style="348" customWidth="1"/>
    <col min="6" max="6" width="15.6640625" customWidth="1"/>
    <col min="7" max="7" width="3.5546875" style="348" customWidth="1"/>
    <col min="8" max="8" width="15.6640625" customWidth="1"/>
  </cols>
  <sheetData>
    <row r="1" spans="1:8" ht="15.6">
      <c r="A1" s="335" t="s">
        <v>482</v>
      </c>
      <c r="C1" s="336"/>
      <c r="E1" s="336"/>
      <c r="G1" s="336"/>
    </row>
    <row r="2" spans="1:8" ht="15.6">
      <c r="A2" s="281" t="s">
        <v>478</v>
      </c>
      <c r="C2" s="336"/>
      <c r="E2" s="336"/>
      <c r="G2" s="336"/>
    </row>
    <row r="3" spans="1:8">
      <c r="C3" s="337"/>
      <c r="E3" s="337"/>
      <c r="G3" s="337"/>
    </row>
    <row r="4" spans="1:8" ht="13.8" thickBot="1">
      <c r="A4" s="95"/>
      <c r="B4" s="95"/>
      <c r="C4" s="338"/>
      <c r="D4" s="339" t="s">
        <v>483</v>
      </c>
      <c r="E4" s="338"/>
      <c r="F4" s="339" t="s">
        <v>208</v>
      </c>
      <c r="G4" s="338"/>
      <c r="H4" s="80" t="s">
        <v>204</v>
      </c>
    </row>
    <row r="5" spans="1:8" ht="5.25" customHeight="1">
      <c r="A5" s="95"/>
      <c r="B5" s="95"/>
      <c r="C5" s="337"/>
      <c r="D5" s="95"/>
      <c r="E5" s="337"/>
      <c r="F5" s="95"/>
      <c r="G5" s="337"/>
    </row>
    <row r="6" spans="1:8">
      <c r="A6" s="95" t="s">
        <v>484</v>
      </c>
      <c r="B6" s="95"/>
      <c r="C6" s="340" t="s">
        <v>327</v>
      </c>
      <c r="D6" s="341"/>
      <c r="E6" s="340" t="s">
        <v>327</v>
      </c>
      <c r="F6" s="341"/>
      <c r="G6" s="340" t="s">
        <v>327</v>
      </c>
      <c r="H6" s="341"/>
    </row>
    <row r="7" spans="1:8">
      <c r="A7" s="95" t="s">
        <v>485</v>
      </c>
      <c r="B7" s="95"/>
      <c r="C7" s="340"/>
      <c r="D7" s="95"/>
      <c r="E7" s="340"/>
      <c r="F7" s="95"/>
      <c r="G7" s="340"/>
      <c r="H7" s="95"/>
    </row>
    <row r="8" spans="1:8">
      <c r="A8" s="95" t="s">
        <v>486</v>
      </c>
      <c r="B8" s="95"/>
      <c r="C8" s="340"/>
      <c r="D8" s="95"/>
      <c r="E8" s="340"/>
      <c r="F8" s="95"/>
      <c r="G8" s="340"/>
      <c r="H8" s="95"/>
    </row>
    <row r="9" spans="1:8">
      <c r="A9" s="95" t="s">
        <v>487</v>
      </c>
      <c r="B9" s="95"/>
      <c r="C9" s="340"/>
      <c r="D9" s="95"/>
      <c r="E9" s="340"/>
      <c r="F9" s="95"/>
      <c r="G9" s="340"/>
      <c r="H9" s="95"/>
    </row>
    <row r="10" spans="1:8">
      <c r="A10" s="95" t="s">
        <v>488</v>
      </c>
      <c r="B10" s="95"/>
      <c r="C10" s="340"/>
      <c r="D10" s="95"/>
      <c r="E10" s="340"/>
      <c r="F10" s="95"/>
      <c r="G10" s="340"/>
      <c r="H10" s="95"/>
    </row>
    <row r="11" spans="1:8">
      <c r="A11" s="95" t="s">
        <v>421</v>
      </c>
      <c r="B11" s="95"/>
      <c r="C11" s="340"/>
      <c r="D11" s="104"/>
      <c r="E11" s="340"/>
      <c r="F11" s="104"/>
      <c r="G11" s="340"/>
      <c r="H11" s="104"/>
    </row>
    <row r="12" spans="1:8" ht="8.25" customHeight="1">
      <c r="A12" s="95"/>
      <c r="B12" s="95"/>
      <c r="C12" s="340"/>
      <c r="D12" s="95"/>
      <c r="E12" s="340"/>
      <c r="F12" s="95"/>
      <c r="G12" s="340"/>
    </row>
    <row r="13" spans="1:8">
      <c r="A13" s="146" t="s">
        <v>489</v>
      </c>
      <c r="B13" s="95"/>
      <c r="C13" s="340" t="s">
        <v>327</v>
      </c>
      <c r="D13" s="341"/>
      <c r="E13" s="340" t="s">
        <v>327</v>
      </c>
      <c r="F13" s="341"/>
      <c r="G13" s="340" t="s">
        <v>327</v>
      </c>
      <c r="H13" s="342"/>
    </row>
    <row r="14" spans="1:8">
      <c r="A14" s="146"/>
      <c r="B14" s="95"/>
      <c r="C14" s="343"/>
      <c r="D14" s="342"/>
      <c r="E14" s="343"/>
      <c r="F14" s="342"/>
      <c r="G14" s="343"/>
      <c r="H14" s="342"/>
    </row>
    <row r="15" spans="1:8">
      <c r="A15" s="291" t="s">
        <v>183</v>
      </c>
      <c r="B15" s="95"/>
      <c r="C15" s="343"/>
      <c r="D15" s="344"/>
      <c r="E15" s="343"/>
      <c r="F15" s="345"/>
      <c r="G15" s="343"/>
      <c r="H15" s="344"/>
    </row>
    <row r="16" spans="1:8" ht="6.75" customHeight="1">
      <c r="A16" s="146"/>
      <c r="B16" s="95"/>
      <c r="C16" s="340"/>
      <c r="D16" s="342"/>
      <c r="E16" s="340"/>
      <c r="F16" s="342"/>
      <c r="G16" s="340"/>
      <c r="H16" s="342"/>
    </row>
    <row r="17" spans="1:8">
      <c r="A17" s="146" t="s">
        <v>490</v>
      </c>
      <c r="B17" s="95"/>
      <c r="C17" s="340" t="s">
        <v>327</v>
      </c>
      <c r="D17" s="346"/>
      <c r="E17" s="340" t="s">
        <v>327</v>
      </c>
      <c r="F17" s="346"/>
      <c r="G17" s="340" t="s">
        <v>327</v>
      </c>
      <c r="H17" s="347"/>
    </row>
    <row r="18" spans="1:8">
      <c r="A18" s="95"/>
      <c r="B18" s="95"/>
      <c r="C18" s="340"/>
      <c r="D18" s="95"/>
      <c r="E18" s="340"/>
      <c r="F18" s="95"/>
      <c r="G18" s="340"/>
    </row>
    <row r="19" spans="1:8">
      <c r="A19" s="95" t="s">
        <v>328</v>
      </c>
      <c r="B19" s="95"/>
      <c r="C19" s="340"/>
      <c r="D19" s="96">
        <f>ROUND('Detail Breakdown'!D14/1000,0)</f>
        <v>737</v>
      </c>
      <c r="E19" s="340"/>
      <c r="F19" s="96">
        <f>ROUND('Detail Breakdown'!F14/1000,0)</f>
        <v>860</v>
      </c>
      <c r="G19" s="340"/>
      <c r="H19" s="95">
        <f>D19-F19</f>
        <v>-123</v>
      </c>
    </row>
    <row r="20" spans="1:8">
      <c r="A20" s="95" t="s">
        <v>491</v>
      </c>
      <c r="B20" s="95"/>
      <c r="C20" s="340"/>
      <c r="D20" s="95">
        <f>ROUND('Detail Breakdown'!D28/1000,0)</f>
        <v>87</v>
      </c>
      <c r="E20" s="340"/>
      <c r="F20" s="95">
        <f>ROUND('Detail Breakdown'!F28/1000,0)</f>
        <v>180</v>
      </c>
      <c r="G20" s="340"/>
      <c r="H20" s="95">
        <f t="shared" ref="H20:H31" si="0">D20-F20</f>
        <v>-93</v>
      </c>
    </row>
    <row r="21" spans="1:8">
      <c r="A21" s="95" t="s">
        <v>492</v>
      </c>
      <c r="B21" s="95"/>
      <c r="C21" s="340"/>
      <c r="D21" s="96">
        <f>ROUND('Detail Breakdown'!D38/1000,0)</f>
        <v>93</v>
      </c>
      <c r="E21" s="340"/>
      <c r="F21" s="96">
        <f>ROUND('Detail Breakdown'!F38/1000,0)</f>
        <v>290</v>
      </c>
      <c r="G21" s="340"/>
      <c r="H21" s="95">
        <f t="shared" si="0"/>
        <v>-197</v>
      </c>
    </row>
    <row r="22" spans="1:8">
      <c r="A22" s="95" t="s">
        <v>358</v>
      </c>
      <c r="B22" s="95"/>
      <c r="C22" s="340"/>
      <c r="D22" s="96">
        <f>ROUND('Detail Breakdown'!D51/1000,0)</f>
        <v>26</v>
      </c>
      <c r="E22" s="340"/>
      <c r="F22" s="96">
        <f>ROUND('Detail Breakdown'!F51/1000,0)</f>
        <v>40</v>
      </c>
      <c r="G22" s="340"/>
      <c r="H22" s="95">
        <f t="shared" si="0"/>
        <v>-14</v>
      </c>
    </row>
    <row r="23" spans="1:8">
      <c r="A23" s="95" t="s">
        <v>370</v>
      </c>
      <c r="B23" s="95"/>
      <c r="C23" s="343"/>
      <c r="D23" s="96">
        <f>ROUND('Detail Breakdown'!D62/1000,0)</f>
        <v>195</v>
      </c>
      <c r="E23" s="343"/>
      <c r="F23" s="96">
        <f>ROUND('Detail Breakdown'!F62/1000,0)</f>
        <v>240</v>
      </c>
      <c r="G23" s="343"/>
      <c r="H23" s="95">
        <f t="shared" si="0"/>
        <v>-45</v>
      </c>
    </row>
    <row r="24" spans="1:8">
      <c r="A24" s="95" t="s">
        <v>379</v>
      </c>
      <c r="B24" s="95"/>
      <c r="C24" s="340"/>
      <c r="D24" s="96">
        <f>ROUND('Detail Breakdown'!D73/1000,0)</f>
        <v>1</v>
      </c>
      <c r="E24" s="340"/>
      <c r="F24" s="96">
        <f>'Detail Breakdown'!F73/1000</f>
        <v>1</v>
      </c>
      <c r="G24" s="340"/>
      <c r="H24" s="95">
        <f t="shared" si="0"/>
        <v>0</v>
      </c>
    </row>
    <row r="25" spans="1:8">
      <c r="A25" s="95" t="s">
        <v>388</v>
      </c>
      <c r="B25" s="95"/>
      <c r="D25" s="96">
        <f>'Detail Breakdown'!D82/1000</f>
        <v>0</v>
      </c>
      <c r="F25" s="96">
        <f>'Detail Breakdown'!F82/1000</f>
        <v>0</v>
      </c>
      <c r="H25" s="95">
        <f t="shared" si="0"/>
        <v>0</v>
      </c>
    </row>
    <row r="26" spans="1:8">
      <c r="A26" s="95" t="s">
        <v>396</v>
      </c>
      <c r="B26" s="95"/>
      <c r="D26" s="96">
        <f>'Detail Breakdown'!D85/1000</f>
        <v>0</v>
      </c>
      <c r="F26" s="96">
        <f>'Detail Breakdown'!F85/1000</f>
        <v>0</v>
      </c>
      <c r="H26" s="95">
        <f t="shared" si="0"/>
        <v>0</v>
      </c>
    </row>
    <row r="27" spans="1:8">
      <c r="A27" s="291" t="s">
        <v>504</v>
      </c>
      <c r="B27" s="95"/>
      <c r="D27" s="96">
        <f>ROUND('Detail Breakdown'!D87/1000,0)</f>
        <v>97</v>
      </c>
      <c r="F27" s="96">
        <f>'Detail Breakdown'!F87/1000</f>
        <v>237.6</v>
      </c>
      <c r="H27" s="95">
        <f t="shared" si="0"/>
        <v>-140.6</v>
      </c>
    </row>
    <row r="28" spans="1:8">
      <c r="A28" s="95" t="s">
        <v>400</v>
      </c>
      <c r="B28" s="95"/>
      <c r="D28" s="349">
        <f>ROUND('Detail Breakdown'!D96/1000,0)</f>
        <v>31</v>
      </c>
      <c r="F28" s="349">
        <f>'Detail Breakdown'!F96/1000</f>
        <v>62.107999999999997</v>
      </c>
      <c r="H28" s="95">
        <f t="shared" si="0"/>
        <v>-31.107999999999997</v>
      </c>
    </row>
    <row r="29" spans="1:8">
      <c r="A29" s="95" t="s">
        <v>407</v>
      </c>
      <c r="B29" s="95"/>
      <c r="D29" s="96">
        <f>'Detail Breakdown'!D99/1000</f>
        <v>0</v>
      </c>
      <c r="F29" s="96">
        <f>'Detail Breakdown'!F99/1000</f>
        <v>0</v>
      </c>
      <c r="H29" s="95">
        <f t="shared" si="0"/>
        <v>0</v>
      </c>
    </row>
    <row r="30" spans="1:8">
      <c r="A30" s="95" t="s">
        <v>409</v>
      </c>
      <c r="B30" s="95"/>
      <c r="D30" s="96">
        <f>'Detail Breakdown'!D102/1000</f>
        <v>0</v>
      </c>
      <c r="F30" s="96">
        <f>'Detail Breakdown'!F102/1000</f>
        <v>0</v>
      </c>
      <c r="H30" s="95">
        <f t="shared" si="0"/>
        <v>0</v>
      </c>
    </row>
    <row r="31" spans="1:8">
      <c r="A31" s="95" t="s">
        <v>411</v>
      </c>
      <c r="B31" s="95"/>
      <c r="D31" s="104">
        <f>ROUND('Detail Breakdown'!D107/1000,0)</f>
        <v>15</v>
      </c>
      <c r="F31" s="104">
        <f>'Detail Breakdown'!F107/1000</f>
        <v>17.87</v>
      </c>
      <c r="H31" s="104">
        <f t="shared" si="0"/>
        <v>-2.870000000000001</v>
      </c>
    </row>
    <row r="32" spans="1:8" ht="5.25" customHeight="1">
      <c r="A32" s="95"/>
      <c r="B32" s="95"/>
      <c r="D32" s="95"/>
      <c r="F32" s="95"/>
    </row>
    <row r="33" spans="1:8">
      <c r="A33" s="146" t="s">
        <v>191</v>
      </c>
      <c r="B33" s="95"/>
      <c r="C33" s="340" t="s">
        <v>327</v>
      </c>
      <c r="D33" s="350">
        <f>SUM(D19:D32)</f>
        <v>1282</v>
      </c>
      <c r="E33" s="340" t="s">
        <v>327</v>
      </c>
      <c r="F33" s="350">
        <f>SUM(F19:F32)</f>
        <v>1928.5779999999997</v>
      </c>
      <c r="G33" s="340" t="s">
        <v>327</v>
      </c>
      <c r="H33" s="350">
        <f>SUM(H19:H32)</f>
        <v>-646.57799999999997</v>
      </c>
    </row>
    <row r="34" spans="1:8" ht="6.75" customHeight="1">
      <c r="A34" s="95"/>
      <c r="B34" s="95"/>
      <c r="D34" s="95"/>
      <c r="F34" s="96"/>
      <c r="H34" s="22"/>
    </row>
    <row r="35" spans="1:8" ht="13.8" thickBot="1">
      <c r="A35" s="146" t="s">
        <v>493</v>
      </c>
      <c r="B35" s="95"/>
      <c r="C35" s="340" t="s">
        <v>327</v>
      </c>
      <c r="D35" s="351">
        <f>D13-D33</f>
        <v>-1282</v>
      </c>
      <c r="E35" s="340" t="s">
        <v>327</v>
      </c>
      <c r="F35" s="351">
        <f>F13-F33</f>
        <v>-1928.5779999999997</v>
      </c>
      <c r="G35" s="340" t="s">
        <v>327</v>
      </c>
      <c r="H35" s="351">
        <f>H13-H33</f>
        <v>646.57799999999997</v>
      </c>
    </row>
    <row r="36" spans="1:8" ht="19.5" customHeight="1" thickTop="1">
      <c r="A36" s="95"/>
      <c r="B36" s="95"/>
      <c r="D36" s="96"/>
      <c r="F36" s="164"/>
    </row>
    <row r="37" spans="1:8">
      <c r="A37" s="97" t="s">
        <v>192</v>
      </c>
      <c r="B37" s="95"/>
      <c r="D37" s="95"/>
      <c r="F37" s="95"/>
    </row>
    <row r="38" spans="1:8" ht="4.5" customHeight="1">
      <c r="A38" s="95"/>
      <c r="B38" s="95"/>
      <c r="D38" s="96"/>
      <c r="F38" s="95"/>
    </row>
    <row r="39" spans="1:8">
      <c r="A39" s="95" t="s">
        <v>206</v>
      </c>
      <c r="B39" s="95"/>
      <c r="D39" s="352">
        <v>1</v>
      </c>
      <c r="F39" s="353">
        <v>1</v>
      </c>
      <c r="H39" s="353">
        <f>D39-F39</f>
        <v>0</v>
      </c>
    </row>
    <row r="40" spans="1:8">
      <c r="A40" s="95" t="s">
        <v>494</v>
      </c>
      <c r="B40" s="95"/>
      <c r="D40" s="352">
        <v>1</v>
      </c>
      <c r="F40" s="353">
        <v>2</v>
      </c>
      <c r="H40" s="353">
        <f>D40-F40</f>
        <v>-1</v>
      </c>
    </row>
    <row r="41" spans="1:8">
      <c r="A41" s="95" t="s">
        <v>207</v>
      </c>
      <c r="B41" s="95"/>
      <c r="D41" s="352">
        <v>0</v>
      </c>
      <c r="F41" s="353">
        <f>1+1</f>
        <v>2</v>
      </c>
      <c r="H41" s="353">
        <f>D41-F41</f>
        <v>-2</v>
      </c>
    </row>
    <row r="42" spans="1:8">
      <c r="A42" s="95" t="s">
        <v>495</v>
      </c>
      <c r="B42" s="95"/>
      <c r="D42" s="352">
        <v>1</v>
      </c>
      <c r="F42" s="353">
        <f>1+1</f>
        <v>2</v>
      </c>
      <c r="H42" s="353">
        <f>D42-F42</f>
        <v>-1</v>
      </c>
    </row>
    <row r="43" spans="1:8">
      <c r="A43" s="95" t="s">
        <v>496</v>
      </c>
      <c r="B43" s="95"/>
      <c r="D43" s="354">
        <f>1+1</f>
        <v>2</v>
      </c>
      <c r="F43" s="354">
        <f>1+1</f>
        <v>2</v>
      </c>
      <c r="H43" s="354">
        <f>D43-F43</f>
        <v>0</v>
      </c>
    </row>
    <row r="44" spans="1:8" ht="4.5" customHeight="1">
      <c r="A44" s="145"/>
      <c r="B44" s="145"/>
      <c r="D44" s="355"/>
      <c r="F44" s="355"/>
      <c r="H44" s="355"/>
    </row>
    <row r="45" spans="1:8" ht="13.8" thickBot="1">
      <c r="A45" s="146" t="s">
        <v>497</v>
      </c>
      <c r="B45" s="95"/>
      <c r="D45" s="356">
        <f>SUM(D39:D44)</f>
        <v>5</v>
      </c>
      <c r="F45" s="356">
        <f>SUM(F39:F44)</f>
        <v>9</v>
      </c>
      <c r="H45" s="356">
        <f>SUM(H39:H44)</f>
        <v>-4</v>
      </c>
    </row>
    <row r="46" spans="1:8" ht="21.75" customHeight="1" thickTop="1">
      <c r="A46" s="146"/>
      <c r="B46" s="95"/>
      <c r="D46" s="95"/>
      <c r="F46" s="95"/>
    </row>
    <row r="47" spans="1:8" ht="13.8" thickBot="1">
      <c r="A47" s="97" t="s">
        <v>498</v>
      </c>
      <c r="B47" s="95"/>
      <c r="D47" s="339" t="s">
        <v>499</v>
      </c>
      <c r="F47" s="357"/>
      <c r="H47" s="339" t="s">
        <v>500</v>
      </c>
    </row>
    <row r="48" spans="1:8">
      <c r="A48" s="358" t="s">
        <v>501</v>
      </c>
      <c r="B48" s="95"/>
      <c r="C48" s="340" t="s">
        <v>327</v>
      </c>
      <c r="D48" s="95">
        <f>(F19+F20+F23+F27)/F45</f>
        <v>168.62222222222221</v>
      </c>
      <c r="F48" s="95"/>
      <c r="G48" s="340" t="s">
        <v>327</v>
      </c>
    </row>
    <row r="49" spans="1:7">
      <c r="A49" s="358" t="s">
        <v>502</v>
      </c>
      <c r="B49" s="95"/>
      <c r="C49" s="340" t="s">
        <v>327</v>
      </c>
      <c r="D49" s="95">
        <f>F17/F45</f>
        <v>0</v>
      </c>
      <c r="F49" s="95"/>
      <c r="G49" s="340" t="s">
        <v>327</v>
      </c>
    </row>
    <row r="50" spans="1:7">
      <c r="A50" s="358" t="s">
        <v>503</v>
      </c>
      <c r="B50" s="95"/>
      <c r="D50" s="95"/>
      <c r="F50" s="95"/>
    </row>
  </sheetData>
  <phoneticPr fontId="0" type="noConversion"/>
  <pageMargins left="0.5" right="0.5" top="0.5" bottom="0.5" header="0.5" footer="0.5"/>
  <pageSetup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ExpComp</vt:lpstr>
      <vt:lpstr>2001 Headcount</vt:lpstr>
      <vt:lpstr>Cost rates</vt:lpstr>
      <vt:lpstr>Income Statement (2)</vt:lpstr>
      <vt:lpstr>Detail Breakdown</vt:lpstr>
      <vt:lpstr>Headcount Assumptions</vt:lpstr>
      <vt:lpstr>Assumptions (2)</vt:lpstr>
      <vt:lpstr>EPSC</vt:lpstr>
      <vt:lpstr>Income Statement</vt:lpstr>
      <vt:lpstr>Assumptions</vt:lpstr>
      <vt:lpstr>Spec Pay</vt:lpstr>
      <vt:lpstr>Cap HC Template</vt:lpstr>
      <vt:lpstr>HC Load</vt:lpstr>
      <vt:lpstr>'2001 Headcount'!Print_Area</vt:lpstr>
      <vt:lpstr>Assumptions!Print_Area</vt:lpstr>
      <vt:lpstr>'Cap HC Template'!Print_Area</vt:lpstr>
      <vt:lpstr>'Cost rates'!Print_Area</vt:lpstr>
      <vt:lpstr>'HC Load'!Print_Area</vt:lpstr>
      <vt:lpstr>Assumptions!Print_Titles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tbarta</dc:creator>
  <cp:lastModifiedBy>Havlíček Jan</cp:lastModifiedBy>
  <cp:lastPrinted>2001-09-20T15:17:36Z</cp:lastPrinted>
  <dcterms:created xsi:type="dcterms:W3CDTF">1998-08-24T18:19:19Z</dcterms:created>
  <dcterms:modified xsi:type="dcterms:W3CDTF">2023-09-10T11:32:14Z</dcterms:modified>
</cp:coreProperties>
</file>