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32" windowWidth="15240" windowHeight="8832"/>
  </bookViews>
  <sheets>
    <sheet name="Summary and Risking" sheetId="2" r:id="rId1"/>
  </sheets>
  <calcPr calcId="0"/>
</workbook>
</file>

<file path=xl/calcChain.xml><?xml version="1.0" encoding="utf-8"?>
<calcChain xmlns="http://schemas.openxmlformats.org/spreadsheetml/2006/main">
  <c r="I7" i="2" l="1"/>
  <c r="L7" i="2"/>
  <c r="I8" i="2"/>
  <c r="L8" i="2"/>
  <c r="K9" i="2"/>
  <c r="L9" i="2"/>
  <c r="C10" i="2"/>
  <c r="D10" i="2"/>
  <c r="E10" i="2"/>
  <c r="F10" i="2"/>
  <c r="I10" i="2"/>
  <c r="K10" i="2"/>
  <c r="L10" i="2"/>
  <c r="L12" i="2"/>
  <c r="L13" i="2"/>
  <c r="C15" i="2"/>
  <c r="D15" i="2"/>
  <c r="E15" i="2"/>
  <c r="F15" i="2"/>
  <c r="I15" i="2"/>
  <c r="J15" i="2"/>
  <c r="K15" i="2"/>
  <c r="L15" i="2"/>
  <c r="I17" i="2"/>
  <c r="L17" i="2"/>
  <c r="I18" i="2"/>
  <c r="L18" i="2"/>
  <c r="K19" i="2"/>
  <c r="L19" i="2"/>
  <c r="C20" i="2"/>
  <c r="D20" i="2"/>
  <c r="E20" i="2"/>
  <c r="F20" i="2"/>
  <c r="I20" i="2"/>
  <c r="J20" i="2"/>
  <c r="K20" i="2"/>
  <c r="L20" i="2"/>
  <c r="C23" i="2"/>
  <c r="D23" i="2"/>
  <c r="E23" i="2"/>
  <c r="F23" i="2"/>
  <c r="L23" i="2"/>
  <c r="C24" i="2"/>
  <c r="D24" i="2"/>
  <c r="E24" i="2"/>
  <c r="F24" i="2"/>
  <c r="L24" i="2"/>
  <c r="E30" i="2"/>
  <c r="F30" i="2"/>
  <c r="E31" i="2"/>
  <c r="F31" i="2"/>
  <c r="E32" i="2"/>
  <c r="F32" i="2"/>
  <c r="F33" i="2"/>
  <c r="E34" i="2"/>
  <c r="F34" i="2"/>
  <c r="F35" i="2"/>
  <c r="F36" i="2"/>
  <c r="E37" i="2"/>
  <c r="F37" i="2"/>
  <c r="C40" i="2"/>
  <c r="E40" i="2"/>
  <c r="F40" i="2"/>
  <c r="C41" i="2"/>
  <c r="E41" i="2"/>
  <c r="F41" i="2"/>
  <c r="E42" i="2"/>
  <c r="F42" i="2"/>
  <c r="E43" i="2"/>
  <c r="E44" i="2"/>
  <c r="F44" i="2"/>
  <c r="E45" i="2"/>
  <c r="F45" i="2"/>
  <c r="E46" i="2"/>
  <c r="F46" i="2"/>
  <c r="E47" i="2"/>
  <c r="F47" i="2"/>
</calcChain>
</file>

<file path=xl/sharedStrings.xml><?xml version="1.0" encoding="utf-8"?>
<sst xmlns="http://schemas.openxmlformats.org/spreadsheetml/2006/main" count="68" uniqueCount="45">
  <si>
    <t>Gulf Coast</t>
  </si>
  <si>
    <t>PDP</t>
  </si>
  <si>
    <t>PDNP</t>
  </si>
  <si>
    <t>PUD</t>
  </si>
  <si>
    <t>PROB</t>
  </si>
  <si>
    <t>POSS</t>
  </si>
  <si>
    <t>Rockies</t>
  </si>
  <si>
    <t>PV10</t>
  </si>
  <si>
    <t>PV15</t>
  </si>
  <si>
    <t>PV20</t>
  </si>
  <si>
    <t>$MM</t>
  </si>
  <si>
    <t>Total Proven</t>
  </si>
  <si>
    <t>Total 3P</t>
  </si>
  <si>
    <t>Total Company Proven</t>
  </si>
  <si>
    <t>Effective Date 7/1/2000</t>
  </si>
  <si>
    <t>4 Years</t>
  </si>
  <si>
    <t>Cash Flow</t>
  </si>
  <si>
    <t>Prod'n Tax</t>
  </si>
  <si>
    <t>LOE</t>
  </si>
  <si>
    <t>Workovers</t>
  </si>
  <si>
    <t>Oil - bbls</t>
  </si>
  <si>
    <t>Gas - mcf</t>
  </si>
  <si>
    <t>Total Revenue</t>
  </si>
  <si>
    <t>Net Revenue</t>
  </si>
  <si>
    <t>Total</t>
  </si>
  <si>
    <t>Volume</t>
  </si>
  <si>
    <t>Pricing</t>
  </si>
  <si>
    <t>$ Amounts</t>
  </si>
  <si>
    <t>% of Total</t>
  </si>
  <si>
    <t>Revenue</t>
  </si>
  <si>
    <t>Net Opns Cash</t>
  </si>
  <si>
    <t>Last 12</t>
  </si>
  <si>
    <t>Months</t>
  </si>
  <si>
    <t>Forward</t>
  </si>
  <si>
    <t>12 Months</t>
  </si>
  <si>
    <t>Book</t>
  </si>
  <si>
    <t>Estimated</t>
  </si>
  <si>
    <t>Total Company 3P</t>
  </si>
  <si>
    <t>Product</t>
  </si>
  <si>
    <t>Antara Resources</t>
  </si>
  <si>
    <t>GULF COAST ONLY</t>
  </si>
  <si>
    <t>Risking</t>
  </si>
  <si>
    <t>%</t>
  </si>
  <si>
    <t>Risked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</si>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</sst>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8" formatCode="_(* #,##0_);_(* \(#,##0\);_(* &quot;-&quot;??_);_(@_)"/>
  </numFmts>
  <fonts count="3" x14ac:knownFonts="1">
    <font>
      <sz val="10"/>
      <name val="MS Sans Serif"/>
    </font>
    <font>
      <sz val="10"/>
      <name val="MS Sans Serif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4" fontId="0" fillId="0" borderId="0" xfId="2" applyFont="1"/>
    <xf numFmtId="44" fontId="2" fillId="0" borderId="0" xfId="2" applyFont="1"/>
    <xf numFmtId="4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Continuous"/>
    </xf>
    <xf numFmtId="166" fontId="0" fillId="0" borderId="0" xfId="2" applyNumberFormat="1" applyFont="1"/>
    <xf numFmtId="168" fontId="0" fillId="0" borderId="0" xfId="1" applyNumberFormat="1" applyFont="1"/>
    <xf numFmtId="44" fontId="0" fillId="0" borderId="0" xfId="2" applyNumberFormat="1" applyFont="1"/>
    <xf numFmtId="166" fontId="2" fillId="0" borderId="0" xfId="2" applyNumberFormat="1" applyFont="1"/>
    <xf numFmtId="9" fontId="0" fillId="0" borderId="0" xfId="3" applyFont="1"/>
    <xf numFmtId="10" fontId="0" fillId="0" borderId="0" xfId="3" applyNumberFormat="1" applyFont="1"/>
    <xf numFmtId="10" fontId="2" fillId="0" borderId="0" xfId="3" applyNumberFormat="1" applyFont="1"/>
    <xf numFmtId="166" fontId="2" fillId="0" borderId="0" xfId="0" applyNumberFormat="1" applyFont="1"/>
    <xf numFmtId="0" fontId="2" fillId="0" borderId="0" xfId="0" applyFont="1" applyAlignment="1">
      <alignment horizontal="left"/>
    </xf>
    <xf numFmtId="168" fontId="0" fillId="0" borderId="0" xfId="0" applyNumberFormat="1"/>
    <xf numFmtId="44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selection activeCell="H8" sqref="H8"/>
    </sheetView>
  </sheetViews>
  <sheetFormatPr defaultRowHeight="12.6" x14ac:dyDescent="0.25"/>
  <cols>
    <col min="1" max="1" width="11.44140625" style="1" customWidth="1"/>
    <col min="2" max="2" width="14.109375" style="1" customWidth="1"/>
    <col min="3" max="3" width="13.109375" customWidth="1"/>
    <col min="4" max="4" width="12.6640625" customWidth="1"/>
    <col min="5" max="5" width="12.88671875" customWidth="1"/>
    <col min="6" max="6" width="12.6640625" customWidth="1"/>
    <col min="7" max="7" width="3" customWidth="1"/>
    <col min="8" max="12" width="11.109375" customWidth="1"/>
  </cols>
  <sheetData>
    <row r="1" spans="1:12" x14ac:dyDescent="0.25">
      <c r="A1" s="8" t="s">
        <v>39</v>
      </c>
      <c r="B1" s="8"/>
      <c r="C1" s="8"/>
      <c r="D1" s="8"/>
      <c r="E1" s="8"/>
      <c r="F1" s="8"/>
    </row>
    <row r="2" spans="1:12" x14ac:dyDescent="0.25">
      <c r="A2" s="8" t="s">
        <v>14</v>
      </c>
      <c r="B2" s="8"/>
      <c r="C2" s="8"/>
      <c r="D2" s="8"/>
      <c r="E2" s="8"/>
      <c r="F2" s="8"/>
    </row>
    <row r="4" spans="1:12" x14ac:dyDescent="0.25">
      <c r="C4" s="2"/>
      <c r="D4" s="2"/>
      <c r="E4" s="2"/>
      <c r="F4" s="6" t="s">
        <v>15</v>
      </c>
      <c r="H4" s="6"/>
      <c r="I4" s="6"/>
      <c r="J4" s="6"/>
      <c r="K4" s="6"/>
      <c r="L4" s="6" t="s">
        <v>43</v>
      </c>
    </row>
    <row r="5" spans="1:12" x14ac:dyDescent="0.25">
      <c r="C5" s="6" t="s">
        <v>7</v>
      </c>
      <c r="D5" s="6" t="s">
        <v>8</v>
      </c>
      <c r="E5" s="6" t="s">
        <v>9</v>
      </c>
      <c r="F5" s="6" t="s">
        <v>16</v>
      </c>
      <c r="H5" s="6" t="s">
        <v>41</v>
      </c>
      <c r="I5" s="6" t="s">
        <v>7</v>
      </c>
      <c r="J5" s="6" t="s">
        <v>8</v>
      </c>
      <c r="K5" s="6" t="s">
        <v>9</v>
      </c>
      <c r="L5" s="6" t="s">
        <v>44</v>
      </c>
    </row>
    <row r="6" spans="1:12" x14ac:dyDescent="0.25">
      <c r="C6" s="6" t="s">
        <v>10</v>
      </c>
      <c r="D6" s="6" t="s">
        <v>10</v>
      </c>
      <c r="E6" s="6" t="s">
        <v>10</v>
      </c>
      <c r="F6" s="6" t="s">
        <v>10</v>
      </c>
      <c r="H6" s="6" t="s">
        <v>42</v>
      </c>
      <c r="I6" s="6" t="s">
        <v>10</v>
      </c>
      <c r="J6" s="6" t="s">
        <v>10</v>
      </c>
      <c r="K6" s="6" t="s">
        <v>10</v>
      </c>
      <c r="L6" s="6" t="s">
        <v>10</v>
      </c>
    </row>
    <row r="7" spans="1:12" x14ac:dyDescent="0.25">
      <c r="A7" s="1" t="s">
        <v>0</v>
      </c>
      <c r="B7" s="1" t="s">
        <v>1</v>
      </c>
      <c r="C7" s="3">
        <v>12.24578</v>
      </c>
      <c r="D7" s="3">
        <v>11.18384</v>
      </c>
      <c r="E7" s="3">
        <v>10.37331</v>
      </c>
      <c r="F7" s="3">
        <v>11.446</v>
      </c>
      <c r="H7" s="13">
        <v>1</v>
      </c>
      <c r="I7" s="3">
        <f>C7</f>
        <v>12.24578</v>
      </c>
      <c r="J7" s="3"/>
      <c r="K7" s="3"/>
      <c r="L7" s="3">
        <f>IF(I7&gt;0,I7*H7,IF(J7&gt;0,J7*H7,K7*H7))</f>
        <v>12.24578</v>
      </c>
    </row>
    <row r="8" spans="1:12" x14ac:dyDescent="0.25">
      <c r="B8" s="1" t="s">
        <v>2</v>
      </c>
      <c r="C8" s="3">
        <v>7.456086</v>
      </c>
      <c r="D8" s="3">
        <v>6.1109970000000002</v>
      </c>
      <c r="E8" s="3">
        <v>5.1912010000000004</v>
      </c>
      <c r="F8" s="3">
        <v>5.3550000000000004</v>
      </c>
      <c r="H8" s="13">
        <v>0.8</v>
      </c>
      <c r="I8" s="3">
        <f>C8</f>
        <v>7.456086</v>
      </c>
      <c r="J8" s="3"/>
      <c r="K8" s="3"/>
      <c r="L8" s="3">
        <f>IF(I8&gt;0,I8*H8,IF(J8&gt;0,J8*H8,K8*H8))</f>
        <v>5.9648688000000005</v>
      </c>
    </row>
    <row r="9" spans="1:12" x14ac:dyDescent="0.25">
      <c r="B9" s="1" t="s">
        <v>3</v>
      </c>
      <c r="C9" s="3">
        <v>6.4241260000000002</v>
      </c>
      <c r="D9" s="3">
        <v>5.599208</v>
      </c>
      <c r="E9" s="3">
        <v>4.9746899999999998</v>
      </c>
      <c r="F9" s="3">
        <v>6.194</v>
      </c>
      <c r="H9" s="13">
        <v>0.5</v>
      </c>
      <c r="I9" s="3"/>
      <c r="J9" s="3"/>
      <c r="K9" s="3">
        <f>E9</f>
        <v>4.9746899999999998</v>
      </c>
      <c r="L9" s="3">
        <f>IF(I9&gt;0,I9*H9,IF(J9&gt;0,J9*H9,K9*H9))</f>
        <v>2.4873449999999999</v>
      </c>
    </row>
    <row r="10" spans="1:12" x14ac:dyDescent="0.25">
      <c r="B10" s="7" t="s">
        <v>11</v>
      </c>
      <c r="C10" s="4">
        <f>SUM(C7:C9)</f>
        <v>26.125992</v>
      </c>
      <c r="D10" s="4">
        <f>SUM(D7:D9)</f>
        <v>22.894045000000002</v>
      </c>
      <c r="E10" s="4">
        <f>SUM(E7:E9)</f>
        <v>20.539200999999998</v>
      </c>
      <c r="F10" s="4">
        <f>SUM(F7:F9)</f>
        <v>22.995000000000001</v>
      </c>
      <c r="I10" s="5">
        <f>SUM(I7:I9)</f>
        <v>19.701865999999999</v>
      </c>
      <c r="J10" s="5"/>
      <c r="K10" s="5">
        <f>SUM(K7:K9)</f>
        <v>4.9746899999999998</v>
      </c>
      <c r="L10" s="5">
        <f>SUM(L7:L9)</f>
        <v>20.697993800000003</v>
      </c>
    </row>
    <row r="12" spans="1:12" x14ac:dyDescent="0.25">
      <c r="B12" s="1" t="s">
        <v>4</v>
      </c>
      <c r="C12" s="3">
        <v>0.92751399999999995</v>
      </c>
      <c r="D12" s="3">
        <v>0.83661600000000003</v>
      </c>
      <c r="E12" s="3">
        <v>0.75989600000000002</v>
      </c>
      <c r="F12" s="3">
        <v>0.95</v>
      </c>
      <c r="H12" s="13">
        <v>0.5</v>
      </c>
      <c r="K12">
        <v>0.76</v>
      </c>
      <c r="L12" s="3">
        <f>IF(I12&gt;0,I12*H12,IF(J12&gt;0,J12*H12,K12*H12))</f>
        <v>0.38</v>
      </c>
    </row>
    <row r="13" spans="1:12" x14ac:dyDescent="0.25">
      <c r="B13" s="1" t="s">
        <v>5</v>
      </c>
      <c r="C13" s="3">
        <v>2.3156639999999999</v>
      </c>
      <c r="D13" s="3">
        <v>1.868387</v>
      </c>
      <c r="E13" s="3">
        <v>1.561504</v>
      </c>
      <c r="F13" s="3">
        <v>1.298</v>
      </c>
      <c r="H13" s="13">
        <v>0.25</v>
      </c>
      <c r="K13">
        <v>1.56</v>
      </c>
      <c r="L13" s="3">
        <f>IF(I13&gt;0,I13*H13,IF(J13&gt;0,J13*H13,K13*H13))</f>
        <v>0.39</v>
      </c>
    </row>
    <row r="15" spans="1:12" x14ac:dyDescent="0.25">
      <c r="B15" s="6" t="s">
        <v>12</v>
      </c>
      <c r="C15" s="5">
        <f>C13+C12+C10</f>
        <v>29.36917</v>
      </c>
      <c r="D15" s="5">
        <f>D13+D12+D10</f>
        <v>25.599048000000003</v>
      </c>
      <c r="E15" s="5">
        <f>E13+E12+E10</f>
        <v>22.860600999999999</v>
      </c>
      <c r="F15" s="5">
        <f>F13+F12+F10</f>
        <v>25.243000000000002</v>
      </c>
      <c r="I15" s="5">
        <f>I13+I12+I10</f>
        <v>19.701865999999999</v>
      </c>
      <c r="J15" s="5">
        <f>J13+J12+J10</f>
        <v>0</v>
      </c>
      <c r="K15" s="5">
        <f>K13+K12+K10</f>
        <v>7.2946900000000001</v>
      </c>
      <c r="L15" s="5">
        <f>L13+L12+L10</f>
        <v>21.467993800000002</v>
      </c>
    </row>
    <row r="17" spans="1:12" x14ac:dyDescent="0.25">
      <c r="A17" s="1" t="s">
        <v>6</v>
      </c>
      <c r="B17" s="1" t="s">
        <v>1</v>
      </c>
      <c r="C17" s="3">
        <v>13.275</v>
      </c>
      <c r="D17" s="3">
        <v>11.48</v>
      </c>
      <c r="E17" s="3">
        <v>10.18</v>
      </c>
      <c r="F17" s="3">
        <v>10.451000000000001</v>
      </c>
      <c r="H17" s="13">
        <v>1</v>
      </c>
      <c r="I17" s="19">
        <f>C17</f>
        <v>13.275</v>
      </c>
      <c r="L17" s="3">
        <f>IF(I17&gt;0,I17*H17,IF(J17&gt;0,J17*H17,K17*H17))</f>
        <v>13.275</v>
      </c>
    </row>
    <row r="18" spans="1:12" x14ac:dyDescent="0.25">
      <c r="B18" s="1" t="s">
        <v>2</v>
      </c>
      <c r="C18" s="3">
        <v>5.6210000000000004</v>
      </c>
      <c r="D18" s="3">
        <v>4.6059999999999999</v>
      </c>
      <c r="E18" s="3">
        <v>3.855</v>
      </c>
      <c r="F18" s="3">
        <v>4.0049999999999999</v>
      </c>
      <c r="H18" s="13">
        <v>0.75</v>
      </c>
      <c r="I18" s="19">
        <f>C18</f>
        <v>5.6210000000000004</v>
      </c>
      <c r="L18" s="3">
        <f>IF(I18&gt;0,I18*H18,IF(J18&gt;0,J18*H18,K18*H18))</f>
        <v>4.2157499999999999</v>
      </c>
    </row>
    <row r="19" spans="1:12" x14ac:dyDescent="0.25">
      <c r="B19" s="1" t="s">
        <v>3</v>
      </c>
      <c r="C19" s="3">
        <v>18.459</v>
      </c>
      <c r="D19" s="3">
        <v>13.302</v>
      </c>
      <c r="E19" s="3">
        <v>10.039999999999999</v>
      </c>
      <c r="F19" s="3">
        <v>7.8860000000000001</v>
      </c>
      <c r="H19" s="13">
        <v>0.5</v>
      </c>
      <c r="K19" s="19">
        <f>E19</f>
        <v>10.039999999999999</v>
      </c>
      <c r="L19" s="3">
        <f>IF(I19&gt;0,I19*H19,IF(J19&gt;0,J19*H19,K19*H19))</f>
        <v>5.0199999999999996</v>
      </c>
    </row>
    <row r="20" spans="1:12" x14ac:dyDescent="0.25">
      <c r="B20" s="6" t="s">
        <v>11</v>
      </c>
      <c r="C20" s="4">
        <f>SUM(C17:C19)</f>
        <v>37.355000000000004</v>
      </c>
      <c r="D20" s="4">
        <f>SUM(D17:D19)</f>
        <v>29.387999999999998</v>
      </c>
      <c r="E20" s="4">
        <f>SUM(E17:E19)</f>
        <v>24.074999999999999</v>
      </c>
      <c r="F20" s="4">
        <f>SUM(F17:F19)</f>
        <v>22.341999999999999</v>
      </c>
      <c r="I20" s="5">
        <f>SUM(I17:I19)</f>
        <v>18.896000000000001</v>
      </c>
      <c r="J20" s="5">
        <f>SUM(J17:J19)</f>
        <v>0</v>
      </c>
      <c r="K20" s="5">
        <f>SUM(K17:K19)</f>
        <v>10.039999999999999</v>
      </c>
      <c r="L20" s="5">
        <f>SUM(L17:L19)</f>
        <v>22.510749999999998</v>
      </c>
    </row>
    <row r="23" spans="1:12" x14ac:dyDescent="0.25">
      <c r="B23" s="7" t="s">
        <v>13</v>
      </c>
      <c r="C23" s="5">
        <f>C20+C10</f>
        <v>63.480992000000001</v>
      </c>
      <c r="D23" s="5">
        <f>D20+D10</f>
        <v>52.282044999999997</v>
      </c>
      <c r="E23" s="5">
        <f>E20+E10</f>
        <v>44.614200999999994</v>
      </c>
      <c r="F23" s="5">
        <f>F20+F10</f>
        <v>45.337000000000003</v>
      </c>
      <c r="I23" s="5"/>
      <c r="J23" s="5"/>
      <c r="K23" s="5"/>
      <c r="L23" s="5">
        <f>L20+L10</f>
        <v>43.208743800000001</v>
      </c>
    </row>
    <row r="24" spans="1:12" x14ac:dyDescent="0.25">
      <c r="B24" s="7" t="s">
        <v>37</v>
      </c>
      <c r="C24" s="5">
        <f>C23+C12+C13</f>
        <v>66.724170000000001</v>
      </c>
      <c r="D24" s="5">
        <f>D23+D12+D13</f>
        <v>54.987047999999994</v>
      </c>
      <c r="E24" s="5">
        <f>E23+E12+E13</f>
        <v>46.935600999999991</v>
      </c>
      <c r="F24" s="5">
        <f>F23+F12+F13</f>
        <v>47.585000000000008</v>
      </c>
      <c r="I24" s="5"/>
      <c r="J24" s="5"/>
      <c r="K24" s="5"/>
      <c r="L24" s="5">
        <f>L23+L12+L13</f>
        <v>43.978743800000004</v>
      </c>
    </row>
    <row r="25" spans="1:12" x14ac:dyDescent="0.25">
      <c r="B25" s="7"/>
      <c r="C25" s="5"/>
      <c r="D25" s="5"/>
      <c r="E25" s="5"/>
      <c r="F25" s="5"/>
    </row>
    <row r="26" spans="1:12" x14ac:dyDescent="0.25">
      <c r="B26" s="7"/>
      <c r="C26" s="5"/>
      <c r="D26" s="5"/>
      <c r="E26" s="5"/>
      <c r="F26" s="5"/>
    </row>
    <row r="27" spans="1:12" x14ac:dyDescent="0.25">
      <c r="A27" s="17" t="s">
        <v>40</v>
      </c>
      <c r="B27" s="7"/>
      <c r="C27" s="5"/>
    </row>
    <row r="28" spans="1:12" x14ac:dyDescent="0.25">
      <c r="B28" s="17"/>
      <c r="C28" s="6" t="s">
        <v>38</v>
      </c>
      <c r="D28" s="6" t="s">
        <v>38</v>
      </c>
      <c r="E28" s="6" t="s">
        <v>24</v>
      </c>
      <c r="F28" s="6" t="s">
        <v>28</v>
      </c>
    </row>
    <row r="29" spans="1:12" x14ac:dyDescent="0.25">
      <c r="C29" s="6" t="s">
        <v>25</v>
      </c>
      <c r="D29" s="6" t="s">
        <v>26</v>
      </c>
      <c r="E29" s="6" t="s">
        <v>27</v>
      </c>
      <c r="F29" s="6" t="s">
        <v>29</v>
      </c>
    </row>
    <row r="30" spans="1:12" x14ac:dyDescent="0.25">
      <c r="A30" s="6" t="s">
        <v>35</v>
      </c>
      <c r="B30" s="1" t="s">
        <v>20</v>
      </c>
      <c r="C30" s="10">
        <v>96058.240000000005</v>
      </c>
      <c r="D30" s="11">
        <v>21.19</v>
      </c>
      <c r="E30" s="9">
        <f>D30*C30</f>
        <v>2035474.1056000001</v>
      </c>
      <c r="F30" s="14">
        <f>E30/E32</f>
        <v>0.26930400482468431</v>
      </c>
    </row>
    <row r="31" spans="1:12" x14ac:dyDescent="0.25">
      <c r="A31" s="6" t="s">
        <v>31</v>
      </c>
      <c r="B31" s="1" t="s">
        <v>21</v>
      </c>
      <c r="C31" s="10">
        <v>2209120.92</v>
      </c>
      <c r="D31" s="11">
        <v>2.5</v>
      </c>
      <c r="E31" s="9">
        <f>D31*C31</f>
        <v>5522802.2999999998</v>
      </c>
      <c r="F31" s="14">
        <f>E31/E32</f>
        <v>0.73069599517531569</v>
      </c>
    </row>
    <row r="32" spans="1:12" x14ac:dyDescent="0.25">
      <c r="A32" s="6" t="s">
        <v>32</v>
      </c>
      <c r="B32" s="1" t="s">
        <v>22</v>
      </c>
      <c r="C32" s="10"/>
      <c r="D32" s="11"/>
      <c r="E32" s="12">
        <f>SUM(E30:E31)</f>
        <v>7558276.4056000002</v>
      </c>
      <c r="F32" s="15">
        <f>E32/E32</f>
        <v>1</v>
      </c>
    </row>
    <row r="33" spans="1:6" x14ac:dyDescent="0.25">
      <c r="B33" s="1" t="s">
        <v>17</v>
      </c>
      <c r="C33" s="9"/>
      <c r="D33" s="9"/>
      <c r="E33" s="9">
        <v>512713.96</v>
      </c>
      <c r="F33" s="14">
        <f>E33/E32</f>
        <v>6.7834772438346569E-2</v>
      </c>
    </row>
    <row r="34" spans="1:6" x14ac:dyDescent="0.25">
      <c r="B34" s="1" t="s">
        <v>23</v>
      </c>
      <c r="C34" s="9"/>
      <c r="D34" s="9"/>
      <c r="E34" s="12">
        <f>E32-E33</f>
        <v>7045562.4456000002</v>
      </c>
      <c r="F34" s="15">
        <f>E34/E32</f>
        <v>0.93216522756165343</v>
      </c>
    </row>
    <row r="35" spans="1:6" x14ac:dyDescent="0.25">
      <c r="B35" s="1" t="s">
        <v>18</v>
      </c>
      <c r="C35" s="9"/>
      <c r="D35" s="9"/>
      <c r="E35" s="9">
        <v>1731292.09</v>
      </c>
      <c r="F35" s="14">
        <f>E35/E32</f>
        <v>0.2290591130958467</v>
      </c>
    </row>
    <row r="36" spans="1:6" x14ac:dyDescent="0.25">
      <c r="B36" s="1" t="s">
        <v>19</v>
      </c>
      <c r="C36" s="9"/>
      <c r="D36" s="9"/>
      <c r="E36" s="9">
        <v>165675.5</v>
      </c>
      <c r="F36" s="14">
        <f>E36/E32</f>
        <v>2.1919746131174749E-2</v>
      </c>
    </row>
    <row r="37" spans="1:6" x14ac:dyDescent="0.25">
      <c r="B37" s="1" t="s">
        <v>30</v>
      </c>
      <c r="E37" s="16">
        <f>E34-E35-E36</f>
        <v>5148594.8556000004</v>
      </c>
      <c r="F37" s="15">
        <f>E37/E32</f>
        <v>0.68118636833463198</v>
      </c>
    </row>
    <row r="40" spans="1:6" x14ac:dyDescent="0.25">
      <c r="A40" s="6" t="s">
        <v>36</v>
      </c>
      <c r="B40" s="1" t="s">
        <v>20</v>
      </c>
      <c r="C40" s="18">
        <f>C30*0.8</f>
        <v>76846.592000000004</v>
      </c>
      <c r="D40" s="3">
        <v>28</v>
      </c>
      <c r="E40" s="9">
        <f>D40*C40</f>
        <v>2151704.5760000004</v>
      </c>
      <c r="F40" s="14">
        <f>E40/E42</f>
        <v>0.22268114284985904</v>
      </c>
    </row>
    <row r="41" spans="1:6" x14ac:dyDescent="0.25">
      <c r="A41" s="6" t="s">
        <v>33</v>
      </c>
      <c r="B41" s="1" t="s">
        <v>21</v>
      </c>
      <c r="C41" s="18">
        <f>C31*0.85</f>
        <v>1877752.7819999999</v>
      </c>
      <c r="D41" s="3">
        <v>4</v>
      </c>
      <c r="E41" s="9">
        <f>D41*C41</f>
        <v>7511011.1279999996</v>
      </c>
      <c r="F41" s="14">
        <f>E41/E42</f>
        <v>0.77731885715014093</v>
      </c>
    </row>
    <row r="42" spans="1:6" x14ac:dyDescent="0.25">
      <c r="A42" s="6" t="s">
        <v>34</v>
      </c>
      <c r="B42" s="1" t="s">
        <v>22</v>
      </c>
      <c r="E42" s="12">
        <f>SUM(E40:E41)</f>
        <v>9662715.7039999999</v>
      </c>
      <c r="F42" s="15">
        <f>E42/E42</f>
        <v>1</v>
      </c>
    </row>
    <row r="43" spans="1:6" x14ac:dyDescent="0.25">
      <c r="B43" s="1" t="s">
        <v>17</v>
      </c>
      <c r="E43" s="9">
        <f>E42*F43</f>
        <v>655132.12473119993</v>
      </c>
      <c r="F43" s="14">
        <v>6.7799999999999999E-2</v>
      </c>
    </row>
    <row r="44" spans="1:6" x14ac:dyDescent="0.25">
      <c r="B44" s="1" t="s">
        <v>23</v>
      </c>
      <c r="E44" s="12">
        <f>E42-E43</f>
        <v>9007583.5792688001</v>
      </c>
      <c r="F44" s="15">
        <f>E44/E42</f>
        <v>0.93220000000000003</v>
      </c>
    </row>
    <row r="45" spans="1:6" x14ac:dyDescent="0.25">
      <c r="B45" s="1" t="s">
        <v>18</v>
      </c>
      <c r="E45" s="9">
        <f>E35</f>
        <v>1731292.09</v>
      </c>
      <c r="F45" s="14">
        <f>E45/E42</f>
        <v>0.17917241312225615</v>
      </c>
    </row>
    <row r="46" spans="1:6" x14ac:dyDescent="0.25">
      <c r="B46" s="1" t="s">
        <v>19</v>
      </c>
      <c r="E46" s="9">
        <f>E36</f>
        <v>165675.5</v>
      </c>
      <c r="F46" s="14">
        <f>E46/E42</f>
        <v>1.7145852685225602E-2</v>
      </c>
    </row>
    <row r="47" spans="1:6" x14ac:dyDescent="0.25">
      <c r="B47" s="1" t="s">
        <v>30</v>
      </c>
      <c r="E47" s="16">
        <f>E44-E45-E46</f>
        <v>7110615.9892688002</v>
      </c>
      <c r="F47" s="15">
        <f>E47/E42</f>
        <v>0.73588173419251834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and Risking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2000-07-17T19:16:42Z</cp:lastPrinted>
  <dcterms:created xsi:type="dcterms:W3CDTF">2000-07-14T18:41:19Z</dcterms:created>
  <dcterms:modified xsi:type="dcterms:W3CDTF">2023-09-10T11:35:13Z</dcterms:modified>
</cp:coreProperties>
</file>