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72" yWindow="156" windowWidth="7656" windowHeight="8352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Completed'!$A$1:$M$103</definedName>
    <definedName name="_xlnm.Print_Area" localSheetId="1">'Hotlist - Identified '!$A$6:$T$182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G12" i="23" l="1"/>
  <c r="G16" i="23"/>
  <c r="A2" i="22"/>
  <c r="I3" i="22"/>
  <c r="E9" i="22"/>
  <c r="K11" i="22"/>
  <c r="M11" i="22"/>
  <c r="E14" i="22"/>
  <c r="E16" i="22"/>
  <c r="K18" i="22"/>
  <c r="M18" i="22"/>
  <c r="E23" i="22"/>
  <c r="G23" i="22"/>
  <c r="I28" i="22"/>
  <c r="K28" i="22"/>
  <c r="M28" i="22"/>
  <c r="E31" i="22"/>
  <c r="K36" i="22"/>
  <c r="K37" i="22"/>
  <c r="K38" i="22"/>
  <c r="E40" i="22"/>
  <c r="G40" i="22"/>
  <c r="K47" i="22"/>
  <c r="M47" i="22"/>
  <c r="E61" i="22"/>
  <c r="G61" i="22"/>
  <c r="I61" i="22"/>
  <c r="K61" i="22"/>
  <c r="M61" i="22"/>
  <c r="K67" i="22"/>
  <c r="M67" i="22"/>
  <c r="E74" i="22"/>
  <c r="G74" i="22"/>
  <c r="K74" i="22"/>
  <c r="M74" i="22"/>
  <c r="E81" i="22"/>
  <c r="G81" i="22"/>
  <c r="K83" i="22"/>
  <c r="M83" i="22"/>
  <c r="E89" i="22"/>
  <c r="G89" i="22"/>
  <c r="K90" i="22"/>
  <c r="M90" i="22"/>
  <c r="K96" i="22"/>
  <c r="M96" i="22"/>
  <c r="E97" i="22"/>
  <c r="G97" i="22"/>
  <c r="I100" i="22"/>
  <c r="K100" i="22"/>
  <c r="M100" i="22"/>
  <c r="K105" i="22"/>
  <c r="K108" i="22"/>
  <c r="K109" i="22"/>
  <c r="K110" i="22"/>
  <c r="K112" i="22"/>
  <c r="C115" i="22"/>
  <c r="C116" i="22"/>
  <c r="E185" i="22"/>
  <c r="I201" i="22"/>
  <c r="L201" i="22"/>
  <c r="O201" i="22"/>
  <c r="C202" i="22"/>
  <c r="F202" i="22"/>
  <c r="E6" i="21"/>
  <c r="H6" i="21"/>
  <c r="K6" i="21"/>
  <c r="N6" i="21"/>
  <c r="Q6" i="21"/>
  <c r="T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R17" i="21"/>
  <c r="S17" i="21"/>
  <c r="T17" i="21"/>
  <c r="E18" i="21"/>
  <c r="H18" i="21"/>
  <c r="K18" i="21"/>
  <c r="N18" i="21"/>
  <c r="Q18" i="21"/>
  <c r="T18" i="21"/>
  <c r="C29" i="21"/>
  <c r="D29" i="21"/>
  <c r="E29" i="21"/>
  <c r="F29" i="21"/>
  <c r="G29" i="21"/>
  <c r="H29" i="21"/>
  <c r="J29" i="21"/>
  <c r="K29" i="21"/>
  <c r="M29" i="21"/>
  <c r="N29" i="21"/>
  <c r="P29" i="21"/>
  <c r="Q29" i="21"/>
  <c r="R29" i="21"/>
  <c r="S29" i="21"/>
  <c r="T29" i="21"/>
  <c r="E30" i="21"/>
  <c r="H30" i="21"/>
  <c r="K30" i="21"/>
  <c r="N30" i="21"/>
  <c r="Q30" i="21"/>
  <c r="T30" i="21"/>
  <c r="C42" i="21"/>
  <c r="D42" i="21"/>
  <c r="E42" i="21"/>
  <c r="F42" i="21"/>
  <c r="G42" i="21"/>
  <c r="H42" i="21"/>
  <c r="J42" i="21"/>
  <c r="K42" i="21"/>
  <c r="M42" i="21"/>
  <c r="N42" i="21"/>
  <c r="P42" i="21"/>
  <c r="Q42" i="21"/>
  <c r="R42" i="21"/>
  <c r="S42" i="21"/>
  <c r="T42" i="21"/>
  <c r="E43" i="21"/>
  <c r="H43" i="21"/>
  <c r="K43" i="21"/>
  <c r="N43" i="21"/>
  <c r="Q43" i="21"/>
  <c r="T43" i="21"/>
  <c r="C55" i="21"/>
  <c r="D55" i="21"/>
  <c r="E55" i="21"/>
  <c r="F55" i="21"/>
  <c r="G55" i="21"/>
  <c r="H55" i="21"/>
  <c r="J55" i="21"/>
  <c r="K55" i="21"/>
  <c r="M55" i="21"/>
  <c r="N55" i="21"/>
  <c r="P55" i="21"/>
  <c r="Q55" i="21"/>
  <c r="R55" i="21"/>
  <c r="S55" i="21"/>
  <c r="T55" i="21"/>
  <c r="E56" i="21"/>
  <c r="H56" i="21"/>
  <c r="K56" i="21"/>
  <c r="N56" i="21"/>
  <c r="Q56" i="21"/>
  <c r="T56" i="21"/>
  <c r="C64" i="21"/>
  <c r="D64" i="21"/>
  <c r="E64" i="21"/>
  <c r="F64" i="21"/>
  <c r="G64" i="21"/>
  <c r="H64" i="21"/>
  <c r="I64" i="21"/>
  <c r="J64" i="21"/>
  <c r="K64" i="21"/>
  <c r="M64" i="21"/>
  <c r="N64" i="21"/>
  <c r="P64" i="21"/>
  <c r="Q64" i="21"/>
  <c r="R64" i="21"/>
  <c r="S64" i="21"/>
  <c r="T64" i="21"/>
  <c r="E65" i="21"/>
  <c r="H65" i="21"/>
  <c r="K65" i="21"/>
  <c r="N65" i="21"/>
  <c r="Q65" i="21"/>
  <c r="T65" i="21"/>
  <c r="C78" i="21"/>
  <c r="D78" i="21"/>
  <c r="E78" i="21"/>
  <c r="F78" i="21"/>
  <c r="G78" i="21"/>
  <c r="H78" i="21"/>
  <c r="J78" i="21"/>
  <c r="K78" i="21"/>
  <c r="M78" i="21"/>
  <c r="N78" i="21"/>
  <c r="O78" i="21"/>
  <c r="P78" i="21"/>
  <c r="Q78" i="21"/>
  <c r="R78" i="21"/>
  <c r="S78" i="21"/>
  <c r="T78" i="21"/>
  <c r="E79" i="21"/>
  <c r="H79" i="21"/>
  <c r="K79" i="21"/>
  <c r="N79" i="21"/>
  <c r="Q79" i="21"/>
  <c r="T79" i="21"/>
  <c r="C88" i="21"/>
  <c r="D88" i="21"/>
  <c r="E88" i="21"/>
  <c r="F88" i="21"/>
  <c r="G88" i="21"/>
  <c r="H88" i="21"/>
  <c r="J88" i="21"/>
  <c r="K88" i="21"/>
  <c r="M88" i="21"/>
  <c r="N88" i="21"/>
  <c r="P88" i="21"/>
  <c r="Q88" i="21"/>
  <c r="R88" i="21"/>
  <c r="S88" i="21"/>
  <c r="T88" i="21"/>
  <c r="E89" i="21"/>
  <c r="H89" i="21"/>
  <c r="K89" i="21"/>
  <c r="N89" i="21"/>
  <c r="Q89" i="21"/>
  <c r="T89" i="21"/>
  <c r="C102" i="21"/>
  <c r="D102" i="21"/>
  <c r="E102" i="21"/>
  <c r="F102" i="21"/>
  <c r="G102" i="21"/>
  <c r="H102" i="21"/>
  <c r="J102" i="21"/>
  <c r="K102" i="21"/>
  <c r="M102" i="21"/>
  <c r="N102" i="21"/>
  <c r="O102" i="21"/>
  <c r="P102" i="21"/>
  <c r="Q102" i="21"/>
  <c r="R102" i="21"/>
  <c r="S102" i="21"/>
  <c r="T102" i="21"/>
  <c r="E103" i="21"/>
  <c r="H103" i="21"/>
  <c r="K103" i="21"/>
  <c r="N103" i="21"/>
  <c r="Q103" i="21"/>
  <c r="T103" i="21"/>
  <c r="C115" i="21"/>
  <c r="D115" i="21"/>
  <c r="E115" i="21"/>
  <c r="F115" i="21"/>
  <c r="G115" i="21"/>
  <c r="H115" i="21"/>
  <c r="J115" i="21"/>
  <c r="K115" i="21"/>
  <c r="M115" i="21"/>
  <c r="N115" i="21"/>
  <c r="O115" i="21"/>
  <c r="P115" i="21"/>
  <c r="Q115" i="21"/>
  <c r="R115" i="21"/>
  <c r="S115" i="21"/>
  <c r="T115" i="21"/>
  <c r="E116" i="21"/>
  <c r="H116" i="21"/>
  <c r="K116" i="21"/>
  <c r="N116" i="21"/>
  <c r="Q116" i="21"/>
  <c r="T116" i="21"/>
  <c r="C125" i="21"/>
  <c r="D125" i="21"/>
  <c r="E125" i="21"/>
  <c r="F125" i="21"/>
  <c r="G125" i="21"/>
  <c r="H125" i="21"/>
  <c r="J125" i="21"/>
  <c r="K125" i="21"/>
  <c r="M125" i="21"/>
  <c r="N125" i="21"/>
  <c r="P125" i="21"/>
  <c r="Q125" i="21"/>
  <c r="R125" i="21"/>
  <c r="S125" i="21"/>
  <c r="T125" i="21"/>
  <c r="C131" i="21"/>
  <c r="D131" i="21"/>
  <c r="E131" i="21"/>
  <c r="F131" i="21"/>
  <c r="G131" i="21"/>
  <c r="H131" i="21"/>
  <c r="J131" i="21"/>
  <c r="K131" i="21"/>
  <c r="M131" i="21"/>
  <c r="N131" i="21"/>
  <c r="P131" i="21"/>
  <c r="Q131" i="21"/>
  <c r="R131" i="21"/>
  <c r="S131" i="21"/>
  <c r="T131" i="21"/>
  <c r="E132" i="21"/>
  <c r="H132" i="21"/>
  <c r="K132" i="21"/>
  <c r="N132" i="21"/>
  <c r="Q132" i="21"/>
  <c r="T132" i="21"/>
  <c r="C139" i="21"/>
  <c r="D139" i="21"/>
  <c r="E139" i="21"/>
  <c r="F139" i="21"/>
  <c r="G139" i="21"/>
  <c r="H139" i="21"/>
  <c r="J139" i="21"/>
  <c r="K139" i="21"/>
  <c r="M139" i="21"/>
  <c r="N139" i="21"/>
  <c r="P139" i="21"/>
  <c r="Q139" i="21"/>
  <c r="R139" i="21"/>
  <c r="S139" i="21"/>
  <c r="T139" i="21"/>
  <c r="E140" i="21"/>
  <c r="H140" i="21"/>
  <c r="K140" i="21"/>
  <c r="N140" i="21"/>
  <c r="Q140" i="21"/>
  <c r="T140" i="21"/>
  <c r="C151" i="21"/>
  <c r="D151" i="21"/>
  <c r="E151" i="21"/>
  <c r="F151" i="21"/>
  <c r="G151" i="21"/>
  <c r="H151" i="21"/>
  <c r="J151" i="21"/>
  <c r="K151" i="21"/>
  <c r="M151" i="21"/>
  <c r="N151" i="21"/>
  <c r="O151" i="21"/>
  <c r="P151" i="21"/>
  <c r="Q151" i="21"/>
  <c r="R151" i="21"/>
  <c r="S151" i="21"/>
  <c r="T151" i="21"/>
  <c r="E152" i="21"/>
  <c r="K152" i="21"/>
  <c r="N152" i="21"/>
  <c r="Q152" i="21"/>
  <c r="T152" i="21"/>
  <c r="C157" i="21"/>
  <c r="D157" i="21"/>
  <c r="E157" i="21"/>
  <c r="F157" i="21"/>
  <c r="G157" i="21"/>
  <c r="H157" i="21"/>
  <c r="J157" i="21"/>
  <c r="K157" i="21"/>
  <c r="M157" i="21"/>
  <c r="N157" i="21"/>
  <c r="O157" i="21"/>
  <c r="P157" i="21"/>
  <c r="Q157" i="21"/>
  <c r="R157" i="21"/>
  <c r="S157" i="21"/>
  <c r="T157" i="21"/>
  <c r="E158" i="21"/>
  <c r="H158" i="21"/>
  <c r="K158" i="21"/>
  <c r="N158" i="21"/>
  <c r="Q158" i="21"/>
  <c r="T158" i="21"/>
  <c r="C166" i="21"/>
  <c r="D166" i="21"/>
  <c r="E166" i="21"/>
  <c r="F166" i="21"/>
  <c r="G166" i="21"/>
  <c r="H166" i="21"/>
  <c r="J166" i="21"/>
  <c r="K166" i="21"/>
  <c r="M166" i="21"/>
  <c r="N166" i="21"/>
  <c r="O166" i="21"/>
  <c r="P166" i="21"/>
  <c r="Q166" i="21"/>
  <c r="R166" i="21"/>
  <c r="S166" i="21"/>
  <c r="T166" i="21"/>
  <c r="E167" i="21"/>
  <c r="H167" i="21"/>
  <c r="K167" i="21"/>
  <c r="N167" i="21"/>
  <c r="Q167" i="21"/>
  <c r="T167" i="21"/>
  <c r="C172" i="21"/>
  <c r="D172" i="21"/>
  <c r="E172" i="21"/>
  <c r="F172" i="21"/>
  <c r="G172" i="21"/>
  <c r="H172" i="21"/>
  <c r="J172" i="21"/>
  <c r="K172" i="21"/>
  <c r="M172" i="21"/>
  <c r="N172" i="21"/>
  <c r="P172" i="21"/>
  <c r="Q172" i="21"/>
  <c r="R172" i="21"/>
  <c r="S172" i="21"/>
  <c r="T172" i="21"/>
  <c r="E173" i="21"/>
  <c r="H173" i="21"/>
  <c r="K173" i="21"/>
  <c r="N173" i="21"/>
  <c r="Q173" i="21"/>
  <c r="T173" i="21"/>
  <c r="C179" i="21"/>
  <c r="D179" i="21"/>
  <c r="E179" i="21"/>
  <c r="F179" i="21"/>
  <c r="G179" i="21"/>
  <c r="H179" i="21"/>
  <c r="J179" i="21"/>
  <c r="K179" i="21"/>
  <c r="M179" i="21"/>
  <c r="N179" i="21"/>
  <c r="O179" i="21"/>
  <c r="P179" i="21"/>
  <c r="Q179" i="21"/>
  <c r="R179" i="21"/>
  <c r="S179" i="21"/>
  <c r="T179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E182" i="21"/>
  <c r="H182" i="21"/>
  <c r="K182" i="21"/>
  <c r="N182" i="21"/>
  <c r="Q182" i="21"/>
  <c r="T182" i="21"/>
  <c r="C188" i="21"/>
</calcChain>
</file>

<file path=xl/sharedStrings.xml><?xml version="1.0" encoding="utf-8"?>
<sst xmlns="http://schemas.openxmlformats.org/spreadsheetml/2006/main" count="921" uniqueCount="255">
  <si>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</si>
  <si>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</si>
  <si>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</si>
  <si>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</si>
  <si>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</si>
  <si>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</si>
  <si>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</si>
  <si>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</si>
  <si>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</si>
  <si>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</si>
  <si>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</si>
  <si>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</si>
  <si>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</si>
  <si>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</si>
  <si>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</si>
  <si>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</si>
  <si>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</si>
  <si>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</si>
  <si>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</si>
  <si>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</si>
  <si>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</si>
  <si>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</si>
  <si>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</si>
  <si>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</si>
  <si>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</si>
  <si>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</si>
  <si>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</si>
  <si>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</si>
  <si>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</si>
  <si>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</si>
  <si>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</si>
  <si>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</si>
  <si>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</si>
  <si>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</si>
  <si>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</si>
  <si>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</si>
  <si>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</si>
  <si>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</si>
  <si>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</si>
  <si>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</si>
  <si>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</si>
  <si>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</si>
  <si>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</si>
  <si>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</si>
  <si>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</si>
  <si>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</si>
  <si>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</si>
  <si>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</si>
  <si>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</si>
  <si>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</si>
  <si>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</si>
  <si>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 xml:space="preserve"> Wellhead Desk</t>
  </si>
  <si>
    <t>Corporate</t>
  </si>
  <si>
    <t>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</si>
  <si>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</si>
  <si>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</si>
  <si>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</si>
  <si>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</si>
  <si>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</si>
  <si>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</si>
  <si>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</si>
  <si>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</si>
  <si>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</si>
  <si>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</si>
  <si>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</si>
  <si>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</si>
  <si>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</si>
  <si>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</si>
  <si>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</si>
  <si>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</si>
  <si>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</si>
  <si>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</si>
  <si>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</si>
  <si>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</si>
  <si>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</si>
  <si>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</si>
  <si>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</si>
  <si>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</si>
  <si>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</si>
  <si>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</si>
  <si>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</si>
  <si>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</si>
  <si>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</si>
  <si>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</si>
  <si>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</si>
  <si>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</si>
  <si>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</si>
  <si>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</si>
  <si>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</si>
  <si>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</si>
  <si>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</si>
  <si>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</si>
  <si>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</si>
  <si>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</si>
  <si>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</si>
  <si>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</si>
  <si>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</si>
  <si>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</si>
  <si>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</si>
  <si>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</si>
  <si>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City of Long Beach (West)</t>
  </si>
  <si>
    <t>CIG (West)</t>
  </si>
  <si>
    <t>North American Geo Power</t>
  </si>
  <si>
    <t>Edison Mission Energy</t>
  </si>
  <si>
    <t>Casco MSA 3-yr (Gas)</t>
  </si>
  <si>
    <t>Suncor Alliance (Gas)</t>
  </si>
  <si>
    <t>Project Mapleleaf (Ontario)</t>
  </si>
  <si>
    <t>Dreyfus</t>
  </si>
  <si>
    <t>EEX Exploration</t>
  </si>
  <si>
    <t>Goldston Oil</t>
  </si>
  <si>
    <t>Deals &lt; $50K</t>
  </si>
  <si>
    <t>Fersinsa</t>
  </si>
  <si>
    <t>Southern Trails (Questar Corp)</t>
  </si>
  <si>
    <t>Andex (VPP)</t>
  </si>
  <si>
    <t>Las Vegas Turbines (Development)</t>
  </si>
  <si>
    <t>Trans Alta Energy (West)</t>
  </si>
  <si>
    <t>Derivatives - Origination</t>
  </si>
  <si>
    <t>Psco.</t>
  </si>
  <si>
    <t>2Q01 DEALS COMPLETED</t>
  </si>
  <si>
    <t>CRRA (Northeast)</t>
  </si>
  <si>
    <t>Structuring Fees (Development)</t>
  </si>
  <si>
    <t>Star VPP</t>
  </si>
  <si>
    <t>Southern Company (East)</t>
  </si>
  <si>
    <t>TBD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</si>
  <si>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</si>
  <si>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</si>
  <si>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</si>
  <si>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</si>
  <si>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</si>
  <si>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</si>
  <si>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</si>
  <si>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</si>
  <si>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</si>
  <si>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</si>
  <si>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</si>
  <si>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</si>
  <si>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</si>
  <si>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</si>
  <si>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 xml:space="preserve">HPL and </t>
  </si>
  <si>
    <t>Bridgeline</t>
  </si>
  <si>
    <t>First Quarter 2002</t>
  </si>
  <si>
    <t>TexMex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</si>
  <si>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</si>
  <si>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</si>
  <si>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</si>
  <si>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</si>
  <si>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</si>
  <si>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</si>
  <si>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</si>
  <si>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</si>
  <si>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</si>
  <si>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</si>
  <si>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</si>
  <si>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</si>
  <si>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</si>
  <si>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</si>
  <si>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</si>
  <si>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</si>
  <si>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</si>
  <si>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</si>
  <si>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</si>
  <si>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</si>
  <si>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</si>
  <si>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</si>
  <si>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</si>
  <si>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</si>
  <si>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</si>
  <si>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</si>
  <si>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</si>
  <si>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</si>
  <si>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</si>
  <si>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</si>
  <si>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</si>
  <si>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Project Tex Mex</t>
  </si>
  <si>
    <t>Facility Costs</t>
  </si>
  <si>
    <t>Accural Value</t>
  </si>
  <si>
    <t>Bighorn</t>
  </si>
  <si>
    <t>Saguaro</t>
  </si>
  <si>
    <t>Deals &lt; $1M Each (Midwest)</t>
  </si>
  <si>
    <t>Deals &lt; $1M Each (Southeast)</t>
  </si>
  <si>
    <t>Deals &lt; $1M Each (ERCOT)</t>
  </si>
  <si>
    <t>Sold Peakers</t>
  </si>
  <si>
    <t>Palo Alto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</si>
  <si>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</si>
  <si>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</si>
  <si>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</si>
  <si>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</si>
  <si>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</si>
  <si>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Misc. Power Origination</t>
  </si>
  <si>
    <t>Bay Gas (Bay Gas Storage Co.)</t>
  </si>
  <si>
    <t>Equilon (Capline)</t>
  </si>
  <si>
    <t>La Gloria (Duke Energy Fld Svcs)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</si>
  <si>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</si>
  <si>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</si>
  <si>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</si>
  <si>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</si>
  <si>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</si>
  <si>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Powerex (West Power)</t>
  </si>
  <si>
    <t>Atlantic Packaging (BE) (Ontario)</t>
  </si>
  <si>
    <t>Lyondell</t>
  </si>
  <si>
    <t xml:space="preserve"> Gas Alberta (Gas)</t>
  </si>
  <si>
    <t xml:space="preserve"> Project Heatrate (West Power)</t>
  </si>
  <si>
    <t>Turbine Sale (Development)</t>
  </si>
  <si>
    <t>Columbia Gas</t>
  </si>
  <si>
    <t>Questar Regulated Services</t>
  </si>
  <si>
    <t>Montana Power</t>
  </si>
  <si>
    <t>D5A turbine sale</t>
  </si>
  <si>
    <t>Fibras</t>
  </si>
  <si>
    <t>Nylon De Mexico</t>
  </si>
  <si>
    <t>Univex</t>
  </si>
  <si>
    <t>Total Budget</t>
  </si>
  <si>
    <t>Total Value</t>
  </si>
  <si>
    <t>Total Unrealized Budget</t>
  </si>
  <si>
    <t>.</t>
  </si>
  <si>
    <t>PML Service (Ontario)</t>
  </si>
  <si>
    <t xml:space="preserve">  Palo Alto</t>
  </si>
  <si>
    <t>Structuring fees</t>
  </si>
  <si>
    <t>Deals &lt; 100K</t>
  </si>
  <si>
    <t>Santa Clara</t>
  </si>
  <si>
    <t>LVC turbine sale</t>
  </si>
  <si>
    <t>CMS - Medicine Bow (West)</t>
  </si>
  <si>
    <t>Mexicana de Cobra (West)</t>
  </si>
  <si>
    <t>Philadelphia Gas Works (East)</t>
  </si>
  <si>
    <t>NUI Utilities (East)</t>
  </si>
  <si>
    <t>Alcoa (Central)</t>
  </si>
  <si>
    <t>Mid Mkt (East)</t>
  </si>
  <si>
    <t>Mid Mkt (West)</t>
  </si>
  <si>
    <t>Mid Mkt (Central)</t>
  </si>
  <si>
    <t>BP Energy (ERCOT)</t>
  </si>
  <si>
    <t>AES (Development)</t>
  </si>
  <si>
    <t>Blue Dog Turbine Sale (Development)</t>
  </si>
  <si>
    <t>AIG Highstar (Southeast)</t>
  </si>
  <si>
    <t>Anadarko (Carthage)</t>
  </si>
  <si>
    <t>Formosa</t>
  </si>
  <si>
    <t>JM Huber</t>
  </si>
  <si>
    <t>Mid Mkt Deals</t>
  </si>
  <si>
    <t>Fibras/Nylon/Polykron</t>
  </si>
  <si>
    <t>Results based on Activity through June 08, 2001</t>
  </si>
  <si>
    <t>Motown</t>
  </si>
  <si>
    <t>Cornhusker</t>
  </si>
  <si>
    <t>JM Huber ( JM Huber)</t>
  </si>
  <si>
    <t>Crestone ( Northern Border Pipeline)</t>
  </si>
  <si>
    <t>Blowfish ( TBD)</t>
  </si>
  <si>
    <t>CNG/Dominion</t>
  </si>
  <si>
    <t xml:space="preserve">TXU </t>
  </si>
  <si>
    <t>SIGCORP</t>
  </si>
  <si>
    <t>Producer E Commerce</t>
  </si>
  <si>
    <t>Devon (Devon)</t>
  </si>
  <si>
    <t>Special Assets</t>
  </si>
  <si>
    <t xml:space="preserve">Generation </t>
  </si>
  <si>
    <t>Investments</t>
  </si>
  <si>
    <t>Nemek</t>
  </si>
  <si>
    <t>GRUPO IMSA</t>
  </si>
  <si>
    <t>KCS</t>
  </si>
  <si>
    <t>Omaha Public Power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</si>
</sst>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3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0" fontId="23" fillId="0" borderId="1" xfId="0" applyFont="1" applyBorder="1"/>
    <xf numFmtId="165" fontId="2" fillId="0" borderId="1" xfId="1" applyNumberFormat="1" applyFont="1" applyBorder="1" applyAlignment="1">
      <alignment horizontal="left"/>
    </xf>
    <xf numFmtId="3" fontId="2" fillId="0" borderId="0" xfId="1" applyNumberFormat="1" applyFont="1" applyBorder="1"/>
    <xf numFmtId="3" fontId="2" fillId="0" borderId="0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165" fontId="2" fillId="0" borderId="1" xfId="1" quotePrefix="1" applyNumberFormat="1" applyFont="1" applyBorder="1" applyAlignment="1">
      <alignment horizontal="left"/>
    </xf>
    <xf numFmtId="0" fontId="2" fillId="0" borderId="7" xfId="4" applyFont="1" applyBorder="1"/>
    <xf numFmtId="5" fontId="24" fillId="0" borderId="9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right"/>
    </xf>
    <xf numFmtId="169" fontId="15" fillId="2" borderId="9" xfId="2" applyNumberFormat="1" applyFont="1" applyFill="1" applyBorder="1"/>
    <xf numFmtId="169" fontId="15" fillId="2" borderId="20" xfId="2" applyNumberFormat="1" applyFont="1" applyFill="1" applyBorder="1"/>
    <xf numFmtId="6" fontId="15" fillId="2" borderId="20" xfId="2" applyNumberFormat="1" applyFont="1" applyFill="1" applyBorder="1"/>
    <xf numFmtId="37" fontId="14" fillId="0" borderId="0" xfId="1" applyNumberFormat="1" applyFont="1" applyBorder="1" applyAlignment="1">
      <alignment horizontal="center"/>
    </xf>
    <xf numFmtId="6" fontId="15" fillId="2" borderId="12" xfId="2" applyNumberFormat="1" applyFont="1" applyFill="1" applyBorder="1"/>
    <xf numFmtId="5" fontId="15" fillId="2" borderId="9" xfId="2" applyNumberFormat="1" applyFont="1" applyFill="1" applyBorder="1"/>
    <xf numFmtId="37" fontId="14" fillId="0" borderId="1" xfId="1" applyNumberFormat="1" applyFont="1" applyBorder="1" applyAlignment="1">
      <alignment horizontal="center"/>
    </xf>
    <xf numFmtId="37" fontId="34" fillId="0" borderId="2" xfId="1" applyNumberFormat="1" applyFont="1" applyBorder="1" applyAlignment="1">
      <alignment horizontal="right"/>
    </xf>
    <xf numFmtId="5" fontId="15" fillId="2" borderId="20" xfId="2" applyNumberFormat="1" applyFont="1" applyFill="1" applyBorder="1"/>
    <xf numFmtId="0" fontId="2" fillId="0" borderId="1" xfId="3" applyFont="1" applyBorder="1"/>
    <xf numFmtId="166" fontId="10" fillId="0" borderId="0" xfId="0" applyNumberFormat="1" applyFont="1" applyFill="1" applyAlignment="1">
      <alignment horizontal="right" vertical="top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4</xdr:col>
      <xdr:colOff>0</xdr:colOff>
      <xdr:row>0</xdr:row>
      <xdr:rowOff>45720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5720"/>
          <a:ext cx="3329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83820</xdr:rowOff>
    </xdr:from>
    <xdr:to>
      <xdr:col>8</xdr:col>
      <xdr:colOff>0</xdr:colOff>
      <xdr:row>3</xdr:row>
      <xdr:rowOff>83820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329940" y="71628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40843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40843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1691640</xdr:colOff>
      <xdr:row>3</xdr:row>
      <xdr:rowOff>106680</xdr:rowOff>
    </xdr:from>
    <xdr:to>
      <xdr:col>19</xdr:col>
      <xdr:colOff>655320</xdr:colOff>
      <xdr:row>3</xdr:row>
      <xdr:rowOff>106680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057400" y="739140"/>
          <a:ext cx="13837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662940</xdr:colOff>
          <xdr:row>190</xdr:row>
          <xdr:rowOff>76200</xdr:rowOff>
        </xdr:from>
        <xdr:to>
          <xdr:col>7</xdr:col>
          <xdr:colOff>198120</xdr:colOff>
          <xdr:row>193</xdr:row>
          <xdr:rowOff>22860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8526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0</xdr:row>
      <xdr:rowOff>7620</xdr:rowOff>
    </xdr:from>
    <xdr:to>
      <xdr:col>11</xdr:col>
      <xdr:colOff>30480</xdr:colOff>
      <xdr:row>0</xdr:row>
      <xdr:rowOff>7620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30480" y="7620"/>
          <a:ext cx="8526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305300" y="81534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6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Chrg"/>
      <sheetName val="YTD Mgmt Summary "/>
    </sheetNames>
    <sheetDataSet>
      <sheetData sheetId="0"/>
      <sheetData sheetId="1"/>
      <sheetData sheetId="2"/>
      <sheetData sheetId="3">
        <row r="19">
          <cell r="H19">
            <v>8434</v>
          </cell>
        </row>
        <row r="27">
          <cell r="H27">
            <v>-1000</v>
          </cell>
        </row>
        <row r="49">
          <cell r="H49">
            <v>5800</v>
          </cell>
        </row>
        <row r="50">
          <cell r="H50">
            <v>2250</v>
          </cell>
        </row>
        <row r="52">
          <cell r="H52">
            <v>250</v>
          </cell>
        </row>
        <row r="71">
          <cell r="D71">
            <v>74340</v>
          </cell>
          <cell r="E71">
            <v>517222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3.2" x14ac:dyDescent="0.25"/>
  <cols>
    <col min="1" max="1" width="21.88671875" customWidth="1"/>
  </cols>
  <sheetData>
    <row r="1" spans="1:19" s="1" customFormat="1" ht="9.75" customHeight="1" x14ac:dyDescent="0.2">
      <c r="A1" s="11"/>
      <c r="B1" s="13"/>
      <c r="C1" s="13"/>
      <c r="D1" s="13"/>
    </row>
    <row r="2" spans="1:19" s="17" customFormat="1" ht="27" customHeight="1" x14ac:dyDescent="0.5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5">
      <c r="B3" s="50"/>
      <c r="C3" s="50"/>
      <c r="D3" s="50"/>
      <c r="E3" s="216"/>
      <c r="F3" s="216"/>
      <c r="G3" s="216"/>
      <c r="H3" s="216"/>
    </row>
    <row r="4" spans="1:19" s="18" customFormat="1" ht="15" customHeight="1" x14ac:dyDescent="0.25">
      <c r="B4" s="50"/>
      <c r="C4" s="50"/>
      <c r="D4" s="50"/>
      <c r="E4" s="20"/>
      <c r="F4" s="20"/>
      <c r="G4" s="20"/>
      <c r="H4" s="20"/>
    </row>
    <row r="6" spans="1:19" x14ac:dyDescent="0.25">
      <c r="A6" s="135"/>
    </row>
    <row r="7" spans="1:19" s="116" customFormat="1" ht="15.6" x14ac:dyDescent="0.25">
      <c r="A7" s="122" t="s">
        <v>31</v>
      </c>
    </row>
    <row r="8" spans="1:19" s="116" customFormat="1" ht="15.6" x14ac:dyDescent="0.25">
      <c r="A8" s="117" t="s">
        <v>30</v>
      </c>
      <c r="B8" s="117"/>
      <c r="C8" s="117" t="s">
        <v>29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6" x14ac:dyDescent="0.25">
      <c r="A9" s="119" t="s">
        <v>28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6" x14ac:dyDescent="0.25">
      <c r="A10" s="119" t="s">
        <v>21</v>
      </c>
      <c r="B10" s="119"/>
      <c r="C10" s="119" t="s">
        <v>32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6" x14ac:dyDescent="0.25">
      <c r="A11" s="119" t="s">
        <v>23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6" x14ac:dyDescent="0.25">
      <c r="A12" s="119" t="s">
        <v>25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6" hidden="1" x14ac:dyDescent="0.25">
      <c r="A13" s="119" t="s">
        <v>27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6" hidden="1" x14ac:dyDescent="0.25">
      <c r="A14" s="119" t="s">
        <v>24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6" hidden="1" x14ac:dyDescent="0.25">
      <c r="A15" s="119" t="s">
        <v>33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2" thickBot="1" x14ac:dyDescent="0.35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6.2" thickTop="1" x14ac:dyDescent="0.25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3.8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3.8" x14ac:dyDescent="0.2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3.8" x14ac:dyDescent="0.2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3.8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3.8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3.8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3.8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3.8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3.8" x14ac:dyDescent="0.2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3.8" x14ac:dyDescent="0.2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3.8" x14ac:dyDescent="0.2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3.8" x14ac:dyDescent="0.2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3.8" x14ac:dyDescent="0.2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3.8" x14ac:dyDescent="0.2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3.8" x14ac:dyDescent="0.2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3.8" x14ac:dyDescent="0.2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3.8" x14ac:dyDescent="0.2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3.8" x14ac:dyDescent="0.2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3.8" x14ac:dyDescent="0.2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3.8" x14ac:dyDescent="0.2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3.8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3.8" x14ac:dyDescent="0.2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3.8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3.8" x14ac:dyDescent="0.2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3.8" x14ac:dyDescent="0.2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3.8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3.8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3.8" x14ac:dyDescent="0.2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3.8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3.8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3.8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3.8" x14ac:dyDescent="0.2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3.8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3.8" x14ac:dyDescent="0.2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3.8" x14ac:dyDescent="0.2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3.8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3.8" x14ac:dyDescent="0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3.8" x14ac:dyDescent="0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3.8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3.8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3.8" x14ac:dyDescent="0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3.8" x14ac:dyDescent="0.2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3.8" x14ac:dyDescent="0.2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3.8" x14ac:dyDescent="0.2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3.8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3.8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3.8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3.8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3.8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3.8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3.8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3.8" x14ac:dyDescent="0.2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3.8" x14ac:dyDescent="0.2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3.8" x14ac:dyDescent="0.2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3.8" x14ac:dyDescent="0.2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3.8" x14ac:dyDescent="0.2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3.8" x14ac:dyDescent="0.25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3.8" x14ac:dyDescent="0.2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3.8" x14ac:dyDescent="0.2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3.8" x14ac:dyDescent="0.25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3.8" x14ac:dyDescent="0.25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3.8" x14ac:dyDescent="0.25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3.8" x14ac:dyDescent="0.25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3.8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3.8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3.8" x14ac:dyDescent="0.25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3.8" x14ac:dyDescent="0.25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3.8" x14ac:dyDescent="0.2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3.8" x14ac:dyDescent="0.25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3.8" x14ac:dyDescent="0.25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3.8" x14ac:dyDescent="0.25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3.8" x14ac:dyDescent="0.2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3.8" x14ac:dyDescent="0.25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3.8" x14ac:dyDescent="0.2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3.8" x14ac:dyDescent="0.25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3.8" x14ac:dyDescent="0.25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3.8" x14ac:dyDescent="0.25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3.8" x14ac:dyDescent="0.2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3.8" x14ac:dyDescent="0.25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3.8" x14ac:dyDescent="0.2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3.8" x14ac:dyDescent="0.25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3.8" x14ac:dyDescent="0.25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3.8" x14ac:dyDescent="0.25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3.8" x14ac:dyDescent="0.25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3.8" x14ac:dyDescent="0.25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3.8" x14ac:dyDescent="0.25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3.8" x14ac:dyDescent="0.25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3.8" x14ac:dyDescent="0.2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3.8" x14ac:dyDescent="0.25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3.8" x14ac:dyDescent="0.2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3.8" x14ac:dyDescent="0.2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2"/>
  <sheetViews>
    <sheetView tabSelected="1" zoomScale="80" zoomScaleNormal="80" zoomScaleSheetLayoutView="100" workbookViewId="0">
      <pane xSplit="2" ySplit="5" topLeftCell="C88" activePane="bottomRight" state="frozen"/>
      <selection activeCell="E70" sqref="E70"/>
      <selection pane="topRight" activeCell="E70" sqref="E70"/>
      <selection pane="bottomLeft" activeCell="E70" sqref="E70"/>
      <selection pane="bottomRight" activeCell="A3" sqref="A3"/>
    </sheetView>
  </sheetViews>
  <sheetFormatPr defaultColWidth="9.109375" defaultRowHeight="10.199999999999999" x14ac:dyDescent="0.2"/>
  <cols>
    <col min="1" max="2" width="2.6640625" style="11" customWidth="1"/>
    <col min="3" max="3" width="26.109375" style="1" hidden="1" customWidth="1"/>
    <col min="4" max="4" width="10.88671875" style="1" hidden="1" customWidth="1"/>
    <col min="5" max="5" width="11" style="1" hidden="1" customWidth="1"/>
    <col min="6" max="6" width="31.6640625" style="1" bestFit="1" customWidth="1"/>
    <col min="7" max="7" width="11.44140625" style="1" bestFit="1" customWidth="1"/>
    <col min="8" max="8" width="11.109375" style="1" customWidth="1"/>
    <col min="9" max="9" width="26.88671875" style="1" customWidth="1"/>
    <col min="10" max="10" width="10.88671875" style="1" bestFit="1" customWidth="1"/>
    <col min="11" max="11" width="11" style="1" customWidth="1"/>
    <col min="12" max="12" width="23.44140625" style="1" customWidth="1"/>
    <col min="13" max="13" width="10.44140625" style="1" customWidth="1"/>
    <col min="14" max="14" width="11.33203125" style="1" customWidth="1"/>
    <col min="15" max="15" width="23.44140625" style="1" customWidth="1"/>
    <col min="16" max="16" width="10.44140625" style="1" customWidth="1"/>
    <col min="17" max="17" width="11.33203125" style="1" customWidth="1"/>
    <col min="18" max="18" width="12.33203125" style="1" bestFit="1" customWidth="1"/>
    <col min="19" max="19" width="11.109375" style="1" customWidth="1"/>
    <col min="20" max="20" width="11.5546875" style="1" customWidth="1"/>
    <col min="21" max="16384" width="9.109375" style="1"/>
  </cols>
  <sheetData>
    <row r="1" spans="1:20" ht="9.75" customHeight="1" x14ac:dyDescent="0.2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5">
      <c r="A2" s="143" t="s">
        <v>95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5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16" t="s">
        <v>237</v>
      </c>
      <c r="O3" s="216"/>
      <c r="P3" s="216"/>
      <c r="Q3" s="216"/>
      <c r="R3" s="216"/>
      <c r="S3" s="216"/>
      <c r="T3" s="216"/>
    </row>
    <row r="4" spans="1:20" s="18" customFormat="1" ht="15" customHeight="1" x14ac:dyDescent="0.25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3.8" x14ac:dyDescent="0.2">
      <c r="C5" s="137" t="s">
        <v>6</v>
      </c>
      <c r="D5" s="138"/>
      <c r="E5" s="138"/>
      <c r="F5" s="137" t="s">
        <v>34</v>
      </c>
      <c r="G5" s="138"/>
      <c r="H5" s="139"/>
      <c r="I5" s="138" t="s">
        <v>37</v>
      </c>
      <c r="J5" s="138"/>
      <c r="K5" s="139"/>
      <c r="L5" s="137" t="s">
        <v>40</v>
      </c>
      <c r="M5" s="138"/>
      <c r="N5" s="139"/>
      <c r="O5" s="137" t="s">
        <v>140</v>
      </c>
      <c r="P5" s="138"/>
      <c r="Q5" s="139"/>
      <c r="R5" s="137" t="s">
        <v>38</v>
      </c>
      <c r="S5" s="138"/>
      <c r="T5" s="139"/>
    </row>
    <row r="6" spans="1:20" ht="14.4" thickBot="1" x14ac:dyDescent="0.4">
      <c r="A6" s="223" t="s">
        <v>54</v>
      </c>
      <c r="B6" s="220" t="s">
        <v>55</v>
      </c>
      <c r="C6" s="40" t="s">
        <v>7</v>
      </c>
      <c r="D6" s="41" t="s">
        <v>8</v>
      </c>
      <c r="E6" s="195">
        <f>COUNTA(C7:C14)</f>
        <v>0</v>
      </c>
      <c r="F6" s="40" t="s">
        <v>7</v>
      </c>
      <c r="G6" s="41" t="s">
        <v>8</v>
      </c>
      <c r="H6" s="183">
        <f>COUNTA(F7:F14)</f>
        <v>0</v>
      </c>
      <c r="I6" s="41" t="s">
        <v>7</v>
      </c>
      <c r="J6" s="41" t="s">
        <v>8</v>
      </c>
      <c r="K6" s="183">
        <f>COUNTA(I7:I14)</f>
        <v>6</v>
      </c>
      <c r="L6" s="40" t="s">
        <v>7</v>
      </c>
      <c r="M6" s="41" t="s">
        <v>8</v>
      </c>
      <c r="N6" s="183">
        <f>COUNTA(L7:L14)</f>
        <v>2</v>
      </c>
      <c r="O6" s="40" t="s">
        <v>7</v>
      </c>
      <c r="P6" s="41" t="s">
        <v>8</v>
      </c>
      <c r="Q6" s="183">
        <f>COUNTA(O7:O14)</f>
        <v>0</v>
      </c>
      <c r="R6" s="40"/>
      <c r="S6" s="41"/>
      <c r="T6" s="183">
        <f>E6+H6+K6+N6</f>
        <v>8</v>
      </c>
    </row>
    <row r="7" spans="1:20" x14ac:dyDescent="0.2">
      <c r="A7" s="224"/>
      <c r="B7" s="221"/>
      <c r="C7" s="7"/>
      <c r="D7" s="28"/>
      <c r="E7" s="3"/>
      <c r="F7" s="2"/>
      <c r="G7" s="3"/>
      <c r="H7" s="4"/>
      <c r="I7" s="83" t="s">
        <v>85</v>
      </c>
      <c r="J7" s="3">
        <v>3000</v>
      </c>
      <c r="K7" s="147"/>
      <c r="L7" s="2" t="s">
        <v>83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">
      <c r="A8" s="224"/>
      <c r="B8" s="221"/>
      <c r="C8" s="28"/>
      <c r="D8" s="28"/>
      <c r="E8" s="3"/>
      <c r="F8" s="2"/>
      <c r="G8" s="3"/>
      <c r="H8" s="4"/>
      <c r="I8" s="3" t="s">
        <v>141</v>
      </c>
      <c r="J8" s="3">
        <v>3000</v>
      </c>
      <c r="K8" s="4"/>
      <c r="L8" s="2" t="s">
        <v>82</v>
      </c>
      <c r="M8" s="3">
        <v>0</v>
      </c>
      <c r="N8" s="4"/>
      <c r="Q8" s="4"/>
      <c r="R8" s="2"/>
      <c r="S8" s="3"/>
      <c r="T8" s="4"/>
    </row>
    <row r="9" spans="1:20" x14ac:dyDescent="0.2">
      <c r="A9" s="224"/>
      <c r="B9" s="221"/>
      <c r="C9" s="28"/>
      <c r="D9" s="28"/>
      <c r="E9" s="3"/>
      <c r="F9" s="2"/>
      <c r="G9" s="3"/>
      <c r="H9" s="4"/>
      <c r="I9" s="83" t="s">
        <v>84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">
      <c r="A10" s="224"/>
      <c r="B10" s="221"/>
      <c r="C10" s="28"/>
      <c r="D10" s="28"/>
      <c r="E10" s="3"/>
      <c r="F10" s="187"/>
      <c r="G10" s="3"/>
      <c r="H10" s="4"/>
      <c r="I10" s="1" t="s">
        <v>231</v>
      </c>
      <c r="J10" s="3">
        <v>1700</v>
      </c>
      <c r="K10" s="147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">
      <c r="A11" s="224"/>
      <c r="B11" s="221"/>
      <c r="C11" s="7"/>
      <c r="D11" s="28"/>
      <c r="E11" s="3"/>
      <c r="F11" s="187"/>
      <c r="G11" s="3"/>
      <c r="H11" s="4"/>
      <c r="I11" s="1" t="s">
        <v>99</v>
      </c>
      <c r="J11" s="3">
        <v>1000</v>
      </c>
      <c r="K11" s="4"/>
      <c r="L11" s="2"/>
      <c r="M11" s="3"/>
      <c r="N11" s="4"/>
      <c r="O11" s="2"/>
      <c r="P11" s="26"/>
      <c r="Q11" s="4"/>
      <c r="R11" s="2"/>
      <c r="S11" s="3"/>
      <c r="T11" s="4"/>
    </row>
    <row r="12" spans="1:20" x14ac:dyDescent="0.2">
      <c r="A12" s="224"/>
      <c r="B12" s="221"/>
      <c r="C12" s="7"/>
      <c r="D12" s="3"/>
      <c r="E12" s="3"/>
      <c r="F12" s="187"/>
      <c r="G12" s="3"/>
      <c r="H12" s="4"/>
      <c r="I12" s="1" t="s">
        <v>202</v>
      </c>
      <c r="J12" s="3">
        <v>750</v>
      </c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">
      <c r="A13" s="224"/>
      <c r="B13" s="221"/>
      <c r="C13" s="7"/>
      <c r="D13" s="3"/>
      <c r="E13" s="3"/>
      <c r="F13" s="2"/>
      <c r="G13" s="83"/>
      <c r="H13" s="4"/>
      <c r="I13" s="3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">
      <c r="A14" s="224"/>
      <c r="B14" s="221"/>
      <c r="C14" s="7"/>
      <c r="D14" s="3"/>
      <c r="E14" s="3"/>
      <c r="F14" s="2"/>
      <c r="G14" s="3"/>
      <c r="H14" s="4"/>
      <c r="I14" s="3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">
      <c r="A15" s="224"/>
      <c r="B15" s="221"/>
      <c r="C15" s="108" t="s">
        <v>26</v>
      </c>
      <c r="D15" s="3"/>
      <c r="E15" s="32" t="s">
        <v>14</v>
      </c>
      <c r="F15" s="108" t="s">
        <v>26</v>
      </c>
      <c r="G15" s="3"/>
      <c r="H15" s="34" t="s">
        <v>14</v>
      </c>
      <c r="I15" s="153" t="s">
        <v>26</v>
      </c>
      <c r="J15" s="3"/>
      <c r="K15" s="34" t="s">
        <v>14</v>
      </c>
      <c r="L15" s="108" t="s">
        <v>26</v>
      </c>
      <c r="M15" s="3"/>
      <c r="N15" s="34" t="s">
        <v>14</v>
      </c>
      <c r="O15" s="108" t="s">
        <v>26</v>
      </c>
      <c r="P15" s="3"/>
      <c r="Q15" s="34" t="s">
        <v>14</v>
      </c>
      <c r="R15" s="108" t="s">
        <v>26</v>
      </c>
      <c r="S15" s="32"/>
      <c r="T15" s="34" t="s">
        <v>14</v>
      </c>
    </row>
    <row r="16" spans="1:20" ht="12" x14ac:dyDescent="0.35">
      <c r="A16" s="224"/>
      <c r="B16" s="221"/>
      <c r="C16" s="109" t="s">
        <v>22</v>
      </c>
      <c r="D16" s="22"/>
      <c r="E16" s="22" t="s">
        <v>15</v>
      </c>
      <c r="F16" s="174" t="s">
        <v>22</v>
      </c>
      <c r="G16" s="33"/>
      <c r="H16" s="82" t="s">
        <v>15</v>
      </c>
      <c r="I16" s="151" t="s">
        <v>22</v>
      </c>
      <c r="J16" s="22"/>
      <c r="K16" s="23" t="s">
        <v>15</v>
      </c>
      <c r="L16" s="109" t="s">
        <v>22</v>
      </c>
      <c r="M16" s="22"/>
      <c r="N16" s="23" t="s">
        <v>15</v>
      </c>
      <c r="O16" s="109" t="s">
        <v>22</v>
      </c>
      <c r="P16" s="22"/>
      <c r="Q16" s="23" t="s">
        <v>15</v>
      </c>
      <c r="R16" s="109" t="s">
        <v>22</v>
      </c>
      <c r="S16" s="33" t="s">
        <v>8</v>
      </c>
      <c r="T16" s="23" t="s">
        <v>15</v>
      </c>
    </row>
    <row r="17" spans="1:20" x14ac:dyDescent="0.2">
      <c r="A17" s="225"/>
      <c r="B17" s="222"/>
      <c r="C17" s="39">
        <f>'Hotlist - Completed'!G23</f>
        <v>19534</v>
      </c>
      <c r="D17" s="24">
        <f>SUM(D7:D16)</f>
        <v>0</v>
      </c>
      <c r="E17" s="210">
        <f>+D17-C17</f>
        <v>-19534</v>
      </c>
      <c r="F17" s="39">
        <f>'Hotlist - Completed'!G23</f>
        <v>19534</v>
      </c>
      <c r="G17" s="24">
        <f>SUM(G7:G16)</f>
        <v>0</v>
      </c>
      <c r="H17" s="30">
        <f>G17-F17</f>
        <v>-19534</v>
      </c>
      <c r="I17" s="152">
        <f>'Hotlist - Completed'!$C$23</f>
        <v>33125</v>
      </c>
      <c r="J17" s="24">
        <f>SUM(J7:J16)</f>
        <v>11450</v>
      </c>
      <c r="K17" s="30">
        <f>J17-I17</f>
        <v>-21675</v>
      </c>
      <c r="L17" s="39">
        <f>'Hotlist - Completed'!$C$23</f>
        <v>33125</v>
      </c>
      <c r="M17" s="24">
        <f>SUM(M7:M16)</f>
        <v>9000</v>
      </c>
      <c r="N17" s="30">
        <f>M17-L17</f>
        <v>-24125</v>
      </c>
      <c r="O17" s="39">
        <v>0</v>
      </c>
      <c r="P17" s="24">
        <f>SUM(P7:P16)</f>
        <v>0</v>
      </c>
      <c r="Q17" s="30">
        <f>(O17-P17)*-1</f>
        <v>0</v>
      </c>
      <c r="R17" s="24">
        <f>C17+F17+I17+L17</f>
        <v>105318</v>
      </c>
      <c r="S17" s="24">
        <f>D17+G17+J17+M17</f>
        <v>20450</v>
      </c>
      <c r="T17" s="30">
        <f>S17-R17</f>
        <v>-84868</v>
      </c>
    </row>
    <row r="18" spans="1:20" ht="14.4" thickBot="1" x14ac:dyDescent="0.4">
      <c r="A18" s="223" t="s">
        <v>56</v>
      </c>
      <c r="B18" s="220" t="s">
        <v>55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3">
        <f>COUNTA(F19:F26)</f>
        <v>0</v>
      </c>
      <c r="I18" s="40" t="s">
        <v>7</v>
      </c>
      <c r="J18" s="41" t="s">
        <v>8</v>
      </c>
      <c r="K18" s="183">
        <f>COUNTA(I19:I26)</f>
        <v>7</v>
      </c>
      <c r="L18" s="40" t="s">
        <v>7</v>
      </c>
      <c r="M18" s="41" t="s">
        <v>8</v>
      </c>
      <c r="N18" s="183">
        <f>COUNTA(L19:L26)</f>
        <v>4</v>
      </c>
      <c r="O18" s="40" t="s">
        <v>7</v>
      </c>
      <c r="P18" s="41" t="s">
        <v>8</v>
      </c>
      <c r="Q18" s="183">
        <f>COUNTA(O19:O26)</f>
        <v>0</v>
      </c>
      <c r="R18" s="40"/>
      <c r="S18" s="41"/>
      <c r="T18" s="183">
        <f>E18+H18+K18+N18</f>
        <v>11</v>
      </c>
    </row>
    <row r="19" spans="1:20" x14ac:dyDescent="0.2">
      <c r="A19" s="224"/>
      <c r="B19" s="221"/>
      <c r="C19" s="7"/>
      <c r="D19" s="28"/>
      <c r="E19" s="4"/>
      <c r="G19" s="3"/>
      <c r="H19" s="4"/>
      <c r="I19" s="2" t="s">
        <v>74</v>
      </c>
      <c r="J19" s="3">
        <v>20000</v>
      </c>
      <c r="K19" s="147"/>
      <c r="L19" s="3" t="s">
        <v>72</v>
      </c>
      <c r="M19" s="3">
        <v>15000</v>
      </c>
      <c r="N19" s="4"/>
      <c r="O19" s="2"/>
      <c r="P19" s="3"/>
      <c r="Q19" s="4"/>
      <c r="R19" s="2"/>
      <c r="S19" s="3"/>
      <c r="T19" s="4"/>
    </row>
    <row r="20" spans="1:20" x14ac:dyDescent="0.2">
      <c r="A20" s="224"/>
      <c r="B20" s="221"/>
      <c r="C20" s="2"/>
      <c r="D20" s="28"/>
      <c r="E20" s="4"/>
      <c r="G20" s="3"/>
      <c r="H20" s="4"/>
      <c r="I20" s="3" t="s">
        <v>93</v>
      </c>
      <c r="J20" s="3">
        <v>7000</v>
      </c>
      <c r="K20" s="4"/>
      <c r="L20" s="1" t="s">
        <v>215</v>
      </c>
      <c r="M20" s="171">
        <v>2000</v>
      </c>
      <c r="N20" s="4"/>
      <c r="Q20" s="4"/>
      <c r="R20" s="2"/>
      <c r="S20" s="3"/>
      <c r="T20" s="4"/>
    </row>
    <row r="21" spans="1:20" x14ac:dyDescent="0.2">
      <c r="A21" s="224"/>
      <c r="B21" s="221"/>
      <c r="C21" s="28"/>
      <c r="D21" s="28"/>
      <c r="E21" s="4"/>
      <c r="H21" s="4"/>
      <c r="I21" s="187" t="s">
        <v>16</v>
      </c>
      <c r="J21" s="3">
        <v>5000</v>
      </c>
      <c r="K21" s="4"/>
      <c r="L21" s="2" t="s">
        <v>94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">
      <c r="A22" s="224"/>
      <c r="B22" s="221"/>
      <c r="C22" s="7"/>
      <c r="D22" s="3"/>
      <c r="E22" s="4"/>
      <c r="H22" s="4"/>
      <c r="I22" s="1" t="s">
        <v>177</v>
      </c>
      <c r="J22" s="3">
        <v>5000</v>
      </c>
      <c r="K22" s="4"/>
      <c r="L22" s="2" t="s">
        <v>176</v>
      </c>
      <c r="M22" s="26">
        <v>1000</v>
      </c>
      <c r="N22" s="4"/>
      <c r="O22" s="2"/>
      <c r="P22" s="3"/>
      <c r="Q22" s="4"/>
      <c r="R22" s="2"/>
      <c r="S22" s="3"/>
      <c r="T22" s="4"/>
    </row>
    <row r="23" spans="1:20" x14ac:dyDescent="0.2">
      <c r="A23" s="224"/>
      <c r="B23" s="221"/>
      <c r="C23" s="7"/>
      <c r="D23" s="28"/>
      <c r="E23" s="4"/>
      <c r="H23" s="4"/>
      <c r="I23" s="1" t="s">
        <v>124</v>
      </c>
      <c r="J23" s="171">
        <v>2000</v>
      </c>
      <c r="K23" s="4"/>
      <c r="L23" s="187"/>
      <c r="N23" s="4"/>
      <c r="O23" s="2"/>
      <c r="P23" s="26"/>
      <c r="Q23" s="4"/>
      <c r="R23" s="2"/>
      <c r="S23" s="3"/>
      <c r="T23" s="4"/>
    </row>
    <row r="24" spans="1:20" x14ac:dyDescent="0.2">
      <c r="A24" s="224"/>
      <c r="B24" s="221"/>
      <c r="C24" s="7"/>
      <c r="D24" s="3"/>
      <c r="E24" s="4"/>
      <c r="H24" s="4"/>
      <c r="I24" s="3" t="s">
        <v>73</v>
      </c>
      <c r="J24" s="3">
        <v>2000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">
      <c r="A25" s="224"/>
      <c r="B25" s="221"/>
      <c r="C25" s="7"/>
      <c r="D25" s="3"/>
      <c r="E25" s="4"/>
      <c r="H25" s="4"/>
      <c r="I25" s="187" t="s">
        <v>206</v>
      </c>
      <c r="J25" s="3">
        <v>750</v>
      </c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">
      <c r="A26" s="224"/>
      <c r="B26" s="221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">
      <c r="A27" s="224"/>
      <c r="B27" s="221"/>
      <c r="C27" s="108" t="s">
        <v>26</v>
      </c>
      <c r="D27" s="3"/>
      <c r="E27" s="34" t="s">
        <v>14</v>
      </c>
      <c r="F27" s="108" t="s">
        <v>26</v>
      </c>
      <c r="G27" s="3"/>
      <c r="H27" s="34" t="s">
        <v>14</v>
      </c>
      <c r="I27" s="108" t="s">
        <v>26</v>
      </c>
      <c r="J27" s="3"/>
      <c r="K27" s="34" t="s">
        <v>14</v>
      </c>
      <c r="L27" s="108" t="s">
        <v>26</v>
      </c>
      <c r="M27" s="3"/>
      <c r="N27" s="34" t="s">
        <v>14</v>
      </c>
      <c r="O27" s="108" t="s">
        <v>26</v>
      </c>
      <c r="P27" s="3"/>
      <c r="Q27" s="34" t="s">
        <v>14</v>
      </c>
      <c r="R27" s="108" t="s">
        <v>26</v>
      </c>
      <c r="S27" s="32"/>
      <c r="T27" s="34" t="s">
        <v>14</v>
      </c>
    </row>
    <row r="28" spans="1:20" ht="12" x14ac:dyDescent="0.35">
      <c r="A28" s="224"/>
      <c r="B28" s="221"/>
      <c r="C28" s="109" t="s">
        <v>22</v>
      </c>
      <c r="D28" s="22"/>
      <c r="E28" s="23" t="s">
        <v>15</v>
      </c>
      <c r="F28" s="109" t="s">
        <v>22</v>
      </c>
      <c r="G28" s="22"/>
      <c r="H28" s="23" t="s">
        <v>15</v>
      </c>
      <c r="I28" s="109" t="s">
        <v>22</v>
      </c>
      <c r="J28" s="22"/>
      <c r="K28" s="23" t="s">
        <v>15</v>
      </c>
      <c r="L28" s="109" t="s">
        <v>22</v>
      </c>
      <c r="M28" s="22"/>
      <c r="N28" s="23" t="s">
        <v>15</v>
      </c>
      <c r="O28" s="109" t="s">
        <v>22</v>
      </c>
      <c r="P28" s="22"/>
      <c r="Q28" s="23" t="s">
        <v>15</v>
      </c>
      <c r="R28" s="109" t="s">
        <v>22</v>
      </c>
      <c r="S28" s="33" t="s">
        <v>8</v>
      </c>
      <c r="T28" s="23" t="s">
        <v>15</v>
      </c>
    </row>
    <row r="29" spans="1:20" x14ac:dyDescent="0.2">
      <c r="A29" s="225"/>
      <c r="B29" s="222"/>
      <c r="C29" s="39">
        <f>'Hotlist - Completed'!G40</f>
        <v>-82564</v>
      </c>
      <c r="D29" s="24">
        <f>SUM(D19:D28)</f>
        <v>0</v>
      </c>
      <c r="E29" s="30">
        <f>+D29-C29</f>
        <v>82564</v>
      </c>
      <c r="F29" s="39">
        <f>'Hotlist - Completed'!G40</f>
        <v>-82564</v>
      </c>
      <c r="G29" s="24">
        <f>SUM(G19:G28)</f>
        <v>0</v>
      </c>
      <c r="H29" s="24">
        <f>G29-F29</f>
        <v>82564</v>
      </c>
      <c r="I29" s="39">
        <v>14000</v>
      </c>
      <c r="J29" s="24">
        <f>SUM(J19:J28)</f>
        <v>41750</v>
      </c>
      <c r="K29" s="30">
        <f>+J29-I29</f>
        <v>27750</v>
      </c>
      <c r="L29" s="39">
        <v>7000</v>
      </c>
      <c r="M29" s="24">
        <f>SUM(M19:M28)</f>
        <v>20000</v>
      </c>
      <c r="N29" s="30">
        <f>+M29-L29</f>
        <v>13000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-144128</v>
      </c>
      <c r="S29" s="24">
        <f>D29+G29+J29+M29</f>
        <v>61750</v>
      </c>
      <c r="T29" s="30">
        <f>+S29-R29</f>
        <v>205878</v>
      </c>
    </row>
    <row r="30" spans="1:20" ht="14.4" thickBot="1" x14ac:dyDescent="0.4">
      <c r="A30" s="223" t="s">
        <v>63</v>
      </c>
      <c r="B30" s="220" t="s">
        <v>64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3">
        <f>COUNTA(F31:F38)</f>
        <v>2</v>
      </c>
      <c r="I30" s="40" t="s">
        <v>7</v>
      </c>
      <c r="J30" s="41" t="s">
        <v>8</v>
      </c>
      <c r="K30" s="183">
        <f>COUNTA(I31:I38)</f>
        <v>5</v>
      </c>
      <c r="L30" s="40" t="s">
        <v>7</v>
      </c>
      <c r="M30" s="41" t="s">
        <v>8</v>
      </c>
      <c r="N30" s="183">
        <f>COUNTA(L31:L38)</f>
        <v>6</v>
      </c>
      <c r="O30" s="40" t="s">
        <v>7</v>
      </c>
      <c r="P30" s="41" t="s">
        <v>8</v>
      </c>
      <c r="Q30" s="183">
        <f>COUNTA(O31:O38)</f>
        <v>0</v>
      </c>
      <c r="R30" s="40"/>
      <c r="S30" s="41"/>
      <c r="T30" s="183">
        <f>E30+H30+K30+N30</f>
        <v>13</v>
      </c>
    </row>
    <row r="31" spans="1:20" ht="12.75" customHeight="1" x14ac:dyDescent="0.2">
      <c r="A31" s="224"/>
      <c r="B31" s="221"/>
      <c r="C31" s="7"/>
      <c r="D31" s="3"/>
      <c r="E31" s="4"/>
      <c r="F31" s="2" t="s">
        <v>220</v>
      </c>
      <c r="G31" s="26">
        <v>1300</v>
      </c>
      <c r="H31" s="4"/>
      <c r="I31" s="2" t="s">
        <v>136</v>
      </c>
      <c r="J31" s="3">
        <v>3000</v>
      </c>
      <c r="K31" s="147"/>
      <c r="L31" s="2" t="s">
        <v>88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">
      <c r="A32" s="224"/>
      <c r="B32" s="221"/>
      <c r="C32" s="7"/>
      <c r="D32" s="28"/>
      <c r="E32" s="4"/>
      <c r="F32" s="2" t="s">
        <v>91</v>
      </c>
      <c r="G32" s="26">
        <v>100</v>
      </c>
      <c r="H32" s="4"/>
      <c r="I32" s="2" t="s">
        <v>136</v>
      </c>
      <c r="J32" s="3">
        <v>1500</v>
      </c>
      <c r="K32" s="147"/>
      <c r="L32" s="2" t="s">
        <v>86</v>
      </c>
      <c r="M32" s="3">
        <v>2000</v>
      </c>
      <c r="N32" s="4"/>
      <c r="P32" s="3"/>
      <c r="Q32" s="4"/>
      <c r="R32" s="2"/>
      <c r="S32" s="3"/>
      <c r="T32" s="4"/>
    </row>
    <row r="33" spans="1:20" ht="12.75" customHeight="1" x14ac:dyDescent="0.2">
      <c r="A33" s="224"/>
      <c r="B33" s="221"/>
      <c r="C33" s="28"/>
      <c r="D33" s="28"/>
      <c r="E33" s="4"/>
      <c r="F33" s="2"/>
      <c r="G33" s="3"/>
      <c r="H33" s="4"/>
      <c r="I33" s="3" t="s">
        <v>100</v>
      </c>
      <c r="J33" s="3">
        <v>750</v>
      </c>
      <c r="K33" s="147"/>
      <c r="L33" s="2" t="s">
        <v>90</v>
      </c>
      <c r="M33" s="171">
        <v>2000</v>
      </c>
      <c r="N33" s="4"/>
      <c r="P33" s="171"/>
      <c r="Q33" s="4"/>
      <c r="R33" s="2"/>
      <c r="S33" s="3"/>
      <c r="T33" s="4"/>
    </row>
    <row r="34" spans="1:20" ht="12.75" customHeight="1" x14ac:dyDescent="0.2">
      <c r="A34" s="224"/>
      <c r="B34" s="221"/>
      <c r="C34" s="28"/>
      <c r="D34" s="28"/>
      <c r="E34" s="4"/>
      <c r="F34" s="2"/>
      <c r="G34" s="26"/>
      <c r="H34" s="4"/>
      <c r="I34" s="3" t="s">
        <v>87</v>
      </c>
      <c r="J34" s="3">
        <v>750</v>
      </c>
      <c r="K34" s="4"/>
      <c r="L34" s="2" t="s">
        <v>89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">
      <c r="A35" s="224"/>
      <c r="B35" s="221"/>
      <c r="C35" s="7"/>
      <c r="D35" s="3"/>
      <c r="E35" s="4"/>
      <c r="G35" s="3"/>
      <c r="H35" s="4"/>
      <c r="I35" s="3" t="s">
        <v>221</v>
      </c>
      <c r="J35" s="3">
        <v>500</v>
      </c>
      <c r="K35" s="4"/>
      <c r="L35" s="2" t="s">
        <v>222</v>
      </c>
      <c r="M35" s="3">
        <v>1000</v>
      </c>
      <c r="N35" s="4"/>
      <c r="O35" s="2"/>
      <c r="P35" s="3"/>
      <c r="Q35" s="4"/>
      <c r="R35" s="2"/>
      <c r="S35" s="3"/>
      <c r="T35" s="4"/>
    </row>
    <row r="36" spans="1:20" ht="12.75" customHeight="1" x14ac:dyDescent="0.2">
      <c r="A36" s="224"/>
      <c r="B36" s="221"/>
      <c r="C36" s="7"/>
      <c r="D36" s="28"/>
      <c r="E36" s="4"/>
      <c r="G36" s="3"/>
      <c r="H36" s="4"/>
      <c r="I36" s="3"/>
      <c r="J36" s="3"/>
      <c r="K36" s="4"/>
      <c r="L36" s="2" t="s">
        <v>122</v>
      </c>
      <c r="M36" s="189" t="s">
        <v>123</v>
      </c>
      <c r="O36" s="2"/>
      <c r="P36" s="3"/>
      <c r="R36" s="2"/>
      <c r="S36" s="3"/>
      <c r="T36" s="4"/>
    </row>
    <row r="37" spans="1:20" ht="12.75" customHeight="1" x14ac:dyDescent="0.2">
      <c r="A37" s="224"/>
      <c r="B37" s="221"/>
      <c r="C37" s="7"/>
      <c r="D37" s="3"/>
      <c r="E37" s="4"/>
      <c r="F37" s="2"/>
      <c r="G37" s="171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">
      <c r="A38" s="224"/>
      <c r="B38" s="221"/>
      <c r="C38" s="108" t="s">
        <v>26</v>
      </c>
      <c r="D38" s="3"/>
      <c r="E38" s="34" t="s">
        <v>14</v>
      </c>
      <c r="F38" s="2"/>
      <c r="G38" s="171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26</v>
      </c>
      <c r="S38" s="32"/>
      <c r="T38" s="34" t="s">
        <v>14</v>
      </c>
    </row>
    <row r="39" spans="1:20" ht="13.5" customHeight="1" x14ac:dyDescent="0.2">
      <c r="A39" s="224"/>
      <c r="B39" s="221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">
      <c r="A40" s="224"/>
      <c r="B40" s="221"/>
      <c r="C40" s="108"/>
      <c r="D40" s="3"/>
      <c r="E40" s="34"/>
      <c r="F40" s="108" t="s">
        <v>26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26</v>
      </c>
      <c r="P40" s="3"/>
      <c r="Q40" s="34"/>
      <c r="R40" s="108"/>
      <c r="S40" s="32"/>
      <c r="T40" s="34"/>
    </row>
    <row r="41" spans="1:20" ht="15.75" customHeight="1" x14ac:dyDescent="0.35">
      <c r="A41" s="224"/>
      <c r="B41" s="221"/>
      <c r="C41" s="109" t="s">
        <v>22</v>
      </c>
      <c r="D41" s="22"/>
      <c r="E41" s="23" t="s">
        <v>15</v>
      </c>
      <c r="F41" s="109" t="s">
        <v>22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22</v>
      </c>
      <c r="P41" s="22"/>
      <c r="Q41" s="23" t="s">
        <v>15</v>
      </c>
      <c r="R41" s="109" t="s">
        <v>22</v>
      </c>
      <c r="S41" s="33" t="s">
        <v>8</v>
      </c>
      <c r="T41" s="23" t="s">
        <v>15</v>
      </c>
    </row>
    <row r="42" spans="1:20" x14ac:dyDescent="0.2">
      <c r="A42" s="225"/>
      <c r="B42" s="222"/>
      <c r="C42" s="152">
        <f>'Hotlist - Completed'!G61</f>
        <v>-23893</v>
      </c>
      <c r="D42" s="24">
        <f>SUM(D30:D41)</f>
        <v>0</v>
      </c>
      <c r="E42" s="30">
        <f>+D42-C42</f>
        <v>23893</v>
      </c>
      <c r="F42" s="152">
        <f>'Hotlist - Completed'!G61</f>
        <v>-23893</v>
      </c>
      <c r="G42" s="24">
        <f>SUM(G30:G41)</f>
        <v>1400</v>
      </c>
      <c r="H42" s="30">
        <f>G42-F42</f>
        <v>25293</v>
      </c>
      <c r="I42" s="39">
        <v>23750</v>
      </c>
      <c r="J42" s="24">
        <f>SUM(J30:J41)</f>
        <v>6500</v>
      </c>
      <c r="K42" s="30">
        <f>J42-I42</f>
        <v>-17250</v>
      </c>
      <c r="L42" s="39">
        <v>23750</v>
      </c>
      <c r="M42" s="24">
        <f>SUM(M30:M41)</f>
        <v>12000</v>
      </c>
      <c r="N42" s="30">
        <f>M42-L42</f>
        <v>-11750</v>
      </c>
      <c r="O42" s="39">
        <v>0</v>
      </c>
      <c r="P42" s="24">
        <f>SUM(P30:P41)</f>
        <v>0</v>
      </c>
      <c r="Q42" s="24">
        <f>P42-O42</f>
        <v>0</v>
      </c>
      <c r="R42" s="24">
        <f>C42+F42+I42+L42</f>
        <v>-286</v>
      </c>
      <c r="S42" s="24">
        <f>D42+G42+J42+M42</f>
        <v>19900</v>
      </c>
      <c r="T42" s="30">
        <f>+S42-R42</f>
        <v>20186</v>
      </c>
    </row>
    <row r="43" spans="1:20" ht="16.5" customHeight="1" thickBot="1" x14ac:dyDescent="0.4">
      <c r="A43" s="223"/>
      <c r="B43" s="220" t="s">
        <v>57</v>
      </c>
      <c r="C43" s="41" t="s">
        <v>7</v>
      </c>
      <c r="D43" s="41" t="s">
        <v>8</v>
      </c>
      <c r="E43" s="42">
        <f>COUNTA(C44:C52)</f>
        <v>0</v>
      </c>
      <c r="F43" s="40" t="s">
        <v>7</v>
      </c>
      <c r="G43" s="41" t="s">
        <v>8</v>
      </c>
      <c r="H43" s="183">
        <f>COUNTA(F44:F51)</f>
        <v>8</v>
      </c>
      <c r="I43" s="40" t="s">
        <v>7</v>
      </c>
      <c r="J43" s="41" t="s">
        <v>8</v>
      </c>
      <c r="K43" s="183">
        <f>COUNTA(I44:I51)</f>
        <v>4</v>
      </c>
      <c r="L43" s="40" t="s">
        <v>7</v>
      </c>
      <c r="M43" s="41" t="s">
        <v>8</v>
      </c>
      <c r="N43" s="183">
        <f>COUNTA(L44:L51)</f>
        <v>7</v>
      </c>
      <c r="O43" s="40" t="s">
        <v>7</v>
      </c>
      <c r="P43" s="41" t="s">
        <v>8</v>
      </c>
      <c r="Q43" s="183">
        <f>COUNTA(O44:O51)</f>
        <v>0</v>
      </c>
      <c r="R43" s="40"/>
      <c r="S43" s="41"/>
      <c r="T43" s="183">
        <f>E43+H43+K43+N43</f>
        <v>19</v>
      </c>
    </row>
    <row r="44" spans="1:20" ht="12.75" customHeight="1" x14ac:dyDescent="0.3">
      <c r="A44" s="224"/>
      <c r="B44" s="221"/>
      <c r="C44" s="2"/>
      <c r="D44" s="3"/>
      <c r="E44" s="4"/>
      <c r="F44" s="197" t="s">
        <v>79</v>
      </c>
      <c r="G44" s="198">
        <v>1500</v>
      </c>
      <c r="H44" s="192"/>
      <c r="I44" s="187" t="s">
        <v>201</v>
      </c>
      <c r="J44" s="201">
        <v>2500</v>
      </c>
      <c r="K44" s="192"/>
      <c r="L44" s="2" t="s">
        <v>65</v>
      </c>
      <c r="M44" s="198">
        <v>70000</v>
      </c>
      <c r="N44" s="192"/>
      <c r="O44" s="2"/>
      <c r="P44" s="3"/>
      <c r="Q44" s="4"/>
      <c r="R44" s="2"/>
      <c r="S44" s="3"/>
      <c r="T44" s="4"/>
    </row>
    <row r="45" spans="1:20" ht="12.75" customHeight="1" x14ac:dyDescent="0.2">
      <c r="A45" s="224"/>
      <c r="B45" s="221"/>
      <c r="C45" s="2"/>
      <c r="D45" s="26"/>
      <c r="E45" s="4"/>
      <c r="F45" s="197" t="s">
        <v>50</v>
      </c>
      <c r="G45" s="198">
        <v>1000</v>
      </c>
      <c r="H45" s="4"/>
      <c r="I45" s="2" t="s">
        <v>197</v>
      </c>
      <c r="J45" s="199">
        <v>2500</v>
      </c>
      <c r="K45" s="4"/>
      <c r="L45" s="2" t="s">
        <v>66</v>
      </c>
      <c r="M45" s="198">
        <v>7000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">
      <c r="A46" s="224"/>
      <c r="B46" s="221"/>
      <c r="C46" s="2"/>
      <c r="D46" s="26"/>
      <c r="E46" s="4"/>
      <c r="F46" s="197" t="s">
        <v>106</v>
      </c>
      <c r="G46" s="198">
        <v>1000</v>
      </c>
      <c r="H46" s="4"/>
      <c r="I46" s="3" t="s">
        <v>70</v>
      </c>
      <c r="J46" s="205">
        <v>1300</v>
      </c>
      <c r="K46" s="4"/>
      <c r="L46" s="2" t="s">
        <v>71</v>
      </c>
      <c r="M46" s="198">
        <v>5000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">
      <c r="A47" s="224"/>
      <c r="B47" s="221"/>
      <c r="C47" s="2"/>
      <c r="D47" s="3"/>
      <c r="E47" s="4"/>
      <c r="F47" s="197" t="s">
        <v>125</v>
      </c>
      <c r="G47" s="199">
        <v>1000</v>
      </c>
      <c r="H47" s="4"/>
      <c r="I47" s="2" t="s">
        <v>105</v>
      </c>
      <c r="J47" s="199">
        <v>500</v>
      </c>
      <c r="K47" s="4"/>
      <c r="L47" s="2" t="s">
        <v>67</v>
      </c>
      <c r="M47" s="198">
        <v>2500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">
      <c r="A48" s="224"/>
      <c r="B48" s="221"/>
      <c r="E48" s="4"/>
      <c r="F48" s="197" t="s">
        <v>184</v>
      </c>
      <c r="G48" s="199">
        <v>750</v>
      </c>
      <c r="H48" s="4"/>
      <c r="I48" s="2"/>
      <c r="J48" s="3"/>
      <c r="K48" s="4"/>
      <c r="L48" s="2" t="s">
        <v>68</v>
      </c>
      <c r="M48" s="198">
        <v>2000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">
      <c r="A49" s="224"/>
      <c r="B49" s="221"/>
      <c r="E49" s="4"/>
      <c r="F49" s="200" t="s">
        <v>200</v>
      </c>
      <c r="G49" s="199">
        <v>300</v>
      </c>
      <c r="H49" s="4"/>
      <c r="I49" s="2"/>
      <c r="J49" s="3"/>
      <c r="K49" s="4"/>
      <c r="L49" s="2" t="s">
        <v>69</v>
      </c>
      <c r="M49" s="198">
        <v>750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">
      <c r="A50" s="224"/>
      <c r="B50" s="221"/>
      <c r="E50" s="4"/>
      <c r="F50" s="197" t="s">
        <v>183</v>
      </c>
      <c r="G50" s="199">
        <v>250</v>
      </c>
      <c r="H50" s="4"/>
      <c r="I50" s="2"/>
      <c r="J50" s="26"/>
      <c r="K50" s="4"/>
      <c r="L50" s="2" t="s">
        <v>198</v>
      </c>
      <c r="M50" s="199">
        <v>750</v>
      </c>
      <c r="N50" s="4"/>
      <c r="O50" s="2"/>
      <c r="P50" s="26"/>
      <c r="Q50" s="4"/>
      <c r="R50" s="2"/>
      <c r="S50" s="3"/>
      <c r="T50" s="4"/>
    </row>
    <row r="51" spans="1:20" ht="12.75" customHeight="1" x14ac:dyDescent="0.2">
      <c r="A51" s="224"/>
      <c r="B51" s="221"/>
      <c r="E51" s="4"/>
      <c r="F51" s="197" t="s">
        <v>104</v>
      </c>
      <c r="G51" s="199">
        <v>200</v>
      </c>
      <c r="H51" s="4"/>
      <c r="I51" s="2"/>
      <c r="J51" s="3"/>
      <c r="K51" s="4"/>
      <c r="L51" s="8"/>
      <c r="M51" s="7"/>
      <c r="N51" s="4"/>
      <c r="O51" s="2"/>
      <c r="P51" s="26"/>
      <c r="Q51" s="4"/>
      <c r="R51" s="2"/>
      <c r="S51" s="3"/>
      <c r="T51" s="4"/>
    </row>
    <row r="52" spans="1:20" ht="12.75" customHeight="1" x14ac:dyDescent="0.2">
      <c r="A52" s="224"/>
      <c r="B52" s="221"/>
      <c r="C52" s="2"/>
      <c r="D52" s="26"/>
      <c r="E52" s="4"/>
      <c r="F52" s="2"/>
      <c r="G52" s="3"/>
      <c r="H52" s="4"/>
      <c r="I52" s="2"/>
      <c r="J52" s="26"/>
      <c r="K52" s="4"/>
      <c r="L52" s="2"/>
      <c r="M52" s="26"/>
      <c r="N52" s="4"/>
      <c r="O52" s="2"/>
      <c r="P52" s="26"/>
      <c r="Q52" s="4"/>
      <c r="R52" s="2"/>
      <c r="S52" s="3"/>
      <c r="T52" s="4"/>
    </row>
    <row r="53" spans="1:20" ht="15" customHeight="1" x14ac:dyDescent="0.2">
      <c r="A53" s="224"/>
      <c r="B53" s="221"/>
      <c r="C53" s="153" t="s">
        <v>26</v>
      </c>
      <c r="D53" s="26"/>
      <c r="E53" s="34" t="s">
        <v>14</v>
      </c>
      <c r="F53" s="153" t="s">
        <v>26</v>
      </c>
      <c r="H53" s="34" t="s">
        <v>14</v>
      </c>
      <c r="I53" s="153" t="s">
        <v>26</v>
      </c>
      <c r="J53" s="3"/>
      <c r="K53" s="34" t="s">
        <v>14</v>
      </c>
      <c r="L53" s="153" t="s">
        <v>26</v>
      </c>
      <c r="M53" s="3"/>
      <c r="N53" s="34" t="s">
        <v>14</v>
      </c>
      <c r="O53" s="153" t="s">
        <v>26</v>
      </c>
      <c r="P53" s="3"/>
      <c r="Q53" s="34" t="s">
        <v>14</v>
      </c>
      <c r="R53" s="108" t="s">
        <v>26</v>
      </c>
      <c r="S53" s="32"/>
      <c r="T53" s="34" t="s">
        <v>14</v>
      </c>
    </row>
    <row r="54" spans="1:20" ht="12.75" customHeight="1" x14ac:dyDescent="0.35">
      <c r="A54" s="224"/>
      <c r="B54" s="221"/>
      <c r="C54" s="151" t="s">
        <v>22</v>
      </c>
      <c r="D54" s="22"/>
      <c r="E54" s="23" t="s">
        <v>15</v>
      </c>
      <c r="F54" s="151" t="s">
        <v>22</v>
      </c>
      <c r="G54" s="22"/>
      <c r="H54" s="23" t="s">
        <v>15</v>
      </c>
      <c r="I54" s="151" t="s">
        <v>22</v>
      </c>
      <c r="J54" s="22"/>
      <c r="K54" s="23" t="s">
        <v>15</v>
      </c>
      <c r="L54" s="151" t="s">
        <v>22</v>
      </c>
      <c r="M54" s="22"/>
      <c r="N54" s="23" t="s">
        <v>15</v>
      </c>
      <c r="O54" s="151" t="s">
        <v>22</v>
      </c>
      <c r="P54" s="22"/>
      <c r="Q54" s="23" t="s">
        <v>15</v>
      </c>
      <c r="R54" s="109" t="s">
        <v>22</v>
      </c>
      <c r="S54" s="33" t="s">
        <v>8</v>
      </c>
      <c r="T54" s="23" t="s">
        <v>15</v>
      </c>
    </row>
    <row r="55" spans="1:20" x14ac:dyDescent="0.2">
      <c r="A55" s="225"/>
      <c r="B55" s="222"/>
      <c r="C55" s="152">
        <f>'Hotlist - Completed'!G74</f>
        <v>33839</v>
      </c>
      <c r="D55" s="24">
        <f>SUM(D44:D54)</f>
        <v>0</v>
      </c>
      <c r="E55" s="30">
        <f>+D55-C55</f>
        <v>-33839</v>
      </c>
      <c r="F55" s="152">
        <f>'Hotlist - Completed'!G74</f>
        <v>33839</v>
      </c>
      <c r="G55" s="24">
        <f>SUM(G44:G54)</f>
        <v>6000</v>
      </c>
      <c r="H55" s="30">
        <f>G55-F55</f>
        <v>-27839</v>
      </c>
      <c r="I55" s="30">
        <v>40625</v>
      </c>
      <c r="J55" s="24">
        <f>SUM(J44:J54)</f>
        <v>6800</v>
      </c>
      <c r="K55" s="30">
        <f>J55-I55</f>
        <v>-33825</v>
      </c>
      <c r="L55" s="39">
        <v>40625</v>
      </c>
      <c r="M55" s="24">
        <f>SUM(M44:M54)</f>
        <v>88000</v>
      </c>
      <c r="N55" s="30">
        <f>M55-L55</f>
        <v>47375</v>
      </c>
      <c r="O55" s="39">
        <v>0</v>
      </c>
      <c r="P55" s="24">
        <f>SUM(P44:P54)</f>
        <v>0</v>
      </c>
      <c r="Q55" s="30">
        <f>P55-O55</f>
        <v>0</v>
      </c>
      <c r="R55" s="24">
        <f>C55+F55+I55+L55</f>
        <v>148928</v>
      </c>
      <c r="S55" s="24">
        <f>D55+G55+J55+M55</f>
        <v>100800</v>
      </c>
      <c r="T55" s="24">
        <f>+S55-R55</f>
        <v>-48128</v>
      </c>
    </row>
    <row r="56" spans="1:20" s="11" customFormat="1" ht="14.4" thickBot="1" x14ac:dyDescent="0.4">
      <c r="A56" s="217"/>
      <c r="B56" s="220" t="s">
        <v>47</v>
      </c>
      <c r="C56" s="41" t="s">
        <v>7</v>
      </c>
      <c r="D56" s="41" t="s">
        <v>8</v>
      </c>
      <c r="E56" s="42">
        <f>COUNTA(C57:C61)</f>
        <v>0</v>
      </c>
      <c r="F56" s="40" t="s">
        <v>7</v>
      </c>
      <c r="G56" s="41" t="s">
        <v>8</v>
      </c>
      <c r="H56" s="183">
        <f>COUNTA(F57:F61)</f>
        <v>0</v>
      </c>
      <c r="I56" s="40" t="s">
        <v>7</v>
      </c>
      <c r="J56" s="41" t="s">
        <v>8</v>
      </c>
      <c r="K56" s="183">
        <f>COUNTA(I57:I61)</f>
        <v>0</v>
      </c>
      <c r="L56" s="40" t="s">
        <v>7</v>
      </c>
      <c r="M56" s="41" t="s">
        <v>8</v>
      </c>
      <c r="N56" s="183">
        <f>COUNTA(L57:L61)</f>
        <v>0</v>
      </c>
      <c r="O56" s="40" t="s">
        <v>7</v>
      </c>
      <c r="P56" s="41" t="s">
        <v>8</v>
      </c>
      <c r="Q56" s="183">
        <f>COUNTA(O57:O61)</f>
        <v>0</v>
      </c>
      <c r="R56" s="40"/>
      <c r="S56" s="41"/>
      <c r="T56" s="183">
        <f>E56+H56+K56+N56</f>
        <v>0</v>
      </c>
    </row>
    <row r="57" spans="1:20" s="11" customFormat="1" ht="13.5" customHeight="1" x14ac:dyDescent="0.2">
      <c r="A57" s="218"/>
      <c r="B57" s="221"/>
      <c r="C57" s="7"/>
      <c r="D57" s="7"/>
      <c r="E57" s="9"/>
      <c r="F57" s="3"/>
      <c r="G57" s="3"/>
      <c r="H57" s="4"/>
      <c r="I57" s="3"/>
      <c r="J57" s="3"/>
      <c r="K57" s="180"/>
      <c r="L57" s="3"/>
      <c r="M57" s="3"/>
      <c r="N57" s="4"/>
      <c r="O57" s="2"/>
      <c r="P57" s="3"/>
      <c r="Q57" s="1"/>
      <c r="R57" s="2"/>
      <c r="S57" s="3"/>
      <c r="T57" s="4"/>
    </row>
    <row r="58" spans="1:20" s="11" customFormat="1" ht="13.5" customHeight="1" x14ac:dyDescent="0.2">
      <c r="A58" s="218"/>
      <c r="B58" s="221"/>
      <c r="C58" s="7"/>
      <c r="D58" s="3"/>
      <c r="E58" s="9"/>
      <c r="F58" s="3"/>
      <c r="G58" s="3"/>
      <c r="H58" s="4"/>
      <c r="I58" s="2"/>
      <c r="J58" s="3"/>
      <c r="K58" s="181"/>
      <c r="L58" s="3"/>
      <c r="M58" s="3"/>
      <c r="N58" s="4"/>
      <c r="O58" s="2"/>
      <c r="P58" s="3"/>
      <c r="Q58" s="1"/>
      <c r="R58" s="2"/>
      <c r="S58" s="3"/>
      <c r="T58" s="4"/>
    </row>
    <row r="59" spans="1:20" s="11" customFormat="1" ht="13.5" customHeight="1" x14ac:dyDescent="0.2">
      <c r="A59" s="218"/>
      <c r="B59" s="221"/>
      <c r="C59" s="7"/>
      <c r="D59" s="7"/>
      <c r="E59" s="9"/>
      <c r="F59" s="3"/>
      <c r="G59" s="3"/>
      <c r="H59" s="4"/>
      <c r="I59" s="2"/>
      <c r="J59" s="3"/>
      <c r="K59" s="181"/>
      <c r="L59" s="3"/>
      <c r="M59" s="3"/>
      <c r="N59" s="4"/>
      <c r="O59" s="2"/>
      <c r="P59" s="3"/>
      <c r="Q59" s="1"/>
      <c r="R59" s="2"/>
      <c r="S59" s="3"/>
      <c r="T59" s="4"/>
    </row>
    <row r="60" spans="1:20" s="11" customFormat="1" ht="13.5" customHeight="1" x14ac:dyDescent="0.2">
      <c r="A60" s="218"/>
      <c r="B60" s="221"/>
      <c r="C60" s="7"/>
      <c r="D60" s="7"/>
      <c r="E60" s="9"/>
      <c r="F60" s="3"/>
      <c r="G60" s="3"/>
      <c r="H60" s="4"/>
      <c r="I60" s="2"/>
      <c r="J60" s="3"/>
      <c r="K60" s="4"/>
      <c r="L60" s="3"/>
      <c r="M60" s="3"/>
      <c r="N60" s="4"/>
      <c r="O60" s="2"/>
      <c r="P60" s="3"/>
      <c r="Q60" s="1"/>
      <c r="R60" s="2"/>
      <c r="S60" s="3"/>
      <c r="T60" s="4"/>
    </row>
    <row r="61" spans="1:20" s="11" customFormat="1" ht="13.5" customHeight="1" x14ac:dyDescent="0.2">
      <c r="A61" s="218"/>
      <c r="B61" s="221"/>
      <c r="C61" s="7"/>
      <c r="D61" s="7"/>
      <c r="E61" s="9"/>
      <c r="F61" s="3"/>
      <c r="G61" s="3"/>
      <c r="H61" s="4"/>
      <c r="I61" s="2"/>
      <c r="J61" s="3"/>
      <c r="K61" s="4"/>
      <c r="L61" s="3"/>
      <c r="M61" s="3"/>
      <c r="N61" s="4"/>
      <c r="O61" s="2"/>
      <c r="P61" s="3"/>
      <c r="Q61" s="1"/>
      <c r="R61" s="2"/>
      <c r="S61" s="3"/>
      <c r="T61" s="4"/>
    </row>
    <row r="62" spans="1:20" s="11" customFormat="1" ht="15.75" customHeight="1" x14ac:dyDescent="0.35">
      <c r="A62" s="218"/>
      <c r="B62" s="221"/>
      <c r="C62" s="153" t="s">
        <v>26</v>
      </c>
      <c r="D62" s="22"/>
      <c r="E62" s="34" t="s">
        <v>14</v>
      </c>
      <c r="F62" s="153" t="s">
        <v>26</v>
      </c>
      <c r="G62" s="22"/>
      <c r="H62" s="34" t="s">
        <v>14</v>
      </c>
      <c r="I62" s="153" t="s">
        <v>26</v>
      </c>
      <c r="J62" s="22"/>
      <c r="K62" s="34" t="s">
        <v>14</v>
      </c>
      <c r="L62" s="153" t="s">
        <v>26</v>
      </c>
      <c r="M62" s="22"/>
      <c r="N62" s="34" t="s">
        <v>14</v>
      </c>
      <c r="O62" s="153" t="s">
        <v>26</v>
      </c>
      <c r="P62" s="22"/>
      <c r="Q62" s="34" t="s">
        <v>14</v>
      </c>
      <c r="R62" s="108" t="s">
        <v>26</v>
      </c>
      <c r="S62" s="32"/>
      <c r="T62" s="34" t="s">
        <v>14</v>
      </c>
    </row>
    <row r="63" spans="1:20" s="11" customFormat="1" ht="15.75" customHeight="1" x14ac:dyDescent="0.35">
      <c r="A63" s="218"/>
      <c r="B63" s="221"/>
      <c r="C63" s="151" t="s">
        <v>22</v>
      </c>
      <c r="D63" s="83"/>
      <c r="E63" s="23" t="s">
        <v>15</v>
      </c>
      <c r="F63" s="151" t="s">
        <v>22</v>
      </c>
      <c r="G63" s="83"/>
      <c r="H63" s="23" t="s">
        <v>15</v>
      </c>
      <c r="I63" s="151" t="s">
        <v>22</v>
      </c>
      <c r="J63" s="83"/>
      <c r="K63" s="82" t="s">
        <v>15</v>
      </c>
      <c r="L63" s="151" t="s">
        <v>22</v>
      </c>
      <c r="M63" s="83"/>
      <c r="N63" s="23" t="s">
        <v>15</v>
      </c>
      <c r="O63" s="151" t="s">
        <v>22</v>
      </c>
      <c r="P63" s="83"/>
      <c r="Q63" s="23" t="s">
        <v>15</v>
      </c>
      <c r="R63" s="109" t="s">
        <v>22</v>
      </c>
      <c r="S63" s="83"/>
      <c r="T63" s="23" t="s">
        <v>15</v>
      </c>
    </row>
    <row r="64" spans="1:20" x14ac:dyDescent="0.2">
      <c r="A64" s="219"/>
      <c r="B64" s="222"/>
      <c r="C64" s="152">
        <f>'Hotlist - Completed'!G81</f>
        <v>-5800</v>
      </c>
      <c r="D64" s="24">
        <f>SUM(D57:D63)</f>
        <v>0</v>
      </c>
      <c r="E64" s="24">
        <f>+D64-C64</f>
        <v>5800</v>
      </c>
      <c r="F64" s="152">
        <f>'Hotlist - Completed'!G81</f>
        <v>-5800</v>
      </c>
      <c r="G64" s="24">
        <f>SUM(G57:G61)</f>
        <v>0</v>
      </c>
      <c r="H64" s="24">
        <f>+G64-F64</f>
        <v>5800</v>
      </c>
      <c r="I64" s="39">
        <f>F64</f>
        <v>-5800</v>
      </c>
      <c r="J64" s="24">
        <f>SUM(J57:J63)</f>
        <v>0</v>
      </c>
      <c r="K64" s="30">
        <f>J64-I64</f>
        <v>5800</v>
      </c>
      <c r="L64" s="39">
        <v>0</v>
      </c>
      <c r="M64" s="24">
        <f>SUM(M57:M63)</f>
        <v>0</v>
      </c>
      <c r="N64" s="30">
        <f>M64-L64</f>
        <v>0</v>
      </c>
      <c r="O64" s="39">
        <v>0</v>
      </c>
      <c r="P64" s="24">
        <f>SUM(P57:P63)</f>
        <v>0</v>
      </c>
      <c r="Q64" s="30">
        <f>P64-O64</f>
        <v>0</v>
      </c>
      <c r="R64" s="24">
        <f>C64+F64+I64+L64</f>
        <v>-17400</v>
      </c>
      <c r="S64" s="24">
        <f>D64+G64+J64+M64</f>
        <v>0</v>
      </c>
      <c r="T64" s="30">
        <f>+S64-R64</f>
        <v>17400</v>
      </c>
    </row>
    <row r="65" spans="1:20" ht="14.4" thickBot="1" x14ac:dyDescent="0.4">
      <c r="A65" s="217"/>
      <c r="B65" s="220" t="s">
        <v>46</v>
      </c>
      <c r="C65" s="41" t="s">
        <v>7</v>
      </c>
      <c r="D65" s="41" t="s">
        <v>8</v>
      </c>
      <c r="E65" s="42">
        <f>COUNTA(C66:C71)</f>
        <v>0</v>
      </c>
      <c r="F65" s="40" t="s">
        <v>7</v>
      </c>
      <c r="G65" s="41" t="s">
        <v>8</v>
      </c>
      <c r="H65" s="183">
        <f>COUNTA(F66:F75)</f>
        <v>3</v>
      </c>
      <c r="I65" s="40" t="s">
        <v>7</v>
      </c>
      <c r="J65" s="41" t="s">
        <v>8</v>
      </c>
      <c r="K65" s="183">
        <f>COUNTA(I66:I75)</f>
        <v>10</v>
      </c>
      <c r="L65" s="40" t="s">
        <v>7</v>
      </c>
      <c r="M65" s="41" t="s">
        <v>8</v>
      </c>
      <c r="N65" s="183">
        <f>COUNTA(L66:L75)</f>
        <v>7</v>
      </c>
      <c r="O65" s="41" t="s">
        <v>7</v>
      </c>
      <c r="P65" s="41" t="s">
        <v>8</v>
      </c>
      <c r="Q65" s="183">
        <f>COUNTA(O66:O75)</f>
        <v>0</v>
      </c>
      <c r="R65" s="40"/>
      <c r="S65" s="41"/>
      <c r="T65" s="183">
        <f>E65+H65+K65+N65</f>
        <v>20</v>
      </c>
    </row>
    <row r="66" spans="1:20" x14ac:dyDescent="0.2">
      <c r="A66" s="218"/>
      <c r="B66" s="221"/>
      <c r="C66" s="7"/>
      <c r="D66" s="7"/>
      <c r="E66" s="9"/>
      <c r="F66" s="3" t="s">
        <v>189</v>
      </c>
      <c r="G66" s="3">
        <v>2400</v>
      </c>
      <c r="H66" s="179"/>
      <c r="I66" s="3" t="s">
        <v>133</v>
      </c>
      <c r="J66" s="3">
        <v>5000</v>
      </c>
      <c r="K66" s="180"/>
      <c r="L66" s="2" t="s">
        <v>147</v>
      </c>
      <c r="M66" s="3">
        <v>3000</v>
      </c>
      <c r="N66" s="147"/>
      <c r="O66" s="3"/>
      <c r="P66" s="7"/>
      <c r="R66" s="2"/>
      <c r="S66" s="3"/>
      <c r="T66" s="4"/>
    </row>
    <row r="67" spans="1:20" ht="13.5" customHeight="1" x14ac:dyDescent="0.2">
      <c r="A67" s="218"/>
      <c r="B67" s="221"/>
      <c r="C67" s="7"/>
      <c r="D67" s="7"/>
      <c r="E67" s="9"/>
      <c r="F67" s="3" t="s">
        <v>145</v>
      </c>
      <c r="G67" s="3">
        <v>1880</v>
      </c>
      <c r="H67" s="4"/>
      <c r="I67" s="3" t="s">
        <v>191</v>
      </c>
      <c r="J67" s="3">
        <v>1350</v>
      </c>
      <c r="K67" s="181"/>
      <c r="L67" s="2" t="s">
        <v>144</v>
      </c>
      <c r="M67" s="3">
        <v>2000</v>
      </c>
      <c r="N67" s="147"/>
      <c r="O67" s="3"/>
      <c r="P67" s="7"/>
      <c r="R67" s="2"/>
      <c r="S67" s="3"/>
      <c r="T67" s="4"/>
    </row>
    <row r="68" spans="1:20" ht="13.5" customHeight="1" x14ac:dyDescent="0.2">
      <c r="A68" s="218"/>
      <c r="B68" s="221"/>
      <c r="E68" s="9"/>
      <c r="F68" s="3" t="s">
        <v>135</v>
      </c>
      <c r="G68" s="3">
        <v>1000</v>
      </c>
      <c r="H68" s="4"/>
      <c r="I68" s="3" t="s">
        <v>148</v>
      </c>
      <c r="J68" s="3">
        <v>1250</v>
      </c>
      <c r="K68" s="181"/>
      <c r="L68" s="2" t="s">
        <v>240</v>
      </c>
      <c r="M68" s="3">
        <v>2000</v>
      </c>
      <c r="N68" s="147"/>
      <c r="O68" s="3"/>
      <c r="P68" s="7"/>
      <c r="R68" s="2"/>
      <c r="S68" s="3"/>
      <c r="T68" s="4"/>
    </row>
    <row r="69" spans="1:20" ht="13.5" customHeight="1" x14ac:dyDescent="0.2">
      <c r="A69" s="218"/>
      <c r="B69" s="221"/>
      <c r="E69" s="9"/>
      <c r="F69" s="191"/>
      <c r="G69" s="191"/>
      <c r="H69" s="4"/>
      <c r="I69" s="3" t="s">
        <v>143</v>
      </c>
      <c r="J69" s="3">
        <v>1100</v>
      </c>
      <c r="K69" s="4"/>
      <c r="L69" s="2" t="s">
        <v>192</v>
      </c>
      <c r="M69" s="3">
        <v>1300</v>
      </c>
      <c r="N69" s="147"/>
      <c r="O69" s="3"/>
      <c r="P69" s="7"/>
      <c r="R69" s="2"/>
      <c r="S69" s="3"/>
      <c r="T69" s="4"/>
    </row>
    <row r="70" spans="1:20" ht="13.5" customHeight="1" x14ac:dyDescent="0.2">
      <c r="A70" s="218"/>
      <c r="B70" s="221"/>
      <c r="E70" s="9"/>
      <c r="F70" s="191"/>
      <c r="G70" s="191"/>
      <c r="H70" s="4"/>
      <c r="I70" s="3" t="s">
        <v>112</v>
      </c>
      <c r="J70" s="3">
        <v>1000</v>
      </c>
      <c r="K70" s="4"/>
      <c r="L70" s="3" t="s">
        <v>142</v>
      </c>
      <c r="M70" s="3">
        <v>1000</v>
      </c>
      <c r="N70" s="147"/>
      <c r="O70" s="3"/>
      <c r="R70" s="2"/>
      <c r="S70" s="3"/>
      <c r="T70" s="4"/>
    </row>
    <row r="71" spans="1:20" ht="13.5" customHeight="1" x14ac:dyDescent="0.2">
      <c r="A71" s="218"/>
      <c r="B71" s="221"/>
      <c r="C71" s="7"/>
      <c r="D71" s="3"/>
      <c r="E71" s="9"/>
      <c r="F71" s="191"/>
      <c r="G71" s="191"/>
      <c r="H71" s="4"/>
      <c r="I71" s="3" t="s">
        <v>134</v>
      </c>
      <c r="J71" s="3">
        <v>1000</v>
      </c>
      <c r="K71" s="4"/>
      <c r="L71" s="2" t="s">
        <v>190</v>
      </c>
      <c r="M71" s="3">
        <v>500</v>
      </c>
      <c r="N71" s="147"/>
      <c r="R71" s="2"/>
      <c r="S71" s="3"/>
      <c r="T71" s="4"/>
    </row>
    <row r="72" spans="1:20" ht="13.5" customHeight="1" x14ac:dyDescent="0.2">
      <c r="A72" s="218"/>
      <c r="B72" s="221"/>
      <c r="C72" s="7"/>
      <c r="D72" s="3"/>
      <c r="E72" s="9"/>
      <c r="F72" s="3"/>
      <c r="G72" s="3"/>
      <c r="H72" s="4"/>
      <c r="I72" s="3" t="s">
        <v>150</v>
      </c>
      <c r="J72" s="3">
        <v>1000</v>
      </c>
      <c r="K72" s="4"/>
      <c r="L72" s="2" t="s">
        <v>241</v>
      </c>
      <c r="M72" s="3">
        <v>500</v>
      </c>
      <c r="N72" s="147"/>
      <c r="R72" s="2"/>
      <c r="S72" s="3"/>
      <c r="T72" s="4"/>
    </row>
    <row r="73" spans="1:20" ht="13.5" customHeight="1" x14ac:dyDescent="0.2">
      <c r="A73" s="218"/>
      <c r="B73" s="221"/>
      <c r="C73" s="7"/>
      <c r="D73" s="3"/>
      <c r="E73" s="9"/>
      <c r="F73" s="3"/>
      <c r="G73" s="3"/>
      <c r="H73" s="4"/>
      <c r="I73" s="3" t="s">
        <v>146</v>
      </c>
      <c r="J73" s="3">
        <v>500</v>
      </c>
      <c r="K73" s="4"/>
      <c r="L73" s="2"/>
      <c r="M73" s="3"/>
      <c r="N73" s="147"/>
      <c r="R73" s="2"/>
      <c r="S73" s="3"/>
      <c r="T73" s="4"/>
    </row>
    <row r="74" spans="1:20" ht="15.75" customHeight="1" x14ac:dyDescent="0.35">
      <c r="A74" s="218"/>
      <c r="B74" s="221"/>
      <c r="C74" s="153" t="s">
        <v>26</v>
      </c>
      <c r="D74" s="22"/>
      <c r="E74" s="34" t="s">
        <v>14</v>
      </c>
      <c r="F74" s="3"/>
      <c r="G74" s="3"/>
      <c r="H74" s="4"/>
      <c r="I74" s="3" t="s">
        <v>149</v>
      </c>
      <c r="J74" s="3">
        <v>500</v>
      </c>
      <c r="K74" s="4"/>
      <c r="L74" s="2"/>
      <c r="M74" s="3"/>
      <c r="N74" s="34"/>
      <c r="O74" s="153"/>
      <c r="P74" s="22"/>
      <c r="Q74" s="34"/>
      <c r="R74" s="108"/>
      <c r="S74" s="32"/>
      <c r="T74" s="34"/>
    </row>
    <row r="75" spans="1:20" ht="15.75" customHeight="1" x14ac:dyDescent="0.35">
      <c r="A75" s="218"/>
      <c r="B75" s="221"/>
      <c r="C75" s="153"/>
      <c r="D75" s="22"/>
      <c r="E75" s="34"/>
      <c r="F75" s="3"/>
      <c r="G75" s="3"/>
      <c r="H75" s="4"/>
      <c r="I75" s="191" t="s">
        <v>232</v>
      </c>
      <c r="J75" s="3">
        <v>500</v>
      </c>
      <c r="K75" s="4"/>
      <c r="L75" s="2"/>
      <c r="M75" s="3"/>
      <c r="N75" s="34"/>
      <c r="O75" s="153"/>
      <c r="P75" s="22"/>
      <c r="Q75" s="34"/>
      <c r="R75" s="108"/>
      <c r="S75" s="32"/>
      <c r="T75" s="34"/>
    </row>
    <row r="76" spans="1:20" ht="15.75" customHeight="1" x14ac:dyDescent="0.35">
      <c r="A76" s="218"/>
      <c r="B76" s="221"/>
      <c r="C76" s="153"/>
      <c r="D76" s="22"/>
      <c r="E76" s="34"/>
      <c r="F76" s="153" t="s">
        <v>26</v>
      </c>
      <c r="G76" s="22"/>
      <c r="H76" s="34" t="s">
        <v>14</v>
      </c>
      <c r="I76" s="153" t="s">
        <v>26</v>
      </c>
      <c r="J76" s="22"/>
      <c r="K76" s="34" t="s">
        <v>14</v>
      </c>
      <c r="L76" s="153" t="s">
        <v>26</v>
      </c>
      <c r="M76" s="22"/>
      <c r="N76" s="34" t="s">
        <v>14</v>
      </c>
      <c r="O76" s="153" t="s">
        <v>26</v>
      </c>
      <c r="P76" s="22"/>
      <c r="Q76" s="34" t="s">
        <v>14</v>
      </c>
      <c r="R76" s="108" t="s">
        <v>26</v>
      </c>
      <c r="S76" s="32"/>
      <c r="T76" s="34" t="s">
        <v>14</v>
      </c>
    </row>
    <row r="77" spans="1:20" ht="15.75" customHeight="1" x14ac:dyDescent="0.35">
      <c r="A77" s="218"/>
      <c r="B77" s="221"/>
      <c r="C77" s="151" t="s">
        <v>22</v>
      </c>
      <c r="D77" s="83"/>
      <c r="E77" s="23" t="s">
        <v>15</v>
      </c>
      <c r="F77" s="151" t="s">
        <v>22</v>
      </c>
      <c r="G77" s="83"/>
      <c r="H77" s="23" t="s">
        <v>15</v>
      </c>
      <c r="I77" s="151" t="s">
        <v>22</v>
      </c>
      <c r="J77" s="83"/>
      <c r="K77" s="82" t="s">
        <v>15</v>
      </c>
      <c r="L77" s="151" t="s">
        <v>22</v>
      </c>
      <c r="M77" s="83"/>
      <c r="N77" s="23" t="s">
        <v>15</v>
      </c>
      <c r="O77" s="151" t="s">
        <v>22</v>
      </c>
      <c r="P77" s="83"/>
      <c r="Q77" s="23" t="s">
        <v>15</v>
      </c>
      <c r="R77" s="109" t="s">
        <v>22</v>
      </c>
      <c r="S77" s="83"/>
      <c r="T77" s="23" t="s">
        <v>15</v>
      </c>
    </row>
    <row r="78" spans="1:20" x14ac:dyDescent="0.2">
      <c r="A78" s="219"/>
      <c r="B78" s="222"/>
      <c r="C78" s="152">
        <f>'Hotlist - Completed'!G89</f>
        <v>409</v>
      </c>
      <c r="D78" s="24">
        <f>SUM(D66:D77)</f>
        <v>0</v>
      </c>
      <c r="E78" s="24">
        <f>+D78-C78</f>
        <v>-409</v>
      </c>
      <c r="F78" s="152">
        <f>'Hotlist - Completed'!G89</f>
        <v>409</v>
      </c>
      <c r="G78" s="24">
        <f>SUM(G66:G72)</f>
        <v>5280</v>
      </c>
      <c r="H78" s="24">
        <f>+G78-F78</f>
        <v>4871</v>
      </c>
      <c r="I78" s="39">
        <v>3784</v>
      </c>
      <c r="J78" s="24">
        <f>SUM(J66:J77)</f>
        <v>13200</v>
      </c>
      <c r="K78" s="24">
        <f>+J78-I78</f>
        <v>9416</v>
      </c>
      <c r="L78" s="39">
        <v>3784</v>
      </c>
      <c r="M78" s="24">
        <f>SUM(M66:M77)</f>
        <v>10300</v>
      </c>
      <c r="N78" s="30">
        <f>+M78-L78</f>
        <v>6516</v>
      </c>
      <c r="O78" s="39">
        <f>L78</f>
        <v>3784</v>
      </c>
      <c r="P78" s="24">
        <f>SUM(P66:P77)</f>
        <v>0</v>
      </c>
      <c r="Q78" s="30">
        <f>+P78-O78</f>
        <v>-3784</v>
      </c>
      <c r="R78" s="24">
        <f>C78+F78+I78+L78</f>
        <v>8386</v>
      </c>
      <c r="S78" s="24">
        <f>D78+G78+J78+M78</f>
        <v>28780</v>
      </c>
      <c r="T78" s="30">
        <f>+S78-R78</f>
        <v>20394</v>
      </c>
    </row>
    <row r="79" spans="1:20" ht="14.4" thickBot="1" x14ac:dyDescent="0.4">
      <c r="A79" s="217"/>
      <c r="B79" s="220" t="s">
        <v>44</v>
      </c>
      <c r="C79" s="41" t="s">
        <v>7</v>
      </c>
      <c r="D79" s="41" t="s">
        <v>8</v>
      </c>
      <c r="E79" s="42">
        <f>COUNTA(C80:C84)</f>
        <v>0</v>
      </c>
      <c r="F79" s="40" t="s">
        <v>7</v>
      </c>
      <c r="G79" s="41" t="s">
        <v>8</v>
      </c>
      <c r="H79" s="183">
        <f>COUNTA(F80:F84)</f>
        <v>0</v>
      </c>
      <c r="I79" s="40" t="s">
        <v>7</v>
      </c>
      <c r="J79" s="41" t="s">
        <v>8</v>
      </c>
      <c r="K79" s="183">
        <f>COUNTA(I80:I84)</f>
        <v>0</v>
      </c>
      <c r="L79" s="40" t="s">
        <v>7</v>
      </c>
      <c r="M79" s="41" t="s">
        <v>8</v>
      </c>
      <c r="N79" s="183">
        <f>COUNTA(L80:L84)</f>
        <v>0</v>
      </c>
      <c r="O79" s="40" t="s">
        <v>7</v>
      </c>
      <c r="P79" s="41" t="s">
        <v>8</v>
      </c>
      <c r="Q79" s="183">
        <f>COUNTA(O80:O84)</f>
        <v>0</v>
      </c>
      <c r="R79" s="40"/>
      <c r="S79" s="41"/>
      <c r="T79" s="183">
        <f>E79+H79+K79+N79</f>
        <v>0</v>
      </c>
    </row>
    <row r="80" spans="1:20" x14ac:dyDescent="0.2">
      <c r="A80" s="218"/>
      <c r="B80" s="221"/>
      <c r="C80" s="7"/>
      <c r="D80" s="7"/>
      <c r="E80" s="9"/>
      <c r="F80" s="191"/>
      <c r="G80" s="191"/>
      <c r="H80" s="4"/>
      <c r="I80" s="2"/>
      <c r="J80" s="3"/>
      <c r="K80" s="182"/>
      <c r="L80" s="2"/>
      <c r="M80" s="3"/>
      <c r="N80" s="4"/>
      <c r="O80" s="3"/>
      <c r="P80" s="3"/>
      <c r="R80" s="2"/>
      <c r="S80" s="3"/>
      <c r="T80" s="4"/>
    </row>
    <row r="81" spans="1:20" ht="13.5" customHeight="1" x14ac:dyDescent="0.2">
      <c r="A81" s="218"/>
      <c r="B81" s="221"/>
      <c r="C81" s="7"/>
      <c r="D81" s="3"/>
      <c r="E81" s="9"/>
      <c r="F81" s="3"/>
      <c r="G81" s="3"/>
      <c r="H81" s="4"/>
      <c r="I81" s="2"/>
      <c r="J81" s="194"/>
      <c r="K81" s="181"/>
      <c r="L81" s="2"/>
      <c r="M81" s="3"/>
      <c r="N81" s="4"/>
      <c r="O81" s="3"/>
      <c r="P81" s="3"/>
      <c r="R81" s="2"/>
      <c r="S81" s="3"/>
      <c r="T81" s="4"/>
    </row>
    <row r="82" spans="1:20" ht="13.5" customHeight="1" x14ac:dyDescent="0.2">
      <c r="A82" s="218"/>
      <c r="B82" s="221"/>
      <c r="C82" s="7"/>
      <c r="D82" s="7"/>
      <c r="E82" s="9"/>
      <c r="F82" s="3"/>
      <c r="G82" s="3"/>
      <c r="H82" s="4"/>
      <c r="I82" s="2"/>
      <c r="J82" s="3"/>
      <c r="K82" s="181"/>
      <c r="L82" s="2"/>
      <c r="M82" s="194"/>
      <c r="N82" s="4"/>
      <c r="O82" s="3"/>
      <c r="P82" s="3"/>
      <c r="R82" s="2"/>
      <c r="S82" s="3"/>
      <c r="T82" s="4"/>
    </row>
    <row r="83" spans="1:20" ht="13.5" customHeight="1" x14ac:dyDescent="0.2">
      <c r="A83" s="218"/>
      <c r="B83" s="221"/>
      <c r="C83" s="7"/>
      <c r="D83" s="7"/>
      <c r="E83" s="9"/>
      <c r="F83" s="3"/>
      <c r="G83" s="3"/>
      <c r="H83" s="4"/>
      <c r="I83" s="3"/>
      <c r="J83" s="3"/>
      <c r="K83" s="4"/>
      <c r="L83" s="3"/>
      <c r="M83" s="3"/>
      <c r="N83" s="4"/>
      <c r="O83" s="3"/>
      <c r="P83" s="3"/>
      <c r="R83" s="2"/>
      <c r="S83" s="3"/>
      <c r="T83" s="4"/>
    </row>
    <row r="84" spans="1:20" ht="13.5" customHeight="1" x14ac:dyDescent="0.2">
      <c r="A84" s="218"/>
      <c r="B84" s="221"/>
      <c r="C84" s="7"/>
      <c r="D84" s="7"/>
      <c r="E84" s="9"/>
      <c r="F84" s="3"/>
      <c r="G84" s="3"/>
      <c r="H84" s="4"/>
      <c r="I84" s="3"/>
      <c r="J84" s="3"/>
      <c r="K84" s="4"/>
      <c r="L84" s="3"/>
      <c r="M84" s="3"/>
      <c r="N84" s="181"/>
      <c r="O84" s="7"/>
      <c r="P84" s="7"/>
      <c r="R84" s="2"/>
      <c r="S84" s="3"/>
      <c r="T84" s="4"/>
    </row>
    <row r="85" spans="1:20" ht="15.75" customHeight="1" x14ac:dyDescent="0.35">
      <c r="A85" s="218"/>
      <c r="B85" s="221"/>
      <c r="C85" s="153" t="s">
        <v>26</v>
      </c>
      <c r="D85" s="22"/>
      <c r="E85" s="34" t="s">
        <v>14</v>
      </c>
      <c r="F85" s="3"/>
      <c r="G85" s="3"/>
      <c r="H85" s="4"/>
      <c r="I85" s="3"/>
      <c r="J85" s="3"/>
      <c r="K85" s="4"/>
      <c r="L85" s="3"/>
      <c r="M85" s="3"/>
      <c r="N85" s="34"/>
      <c r="O85" s="153"/>
      <c r="P85" s="22"/>
      <c r="Q85" s="34"/>
      <c r="R85" s="108"/>
      <c r="S85" s="32"/>
      <c r="T85" s="34"/>
    </row>
    <row r="86" spans="1:20" ht="15.75" customHeight="1" x14ac:dyDescent="0.35">
      <c r="A86" s="218"/>
      <c r="B86" s="221"/>
      <c r="C86" s="153"/>
      <c r="D86" s="22"/>
      <c r="E86" s="34"/>
      <c r="F86" s="153" t="s">
        <v>26</v>
      </c>
      <c r="G86" s="22"/>
      <c r="H86" s="34" t="s">
        <v>14</v>
      </c>
      <c r="I86" s="153" t="s">
        <v>26</v>
      </c>
      <c r="J86" s="22"/>
      <c r="K86" s="34" t="s">
        <v>14</v>
      </c>
      <c r="L86" s="153" t="s">
        <v>26</v>
      </c>
      <c r="M86" s="22"/>
      <c r="N86" s="34" t="s">
        <v>14</v>
      </c>
      <c r="O86" s="153" t="s">
        <v>26</v>
      </c>
      <c r="P86" s="22"/>
      <c r="Q86" s="34" t="s">
        <v>14</v>
      </c>
      <c r="R86" s="108" t="s">
        <v>26</v>
      </c>
      <c r="S86" s="32"/>
      <c r="T86" s="34" t="s">
        <v>14</v>
      </c>
    </row>
    <row r="87" spans="1:20" ht="15.75" customHeight="1" x14ac:dyDescent="0.35">
      <c r="A87" s="218"/>
      <c r="B87" s="221"/>
      <c r="C87" s="151" t="s">
        <v>22</v>
      </c>
      <c r="D87" s="83"/>
      <c r="E87" s="23" t="s">
        <v>15</v>
      </c>
      <c r="F87" s="151" t="s">
        <v>22</v>
      </c>
      <c r="G87" s="83"/>
      <c r="H87" s="23" t="s">
        <v>15</v>
      </c>
      <c r="I87" s="151" t="s">
        <v>22</v>
      </c>
      <c r="J87" s="83"/>
      <c r="K87" s="82" t="s">
        <v>15</v>
      </c>
      <c r="L87" s="151" t="s">
        <v>22</v>
      </c>
      <c r="M87" s="83"/>
      <c r="N87" s="23" t="s">
        <v>15</v>
      </c>
      <c r="O87" s="151" t="s">
        <v>22</v>
      </c>
      <c r="P87" s="83"/>
      <c r="Q87" s="23" t="s">
        <v>15</v>
      </c>
      <c r="R87" s="109" t="s">
        <v>22</v>
      </c>
      <c r="S87" s="83"/>
      <c r="T87" s="23" t="s">
        <v>15</v>
      </c>
    </row>
    <row r="88" spans="1:20" x14ac:dyDescent="0.2">
      <c r="A88" s="219"/>
      <c r="B88" s="222"/>
      <c r="C88" s="152">
        <f>'Hotlist - Completed'!G97</f>
        <v>3906</v>
      </c>
      <c r="D88" s="24">
        <f>SUM(D80:D87)</f>
        <v>0</v>
      </c>
      <c r="E88" s="24">
        <f>+D88-C88</f>
        <v>-3906</v>
      </c>
      <c r="F88" s="152">
        <f>'Hotlist - Completed'!G97</f>
        <v>3906</v>
      </c>
      <c r="G88" s="24">
        <f>SUM(G80:G84)</f>
        <v>0</v>
      </c>
      <c r="H88" s="24">
        <f>+G88-F88</f>
        <v>-3906</v>
      </c>
      <c r="I88" s="39">
        <v>3906</v>
      </c>
      <c r="J88" s="24">
        <f>SUM(J80:J87)</f>
        <v>0</v>
      </c>
      <c r="K88" s="24">
        <f>+J88-I88</f>
        <v>-3906</v>
      </c>
      <c r="L88" s="39">
        <v>3906</v>
      </c>
      <c r="M88" s="24">
        <f>SUM(M80:M87)</f>
        <v>0</v>
      </c>
      <c r="N88" s="30">
        <f>+M88-L88</f>
        <v>-3906</v>
      </c>
      <c r="O88" s="39">
        <v>3906</v>
      </c>
      <c r="P88" s="24">
        <f>SUM(P80:P87)</f>
        <v>0</v>
      </c>
      <c r="Q88" s="30">
        <f>+P88-O88</f>
        <v>-3906</v>
      </c>
      <c r="R88" s="24">
        <f>C88+F88+I88+L88</f>
        <v>15624</v>
      </c>
      <c r="S88" s="24">
        <f>D88+G88+J88+M88</f>
        <v>0</v>
      </c>
      <c r="T88" s="30">
        <f>+S88-R88</f>
        <v>-15624</v>
      </c>
    </row>
    <row r="89" spans="1:20" ht="14.4" thickBot="1" x14ac:dyDescent="0.4">
      <c r="A89" s="217"/>
      <c r="B89" s="220" t="s">
        <v>42</v>
      </c>
      <c r="C89" s="41" t="s">
        <v>7</v>
      </c>
      <c r="D89" s="41" t="s">
        <v>8</v>
      </c>
      <c r="E89" s="42">
        <f>COUNTA(C90:C99)</f>
        <v>0</v>
      </c>
      <c r="F89" s="40" t="s">
        <v>7</v>
      </c>
      <c r="G89" s="41" t="s">
        <v>8</v>
      </c>
      <c r="H89" s="183">
        <f>COUNTA(F90:F99)</f>
        <v>0</v>
      </c>
      <c r="I89" s="40" t="s">
        <v>7</v>
      </c>
      <c r="J89" s="41" t="s">
        <v>8</v>
      </c>
      <c r="K89" s="183">
        <f>COUNTA(I90:I99)</f>
        <v>5</v>
      </c>
      <c r="L89" s="40" t="s">
        <v>7</v>
      </c>
      <c r="M89" s="41" t="s">
        <v>8</v>
      </c>
      <c r="N89" s="183">
        <f>COUNTA(L90:L99)</f>
        <v>9</v>
      </c>
      <c r="O89" s="40" t="s">
        <v>7</v>
      </c>
      <c r="P89" s="41" t="s">
        <v>8</v>
      </c>
      <c r="Q89" s="183">
        <f>COUNTA(O90:O99)</f>
        <v>3</v>
      </c>
      <c r="R89" s="40"/>
      <c r="S89" s="41"/>
      <c r="T89" s="183">
        <f>E89+H89+K89+N89</f>
        <v>14</v>
      </c>
    </row>
    <row r="90" spans="1:20" ht="13.5" customHeight="1" x14ac:dyDescent="0.2">
      <c r="A90" s="218"/>
      <c r="B90" s="221"/>
      <c r="C90" s="7"/>
      <c r="D90" s="7"/>
      <c r="E90" s="9"/>
      <c r="F90" s="191"/>
      <c r="G90" s="191"/>
      <c r="H90" s="4"/>
      <c r="I90" s="2" t="s">
        <v>242</v>
      </c>
      <c r="J90" s="3">
        <v>5000</v>
      </c>
      <c r="K90" s="182"/>
      <c r="L90" s="3" t="s">
        <v>243</v>
      </c>
      <c r="M90" s="3">
        <v>2000</v>
      </c>
      <c r="N90" s="4"/>
      <c r="O90" s="2" t="s">
        <v>203</v>
      </c>
      <c r="P90" s="3">
        <v>1000</v>
      </c>
      <c r="R90" s="2"/>
      <c r="S90" s="3"/>
      <c r="T90" s="4"/>
    </row>
    <row r="91" spans="1:20" ht="13.5" customHeight="1" x14ac:dyDescent="0.2">
      <c r="A91" s="218"/>
      <c r="B91" s="221"/>
      <c r="C91" s="7"/>
      <c r="D91" s="7"/>
      <c r="E91" s="9"/>
      <c r="F91" s="3"/>
      <c r="G91" s="3"/>
      <c r="H91" s="4"/>
      <c r="I91" s="202" t="s">
        <v>151</v>
      </c>
      <c r="J91" s="3">
        <v>1000</v>
      </c>
      <c r="K91" s="181"/>
      <c r="L91" s="3" t="s">
        <v>153</v>
      </c>
      <c r="M91" s="3">
        <v>1500</v>
      </c>
      <c r="N91" s="4"/>
      <c r="O91" s="2" t="s">
        <v>204</v>
      </c>
      <c r="P91" s="3">
        <v>1000</v>
      </c>
      <c r="R91" s="2"/>
      <c r="S91" s="3"/>
      <c r="T91" s="4"/>
    </row>
    <row r="92" spans="1:20" ht="13.5" customHeight="1" x14ac:dyDescent="0.2">
      <c r="A92" s="218"/>
      <c r="B92" s="221"/>
      <c r="C92" s="7"/>
      <c r="D92" s="7"/>
      <c r="E92" s="9"/>
      <c r="F92" s="3"/>
      <c r="G92" s="3"/>
      <c r="H92" s="4"/>
      <c r="I92" s="2" t="s">
        <v>157</v>
      </c>
      <c r="J92" s="3">
        <v>750</v>
      </c>
      <c r="K92" s="181"/>
      <c r="L92" s="3" t="s">
        <v>193</v>
      </c>
      <c r="M92" s="3">
        <v>1000</v>
      </c>
      <c r="N92" s="4"/>
      <c r="O92" s="2" t="s">
        <v>205</v>
      </c>
      <c r="P92" s="3">
        <v>1000</v>
      </c>
      <c r="R92" s="2"/>
      <c r="S92" s="3"/>
      <c r="T92" s="4"/>
    </row>
    <row r="93" spans="1:20" ht="13.5" customHeight="1" x14ac:dyDescent="0.2">
      <c r="A93" s="218"/>
      <c r="B93" s="221"/>
      <c r="C93" s="7"/>
      <c r="D93" s="7"/>
      <c r="E93" s="9"/>
      <c r="F93" s="3"/>
      <c r="G93" s="3"/>
      <c r="H93" s="4"/>
      <c r="I93" s="3" t="s">
        <v>152</v>
      </c>
      <c r="J93" s="3">
        <v>500</v>
      </c>
      <c r="K93" s="181"/>
      <c r="L93" s="3" t="s">
        <v>156</v>
      </c>
      <c r="M93" s="3">
        <v>1000</v>
      </c>
      <c r="N93" s="4"/>
      <c r="O93" s="2"/>
      <c r="P93" s="3"/>
      <c r="R93" s="2"/>
      <c r="S93" s="3"/>
      <c r="T93" s="4"/>
    </row>
    <row r="94" spans="1:20" ht="13.5" customHeight="1" x14ac:dyDescent="0.2">
      <c r="A94" s="218"/>
      <c r="B94" s="221"/>
      <c r="C94" s="7"/>
      <c r="D94" s="7"/>
      <c r="E94" s="9"/>
      <c r="F94" s="3"/>
      <c r="G94" s="3"/>
      <c r="H94" s="4"/>
      <c r="I94" s="2" t="s">
        <v>155</v>
      </c>
      <c r="J94" s="3">
        <v>500</v>
      </c>
      <c r="K94" s="181"/>
      <c r="L94" s="3" t="s">
        <v>194</v>
      </c>
      <c r="M94" s="3">
        <v>1000</v>
      </c>
      <c r="N94" s="4"/>
      <c r="O94" s="2"/>
      <c r="P94" s="3"/>
      <c r="R94" s="2"/>
      <c r="S94" s="3"/>
      <c r="T94" s="4"/>
    </row>
    <row r="95" spans="1:20" ht="13.5" customHeight="1" x14ac:dyDescent="0.2">
      <c r="A95" s="218"/>
      <c r="B95" s="221"/>
      <c r="C95" s="7"/>
      <c r="D95" s="7"/>
      <c r="E95" s="9"/>
      <c r="F95" s="3"/>
      <c r="G95" s="3"/>
      <c r="H95" s="4"/>
      <c r="I95" s="2"/>
      <c r="J95" s="3"/>
      <c r="K95" s="181"/>
      <c r="L95" s="3" t="s">
        <v>244</v>
      </c>
      <c r="M95" s="3">
        <v>1000</v>
      </c>
      <c r="N95" s="4"/>
      <c r="O95" s="2"/>
      <c r="P95" s="3"/>
      <c r="R95" s="2"/>
      <c r="S95" s="3"/>
      <c r="T95" s="4"/>
    </row>
    <row r="96" spans="1:20" ht="13.5" customHeight="1" x14ac:dyDescent="0.2">
      <c r="A96" s="218"/>
      <c r="B96" s="221"/>
      <c r="C96" s="7"/>
      <c r="D96" s="7"/>
      <c r="E96" s="9"/>
      <c r="F96" s="3"/>
      <c r="G96" s="3"/>
      <c r="H96" s="4"/>
      <c r="I96" s="2"/>
      <c r="J96" s="3"/>
      <c r="K96" s="181"/>
      <c r="L96" s="3" t="s">
        <v>158</v>
      </c>
      <c r="M96" s="3">
        <v>500</v>
      </c>
      <c r="N96" s="4"/>
      <c r="O96" s="2"/>
      <c r="P96" s="3"/>
      <c r="R96" s="2"/>
      <c r="S96" s="3"/>
      <c r="T96" s="4"/>
    </row>
    <row r="97" spans="1:20" ht="13.5" customHeight="1" x14ac:dyDescent="0.2">
      <c r="A97" s="218"/>
      <c r="B97" s="221"/>
      <c r="C97" s="7"/>
      <c r="D97" s="3"/>
      <c r="E97" s="9"/>
      <c r="F97" s="3"/>
      <c r="G97" s="3"/>
      <c r="H97" s="4"/>
      <c r="I97" s="2"/>
      <c r="J97" s="3"/>
      <c r="K97" s="181"/>
      <c r="L97" s="3" t="s">
        <v>245</v>
      </c>
      <c r="M97" s="3">
        <v>300</v>
      </c>
      <c r="N97" s="4"/>
      <c r="O97" s="2"/>
      <c r="P97" s="3"/>
      <c r="R97" s="2"/>
      <c r="S97" s="3"/>
      <c r="T97" s="4"/>
    </row>
    <row r="98" spans="1:20" ht="13.5" customHeight="1" x14ac:dyDescent="0.2">
      <c r="A98" s="218"/>
      <c r="B98" s="221"/>
      <c r="C98" s="7"/>
      <c r="D98" s="3"/>
      <c r="E98" s="9"/>
      <c r="F98" s="3"/>
      <c r="G98" s="3"/>
      <c r="H98" s="4"/>
      <c r="I98" s="2"/>
      <c r="J98" s="3"/>
      <c r="K98" s="181"/>
      <c r="L98" s="3" t="s">
        <v>154</v>
      </c>
      <c r="M98" s="3">
        <v>75</v>
      </c>
      <c r="N98" s="4"/>
      <c r="O98" s="2"/>
      <c r="P98" s="3"/>
      <c r="R98" s="2"/>
      <c r="S98" s="3"/>
      <c r="T98" s="4"/>
    </row>
    <row r="99" spans="1:20" ht="13.5" customHeight="1" x14ac:dyDescent="0.2">
      <c r="A99" s="218"/>
      <c r="B99" s="221"/>
      <c r="C99" s="7"/>
      <c r="D99" s="7"/>
      <c r="E99" s="9"/>
      <c r="F99" s="3"/>
      <c r="G99" s="3"/>
      <c r="H99" s="4"/>
      <c r="I99" s="2"/>
      <c r="J99" s="3"/>
      <c r="K99" s="181"/>
      <c r="L99" s="3"/>
      <c r="M99" s="3"/>
      <c r="N99" s="4"/>
      <c r="O99" s="2"/>
      <c r="P99" s="3"/>
      <c r="R99" s="2"/>
      <c r="S99" s="3"/>
      <c r="T99" s="4"/>
    </row>
    <row r="100" spans="1:20" ht="15.75" customHeight="1" x14ac:dyDescent="0.35">
      <c r="A100" s="218"/>
      <c r="B100" s="221"/>
      <c r="C100" s="153" t="s">
        <v>26</v>
      </c>
      <c r="D100" s="22"/>
      <c r="E100" s="34" t="s">
        <v>14</v>
      </c>
      <c r="F100" s="153" t="s">
        <v>26</v>
      </c>
      <c r="G100" s="22"/>
      <c r="H100" s="34" t="s">
        <v>14</v>
      </c>
      <c r="I100" s="153" t="s">
        <v>26</v>
      </c>
      <c r="J100" s="22"/>
      <c r="K100" s="34" t="s">
        <v>14</v>
      </c>
      <c r="L100" s="153" t="s">
        <v>26</v>
      </c>
      <c r="M100" s="22"/>
      <c r="N100" s="34" t="s">
        <v>14</v>
      </c>
      <c r="O100" s="153" t="s">
        <v>26</v>
      </c>
      <c r="P100" s="22"/>
      <c r="Q100" s="34" t="s">
        <v>14</v>
      </c>
      <c r="R100" s="108" t="s">
        <v>26</v>
      </c>
      <c r="S100" s="32"/>
      <c r="T100" s="34" t="s">
        <v>14</v>
      </c>
    </row>
    <row r="101" spans="1:20" ht="15.75" customHeight="1" x14ac:dyDescent="0.35">
      <c r="A101" s="218"/>
      <c r="B101" s="221"/>
      <c r="C101" s="151" t="s">
        <v>22</v>
      </c>
      <c r="D101" s="83"/>
      <c r="E101" s="23" t="s">
        <v>15</v>
      </c>
      <c r="F101" s="151" t="s">
        <v>22</v>
      </c>
      <c r="G101" s="83"/>
      <c r="H101" s="23" t="s">
        <v>15</v>
      </c>
      <c r="I101" s="151" t="s">
        <v>22</v>
      </c>
      <c r="J101" s="83"/>
      <c r="K101" s="82" t="s">
        <v>15</v>
      </c>
      <c r="L101" s="151" t="s">
        <v>22</v>
      </c>
      <c r="M101" s="83"/>
      <c r="N101" s="23" t="s">
        <v>15</v>
      </c>
      <c r="O101" s="151" t="s">
        <v>22</v>
      </c>
      <c r="P101" s="83"/>
      <c r="Q101" s="23" t="s">
        <v>15</v>
      </c>
      <c r="R101" s="109" t="s">
        <v>22</v>
      </c>
      <c r="S101" s="83"/>
      <c r="T101" s="23" t="s">
        <v>15</v>
      </c>
    </row>
    <row r="102" spans="1:20" x14ac:dyDescent="0.2">
      <c r="A102" s="219"/>
      <c r="B102" s="222"/>
      <c r="C102" s="152">
        <f>'Hotlist - Completed'!M11</f>
        <v>1625</v>
      </c>
      <c r="D102" s="24">
        <f>SUM(D90:D101)</f>
        <v>0</v>
      </c>
      <c r="E102" s="24">
        <f>+D102-C102</f>
        <v>-1625</v>
      </c>
      <c r="F102" s="152">
        <f>'Hotlist - Completed'!M11</f>
        <v>1625</v>
      </c>
      <c r="G102" s="24">
        <f>SUM(G90:G99)</f>
        <v>0</v>
      </c>
      <c r="H102" s="24">
        <f>+G102-F102</f>
        <v>-1625</v>
      </c>
      <c r="I102" s="39">
        <v>2000</v>
      </c>
      <c r="J102" s="24">
        <f>SUM(J90:J101)</f>
        <v>7750</v>
      </c>
      <c r="K102" s="24">
        <f>+J102-I102</f>
        <v>5750</v>
      </c>
      <c r="L102" s="39">
        <v>2000</v>
      </c>
      <c r="M102" s="24">
        <f>SUM(M90:M101)</f>
        <v>8375</v>
      </c>
      <c r="N102" s="30">
        <f>+M102-L102</f>
        <v>6375</v>
      </c>
      <c r="O102" s="39">
        <f>L102</f>
        <v>2000</v>
      </c>
      <c r="P102" s="24">
        <f>SUM(P90:P101)</f>
        <v>3000</v>
      </c>
      <c r="Q102" s="30">
        <f>+P102-O102</f>
        <v>1000</v>
      </c>
      <c r="R102" s="24">
        <f>C102+F102+I102+L102</f>
        <v>7250</v>
      </c>
      <c r="S102" s="24">
        <f>D102+G102+J102+M102</f>
        <v>16125</v>
      </c>
      <c r="T102" s="30">
        <f>+S102-R102</f>
        <v>8875</v>
      </c>
    </row>
    <row r="103" spans="1:20" ht="14.4" thickBot="1" x14ac:dyDescent="0.4">
      <c r="A103" s="217"/>
      <c r="B103" s="220" t="s">
        <v>246</v>
      </c>
      <c r="C103" s="41" t="s">
        <v>7</v>
      </c>
      <c r="D103" s="41" t="s">
        <v>8</v>
      </c>
      <c r="E103" s="42">
        <f>COUNTA(C104:C112)</f>
        <v>0</v>
      </c>
      <c r="F103" s="40" t="s">
        <v>7</v>
      </c>
      <c r="G103" s="41" t="s">
        <v>8</v>
      </c>
      <c r="H103" s="183">
        <f>COUNTA(F104:F112)</f>
        <v>2</v>
      </c>
      <c r="I103" s="40" t="s">
        <v>7</v>
      </c>
      <c r="J103" s="41" t="s">
        <v>8</v>
      </c>
      <c r="K103" s="183">
        <f>COUNTA(I104:I112)</f>
        <v>7</v>
      </c>
      <c r="L103" s="40" t="s">
        <v>7</v>
      </c>
      <c r="M103" s="41" t="s">
        <v>8</v>
      </c>
      <c r="N103" s="183">
        <f>COUNTA(L104:L112)</f>
        <v>4</v>
      </c>
      <c r="O103" s="40" t="s">
        <v>7</v>
      </c>
      <c r="P103" s="41" t="s">
        <v>8</v>
      </c>
      <c r="Q103" s="183">
        <f>COUNTA(O104:O112)</f>
        <v>0</v>
      </c>
      <c r="R103" s="40"/>
      <c r="S103" s="41"/>
      <c r="T103" s="183">
        <f>E103+H103+K103+N103</f>
        <v>13</v>
      </c>
    </row>
    <row r="104" spans="1:20" ht="13.5" customHeight="1" x14ac:dyDescent="0.2">
      <c r="A104" s="218"/>
      <c r="B104" s="221"/>
      <c r="C104" s="7"/>
      <c r="D104" s="3"/>
      <c r="E104" s="9"/>
      <c r="F104" s="3" t="s">
        <v>160</v>
      </c>
      <c r="G104" s="3">
        <v>194</v>
      </c>
      <c r="H104" s="4"/>
      <c r="I104" s="2" t="s">
        <v>166</v>
      </c>
      <c r="J104" s="3">
        <v>1000</v>
      </c>
      <c r="K104" s="182"/>
      <c r="L104" s="3" t="s">
        <v>165</v>
      </c>
      <c r="M104" s="3">
        <v>2000</v>
      </c>
      <c r="N104" s="4"/>
      <c r="O104" s="2"/>
      <c r="P104" s="3"/>
      <c r="R104" s="2"/>
      <c r="S104" s="3"/>
      <c r="T104" s="4"/>
    </row>
    <row r="105" spans="1:20" ht="13.5" customHeight="1" x14ac:dyDescent="0.2">
      <c r="A105" s="218"/>
      <c r="B105" s="221"/>
      <c r="E105" s="9"/>
      <c r="F105" s="3" t="s">
        <v>159</v>
      </c>
      <c r="G105" s="3">
        <v>50</v>
      </c>
      <c r="H105" s="4"/>
      <c r="I105" s="2" t="s">
        <v>169</v>
      </c>
      <c r="J105" s="3">
        <v>500</v>
      </c>
      <c r="K105" s="181"/>
      <c r="L105" s="3" t="s">
        <v>167</v>
      </c>
      <c r="M105" s="3">
        <v>250</v>
      </c>
      <c r="N105" s="4"/>
      <c r="O105" s="2"/>
      <c r="P105" s="3"/>
      <c r="R105" s="2"/>
      <c r="S105" s="3"/>
      <c r="T105" s="4"/>
    </row>
    <row r="106" spans="1:20" ht="13.5" customHeight="1" x14ac:dyDescent="0.2">
      <c r="A106" s="218"/>
      <c r="B106" s="221"/>
      <c r="C106" s="7"/>
      <c r="D106" s="3"/>
      <c r="E106" s="9"/>
      <c r="F106" s="191"/>
      <c r="G106" s="191"/>
      <c r="H106" s="4"/>
      <c r="I106" s="2" t="s">
        <v>164</v>
      </c>
      <c r="J106" s="3">
        <v>500</v>
      </c>
      <c r="K106" s="181"/>
      <c r="L106" s="3" t="s">
        <v>160</v>
      </c>
      <c r="M106" s="3">
        <v>194</v>
      </c>
      <c r="N106" s="4"/>
      <c r="O106" s="2"/>
      <c r="P106" s="3"/>
      <c r="R106" s="2"/>
      <c r="S106" s="3"/>
      <c r="T106" s="4"/>
    </row>
    <row r="107" spans="1:20" ht="13.5" customHeight="1" x14ac:dyDescent="0.2">
      <c r="A107" s="218"/>
      <c r="B107" s="221"/>
      <c r="C107" s="7"/>
      <c r="D107" s="3"/>
      <c r="E107" s="9"/>
      <c r="F107" s="3"/>
      <c r="G107" s="3"/>
      <c r="H107" s="4"/>
      <c r="I107" s="2" t="s">
        <v>163</v>
      </c>
      <c r="J107" s="3">
        <v>500</v>
      </c>
      <c r="K107" s="181"/>
      <c r="L107" s="3" t="s">
        <v>162</v>
      </c>
      <c r="M107" s="3">
        <v>100</v>
      </c>
      <c r="N107" s="4"/>
      <c r="O107" s="2"/>
      <c r="P107" s="3"/>
      <c r="R107" s="2"/>
      <c r="S107" s="3"/>
      <c r="T107" s="4"/>
    </row>
    <row r="108" spans="1:20" ht="13.5" customHeight="1" x14ac:dyDescent="0.2">
      <c r="A108" s="218"/>
      <c r="B108" s="221"/>
      <c r="C108" s="7"/>
      <c r="D108" s="3"/>
      <c r="E108" s="9"/>
      <c r="F108" s="3"/>
      <c r="G108" s="3"/>
      <c r="H108" s="4"/>
      <c r="I108" s="2" t="s">
        <v>161</v>
      </c>
      <c r="J108" s="3">
        <v>250</v>
      </c>
      <c r="K108" s="181"/>
      <c r="L108" s="3"/>
      <c r="M108" s="3"/>
      <c r="N108" s="4"/>
      <c r="O108" s="2"/>
      <c r="P108" s="3"/>
      <c r="R108" s="2"/>
      <c r="S108" s="3"/>
      <c r="T108" s="4"/>
    </row>
    <row r="109" spans="1:20" ht="13.5" customHeight="1" x14ac:dyDescent="0.2">
      <c r="A109" s="218"/>
      <c r="B109" s="221"/>
      <c r="C109" s="7"/>
      <c r="D109" s="7"/>
      <c r="E109" s="9"/>
      <c r="F109" s="3"/>
      <c r="G109" s="3"/>
      <c r="H109" s="4"/>
      <c r="I109" s="2" t="s">
        <v>160</v>
      </c>
      <c r="J109" s="3">
        <v>194</v>
      </c>
      <c r="K109" s="181"/>
      <c r="L109" s="3"/>
      <c r="M109" s="3"/>
      <c r="N109" s="4"/>
      <c r="O109" s="2"/>
      <c r="P109" s="3"/>
      <c r="R109" s="2"/>
      <c r="S109" s="3"/>
      <c r="T109" s="4"/>
    </row>
    <row r="110" spans="1:20" ht="13.5" customHeight="1" x14ac:dyDescent="0.2">
      <c r="A110" s="218"/>
      <c r="B110" s="221"/>
      <c r="C110" s="7"/>
      <c r="D110" s="7"/>
      <c r="E110" s="9"/>
      <c r="F110" s="3"/>
      <c r="G110" s="3"/>
      <c r="H110" s="4"/>
      <c r="I110" s="3" t="s">
        <v>168</v>
      </c>
      <c r="J110" s="3">
        <v>100</v>
      </c>
      <c r="K110" s="181"/>
      <c r="L110" s="3"/>
      <c r="M110" s="3"/>
      <c r="N110" s="4"/>
      <c r="R110" s="2"/>
      <c r="S110" s="3"/>
      <c r="T110" s="4"/>
    </row>
    <row r="111" spans="1:20" ht="13.5" customHeight="1" x14ac:dyDescent="0.2">
      <c r="A111" s="218"/>
      <c r="B111" s="221"/>
      <c r="C111" s="7"/>
      <c r="D111" s="7"/>
      <c r="E111" s="9"/>
      <c r="H111" s="4"/>
      <c r="K111" s="9"/>
      <c r="N111" s="4"/>
      <c r="R111" s="2"/>
      <c r="S111" s="3"/>
      <c r="T111" s="4"/>
    </row>
    <row r="112" spans="1:20" ht="13.5" customHeight="1" x14ac:dyDescent="0.2">
      <c r="A112" s="218"/>
      <c r="B112" s="221"/>
      <c r="C112" s="7"/>
      <c r="D112" s="7"/>
      <c r="E112" s="9"/>
      <c r="F112" s="8"/>
      <c r="G112" s="7"/>
      <c r="H112" s="4"/>
      <c r="K112" s="9"/>
      <c r="N112" s="181"/>
      <c r="R112" s="2"/>
      <c r="S112" s="3"/>
      <c r="T112" s="4"/>
    </row>
    <row r="113" spans="1:20" ht="15.75" customHeight="1" x14ac:dyDescent="0.35">
      <c r="A113" s="218"/>
      <c r="B113" s="221"/>
      <c r="C113" s="153" t="s">
        <v>26</v>
      </c>
      <c r="D113" s="22"/>
      <c r="E113" s="34" t="s">
        <v>14</v>
      </c>
      <c r="F113" s="153" t="s">
        <v>26</v>
      </c>
      <c r="G113" s="22"/>
      <c r="H113" s="34" t="s">
        <v>14</v>
      </c>
      <c r="I113" s="153" t="s">
        <v>26</v>
      </c>
      <c r="J113" s="22"/>
      <c r="K113" s="34" t="s">
        <v>14</v>
      </c>
      <c r="L113" s="153" t="s">
        <v>26</v>
      </c>
      <c r="M113" s="22"/>
      <c r="N113" s="34" t="s">
        <v>14</v>
      </c>
      <c r="O113" s="153" t="s">
        <v>26</v>
      </c>
      <c r="P113" s="22"/>
      <c r="Q113" s="34" t="s">
        <v>14</v>
      </c>
      <c r="R113" s="108" t="s">
        <v>26</v>
      </c>
      <c r="S113" s="32"/>
      <c r="T113" s="34" t="s">
        <v>14</v>
      </c>
    </row>
    <row r="114" spans="1:20" ht="15.75" customHeight="1" x14ac:dyDescent="0.35">
      <c r="A114" s="218"/>
      <c r="B114" s="221"/>
      <c r="C114" s="151" t="s">
        <v>22</v>
      </c>
      <c r="D114" s="83"/>
      <c r="E114" s="23" t="s">
        <v>15</v>
      </c>
      <c r="F114" s="151" t="s">
        <v>22</v>
      </c>
      <c r="G114" s="83"/>
      <c r="H114" s="23" t="s">
        <v>15</v>
      </c>
      <c r="I114" s="151" t="s">
        <v>22</v>
      </c>
      <c r="J114" s="83"/>
      <c r="K114" s="82" t="s">
        <v>15</v>
      </c>
      <c r="L114" s="151" t="s">
        <v>22</v>
      </c>
      <c r="M114" s="83"/>
      <c r="N114" s="23" t="s">
        <v>15</v>
      </c>
      <c r="O114" s="151" t="s">
        <v>22</v>
      </c>
      <c r="P114" s="83"/>
      <c r="Q114" s="23" t="s">
        <v>15</v>
      </c>
      <c r="R114" s="109" t="s">
        <v>22</v>
      </c>
      <c r="S114" s="83"/>
      <c r="T114" s="23" t="s">
        <v>15</v>
      </c>
    </row>
    <row r="115" spans="1:20" x14ac:dyDescent="0.2">
      <c r="A115" s="219"/>
      <c r="B115" s="222"/>
      <c r="C115" s="152">
        <f>'Hotlist - Completed'!M18</f>
        <v>1000</v>
      </c>
      <c r="D115" s="24">
        <f>SUM(D104:D114)</f>
        <v>0</v>
      </c>
      <c r="E115" s="24">
        <f>+D115-C115</f>
        <v>-1000</v>
      </c>
      <c r="F115" s="152">
        <f>'Hotlist - Completed'!M18</f>
        <v>1000</v>
      </c>
      <c r="G115" s="24">
        <f>SUM(G104:G112)</f>
        <v>244</v>
      </c>
      <c r="H115" s="24">
        <f>+G115-F115</f>
        <v>-756</v>
      </c>
      <c r="I115" s="39">
        <v>1000</v>
      </c>
      <c r="J115" s="24">
        <f>SUM(J104:J114)</f>
        <v>3044</v>
      </c>
      <c r="K115" s="24">
        <f>+J115-I115</f>
        <v>2044</v>
      </c>
      <c r="L115" s="39">
        <v>1000</v>
      </c>
      <c r="M115" s="24">
        <f>SUM(M104:M114)</f>
        <v>2544</v>
      </c>
      <c r="N115" s="30">
        <f>+M115-L115</f>
        <v>1544</v>
      </c>
      <c r="O115" s="39">
        <f>L115</f>
        <v>1000</v>
      </c>
      <c r="P115" s="24">
        <f>SUM(P104:P114)</f>
        <v>0</v>
      </c>
      <c r="Q115" s="30">
        <f>+P115-O115</f>
        <v>-1000</v>
      </c>
      <c r="R115" s="24">
        <f>C115+F115+I115+L115</f>
        <v>4000</v>
      </c>
      <c r="S115" s="24">
        <f>D115+G115+J115+M115</f>
        <v>5832</v>
      </c>
      <c r="T115" s="30">
        <f>+S115-R115</f>
        <v>1832</v>
      </c>
    </row>
    <row r="116" spans="1:20" ht="14.4" thickBot="1" x14ac:dyDescent="0.4">
      <c r="A116" s="217"/>
      <c r="B116" s="220" t="s">
        <v>51</v>
      </c>
      <c r="C116" s="41" t="s">
        <v>7</v>
      </c>
      <c r="D116" s="41" t="s">
        <v>8</v>
      </c>
      <c r="E116" s="42">
        <f>COUNTA(C117:C122)</f>
        <v>0</v>
      </c>
      <c r="F116" s="40" t="s">
        <v>7</v>
      </c>
      <c r="G116" s="41" t="s">
        <v>8</v>
      </c>
      <c r="H116" s="183">
        <f>COUNTA(F117:F122)</f>
        <v>3</v>
      </c>
      <c r="I116" s="40" t="s">
        <v>7</v>
      </c>
      <c r="J116" s="41" t="s">
        <v>8</v>
      </c>
      <c r="K116" s="183">
        <f>COUNTA(I117:I122)</f>
        <v>3</v>
      </c>
      <c r="L116" s="40" t="s">
        <v>7</v>
      </c>
      <c r="M116" s="41" t="s">
        <v>8</v>
      </c>
      <c r="N116" s="183">
        <f>COUNTA(L117:L122)</f>
        <v>0</v>
      </c>
      <c r="O116" s="41" t="s">
        <v>7</v>
      </c>
      <c r="P116" s="41" t="s">
        <v>8</v>
      </c>
      <c r="Q116" s="183">
        <f>COUNTA(O117:O122)</f>
        <v>0</v>
      </c>
      <c r="R116" s="40"/>
      <c r="S116" s="41"/>
      <c r="T116" s="183">
        <f>E116+H116+K116+N116</f>
        <v>6</v>
      </c>
    </row>
    <row r="117" spans="1:20" ht="13.5" customHeight="1" x14ac:dyDescent="0.2">
      <c r="A117" s="218"/>
      <c r="B117" s="221"/>
      <c r="C117" s="7"/>
      <c r="D117" s="7"/>
      <c r="E117" s="9"/>
      <c r="F117" s="2" t="s">
        <v>172</v>
      </c>
      <c r="G117" s="3">
        <v>50</v>
      </c>
      <c r="H117" s="4"/>
      <c r="I117" s="2" t="s">
        <v>170</v>
      </c>
      <c r="J117" s="3">
        <v>750</v>
      </c>
      <c r="K117" s="182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">
      <c r="A118" s="218"/>
      <c r="B118" s="221"/>
      <c r="E118" s="9"/>
      <c r="F118" s="215" t="s">
        <v>247</v>
      </c>
      <c r="G118" s="3">
        <v>50</v>
      </c>
      <c r="H118" s="4"/>
      <c r="I118" s="3" t="s">
        <v>149</v>
      </c>
      <c r="J118" s="3">
        <v>125</v>
      </c>
      <c r="K118" s="181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">
      <c r="A119" s="218"/>
      <c r="B119" s="221"/>
      <c r="C119" s="7"/>
      <c r="D119" s="7"/>
      <c r="E119" s="9"/>
      <c r="F119" s="3" t="s">
        <v>171</v>
      </c>
      <c r="G119" s="3">
        <v>10</v>
      </c>
      <c r="H119" s="4"/>
      <c r="I119" s="3" t="s">
        <v>171</v>
      </c>
      <c r="J119" s="3">
        <v>50</v>
      </c>
      <c r="K119" s="181"/>
      <c r="L119" s="2"/>
      <c r="M119" s="7"/>
      <c r="N119" s="147"/>
      <c r="O119" s="3"/>
      <c r="P119" s="7"/>
      <c r="R119" s="2"/>
      <c r="S119" s="3"/>
      <c r="T119" s="4"/>
    </row>
    <row r="120" spans="1:20" ht="13.5" customHeight="1" x14ac:dyDescent="0.2">
      <c r="A120" s="218"/>
      <c r="B120" s="221"/>
      <c r="C120" s="7"/>
      <c r="D120" s="7"/>
      <c r="E120" s="9"/>
      <c r="F120" s="191"/>
      <c r="G120" s="191"/>
      <c r="H120" s="4"/>
      <c r="I120" s="2"/>
      <c r="J120" s="3"/>
      <c r="K120" s="4"/>
      <c r="L120" s="2"/>
      <c r="M120" s="7"/>
      <c r="N120" s="147"/>
      <c r="O120" s="3"/>
      <c r="P120" s="7"/>
      <c r="R120" s="2"/>
      <c r="S120" s="3"/>
      <c r="T120" s="4"/>
    </row>
    <row r="121" spans="1:20" ht="13.5" customHeight="1" x14ac:dyDescent="0.2">
      <c r="A121" s="218"/>
      <c r="B121" s="221"/>
      <c r="C121" s="7"/>
      <c r="D121" s="7"/>
      <c r="E121" s="9"/>
      <c r="F121" s="8"/>
      <c r="G121" s="7"/>
      <c r="H121" s="4"/>
      <c r="K121" s="9"/>
      <c r="L121" s="187"/>
      <c r="M121" s="83"/>
      <c r="N121" s="147"/>
      <c r="R121" s="2"/>
      <c r="S121" s="3"/>
      <c r="T121" s="4"/>
    </row>
    <row r="122" spans="1:20" ht="13.5" customHeight="1" x14ac:dyDescent="0.2">
      <c r="A122" s="218"/>
      <c r="B122" s="221"/>
      <c r="C122" s="7"/>
      <c r="D122" s="7"/>
      <c r="E122" s="9"/>
      <c r="F122" s="8"/>
      <c r="G122" s="7"/>
      <c r="H122" s="4"/>
      <c r="K122" s="9"/>
      <c r="L122" s="187"/>
      <c r="M122" s="83"/>
      <c r="N122" s="147"/>
      <c r="R122" s="2"/>
      <c r="S122" s="3"/>
      <c r="T122" s="4"/>
    </row>
    <row r="123" spans="1:20" ht="15.75" customHeight="1" x14ac:dyDescent="0.35">
      <c r="A123" s="218"/>
      <c r="B123" s="221"/>
      <c r="C123" s="153" t="s">
        <v>26</v>
      </c>
      <c r="D123" s="22"/>
      <c r="E123" s="34" t="s">
        <v>14</v>
      </c>
      <c r="F123" s="153" t="s">
        <v>26</v>
      </c>
      <c r="G123" s="22"/>
      <c r="H123" s="34" t="s">
        <v>14</v>
      </c>
      <c r="I123" s="153" t="s">
        <v>26</v>
      </c>
      <c r="J123" s="22"/>
      <c r="K123" s="34" t="s">
        <v>14</v>
      </c>
      <c r="L123" s="108" t="s">
        <v>26</v>
      </c>
      <c r="M123" s="22"/>
      <c r="N123" s="34" t="s">
        <v>14</v>
      </c>
      <c r="O123" s="153" t="s">
        <v>26</v>
      </c>
      <c r="P123" s="22"/>
      <c r="Q123" s="34" t="s">
        <v>14</v>
      </c>
      <c r="R123" s="108" t="s">
        <v>26</v>
      </c>
      <c r="S123" s="32"/>
      <c r="T123" s="34" t="s">
        <v>14</v>
      </c>
    </row>
    <row r="124" spans="1:20" ht="15.75" customHeight="1" x14ac:dyDescent="0.35">
      <c r="A124" s="218"/>
      <c r="B124" s="221"/>
      <c r="C124" s="151" t="s">
        <v>22</v>
      </c>
      <c r="D124" s="83"/>
      <c r="E124" s="23" t="s">
        <v>15</v>
      </c>
      <c r="F124" s="151" t="s">
        <v>22</v>
      </c>
      <c r="G124" s="83"/>
      <c r="H124" s="23" t="s">
        <v>15</v>
      </c>
      <c r="I124" s="151" t="s">
        <v>22</v>
      </c>
      <c r="J124" s="83"/>
      <c r="K124" s="82" t="s">
        <v>15</v>
      </c>
      <c r="L124" s="174" t="s">
        <v>22</v>
      </c>
      <c r="M124" s="188"/>
      <c r="N124" s="82" t="s">
        <v>15</v>
      </c>
      <c r="O124" s="151" t="s">
        <v>22</v>
      </c>
      <c r="P124" s="83"/>
      <c r="Q124" s="23" t="s">
        <v>15</v>
      </c>
      <c r="R124" s="109" t="s">
        <v>22</v>
      </c>
      <c r="S124" s="83"/>
      <c r="T124" s="23" t="s">
        <v>15</v>
      </c>
    </row>
    <row r="125" spans="1:20" x14ac:dyDescent="0.2">
      <c r="A125" s="218"/>
      <c r="B125" s="221"/>
      <c r="C125" s="152">
        <f>'Hotlist - Completed'!M28</f>
        <v>500</v>
      </c>
      <c r="D125" s="24">
        <f>SUM(D117:D124)</f>
        <v>0</v>
      </c>
      <c r="E125" s="24">
        <f>+D125-C125</f>
        <v>-500</v>
      </c>
      <c r="F125" s="152">
        <f>'Hotlist - Completed'!M28</f>
        <v>500</v>
      </c>
      <c r="G125" s="24">
        <f>SUM(G117:G122)</f>
        <v>110</v>
      </c>
      <c r="H125" s="24">
        <f>+G125-F125</f>
        <v>-390</v>
      </c>
      <c r="I125" s="39">
        <v>500</v>
      </c>
      <c r="J125" s="24">
        <f>SUM(J117:J124)</f>
        <v>925</v>
      </c>
      <c r="K125" s="24">
        <f>+J125-I125</f>
        <v>425</v>
      </c>
      <c r="L125" s="39">
        <v>500</v>
      </c>
      <c r="M125" s="24">
        <f>SUM(M117:M124)</f>
        <v>0</v>
      </c>
      <c r="N125" s="30">
        <f>+M125-L125</f>
        <v>-500</v>
      </c>
      <c r="O125" s="39">
        <v>0</v>
      </c>
      <c r="P125" s="24">
        <f>SUM(P117:P124)</f>
        <v>0</v>
      </c>
      <c r="Q125" s="30">
        <f>+P125-O125</f>
        <v>0</v>
      </c>
      <c r="R125" s="24">
        <f>C125+F125+I125+L125</f>
        <v>2000</v>
      </c>
      <c r="S125" s="24">
        <f>D125+G125+J125+M125</f>
        <v>1035</v>
      </c>
      <c r="T125" s="30">
        <f>+S125-R125</f>
        <v>-965</v>
      </c>
    </row>
    <row r="126" spans="1:20" ht="16.5" customHeight="1" thickBot="1" x14ac:dyDescent="0.4">
      <c r="A126" s="223" t="s">
        <v>138</v>
      </c>
      <c r="B126" s="220" t="s">
        <v>139</v>
      </c>
      <c r="C126" s="41" t="s">
        <v>7</v>
      </c>
      <c r="D126" s="41" t="s">
        <v>8</v>
      </c>
      <c r="E126" s="144">
        <v>4</v>
      </c>
      <c r="F126" s="40" t="s">
        <v>7</v>
      </c>
      <c r="G126" s="41" t="s">
        <v>8</v>
      </c>
      <c r="H126" s="183">
        <v>0</v>
      </c>
      <c r="I126" s="40" t="s">
        <v>7</v>
      </c>
      <c r="J126" s="41" t="s">
        <v>8</v>
      </c>
      <c r="K126" s="186">
        <v>0</v>
      </c>
      <c r="L126" s="40" t="s">
        <v>7</v>
      </c>
      <c r="M126" s="41" t="s">
        <v>8</v>
      </c>
      <c r="N126" s="183">
        <v>0</v>
      </c>
      <c r="O126" s="40" t="s">
        <v>7</v>
      </c>
      <c r="P126" s="41" t="s">
        <v>8</v>
      </c>
      <c r="Q126" s="183">
        <v>0</v>
      </c>
      <c r="R126" s="40"/>
      <c r="S126" s="41"/>
      <c r="T126" s="183">
        <v>0</v>
      </c>
    </row>
    <row r="127" spans="1:20" x14ac:dyDescent="0.2">
      <c r="A127" s="224"/>
      <c r="B127" s="221"/>
      <c r="E127" s="9"/>
      <c r="F127" s="8"/>
      <c r="G127" s="7"/>
      <c r="H127" s="9"/>
      <c r="I127" s="8"/>
      <c r="J127" s="7"/>
      <c r="K127" s="4"/>
      <c r="L127" s="8"/>
      <c r="M127" s="7"/>
      <c r="N127" s="9"/>
      <c r="O127" s="8"/>
      <c r="P127" s="7"/>
      <c r="Q127" s="9"/>
      <c r="R127" s="2"/>
      <c r="S127" s="3"/>
      <c r="T127" s="4"/>
    </row>
    <row r="128" spans="1:20" x14ac:dyDescent="0.2">
      <c r="A128" s="224"/>
      <c r="B128" s="221"/>
      <c r="C128" s="7"/>
      <c r="D128" s="7"/>
      <c r="E128" s="9"/>
      <c r="F128" s="8"/>
      <c r="G128" s="7"/>
      <c r="H128" s="9"/>
      <c r="I128" s="2"/>
      <c r="J128" s="3"/>
      <c r="K128" s="4"/>
      <c r="L128" s="8"/>
      <c r="M128" s="7"/>
      <c r="N128" s="9"/>
      <c r="O128" s="8"/>
      <c r="P128" s="7"/>
      <c r="Q128" s="9"/>
      <c r="R128" s="2"/>
      <c r="S128" s="3"/>
      <c r="T128" s="4"/>
    </row>
    <row r="129" spans="1:20" ht="12" x14ac:dyDescent="0.35">
      <c r="A129" s="224"/>
      <c r="B129" s="221"/>
      <c r="C129" s="153" t="s">
        <v>26</v>
      </c>
      <c r="D129" s="22"/>
      <c r="E129" s="34" t="s">
        <v>14</v>
      </c>
      <c r="F129" s="153" t="s">
        <v>26</v>
      </c>
      <c r="G129" s="22"/>
      <c r="H129" s="34" t="s">
        <v>14</v>
      </c>
      <c r="I129" s="153" t="s">
        <v>26</v>
      </c>
      <c r="J129" s="22"/>
      <c r="K129" s="34" t="s">
        <v>14</v>
      </c>
      <c r="L129" s="153" t="s">
        <v>26</v>
      </c>
      <c r="M129" s="22"/>
      <c r="N129" s="34" t="s">
        <v>14</v>
      </c>
      <c r="O129" s="153" t="s">
        <v>26</v>
      </c>
      <c r="P129" s="22"/>
      <c r="Q129" s="34" t="s">
        <v>14</v>
      </c>
      <c r="R129" s="108" t="s">
        <v>26</v>
      </c>
      <c r="S129" s="32"/>
      <c r="T129" s="34" t="s">
        <v>14</v>
      </c>
    </row>
    <row r="130" spans="1:20" ht="12" x14ac:dyDescent="0.35">
      <c r="A130" s="224"/>
      <c r="B130" s="221"/>
      <c r="C130" s="151" t="s">
        <v>22</v>
      </c>
      <c r="D130" s="83"/>
      <c r="E130" s="23" t="s">
        <v>15</v>
      </c>
      <c r="F130" s="151" t="s">
        <v>22</v>
      </c>
      <c r="G130" s="83"/>
      <c r="H130" s="23" t="s">
        <v>15</v>
      </c>
      <c r="I130" s="151" t="s">
        <v>22</v>
      </c>
      <c r="J130" s="83"/>
      <c r="K130" s="82" t="s">
        <v>15</v>
      </c>
      <c r="L130" s="151" t="s">
        <v>22</v>
      </c>
      <c r="M130" s="83"/>
      <c r="N130" s="23" t="s">
        <v>15</v>
      </c>
      <c r="O130" s="151" t="s">
        <v>22</v>
      </c>
      <c r="P130" s="83"/>
      <c r="Q130" s="23" t="s">
        <v>15</v>
      </c>
      <c r="R130" s="109" t="s">
        <v>22</v>
      </c>
      <c r="S130" s="83"/>
      <c r="T130" s="23" t="s">
        <v>15</v>
      </c>
    </row>
    <row r="131" spans="1:20" s="11" customFormat="1" ht="15" customHeight="1" x14ac:dyDescent="0.2">
      <c r="A131" s="225"/>
      <c r="B131" s="222"/>
      <c r="C131" s="152">
        <f>'Hotlist - Completed'!M47</f>
        <v>231</v>
      </c>
      <c r="D131" s="24">
        <f>SUM(D127:D130)</f>
        <v>0</v>
      </c>
      <c r="E131" s="24">
        <f>+D131-C131</f>
        <v>-231</v>
      </c>
      <c r="F131" s="152">
        <f>'Hotlist - Completed'!M47</f>
        <v>231</v>
      </c>
      <c r="G131" s="24">
        <f>SUM(G127:G130)</f>
        <v>0</v>
      </c>
      <c r="H131" s="24">
        <f>+G131-F131</f>
        <v>-231</v>
      </c>
      <c r="I131" s="39">
        <v>1223</v>
      </c>
      <c r="J131" s="24">
        <f>SUM(J127:J130)</f>
        <v>0</v>
      </c>
      <c r="K131" s="24">
        <f>+J131-I131</f>
        <v>-1223</v>
      </c>
      <c r="L131" s="39">
        <v>1223</v>
      </c>
      <c r="M131" s="24">
        <f>SUM(M127:M130)</f>
        <v>0</v>
      </c>
      <c r="N131" s="30">
        <f>+M131-L131</f>
        <v>-1223</v>
      </c>
      <c r="O131" s="39">
        <v>0</v>
      </c>
      <c r="P131" s="24">
        <f>SUM(P127:P130)</f>
        <v>0</v>
      </c>
      <c r="Q131" s="30">
        <f>+P131-O131</f>
        <v>0</v>
      </c>
      <c r="R131" s="24">
        <f>C131+F131+I131+L131</f>
        <v>2908</v>
      </c>
      <c r="S131" s="24">
        <f>D131+G131+J131+M131</f>
        <v>0</v>
      </c>
      <c r="T131" s="30">
        <f>+S131-R131</f>
        <v>-2908</v>
      </c>
    </row>
    <row r="132" spans="1:20" ht="16.5" customHeight="1" thickBot="1" x14ac:dyDescent="0.4">
      <c r="A132" s="224"/>
      <c r="B132" s="221" t="s">
        <v>0</v>
      </c>
      <c r="C132" s="41" t="s">
        <v>7</v>
      </c>
      <c r="D132" s="41" t="s">
        <v>8</v>
      </c>
      <c r="E132" s="42">
        <f>COUNTA(C133:C136)</f>
        <v>0</v>
      </c>
      <c r="F132" s="40" t="s">
        <v>7</v>
      </c>
      <c r="G132" s="41" t="s">
        <v>8</v>
      </c>
      <c r="H132" s="183">
        <f>COUNTA(F133:F136)</f>
        <v>0</v>
      </c>
      <c r="I132" s="40" t="s">
        <v>7</v>
      </c>
      <c r="J132" s="41" t="s">
        <v>8</v>
      </c>
      <c r="K132" s="183">
        <f>COUNTA(I133:I136)</f>
        <v>4</v>
      </c>
      <c r="L132" s="40" t="s">
        <v>7</v>
      </c>
      <c r="M132" s="41" t="s">
        <v>8</v>
      </c>
      <c r="N132" s="183">
        <f>COUNTA(L133:L136)</f>
        <v>0</v>
      </c>
      <c r="O132" s="40" t="s">
        <v>7</v>
      </c>
      <c r="P132" s="41" t="s">
        <v>8</v>
      </c>
      <c r="Q132" s="183">
        <f>COUNTA(O133:O136)</f>
        <v>0</v>
      </c>
      <c r="R132" s="40"/>
      <c r="S132" s="41"/>
      <c r="T132" s="183">
        <f>E132+H132+K132+N132</f>
        <v>4</v>
      </c>
    </row>
    <row r="133" spans="1:20" x14ac:dyDescent="0.2">
      <c r="A133" s="224"/>
      <c r="B133" s="221"/>
      <c r="C133" s="7"/>
      <c r="D133" s="3"/>
      <c r="E133" s="4"/>
      <c r="F133" s="2"/>
      <c r="G133" s="3"/>
      <c r="H133" s="4"/>
      <c r="I133" s="2" t="s">
        <v>17</v>
      </c>
      <c r="J133" s="3">
        <v>15500</v>
      </c>
      <c r="K133" s="146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">
      <c r="A134" s="224"/>
      <c r="B134" s="221"/>
      <c r="C134" s="7"/>
      <c r="D134" s="28"/>
      <c r="E134" s="4"/>
      <c r="F134" s="2"/>
      <c r="G134" s="3"/>
      <c r="H134" s="4"/>
      <c r="I134" s="2" t="s">
        <v>173</v>
      </c>
      <c r="J134" s="3">
        <v>3000</v>
      </c>
      <c r="K134" s="147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">
      <c r="A135" s="224"/>
      <c r="B135" s="221"/>
      <c r="C135" s="3"/>
      <c r="D135" s="3"/>
      <c r="E135" s="4"/>
      <c r="F135" s="2"/>
      <c r="G135" s="3"/>
      <c r="H135" s="4"/>
      <c r="I135" s="2" t="s">
        <v>81</v>
      </c>
      <c r="J135" s="3">
        <v>2000</v>
      </c>
      <c r="K135" s="4"/>
      <c r="L135" s="2"/>
      <c r="M135" s="3"/>
      <c r="N135" s="4"/>
      <c r="O135" s="2"/>
      <c r="P135" s="3"/>
      <c r="Q135" s="4"/>
      <c r="R135" s="2"/>
      <c r="S135" s="3"/>
      <c r="T135" s="4"/>
    </row>
    <row r="136" spans="1:20" x14ac:dyDescent="0.2">
      <c r="A136" s="224"/>
      <c r="B136" s="221"/>
      <c r="C136" s="3"/>
      <c r="D136" s="3"/>
      <c r="E136" s="4"/>
      <c r="F136" s="2"/>
      <c r="G136" s="26"/>
      <c r="H136" s="4"/>
      <c r="I136" s="2" t="s">
        <v>111</v>
      </c>
      <c r="J136" s="26">
        <v>2000</v>
      </c>
      <c r="K136" s="4"/>
      <c r="L136" s="2"/>
      <c r="M136" s="3"/>
      <c r="N136" s="4"/>
      <c r="O136" s="2"/>
      <c r="P136" s="3"/>
      <c r="Q136" s="4"/>
      <c r="R136" s="2"/>
      <c r="S136" s="3"/>
      <c r="T136" s="4"/>
    </row>
    <row r="137" spans="1:20" x14ac:dyDescent="0.2">
      <c r="A137" s="224"/>
      <c r="B137" s="221"/>
      <c r="C137" s="153" t="s">
        <v>26</v>
      </c>
      <c r="D137" s="3"/>
      <c r="E137" s="34" t="s">
        <v>14</v>
      </c>
      <c r="F137" s="153" t="s">
        <v>26</v>
      </c>
      <c r="H137" s="34" t="s">
        <v>14</v>
      </c>
      <c r="I137" s="153" t="s">
        <v>26</v>
      </c>
      <c r="J137" s="3"/>
      <c r="K137" s="34" t="s">
        <v>14</v>
      </c>
      <c r="L137" s="153" t="s">
        <v>26</v>
      </c>
      <c r="M137" s="3"/>
      <c r="N137" s="34" t="s">
        <v>14</v>
      </c>
      <c r="O137" s="153" t="s">
        <v>26</v>
      </c>
      <c r="P137" s="3"/>
      <c r="Q137" s="34" t="s">
        <v>14</v>
      </c>
      <c r="R137" s="108" t="s">
        <v>26</v>
      </c>
      <c r="S137" s="32"/>
      <c r="T137" s="34" t="s">
        <v>14</v>
      </c>
    </row>
    <row r="138" spans="1:20" ht="12" x14ac:dyDescent="0.35">
      <c r="A138" s="224"/>
      <c r="B138" s="221"/>
      <c r="C138" s="151" t="s">
        <v>22</v>
      </c>
      <c r="D138" s="22"/>
      <c r="E138" s="23" t="s">
        <v>15</v>
      </c>
      <c r="F138" s="151" t="s">
        <v>22</v>
      </c>
      <c r="G138" s="22"/>
      <c r="H138" s="23" t="s">
        <v>15</v>
      </c>
      <c r="I138" s="151" t="s">
        <v>22</v>
      </c>
      <c r="J138" s="22"/>
      <c r="K138" s="23" t="s">
        <v>15</v>
      </c>
      <c r="L138" s="151" t="s">
        <v>22</v>
      </c>
      <c r="M138" s="22"/>
      <c r="N138" s="23" t="s">
        <v>15</v>
      </c>
      <c r="O138" s="151" t="s">
        <v>22</v>
      </c>
      <c r="P138" s="22"/>
      <c r="Q138" s="23" t="s">
        <v>15</v>
      </c>
      <c r="R138" s="109" t="s">
        <v>22</v>
      </c>
      <c r="S138" s="33" t="s">
        <v>8</v>
      </c>
      <c r="T138" s="23" t="s">
        <v>15</v>
      </c>
    </row>
    <row r="139" spans="1:20" s="11" customFormat="1" x14ac:dyDescent="0.2">
      <c r="A139" s="224"/>
      <c r="B139" s="221"/>
      <c r="C139" s="152">
        <f>'Hotlist - Completed'!M61</f>
        <v>13473</v>
      </c>
      <c r="D139" s="24">
        <f>SUM(D133:D138)</f>
        <v>0</v>
      </c>
      <c r="E139" s="210">
        <f>+D139-C139</f>
        <v>-13473</v>
      </c>
      <c r="F139" s="211">
        <f>'Hotlist - Completed'!M61</f>
        <v>13473</v>
      </c>
      <c r="G139" s="206">
        <f>SUM(G133:G138)</f>
        <v>0</v>
      </c>
      <c r="H139" s="43">
        <f>+G139-F139</f>
        <v>-13473</v>
      </c>
      <c r="I139" s="152">
        <v>15000</v>
      </c>
      <c r="J139" s="24">
        <f>SUM(J133:J138)</f>
        <v>22500</v>
      </c>
      <c r="K139" s="30">
        <f>+J139-I139</f>
        <v>7500</v>
      </c>
      <c r="L139" s="39">
        <v>15000</v>
      </c>
      <c r="M139" s="24">
        <f>SUM(M133:M138)</f>
        <v>0</v>
      </c>
      <c r="N139" s="30">
        <f>+M139-L139</f>
        <v>-15000</v>
      </c>
      <c r="O139" s="39">
        <v>0</v>
      </c>
      <c r="P139" s="24">
        <f>SUM(P133:P138)</f>
        <v>0</v>
      </c>
      <c r="Q139" s="30">
        <f>+P139-O139</f>
        <v>0</v>
      </c>
      <c r="R139" s="24">
        <f>C139+F139+I139+L139</f>
        <v>56946</v>
      </c>
      <c r="S139" s="24">
        <f>D139+G139+J139+M139</f>
        <v>22500</v>
      </c>
      <c r="T139" s="30">
        <f>+S139-R139</f>
        <v>-34446</v>
      </c>
    </row>
    <row r="140" spans="1:20" ht="14.4" thickBot="1" x14ac:dyDescent="0.4">
      <c r="A140" s="223" t="s">
        <v>249</v>
      </c>
      <c r="B140" s="220" t="s">
        <v>250</v>
      </c>
      <c r="C140" s="41" t="s">
        <v>7</v>
      </c>
      <c r="D140" s="41" t="s">
        <v>8</v>
      </c>
      <c r="E140" s="195">
        <f>COUNTA(C141:C146)</f>
        <v>0</v>
      </c>
      <c r="F140" s="212" t="s">
        <v>7</v>
      </c>
      <c r="G140" s="209" t="s">
        <v>8</v>
      </c>
      <c r="H140" s="213">
        <f>COUNTA(F141:F147)</f>
        <v>0</v>
      </c>
      <c r="I140" s="41" t="s">
        <v>7</v>
      </c>
      <c r="J140" s="41" t="s">
        <v>8</v>
      </c>
      <c r="K140" s="183">
        <f>COUNTA(I141:I146)</f>
        <v>6</v>
      </c>
      <c r="L140" s="40" t="s">
        <v>7</v>
      </c>
      <c r="M140" s="41" t="s">
        <v>8</v>
      </c>
      <c r="N140" s="183">
        <f>COUNTA(L141:L146)</f>
        <v>6</v>
      </c>
      <c r="O140" s="40" t="s">
        <v>7</v>
      </c>
      <c r="P140" s="41" t="s">
        <v>8</v>
      </c>
      <c r="Q140" s="183">
        <f>COUNTA(O141:O146)</f>
        <v>0</v>
      </c>
      <c r="R140" s="40"/>
      <c r="S140" s="41"/>
      <c r="T140" s="183">
        <f>E140+H140+K140+N140</f>
        <v>12</v>
      </c>
    </row>
    <row r="141" spans="1:20" ht="12.75" customHeight="1" x14ac:dyDescent="0.35">
      <c r="A141" s="224"/>
      <c r="B141" s="221"/>
      <c r="C141" s="7"/>
      <c r="D141" s="3"/>
      <c r="E141" s="3"/>
      <c r="F141" s="2"/>
      <c r="G141" s="3"/>
      <c r="H141" s="4"/>
      <c r="I141" s="2" t="s">
        <v>75</v>
      </c>
      <c r="J141" s="3">
        <v>10000</v>
      </c>
      <c r="K141" s="147"/>
      <c r="L141" s="3" t="s">
        <v>36</v>
      </c>
      <c r="M141" s="3">
        <v>10000</v>
      </c>
      <c r="N141" s="23"/>
      <c r="O141" s="27"/>
      <c r="P141" s="28"/>
      <c r="Q141" s="23"/>
      <c r="R141" s="21"/>
      <c r="S141" s="22"/>
      <c r="T141" s="23"/>
    </row>
    <row r="142" spans="1:20" ht="12.75" customHeight="1" x14ac:dyDescent="0.35">
      <c r="A142" s="224"/>
      <c r="B142" s="221"/>
      <c r="C142" s="7"/>
      <c r="D142" s="28"/>
      <c r="E142" s="3"/>
      <c r="F142" s="2"/>
      <c r="G142" s="26"/>
      <c r="H142" s="4"/>
      <c r="I142" s="3" t="s">
        <v>39</v>
      </c>
      <c r="J142" s="3">
        <v>10000</v>
      </c>
      <c r="K142" s="4"/>
      <c r="L142" s="83" t="s">
        <v>128</v>
      </c>
      <c r="M142" s="3">
        <v>5000</v>
      </c>
      <c r="N142" s="23"/>
      <c r="O142" s="87"/>
      <c r="P142" s="28"/>
      <c r="Q142" s="23"/>
      <c r="R142" s="21"/>
      <c r="S142" s="22"/>
      <c r="T142" s="23"/>
    </row>
    <row r="143" spans="1:20" ht="12.75" customHeight="1" x14ac:dyDescent="0.35">
      <c r="A143" s="224"/>
      <c r="B143" s="221"/>
      <c r="C143" s="28"/>
      <c r="D143" s="28"/>
      <c r="E143" s="3"/>
      <c r="F143" s="2"/>
      <c r="G143" s="3"/>
      <c r="H143" s="4"/>
      <c r="I143" s="187" t="s">
        <v>41</v>
      </c>
      <c r="J143" s="3">
        <v>7000</v>
      </c>
      <c r="K143" s="4"/>
      <c r="L143" s="187" t="s">
        <v>129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35">
      <c r="A144" s="224"/>
      <c r="B144" s="221"/>
      <c r="C144" s="28"/>
      <c r="D144" s="28"/>
      <c r="E144" s="3"/>
      <c r="F144" s="2"/>
      <c r="G144" s="26"/>
      <c r="H144" s="4"/>
      <c r="I144" s="1" t="s">
        <v>102</v>
      </c>
      <c r="J144" s="3">
        <v>5000</v>
      </c>
      <c r="K144" s="147"/>
      <c r="L144" s="2" t="s">
        <v>130</v>
      </c>
      <c r="M144" s="3">
        <v>5000</v>
      </c>
      <c r="N144" s="23"/>
      <c r="O144" s="2"/>
      <c r="P144" s="3"/>
      <c r="Q144" s="23"/>
      <c r="R144" s="21"/>
      <c r="S144" s="22"/>
      <c r="T144" s="23"/>
    </row>
    <row r="145" spans="1:20" ht="12.75" customHeight="1" x14ac:dyDescent="0.35">
      <c r="A145" s="224"/>
      <c r="B145" s="221"/>
      <c r="C145" s="7"/>
      <c r="D145" s="3"/>
      <c r="E145" s="3"/>
      <c r="F145" s="2"/>
      <c r="G145" s="26"/>
      <c r="H145" s="4"/>
      <c r="I145" s="2" t="s">
        <v>103</v>
      </c>
      <c r="J145" s="3">
        <v>5000</v>
      </c>
      <c r="K145" s="4"/>
      <c r="L145" s="2" t="s">
        <v>131</v>
      </c>
      <c r="M145" s="3">
        <v>5000</v>
      </c>
      <c r="N145" s="23"/>
      <c r="O145" s="2"/>
      <c r="P145" s="3"/>
      <c r="Q145" s="23"/>
      <c r="R145" s="21"/>
      <c r="S145" s="22"/>
      <c r="T145" s="23"/>
    </row>
    <row r="146" spans="1:20" ht="12.75" customHeight="1" x14ac:dyDescent="0.35">
      <c r="A146" s="224"/>
      <c r="B146" s="221"/>
      <c r="C146" s="7"/>
      <c r="D146" s="28"/>
      <c r="E146" s="3"/>
      <c r="F146" s="187"/>
      <c r="G146" s="3"/>
      <c r="H146" s="4"/>
      <c r="I146" s="2" t="s">
        <v>238</v>
      </c>
      <c r="J146" s="3">
        <v>5000</v>
      </c>
      <c r="K146" s="4"/>
      <c r="L146" s="2" t="s">
        <v>132</v>
      </c>
      <c r="M146" s="3">
        <v>5000</v>
      </c>
      <c r="N146" s="23"/>
      <c r="O146" s="2"/>
      <c r="P146" s="3"/>
      <c r="Q146" s="23"/>
      <c r="R146" s="21"/>
      <c r="S146" s="22"/>
      <c r="T146" s="23"/>
    </row>
    <row r="147" spans="1:20" x14ac:dyDescent="0.2">
      <c r="A147" s="224"/>
      <c r="B147" s="221"/>
      <c r="C147" s="3"/>
      <c r="D147" s="26"/>
      <c r="E147" s="3"/>
      <c r="F147" s="2"/>
      <c r="G147" s="3"/>
      <c r="H147" s="4"/>
      <c r="I147" s="2"/>
      <c r="J147" s="3"/>
      <c r="K147" s="4"/>
      <c r="L147" s="2" t="s">
        <v>239</v>
      </c>
      <c r="M147" s="3">
        <v>5000</v>
      </c>
      <c r="N147" s="4"/>
      <c r="O147" s="27"/>
      <c r="P147" s="28"/>
      <c r="Q147" s="4"/>
      <c r="R147" s="2"/>
      <c r="S147" s="3"/>
      <c r="T147" s="4"/>
    </row>
    <row r="148" spans="1:20" x14ac:dyDescent="0.2">
      <c r="A148" s="224"/>
      <c r="B148" s="221"/>
      <c r="C148" s="3"/>
      <c r="D148" s="26"/>
      <c r="E148" s="3"/>
      <c r="F148" s="2"/>
      <c r="G148" s="3"/>
      <c r="H148" s="4"/>
      <c r="I148" s="3"/>
      <c r="J148" s="3"/>
      <c r="K148" s="4"/>
      <c r="L148" s="108"/>
      <c r="M148" s="3"/>
      <c r="N148" s="34"/>
      <c r="O148" s="108"/>
      <c r="P148" s="3"/>
      <c r="Q148" s="34"/>
      <c r="R148" s="108"/>
      <c r="S148" s="32"/>
      <c r="T148" s="34"/>
    </row>
    <row r="149" spans="1:20" x14ac:dyDescent="0.2">
      <c r="A149" s="224"/>
      <c r="B149" s="221"/>
      <c r="C149" s="153" t="s">
        <v>26</v>
      </c>
      <c r="D149" s="3"/>
      <c r="E149" s="32" t="s">
        <v>14</v>
      </c>
      <c r="F149" s="108" t="s">
        <v>26</v>
      </c>
      <c r="G149" s="83"/>
      <c r="H149" s="34" t="s">
        <v>14</v>
      </c>
      <c r="I149" s="153" t="s">
        <v>26</v>
      </c>
      <c r="J149" s="3"/>
      <c r="K149" s="34" t="s">
        <v>14</v>
      </c>
      <c r="L149" s="153" t="s">
        <v>26</v>
      </c>
      <c r="M149" s="3"/>
      <c r="N149" s="34" t="s">
        <v>14</v>
      </c>
      <c r="O149" s="153" t="s">
        <v>26</v>
      </c>
      <c r="P149" s="3"/>
      <c r="Q149" s="34" t="s">
        <v>14</v>
      </c>
      <c r="R149" s="108" t="s">
        <v>26</v>
      </c>
      <c r="S149" s="32"/>
      <c r="T149" s="34" t="s">
        <v>14</v>
      </c>
    </row>
    <row r="150" spans="1:20" ht="12" x14ac:dyDescent="0.35">
      <c r="A150" s="224"/>
      <c r="B150" s="221"/>
      <c r="C150" s="151" t="s">
        <v>22</v>
      </c>
      <c r="D150" s="22"/>
      <c r="E150" s="22" t="s">
        <v>15</v>
      </c>
      <c r="F150" s="109" t="s">
        <v>22</v>
      </c>
      <c r="G150" s="22"/>
      <c r="H150" s="23" t="s">
        <v>15</v>
      </c>
      <c r="I150" s="151" t="s">
        <v>22</v>
      </c>
      <c r="J150" s="22"/>
      <c r="K150" s="23" t="s">
        <v>15</v>
      </c>
      <c r="L150" s="151" t="s">
        <v>22</v>
      </c>
      <c r="M150" s="22"/>
      <c r="N150" s="23" t="s">
        <v>15</v>
      </c>
      <c r="O150" s="151" t="s">
        <v>22</v>
      </c>
      <c r="P150" s="22"/>
      <c r="Q150" s="23" t="s">
        <v>15</v>
      </c>
      <c r="R150" s="109" t="s">
        <v>22</v>
      </c>
      <c r="S150" s="33" t="s">
        <v>8</v>
      </c>
      <c r="T150" s="23" t="s">
        <v>15</v>
      </c>
    </row>
    <row r="151" spans="1:20" ht="15" customHeight="1" x14ac:dyDescent="0.2">
      <c r="A151" s="225"/>
      <c r="B151" s="222"/>
      <c r="C151" s="152">
        <f>'Hotlist - Completed'!M67</f>
        <v>0</v>
      </c>
      <c r="D151" s="24">
        <f>SUM(D141:D150)</f>
        <v>0</v>
      </c>
      <c r="E151" s="210">
        <f>+D151-C151</f>
        <v>0</v>
      </c>
      <c r="F151" s="214">
        <f>'Hotlist - Completed'!M67</f>
        <v>0</v>
      </c>
      <c r="G151" s="207">
        <f>SUM(G141:G150)</f>
        <v>0</v>
      </c>
      <c r="H151" s="208">
        <f>+G151-F151</f>
        <v>0</v>
      </c>
      <c r="I151" s="152">
        <v>0</v>
      </c>
      <c r="J151" s="24">
        <f>SUM(J141:J150)</f>
        <v>42000</v>
      </c>
      <c r="K151" s="30">
        <f>+J151-I151</f>
        <v>42000</v>
      </c>
      <c r="L151" s="39">
        <v>0</v>
      </c>
      <c r="M151" s="24">
        <f>SUM(M141:M150)</f>
        <v>40000</v>
      </c>
      <c r="N151" s="30">
        <f>+M151-L151</f>
        <v>40000</v>
      </c>
      <c r="O151" s="39">
        <f>L151</f>
        <v>0</v>
      </c>
      <c r="P151" s="24">
        <f>SUM(P141:P150)</f>
        <v>0</v>
      </c>
      <c r="Q151" s="30">
        <f>+P151-O151</f>
        <v>0</v>
      </c>
      <c r="R151" s="24">
        <f>C151+F151+I151+L151</f>
        <v>0</v>
      </c>
      <c r="S151" s="24">
        <f>D151+G151+J151+M151</f>
        <v>82000</v>
      </c>
      <c r="T151" s="24">
        <f>+S151-R151</f>
        <v>82000</v>
      </c>
    </row>
    <row r="152" spans="1:20" s="11" customFormat="1" ht="14.4" thickBot="1" x14ac:dyDescent="0.4">
      <c r="A152" s="224" t="s">
        <v>9</v>
      </c>
      <c r="B152" s="221" t="s">
        <v>10</v>
      </c>
      <c r="C152" s="41" t="s">
        <v>7</v>
      </c>
      <c r="D152" s="41" t="s">
        <v>8</v>
      </c>
      <c r="E152" s="42">
        <f>COUNTA(C153:C154)</f>
        <v>0</v>
      </c>
      <c r="F152" s="40" t="s">
        <v>7</v>
      </c>
      <c r="G152" s="41" t="s">
        <v>8</v>
      </c>
      <c r="H152" s="183">
        <v>0</v>
      </c>
      <c r="I152" s="40" t="s">
        <v>7</v>
      </c>
      <c r="J152" s="41" t="s">
        <v>8</v>
      </c>
      <c r="K152" s="183">
        <f>COUNTA(I153:I154)</f>
        <v>0</v>
      </c>
      <c r="L152" s="40" t="s">
        <v>7</v>
      </c>
      <c r="M152" s="41" t="s">
        <v>8</v>
      </c>
      <c r="N152" s="183">
        <f>COUNTA(L153:L154)</f>
        <v>0</v>
      </c>
      <c r="O152" s="40" t="s">
        <v>7</v>
      </c>
      <c r="P152" s="41" t="s">
        <v>8</v>
      </c>
      <c r="Q152" s="183">
        <f>COUNTA(O153:O154)</f>
        <v>0</v>
      </c>
      <c r="R152" s="40"/>
      <c r="S152" s="41"/>
      <c r="T152" s="183">
        <f>E152+H152+K152+N152</f>
        <v>0</v>
      </c>
    </row>
    <row r="153" spans="1:20" s="11" customFormat="1" ht="12" customHeight="1" x14ac:dyDescent="0.2">
      <c r="A153" s="224"/>
      <c r="B153" s="221"/>
      <c r="C153" s="3"/>
      <c r="D153" s="3"/>
      <c r="E153" s="4"/>
      <c r="F153" s="2"/>
      <c r="G153" s="3"/>
      <c r="H153" s="148"/>
      <c r="K153" s="4"/>
      <c r="L153" s="2"/>
      <c r="M153" s="3"/>
      <c r="N153" s="4"/>
      <c r="O153" s="2"/>
      <c r="P153" s="3"/>
      <c r="Q153" s="4"/>
      <c r="R153" s="2"/>
      <c r="S153" s="3"/>
      <c r="T153" s="4"/>
    </row>
    <row r="154" spans="1:20" s="11" customFormat="1" ht="12" customHeight="1" x14ac:dyDescent="0.2">
      <c r="A154" s="224"/>
      <c r="B154" s="221"/>
      <c r="C154" s="153"/>
      <c r="D154" s="1"/>
      <c r="E154" s="4"/>
      <c r="F154" s="5"/>
      <c r="G154" s="3"/>
      <c r="H154" s="148"/>
      <c r="K154" s="4"/>
      <c r="L154" s="5"/>
      <c r="M154" s="3"/>
      <c r="N154" s="4"/>
      <c r="O154" s="5"/>
      <c r="P154" s="3"/>
      <c r="Q154" s="4"/>
      <c r="R154" s="2"/>
      <c r="S154" s="3"/>
      <c r="T154" s="4"/>
    </row>
    <row r="155" spans="1:20" s="11" customFormat="1" ht="15" customHeight="1" x14ac:dyDescent="0.2">
      <c r="A155" s="224"/>
      <c r="B155" s="221"/>
      <c r="C155" s="153" t="s">
        <v>26</v>
      </c>
      <c r="D155" s="3"/>
      <c r="E155" s="34" t="s">
        <v>14</v>
      </c>
      <c r="F155" s="153" t="s">
        <v>26</v>
      </c>
      <c r="G155" s="1"/>
      <c r="H155" s="34" t="s">
        <v>14</v>
      </c>
      <c r="I155" s="153" t="s">
        <v>26</v>
      </c>
      <c r="J155" s="3"/>
      <c r="K155" s="34" t="s">
        <v>14</v>
      </c>
      <c r="L155" s="153" t="s">
        <v>26</v>
      </c>
      <c r="M155" s="3"/>
      <c r="N155" s="34" t="s">
        <v>14</v>
      </c>
      <c r="O155" s="153" t="s">
        <v>26</v>
      </c>
      <c r="P155" s="3"/>
      <c r="Q155" s="34" t="s">
        <v>14</v>
      </c>
      <c r="R155" s="108" t="s">
        <v>26</v>
      </c>
      <c r="S155" s="32"/>
      <c r="T155" s="34" t="s">
        <v>14</v>
      </c>
    </row>
    <row r="156" spans="1:20" s="11" customFormat="1" ht="12" customHeight="1" x14ac:dyDescent="0.35">
      <c r="A156" s="224"/>
      <c r="B156" s="221"/>
      <c r="C156" s="151" t="s">
        <v>22</v>
      </c>
      <c r="D156" s="22"/>
      <c r="E156" s="23" t="s">
        <v>15</v>
      </c>
      <c r="F156" s="151" t="s">
        <v>22</v>
      </c>
      <c r="G156" s="22"/>
      <c r="H156" s="23" t="s">
        <v>15</v>
      </c>
      <c r="I156" s="151" t="s">
        <v>22</v>
      </c>
      <c r="J156" s="22"/>
      <c r="K156" s="23" t="s">
        <v>15</v>
      </c>
      <c r="L156" s="151" t="s">
        <v>22</v>
      </c>
      <c r="M156" s="22"/>
      <c r="N156" s="23" t="s">
        <v>15</v>
      </c>
      <c r="O156" s="151" t="s">
        <v>22</v>
      </c>
      <c r="P156" s="22"/>
      <c r="Q156" s="23" t="s">
        <v>15</v>
      </c>
      <c r="R156" s="109" t="s">
        <v>22</v>
      </c>
      <c r="S156" s="33" t="s">
        <v>8</v>
      </c>
      <c r="T156" s="23" t="s">
        <v>15</v>
      </c>
    </row>
    <row r="157" spans="1:20" s="11" customFormat="1" ht="15" customHeight="1" x14ac:dyDescent="0.2">
      <c r="A157" s="225"/>
      <c r="B157" s="222"/>
      <c r="C157" s="152">
        <f>'Hotlist - Completed'!M74</f>
        <v>0</v>
      </c>
      <c r="D157" s="24">
        <f>SUM(D153:D156)</f>
        <v>0</v>
      </c>
      <c r="E157" s="30">
        <f>+D157-C157</f>
        <v>0</v>
      </c>
      <c r="F157" s="152">
        <f>'Hotlist - Completed'!M74</f>
        <v>0</v>
      </c>
      <c r="G157" s="24">
        <f>SUM(G153:G156)</f>
        <v>0</v>
      </c>
      <c r="H157" s="30">
        <f>+G157-F157</f>
        <v>0</v>
      </c>
      <c r="I157" s="39">
        <v>0</v>
      </c>
      <c r="J157" s="24">
        <f>SUM(J153:J156)</f>
        <v>0</v>
      </c>
      <c r="K157" s="30">
        <f>+J157-I157</f>
        <v>0</v>
      </c>
      <c r="L157" s="39">
        <v>0</v>
      </c>
      <c r="M157" s="24">
        <f>SUM(M153:M156)</f>
        <v>0</v>
      </c>
      <c r="N157" s="30">
        <f>+M157-L157</f>
        <v>0</v>
      </c>
      <c r="O157" s="39">
        <f>L157</f>
        <v>0</v>
      </c>
      <c r="P157" s="24">
        <f>SUM(P153:P156)</f>
        <v>0</v>
      </c>
      <c r="Q157" s="30">
        <f>+P157-O157</f>
        <v>0</v>
      </c>
      <c r="R157" s="24">
        <f>C157+F157+I157+L157</f>
        <v>0</v>
      </c>
      <c r="S157" s="24">
        <f>D157+G157+J157+M157</f>
        <v>0</v>
      </c>
      <c r="T157" s="30">
        <f>+S157-R157</f>
        <v>0</v>
      </c>
    </row>
    <row r="158" spans="1:20" s="11" customFormat="1" ht="14.4" thickBot="1" x14ac:dyDescent="0.4">
      <c r="A158" s="223" t="s">
        <v>11</v>
      </c>
      <c r="B158" s="220" t="s">
        <v>49</v>
      </c>
      <c r="C158" s="41" t="s">
        <v>7</v>
      </c>
      <c r="D158" s="41" t="s">
        <v>8</v>
      </c>
      <c r="E158" s="42">
        <f>COUNTA(C159:C163)</f>
        <v>0</v>
      </c>
      <c r="F158" s="40" t="s">
        <v>7</v>
      </c>
      <c r="G158" s="41" t="s">
        <v>8</v>
      </c>
      <c r="H158" s="183">
        <f>COUNTA(F159:F163)</f>
        <v>5</v>
      </c>
      <c r="I158" s="40" t="s">
        <v>7</v>
      </c>
      <c r="J158" s="41" t="s">
        <v>8</v>
      </c>
      <c r="K158" s="183">
        <f>COUNTA(I159:I163)</f>
        <v>0</v>
      </c>
      <c r="L158" s="40" t="s">
        <v>7</v>
      </c>
      <c r="M158" s="41" t="s">
        <v>8</v>
      </c>
      <c r="N158" s="183">
        <f>COUNTA(L159:L163)</f>
        <v>0</v>
      </c>
      <c r="O158" s="40" t="s">
        <v>7</v>
      </c>
      <c r="P158" s="41" t="s">
        <v>8</v>
      </c>
      <c r="Q158" s="183">
        <f>COUNTA(O159:O163)</f>
        <v>0</v>
      </c>
      <c r="R158" s="40"/>
      <c r="S158" s="41"/>
      <c r="T158" s="183">
        <f>E158+H158+K158+N158</f>
        <v>5</v>
      </c>
    </row>
    <row r="159" spans="1:20" s="11" customFormat="1" ht="12.75" customHeight="1" x14ac:dyDescent="0.2">
      <c r="A159" s="224"/>
      <c r="B159" s="221"/>
      <c r="C159" s="35"/>
      <c r="D159" s="35"/>
      <c r="E159" s="37"/>
      <c r="F159" s="8" t="s">
        <v>96</v>
      </c>
      <c r="G159" s="190">
        <v>3600</v>
      </c>
      <c r="H159" s="4"/>
      <c r="I159" s="2"/>
      <c r="J159" s="3"/>
      <c r="K159" s="147"/>
      <c r="L159" s="2"/>
      <c r="M159" s="3"/>
      <c r="N159" s="36"/>
      <c r="O159" s="2"/>
      <c r="P159" s="3"/>
      <c r="Q159" s="36"/>
      <c r="R159" s="2"/>
      <c r="S159" s="3"/>
      <c r="T159" s="4"/>
    </row>
    <row r="160" spans="1:20" s="11" customFormat="1" ht="12.75" customHeight="1" x14ac:dyDescent="0.2">
      <c r="A160" s="224"/>
      <c r="B160" s="221"/>
      <c r="C160" s="35"/>
      <c r="D160" s="35"/>
      <c r="E160" s="37"/>
      <c r="F160" s="8" t="s">
        <v>97</v>
      </c>
      <c r="G160" s="7">
        <v>0</v>
      </c>
      <c r="H160" s="4"/>
      <c r="I160" s="2"/>
      <c r="J160" s="3"/>
      <c r="K160" s="147"/>
      <c r="L160" s="1"/>
      <c r="M160" s="1"/>
      <c r="N160" s="36"/>
      <c r="O160" s="1"/>
      <c r="P160" s="1"/>
      <c r="Q160" s="36"/>
      <c r="R160" s="2"/>
      <c r="S160" s="3"/>
      <c r="T160" s="4"/>
    </row>
    <row r="161" spans="1:20" s="11" customFormat="1" ht="12.75" customHeight="1" x14ac:dyDescent="0.2">
      <c r="A161" s="224"/>
      <c r="B161" s="221"/>
      <c r="E161" s="37"/>
      <c r="F161" s="8" t="s">
        <v>98</v>
      </c>
      <c r="G161" s="190">
        <v>0</v>
      </c>
      <c r="H161" s="4"/>
      <c r="I161" s="1"/>
      <c r="J161" s="1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">
      <c r="A162" s="224"/>
      <c r="B162" s="221"/>
      <c r="E162" s="37"/>
      <c r="F162" s="11" t="s">
        <v>195</v>
      </c>
      <c r="G162" s="7">
        <v>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2.75" customHeight="1" x14ac:dyDescent="0.2">
      <c r="A163" s="224"/>
      <c r="B163" s="221"/>
      <c r="E163" s="37"/>
      <c r="F163" s="8" t="s">
        <v>113</v>
      </c>
      <c r="G163" s="7">
        <v>0</v>
      </c>
      <c r="H163" s="4"/>
      <c r="I163" s="2"/>
      <c r="J163" s="3"/>
      <c r="K163" s="4"/>
      <c r="L163" s="2"/>
      <c r="M163" s="3"/>
      <c r="N163" s="36"/>
      <c r="O163" s="2"/>
      <c r="P163" s="3"/>
      <c r="Q163" s="36"/>
      <c r="R163" s="2"/>
      <c r="S163" s="3"/>
      <c r="T163" s="4"/>
    </row>
    <row r="164" spans="1:20" s="11" customFormat="1" ht="15" customHeight="1" x14ac:dyDescent="0.2">
      <c r="A164" s="224"/>
      <c r="B164" s="221"/>
      <c r="C164" s="153" t="s">
        <v>26</v>
      </c>
      <c r="D164" s="3"/>
      <c r="E164" s="34" t="s">
        <v>14</v>
      </c>
      <c r="F164" s="153" t="s">
        <v>26</v>
      </c>
      <c r="G164" s="3"/>
      <c r="H164" s="34" t="s">
        <v>14</v>
      </c>
      <c r="I164" s="153" t="s">
        <v>26</v>
      </c>
      <c r="J164" s="3"/>
      <c r="K164" s="34" t="s">
        <v>14</v>
      </c>
      <c r="L164" s="153" t="s">
        <v>26</v>
      </c>
      <c r="M164" s="3"/>
      <c r="N164" s="34" t="s">
        <v>14</v>
      </c>
      <c r="O164" s="153" t="s">
        <v>26</v>
      </c>
      <c r="P164" s="3"/>
      <c r="Q164" s="34" t="s">
        <v>14</v>
      </c>
      <c r="R164" s="108" t="s">
        <v>26</v>
      </c>
      <c r="S164" s="32"/>
      <c r="T164" s="34" t="s">
        <v>14</v>
      </c>
    </row>
    <row r="165" spans="1:20" s="11" customFormat="1" ht="12" customHeight="1" x14ac:dyDescent="0.35">
      <c r="A165" s="224"/>
      <c r="B165" s="221"/>
      <c r="C165" s="151" t="s">
        <v>22</v>
      </c>
      <c r="D165" s="22"/>
      <c r="E165" s="23" t="s">
        <v>15</v>
      </c>
      <c r="F165" s="151" t="s">
        <v>22</v>
      </c>
      <c r="G165" s="22"/>
      <c r="H165" s="23" t="s">
        <v>15</v>
      </c>
      <c r="I165" s="151" t="s">
        <v>22</v>
      </c>
      <c r="J165" s="22"/>
      <c r="K165" s="23" t="s">
        <v>15</v>
      </c>
      <c r="L165" s="151" t="s">
        <v>22</v>
      </c>
      <c r="M165" s="22"/>
      <c r="N165" s="23" t="s">
        <v>15</v>
      </c>
      <c r="O165" s="151" t="s">
        <v>22</v>
      </c>
      <c r="P165" s="22"/>
      <c r="Q165" s="23" t="s">
        <v>15</v>
      </c>
      <c r="R165" s="109" t="s">
        <v>22</v>
      </c>
      <c r="S165" s="33" t="s">
        <v>8</v>
      </c>
      <c r="T165" s="23" t="s">
        <v>15</v>
      </c>
    </row>
    <row r="166" spans="1:20" x14ac:dyDescent="0.2">
      <c r="A166" s="225"/>
      <c r="B166" s="222"/>
      <c r="C166" s="152">
        <f>'Hotlist - Completed'!M83</f>
        <v>-443</v>
      </c>
      <c r="D166" s="24">
        <f>SUM(D159:D165)</f>
        <v>0</v>
      </c>
      <c r="E166" s="30">
        <f>+D166-C166</f>
        <v>443</v>
      </c>
      <c r="F166" s="152">
        <f>'Hotlist - Completed'!M83</f>
        <v>-443</v>
      </c>
      <c r="G166" s="24">
        <f>SUM(G159:G165)</f>
        <v>3600</v>
      </c>
      <c r="H166" s="30">
        <f>+G166-F166</f>
        <v>4043</v>
      </c>
      <c r="I166" s="39">
        <v>0</v>
      </c>
      <c r="J166" s="24">
        <f>SUM(J159:J165)</f>
        <v>0</v>
      </c>
      <c r="K166" s="30">
        <f>+J166-I166</f>
        <v>0</v>
      </c>
      <c r="L166" s="39">
        <v>0</v>
      </c>
      <c r="M166" s="24">
        <f>SUM(M159:M165)</f>
        <v>0</v>
      </c>
      <c r="N166" s="30">
        <f>+M166-L166</f>
        <v>0</v>
      </c>
      <c r="O166" s="39">
        <f>L166</f>
        <v>0</v>
      </c>
      <c r="P166" s="24">
        <f>SUM(P159:P165)</f>
        <v>0</v>
      </c>
      <c r="Q166" s="30">
        <f>+P166-O166</f>
        <v>0</v>
      </c>
      <c r="R166" s="24">
        <f>C166+F166+I166+L166</f>
        <v>-886</v>
      </c>
      <c r="S166" s="24">
        <f>D166+G166+J166+M166</f>
        <v>3600</v>
      </c>
      <c r="T166" s="30">
        <f>+S166-R166</f>
        <v>4486</v>
      </c>
    </row>
    <row r="167" spans="1:20" ht="14.4" thickBot="1" x14ac:dyDescent="0.4">
      <c r="A167" s="226"/>
      <c r="B167" s="220" t="s">
        <v>248</v>
      </c>
      <c r="C167" s="41" t="s">
        <v>7</v>
      </c>
      <c r="D167" s="41" t="s">
        <v>8</v>
      </c>
      <c r="E167" s="42">
        <f>COUNTA(C168:C169)</f>
        <v>0</v>
      </c>
      <c r="F167" s="40" t="s">
        <v>7</v>
      </c>
      <c r="G167" s="41" t="s">
        <v>8</v>
      </c>
      <c r="H167" s="183">
        <f>COUNTA(F168:F169)</f>
        <v>0</v>
      </c>
      <c r="I167" s="41" t="s">
        <v>7</v>
      </c>
      <c r="J167" s="41" t="s">
        <v>8</v>
      </c>
      <c r="K167" s="183">
        <f>COUNTA(I168:I169)</f>
        <v>0</v>
      </c>
      <c r="L167" s="40" t="s">
        <v>7</v>
      </c>
      <c r="M167" s="41" t="s">
        <v>8</v>
      </c>
      <c r="N167" s="183">
        <f>COUNTA(L168:L169)</f>
        <v>0</v>
      </c>
      <c r="O167" s="40" t="s">
        <v>7</v>
      </c>
      <c r="P167" s="41" t="s">
        <v>8</v>
      </c>
      <c r="Q167" s="183">
        <f>COUNTA(O168:O169)</f>
        <v>0</v>
      </c>
      <c r="R167" s="40"/>
      <c r="S167" s="41"/>
      <c r="T167" s="183">
        <f>E167+H167+K167+N167</f>
        <v>0</v>
      </c>
    </row>
    <row r="168" spans="1:20" ht="14.25" customHeight="1" x14ac:dyDescent="0.35">
      <c r="A168" s="227"/>
      <c r="B168" s="221"/>
      <c r="C168" s="28"/>
      <c r="D168" s="28"/>
      <c r="E168" s="23"/>
      <c r="F168" s="2"/>
      <c r="G168" s="3"/>
      <c r="H168" s="4"/>
      <c r="I168" s="3"/>
      <c r="J168" s="3"/>
      <c r="K168" s="4"/>
      <c r="L168" s="2"/>
      <c r="M168" s="3"/>
      <c r="O168" s="2"/>
      <c r="P168" s="3"/>
      <c r="R168" s="2"/>
      <c r="S168" s="3"/>
      <c r="T168" s="4"/>
    </row>
    <row r="169" spans="1:20" ht="12.75" customHeight="1" x14ac:dyDescent="0.35">
      <c r="A169" s="227"/>
      <c r="B169" s="221"/>
      <c r="C169" s="3"/>
      <c r="D169" s="3"/>
      <c r="E169" s="23"/>
      <c r="F169" s="2"/>
      <c r="G169" s="3"/>
      <c r="H169" s="4"/>
      <c r="I169" s="3"/>
      <c r="J169" s="3"/>
      <c r="K169" s="4"/>
      <c r="R169" s="2"/>
      <c r="S169" s="3"/>
      <c r="T169" s="4"/>
    </row>
    <row r="170" spans="1:20" ht="13.5" customHeight="1" x14ac:dyDescent="0.2">
      <c r="A170" s="227"/>
      <c r="B170" s="221"/>
      <c r="C170" s="153" t="s">
        <v>26</v>
      </c>
      <c r="D170" s="3"/>
      <c r="E170" s="34" t="s">
        <v>14</v>
      </c>
      <c r="F170" s="108" t="s">
        <v>26</v>
      </c>
      <c r="G170" s="83"/>
      <c r="H170" s="34" t="s">
        <v>14</v>
      </c>
      <c r="I170" s="153" t="s">
        <v>26</v>
      </c>
      <c r="J170" s="3"/>
      <c r="K170" s="34" t="s">
        <v>14</v>
      </c>
      <c r="L170" s="153" t="s">
        <v>26</v>
      </c>
      <c r="M170" s="3"/>
      <c r="N170" s="34" t="s">
        <v>14</v>
      </c>
      <c r="O170" s="153" t="s">
        <v>26</v>
      </c>
      <c r="P170" s="3"/>
      <c r="Q170" s="34" t="s">
        <v>14</v>
      </c>
      <c r="R170" s="108" t="s">
        <v>26</v>
      </c>
      <c r="S170" s="32"/>
      <c r="T170" s="34" t="s">
        <v>14</v>
      </c>
    </row>
    <row r="171" spans="1:20" ht="15.75" customHeight="1" x14ac:dyDescent="0.35">
      <c r="A171" s="227"/>
      <c r="B171" s="221"/>
      <c r="C171" s="151" t="s">
        <v>22</v>
      </c>
      <c r="D171" s="22"/>
      <c r="E171" s="23" t="s">
        <v>15</v>
      </c>
      <c r="F171" s="174" t="s">
        <v>22</v>
      </c>
      <c r="G171" s="33"/>
      <c r="H171" s="82" t="s">
        <v>15</v>
      </c>
      <c r="I171" s="151" t="s">
        <v>22</v>
      </c>
      <c r="J171" s="22"/>
      <c r="K171" s="23" t="s">
        <v>15</v>
      </c>
      <c r="L171" s="151" t="s">
        <v>22</v>
      </c>
      <c r="M171" s="22"/>
      <c r="N171" s="23" t="s">
        <v>15</v>
      </c>
      <c r="O171" s="151" t="s">
        <v>22</v>
      </c>
      <c r="P171" s="22"/>
      <c r="Q171" s="23" t="s">
        <v>15</v>
      </c>
      <c r="R171" s="109" t="s">
        <v>22</v>
      </c>
      <c r="S171" s="33" t="s">
        <v>8</v>
      </c>
      <c r="T171" s="23" t="s">
        <v>15</v>
      </c>
    </row>
    <row r="172" spans="1:20" s="11" customFormat="1" ht="15" customHeight="1" x14ac:dyDescent="0.2">
      <c r="A172" s="228"/>
      <c r="B172" s="222"/>
      <c r="C172" s="152">
        <f>'Hotlist - Completed'!M90</f>
        <v>0</v>
      </c>
      <c r="D172" s="24">
        <f>SUM(D168:D169)</f>
        <v>0</v>
      </c>
      <c r="E172" s="30">
        <f>+D172-C172</f>
        <v>0</v>
      </c>
      <c r="F172" s="152">
        <f>'Hotlist - Completed'!M90</f>
        <v>0</v>
      </c>
      <c r="G172" s="24">
        <f>SUM(G168:G169)</f>
        <v>0</v>
      </c>
      <c r="H172" s="30">
        <f>+G172-F172</f>
        <v>0</v>
      </c>
      <c r="I172" s="39">
        <v>0</v>
      </c>
      <c r="J172" s="24">
        <f>SUM(J168:J169)</f>
        <v>0</v>
      </c>
      <c r="K172" s="30">
        <f>+J172-I172</f>
        <v>0</v>
      </c>
      <c r="L172" s="39">
        <v>0</v>
      </c>
      <c r="M172" s="24">
        <f>SUM(M168:M169)</f>
        <v>0</v>
      </c>
      <c r="N172" s="30">
        <f>+M172-L172</f>
        <v>0</v>
      </c>
      <c r="O172" s="39">
        <v>0</v>
      </c>
      <c r="P172" s="24">
        <f>SUM(P168:P169)</f>
        <v>0</v>
      </c>
      <c r="Q172" s="30">
        <f>+P172-O172</f>
        <v>0</v>
      </c>
      <c r="R172" s="24">
        <f>C172+F172+I172+L172</f>
        <v>0</v>
      </c>
      <c r="S172" s="24">
        <f>D172+G172+J172+M172</f>
        <v>0</v>
      </c>
      <c r="T172" s="24">
        <f>+S172-R172</f>
        <v>0</v>
      </c>
    </row>
    <row r="173" spans="1:20" s="11" customFormat="1" ht="14.4" thickBot="1" x14ac:dyDescent="0.4">
      <c r="A173" s="223" t="s">
        <v>18</v>
      </c>
      <c r="B173" s="220" t="s">
        <v>19</v>
      </c>
      <c r="C173" s="40" t="s">
        <v>7</v>
      </c>
      <c r="D173" s="41" t="s">
        <v>8</v>
      </c>
      <c r="E173" s="42">
        <f>COUNTA(C174:C176)</f>
        <v>0</v>
      </c>
      <c r="F173" s="40" t="s">
        <v>7</v>
      </c>
      <c r="G173" s="41" t="s">
        <v>8</v>
      </c>
      <c r="H173" s="183">
        <f>COUNTA(F174:F176)</f>
        <v>0</v>
      </c>
      <c r="I173" s="40" t="s">
        <v>7</v>
      </c>
      <c r="J173" s="41" t="s">
        <v>8</v>
      </c>
      <c r="K173" s="183">
        <f>COUNTA(I174:I176)</f>
        <v>0</v>
      </c>
      <c r="L173" s="40" t="s">
        <v>7</v>
      </c>
      <c r="M173" s="41" t="s">
        <v>8</v>
      </c>
      <c r="N173" s="183">
        <f>COUNTA(L174:L176)</f>
        <v>0</v>
      </c>
      <c r="O173" s="40" t="s">
        <v>7</v>
      </c>
      <c r="P173" s="41" t="s">
        <v>8</v>
      </c>
      <c r="Q173" s="183">
        <f>COUNTA(O174:O176)</f>
        <v>0</v>
      </c>
      <c r="R173" s="40"/>
      <c r="S173" s="41"/>
      <c r="T173" s="183">
        <f>E173+H173+K173+N173</f>
        <v>0</v>
      </c>
    </row>
    <row r="174" spans="1:20" s="11" customFormat="1" ht="12" customHeight="1" x14ac:dyDescent="0.2">
      <c r="A174" s="224"/>
      <c r="B174" s="221"/>
      <c r="C174" s="2"/>
      <c r="D174" s="3"/>
      <c r="E174" s="4"/>
      <c r="F174" s="2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">
      <c r="A175" s="224"/>
      <c r="B175" s="221"/>
      <c r="C175" s="2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2" customHeight="1" x14ac:dyDescent="0.2">
      <c r="A176" s="224"/>
      <c r="B176" s="221"/>
      <c r="C176" s="2"/>
      <c r="D176" s="3"/>
      <c r="E176" s="4"/>
      <c r="F176" s="3"/>
      <c r="G176" s="3"/>
      <c r="H176" s="4"/>
      <c r="I176" s="2"/>
      <c r="J176" s="3"/>
      <c r="K176" s="4"/>
      <c r="L176" s="2"/>
      <c r="M176" s="3"/>
      <c r="N176" s="4"/>
      <c r="O176" s="2"/>
      <c r="P176" s="3"/>
      <c r="Q176" s="4"/>
      <c r="R176" s="2"/>
      <c r="S176" s="3"/>
      <c r="T176" s="4"/>
    </row>
    <row r="177" spans="1:20" s="11" customFormat="1" ht="15" customHeight="1" x14ac:dyDescent="0.2">
      <c r="A177" s="224"/>
      <c r="B177" s="221"/>
      <c r="C177" s="108" t="s">
        <v>26</v>
      </c>
      <c r="D177" s="6"/>
      <c r="E177" s="34" t="s">
        <v>14</v>
      </c>
      <c r="F177" s="153" t="s">
        <v>26</v>
      </c>
      <c r="G177" s="12"/>
      <c r="H177" s="34" t="s">
        <v>14</v>
      </c>
      <c r="I177" s="153" t="s">
        <v>26</v>
      </c>
      <c r="J177" s="6"/>
      <c r="K177" s="34" t="s">
        <v>14</v>
      </c>
      <c r="L177" s="108" t="s">
        <v>26</v>
      </c>
      <c r="M177" s="6"/>
      <c r="N177" s="34" t="s">
        <v>14</v>
      </c>
      <c r="O177" s="108" t="s">
        <v>26</v>
      </c>
      <c r="P177" s="6"/>
      <c r="Q177" s="34" t="s">
        <v>14</v>
      </c>
      <c r="R177" s="108" t="s">
        <v>26</v>
      </c>
      <c r="S177" s="32"/>
      <c r="T177" s="34" t="s">
        <v>14</v>
      </c>
    </row>
    <row r="178" spans="1:20" s="11" customFormat="1" ht="12" customHeight="1" x14ac:dyDescent="0.35">
      <c r="A178" s="224"/>
      <c r="B178" s="221"/>
      <c r="C178" s="109" t="s">
        <v>22</v>
      </c>
      <c r="D178" s="22"/>
      <c r="E178" s="23" t="s">
        <v>15</v>
      </c>
      <c r="F178" s="151" t="s">
        <v>22</v>
      </c>
      <c r="G178" s="22"/>
      <c r="H178" s="23" t="s">
        <v>15</v>
      </c>
      <c r="I178" s="151" t="s">
        <v>22</v>
      </c>
      <c r="J178" s="22"/>
      <c r="K178" s="23" t="s">
        <v>15</v>
      </c>
      <c r="L178" s="109" t="s">
        <v>22</v>
      </c>
      <c r="M178" s="22"/>
      <c r="N178" s="23" t="s">
        <v>15</v>
      </c>
      <c r="O178" s="109" t="s">
        <v>22</v>
      </c>
      <c r="P178" s="22"/>
      <c r="Q178" s="23" t="s">
        <v>15</v>
      </c>
      <c r="R178" s="109" t="s">
        <v>22</v>
      </c>
      <c r="S178" s="33" t="s">
        <v>8</v>
      </c>
      <c r="T178" s="23" t="s">
        <v>15</v>
      </c>
    </row>
    <row r="179" spans="1:20" s="11" customFormat="1" ht="13.5" customHeight="1" x14ac:dyDescent="0.2">
      <c r="A179" s="225"/>
      <c r="B179" s="222"/>
      <c r="C179" s="152">
        <f>'Hotlist - Completed'!M96</f>
        <v>-435200</v>
      </c>
      <c r="D179" s="24">
        <f>SUM(D174:D178)</f>
        <v>0</v>
      </c>
      <c r="E179" s="43">
        <f>+D179-C179</f>
        <v>435200</v>
      </c>
      <c r="F179" s="152">
        <f>'Hotlist - Completed'!M100</f>
        <v>-473383</v>
      </c>
      <c r="G179" s="24">
        <f>SUM(G174:G178)</f>
        <v>0</v>
      </c>
      <c r="H179" s="24">
        <f>+G179-F179</f>
        <v>473383</v>
      </c>
      <c r="I179" s="39">
        <v>0</v>
      </c>
      <c r="J179" s="24">
        <f>SUM(J174:J178)</f>
        <v>0</v>
      </c>
      <c r="K179" s="24">
        <f>+J179-I179</f>
        <v>0</v>
      </c>
      <c r="L179" s="39">
        <v>0</v>
      </c>
      <c r="M179" s="24">
        <f>SUM(M174:M178)</f>
        <v>0</v>
      </c>
      <c r="N179" s="43">
        <f>+M179-L179</f>
        <v>0</v>
      </c>
      <c r="O179" s="39">
        <f>L179</f>
        <v>0</v>
      </c>
      <c r="P179" s="24">
        <f>SUM(P174:P178)</f>
        <v>0</v>
      </c>
      <c r="Q179" s="43">
        <f>+P179-O179</f>
        <v>0</v>
      </c>
      <c r="R179" s="24">
        <f>C179+F179+I179+L179</f>
        <v>-908583</v>
      </c>
      <c r="S179" s="24">
        <f>D179+G179+J179+M179</f>
        <v>0</v>
      </c>
      <c r="T179" s="24">
        <f>+S179-R179</f>
        <v>908583</v>
      </c>
    </row>
    <row r="180" spans="1:20" x14ac:dyDescent="0.2">
      <c r="A180" s="51"/>
      <c r="B180" s="49"/>
      <c r="C180" s="38"/>
      <c r="D180" s="4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</row>
    <row r="181" spans="1:20" s="10" customFormat="1" ht="14.4" thickBot="1" x14ac:dyDescent="0.35">
      <c r="A181" s="46"/>
      <c r="B181" s="46"/>
      <c r="C181" s="39" t="e">
        <f>C17+C29+C42+C55+C64+C78+C88+C102+C115+C125+C131+C139+C151+C157+C166+C172+#REF!+C179</f>
        <v>#REF!</v>
      </c>
      <c r="D181" s="24" t="e">
        <f>D17+D29+D42+D55+D64+D78+D88+D102+D115+D125+D131+D139+D151+D157+D166+D172+#REF!+D179</f>
        <v>#REF!</v>
      </c>
      <c r="E181" s="30" t="e">
        <f>+D181-C181</f>
        <v>#REF!</v>
      </c>
      <c r="F181" s="39">
        <f t="shared" ref="F181:T181" si="0">F17+F29+F42+F55+F64+F78+F88+F102+F115+F125+F131+F139+F151+F157+F166+F172+F179</f>
        <v>-511566</v>
      </c>
      <c r="G181" s="24">
        <f t="shared" si="0"/>
        <v>16634</v>
      </c>
      <c r="H181" s="24">
        <f t="shared" si="0"/>
        <v>528200</v>
      </c>
      <c r="I181" s="39">
        <f t="shared" si="0"/>
        <v>133113</v>
      </c>
      <c r="J181" s="24">
        <f t="shared" si="0"/>
        <v>155919</v>
      </c>
      <c r="K181" s="24">
        <f t="shared" si="0"/>
        <v>22806</v>
      </c>
      <c r="L181" s="39">
        <f t="shared" si="0"/>
        <v>131913</v>
      </c>
      <c r="M181" s="24">
        <f t="shared" si="0"/>
        <v>190219</v>
      </c>
      <c r="N181" s="24">
        <f t="shared" si="0"/>
        <v>58306</v>
      </c>
      <c r="O181" s="39">
        <f t="shared" si="0"/>
        <v>10690</v>
      </c>
      <c r="P181" s="24">
        <f t="shared" si="0"/>
        <v>3000</v>
      </c>
      <c r="Q181" s="24">
        <f t="shared" si="0"/>
        <v>-7690</v>
      </c>
      <c r="R181" s="39">
        <f t="shared" si="0"/>
        <v>-719923</v>
      </c>
      <c r="S181" s="24">
        <f t="shared" si="0"/>
        <v>362772</v>
      </c>
      <c r="T181" s="24">
        <f t="shared" si="0"/>
        <v>1082695</v>
      </c>
    </row>
    <row r="182" spans="1:20" s="25" customFormat="1" ht="14.4" thickBot="1" x14ac:dyDescent="0.35">
      <c r="A182" s="11"/>
      <c r="B182" s="11"/>
      <c r="C182" s="10"/>
      <c r="D182" s="47"/>
      <c r="E182" s="48" t="e">
        <f>E6+E18+E30+E43+E56+E65+E79+E89+E103+E116+E126+E132+E140+E152+E158+E167+#REF!+E173</f>
        <v>#REF!</v>
      </c>
      <c r="F182" s="45"/>
      <c r="G182" s="47"/>
      <c r="H182" s="184">
        <f>H6+H18+H30+H43+H56+H65+H79+H89+H103+H116+H126+H132+H140+H152+H158+H167+H173</f>
        <v>23</v>
      </c>
      <c r="I182" s="45"/>
      <c r="J182" s="47"/>
      <c r="K182" s="184">
        <f>K6+K18+K30+K43+K56+K65+K79+K89+K103+K116+K126+K132+K140+K152+K158+K167+K173</f>
        <v>57</v>
      </c>
      <c r="L182" s="45"/>
      <c r="M182" s="45"/>
      <c r="N182" s="184">
        <f>N6+N18+N30+N43+N56+N65+N79+N89+N103+N116+N126+N132+N140+N152+N158+N167+N173</f>
        <v>45</v>
      </c>
      <c r="O182" s="45"/>
      <c r="P182" s="45"/>
      <c r="Q182" s="184">
        <f>Q6+Q18+Q30+Q43+Q56+Q65+Q79+Q89+Q103+Q116+Q126+Q132+Q140+Q152+Q158+Q167+Q173</f>
        <v>3</v>
      </c>
      <c r="R182" s="45"/>
      <c r="S182" s="47"/>
      <c r="T182" s="184">
        <f>T6+T18+T30+T43+T56+T65+T79+T89+T103+T116+T126+T132+T140+T152+T158+T167+T173</f>
        <v>125</v>
      </c>
    </row>
    <row r="183" spans="1:20" s="25" customFormat="1" ht="13.8" x14ac:dyDescent="0.3">
      <c r="A183" s="11"/>
      <c r="B183" s="11"/>
      <c r="C183" s="10"/>
      <c r="D183" s="47"/>
      <c r="E183" s="45"/>
      <c r="F183" s="45"/>
      <c r="G183" s="47"/>
      <c r="H183" s="45"/>
      <c r="I183" s="45"/>
      <c r="J183" s="47"/>
      <c r="K183" s="45"/>
      <c r="L183" s="45"/>
      <c r="M183" s="45"/>
      <c r="N183" s="185"/>
      <c r="O183" s="45"/>
      <c r="P183" s="45"/>
      <c r="Q183" s="45"/>
      <c r="R183" s="45"/>
      <c r="S183" s="47"/>
      <c r="T183" s="45"/>
    </row>
    <row r="184" spans="1:20" s="25" customFormat="1" ht="13.8" x14ac:dyDescent="0.3">
      <c r="A184" s="11"/>
      <c r="B184" s="11"/>
      <c r="C184" s="10"/>
      <c r="D184" s="47"/>
      <c r="E184" s="45"/>
      <c r="F184" s="45"/>
      <c r="G184" s="47"/>
      <c r="H184" s="45"/>
      <c r="I184" s="45"/>
      <c r="J184" s="47"/>
      <c r="K184" s="45"/>
      <c r="L184" s="45"/>
      <c r="M184" s="45"/>
      <c r="N184" s="45"/>
      <c r="O184" s="45"/>
      <c r="P184" s="45"/>
      <c r="Q184" s="45"/>
      <c r="R184" s="45"/>
      <c r="S184" s="47"/>
      <c r="T184" s="45"/>
    </row>
    <row r="186" spans="1:20" x14ac:dyDescent="0.2">
      <c r="C186" s="12" t="s">
        <v>35</v>
      </c>
    </row>
    <row r="187" spans="1:20" x14ac:dyDescent="0.2">
      <c r="C187" s="149"/>
    </row>
    <row r="188" spans="1:20" x14ac:dyDescent="0.2">
      <c r="C188" s="140" t="e">
        <f>+C181-C187</f>
        <v>#REF!</v>
      </c>
    </row>
    <row r="189" spans="1:20" x14ac:dyDescent="0.2">
      <c r="D189" s="157"/>
    </row>
    <row r="190" spans="1:20" x14ac:dyDescent="0.2">
      <c r="C190" s="150"/>
      <c r="D190" s="158"/>
    </row>
    <row r="191" spans="1:20" x14ac:dyDescent="0.2">
      <c r="D191" s="158"/>
    </row>
    <row r="192" spans="1:20" x14ac:dyDescent="0.2">
      <c r="D192" s="158"/>
    </row>
  </sheetData>
  <mergeCells count="35">
    <mergeCell ref="A167:A172"/>
    <mergeCell ref="B167:B172"/>
    <mergeCell ref="A152:A157"/>
    <mergeCell ref="B152:B157"/>
    <mergeCell ref="A158:A166"/>
    <mergeCell ref="B158:B166"/>
    <mergeCell ref="B79:B88"/>
    <mergeCell ref="A103:A115"/>
    <mergeCell ref="A116:A125"/>
    <mergeCell ref="B116:B125"/>
    <mergeCell ref="A89:A102"/>
    <mergeCell ref="A140:A151"/>
    <mergeCell ref="B140:B151"/>
    <mergeCell ref="B132:B139"/>
    <mergeCell ref="A132:A139"/>
    <mergeCell ref="N3:T3"/>
    <mergeCell ref="A30:A42"/>
    <mergeCell ref="B30:B42"/>
    <mergeCell ref="B56:B64"/>
    <mergeCell ref="A6:A17"/>
    <mergeCell ref="B6:B17"/>
    <mergeCell ref="A18:A29"/>
    <mergeCell ref="B18:B29"/>
    <mergeCell ref="A43:A55"/>
    <mergeCell ref="B43:B55"/>
    <mergeCell ref="A56:A64"/>
    <mergeCell ref="B103:B115"/>
    <mergeCell ref="A65:A78"/>
    <mergeCell ref="B65:B78"/>
    <mergeCell ref="B89:B102"/>
    <mergeCell ref="A173:A179"/>
    <mergeCell ref="B173:B179"/>
    <mergeCell ref="A126:A131"/>
    <mergeCell ref="B126:B131"/>
    <mergeCell ref="A79:A88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78" max="16" man="1"/>
    <brk id="139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662940</xdr:colOff>
                    <xdr:row>190</xdr:row>
                    <xdr:rowOff>76200</xdr:rowOff>
                  </from>
                  <to>
                    <xdr:col>7</xdr:col>
                    <xdr:colOff>198120</xdr:colOff>
                    <xdr:row>193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2"/>
  <sheetViews>
    <sheetView zoomScale="80" zoomScaleNormal="80" workbookViewId="0">
      <selection activeCell="C36" sqref="C36"/>
    </sheetView>
  </sheetViews>
  <sheetFormatPr defaultColWidth="9.109375" defaultRowHeight="10.199999999999999" x14ac:dyDescent="0.2"/>
  <cols>
    <col min="1" max="1" width="2.6640625" style="52" customWidth="1"/>
    <col min="2" max="2" width="0.6640625" style="52" customWidth="1"/>
    <col min="3" max="3" width="25.6640625" style="73" customWidth="1"/>
    <col min="4" max="4" width="8.6640625" style="52" customWidth="1"/>
    <col min="5" max="5" width="11.5546875" style="73" bestFit="1" customWidth="1"/>
    <col min="6" max="6" width="7.6640625" style="52" customWidth="1"/>
    <col min="7" max="7" width="11.6640625" style="73" customWidth="1"/>
    <col min="8" max="8" width="9.88671875" style="52" customWidth="1"/>
    <col min="9" max="9" width="25.33203125" style="52" customWidth="1"/>
    <col min="10" max="10" width="8.6640625" style="52" customWidth="1"/>
    <col min="11" max="11" width="11.88671875" style="52" bestFit="1" customWidth="1"/>
    <col min="12" max="12" width="7.6640625" style="52" customWidth="1"/>
    <col min="13" max="13" width="23.109375" style="52" customWidth="1"/>
    <col min="14" max="14" width="11.33203125" style="52" customWidth="1"/>
    <col min="15" max="15" width="13.6640625" style="52" customWidth="1"/>
    <col min="16" max="17" width="7.6640625" style="52" customWidth="1"/>
    <col min="18" max="18" width="13.6640625" style="52" customWidth="1"/>
    <col min="19" max="20" width="7.6640625" style="52" customWidth="1"/>
    <col min="21" max="16384" width="9.109375" style="52"/>
  </cols>
  <sheetData>
    <row r="1" spans="1:20" ht="9.75" customHeight="1" x14ac:dyDescent="0.2">
      <c r="B1" s="53"/>
      <c r="C1" s="54"/>
      <c r="D1" s="53"/>
      <c r="E1" s="54"/>
      <c r="F1" s="53"/>
      <c r="G1" s="55"/>
    </row>
    <row r="2" spans="1:20" s="63" customFormat="1" ht="27" customHeight="1" x14ac:dyDescent="0.5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118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29" t="str">
        <f>+'Hotlist - Identified '!N3</f>
        <v>Results based on Activity through June 08, 2001</v>
      </c>
      <c r="J3" s="229"/>
      <c r="K3" s="229"/>
      <c r="L3" s="229"/>
      <c r="M3" s="229"/>
      <c r="O3" s="70"/>
      <c r="P3" s="70"/>
      <c r="Q3" s="141"/>
      <c r="T3" s="71"/>
    </row>
    <row r="4" spans="1:20" s="64" customFormat="1" ht="15" customHeight="1" x14ac:dyDescent="0.25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">
      <c r="A5" s="72"/>
      <c r="B5" s="72"/>
      <c r="R5" s="74"/>
    </row>
    <row r="6" spans="1:20" ht="15" customHeight="1" x14ac:dyDescent="0.25">
      <c r="A6" s="155"/>
      <c r="B6" s="155"/>
      <c r="C6" s="231" t="s">
        <v>59</v>
      </c>
      <c r="D6" s="232"/>
      <c r="E6" s="232"/>
      <c r="F6" s="232"/>
      <c r="G6" s="233"/>
      <c r="I6" s="231" t="s">
        <v>42</v>
      </c>
      <c r="J6" s="232"/>
      <c r="K6" s="232"/>
      <c r="L6" s="232"/>
      <c r="M6" s="233"/>
      <c r="R6" s="74"/>
    </row>
    <row r="7" spans="1:20" ht="15" customHeight="1" x14ac:dyDescent="0.45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5">
      <c r="A8" s="72"/>
      <c r="B8" s="72"/>
      <c r="C8" s="91" t="s">
        <v>179</v>
      </c>
      <c r="D8" s="92"/>
      <c r="E8" s="114">
        <v>408</v>
      </c>
      <c r="F8" s="88"/>
      <c r="G8" s="89"/>
      <c r="H8" s="90"/>
      <c r="I8" s="107" t="s">
        <v>233</v>
      </c>
      <c r="J8" s="95"/>
      <c r="K8" s="110">
        <v>375</v>
      </c>
      <c r="L8" s="93"/>
      <c r="M8" s="94"/>
    </row>
    <row r="9" spans="1:20" ht="15" customHeight="1" x14ac:dyDescent="0.45">
      <c r="A9" s="72"/>
      <c r="B9" s="72"/>
      <c r="C9" s="91" t="s">
        <v>178</v>
      </c>
      <c r="D9" s="92"/>
      <c r="E9" s="114">
        <f>3047-2010</f>
        <v>1037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5">
      <c r="A10" s="72"/>
      <c r="B10" s="72"/>
      <c r="C10" s="91" t="s">
        <v>180</v>
      </c>
      <c r="E10" s="114">
        <v>189</v>
      </c>
      <c r="F10" s="88"/>
      <c r="G10" s="89"/>
      <c r="H10" s="90"/>
      <c r="I10" s="96" t="s">
        <v>22</v>
      </c>
      <c r="J10" s="88"/>
      <c r="K10" s="97"/>
      <c r="L10" s="88"/>
      <c r="M10" s="98" t="s">
        <v>20</v>
      </c>
    </row>
    <row r="11" spans="1:20" ht="15" customHeight="1" x14ac:dyDescent="0.45">
      <c r="A11" s="72"/>
      <c r="B11" s="72"/>
      <c r="C11" s="91" t="s">
        <v>196</v>
      </c>
      <c r="E11" s="114">
        <v>214</v>
      </c>
      <c r="F11" s="88"/>
      <c r="G11" s="89"/>
      <c r="H11" s="90"/>
      <c r="I11" s="39">
        <v>2000</v>
      </c>
      <c r="J11" s="100"/>
      <c r="K11" s="101">
        <f>SUM(K8:K8)</f>
        <v>375</v>
      </c>
      <c r="L11" s="100"/>
      <c r="M11" s="102">
        <f>I11-K11</f>
        <v>1625</v>
      </c>
    </row>
    <row r="12" spans="1:20" ht="15" customHeight="1" x14ac:dyDescent="0.45">
      <c r="A12" s="72"/>
      <c r="B12" s="72"/>
      <c r="C12" s="91" t="s">
        <v>119</v>
      </c>
      <c r="E12" s="114">
        <v>-701</v>
      </c>
      <c r="F12" s="88"/>
      <c r="G12" s="89"/>
      <c r="H12" s="90"/>
      <c r="I12" s="73"/>
    </row>
    <row r="13" spans="1:20" ht="15" customHeight="1" x14ac:dyDescent="0.45">
      <c r="A13" s="72"/>
      <c r="B13" s="72"/>
      <c r="C13" s="91" t="s">
        <v>230</v>
      </c>
      <c r="D13" s="26"/>
      <c r="E13" s="114">
        <v>3500</v>
      </c>
      <c r="F13" s="88"/>
      <c r="G13" s="89"/>
      <c r="H13" s="90"/>
      <c r="I13" s="231" t="s">
        <v>58</v>
      </c>
      <c r="J13" s="232"/>
      <c r="K13" s="232"/>
      <c r="L13" s="232"/>
      <c r="M13" s="233"/>
    </row>
    <row r="14" spans="1:20" ht="15" customHeight="1" x14ac:dyDescent="0.45">
      <c r="A14" s="72"/>
      <c r="B14" s="72"/>
      <c r="C14" s="91" t="s">
        <v>229</v>
      </c>
      <c r="D14"/>
      <c r="E14" s="26">
        <f>2500+234</f>
        <v>2734</v>
      </c>
      <c r="F14" s="88"/>
      <c r="G14" s="89"/>
      <c r="H14" s="90"/>
      <c r="I14" s="96" t="s">
        <v>7</v>
      </c>
      <c r="J14" s="88"/>
      <c r="K14" s="97" t="s">
        <v>8</v>
      </c>
      <c r="L14" s="88"/>
      <c r="M14" s="89"/>
    </row>
    <row r="15" spans="1:20" ht="15" customHeight="1" x14ac:dyDescent="0.45">
      <c r="A15" s="72"/>
      <c r="B15" s="72"/>
      <c r="C15" s="91" t="s">
        <v>114</v>
      </c>
      <c r="D15"/>
      <c r="E15" s="3">
        <v>2100</v>
      </c>
      <c r="F15" s="88"/>
      <c r="G15" s="89"/>
      <c r="H15" s="90"/>
      <c r="I15" s="96"/>
      <c r="J15" s="88"/>
      <c r="K15" s="97"/>
      <c r="L15" s="88"/>
      <c r="M15" s="89"/>
    </row>
    <row r="16" spans="1:20" ht="15" customHeight="1" x14ac:dyDescent="0.45">
      <c r="A16" s="72"/>
      <c r="B16" s="72"/>
      <c r="C16" s="91" t="s">
        <v>120</v>
      </c>
      <c r="E16" s="114">
        <f>-250+400-50</f>
        <v>100</v>
      </c>
      <c r="F16" s="88"/>
      <c r="G16" s="89"/>
      <c r="H16" s="90"/>
      <c r="I16" s="107"/>
      <c r="J16" s="104"/>
      <c r="K16" s="111"/>
      <c r="L16" s="88"/>
      <c r="M16" s="89"/>
    </row>
    <row r="17" spans="1:14" ht="15" customHeight="1" x14ac:dyDescent="0.45">
      <c r="A17" s="72"/>
      <c r="B17" s="72"/>
      <c r="C17" s="91" t="s">
        <v>228</v>
      </c>
      <c r="D17"/>
      <c r="E17" s="3">
        <v>2000</v>
      </c>
      <c r="F17" s="88"/>
      <c r="G17" s="89"/>
      <c r="H17" s="90"/>
      <c r="I17" s="96" t="s">
        <v>22</v>
      </c>
      <c r="J17" s="88"/>
      <c r="K17" s="97"/>
      <c r="L17" s="88"/>
      <c r="M17" s="98" t="s">
        <v>20</v>
      </c>
    </row>
    <row r="18" spans="1:14" ht="15" customHeight="1" x14ac:dyDescent="0.45">
      <c r="A18" s="72"/>
      <c r="B18" s="72"/>
      <c r="C18" s="91" t="s">
        <v>254</v>
      </c>
      <c r="D18" s="92"/>
      <c r="E18" s="114">
        <v>2010</v>
      </c>
      <c r="F18" s="88"/>
      <c r="G18" s="89"/>
      <c r="H18" s="90"/>
      <c r="I18" s="39">
        <v>1000</v>
      </c>
      <c r="J18" s="100"/>
      <c r="K18" s="101">
        <f>SUM(K16:K16)</f>
        <v>0</v>
      </c>
      <c r="L18" s="100"/>
      <c r="M18" s="102">
        <f>I18-K18</f>
        <v>1000</v>
      </c>
    </row>
    <row r="19" spans="1:14" ht="15" customHeight="1" x14ac:dyDescent="0.3">
      <c r="A19" s="72"/>
      <c r="B19" s="72"/>
      <c r="C19" s="91"/>
      <c r="D19" s="92"/>
      <c r="E19" s="114"/>
      <c r="F19" s="169"/>
      <c r="G19" s="178"/>
      <c r="H19" s="90"/>
    </row>
    <row r="20" spans="1:14" ht="15" customHeight="1" x14ac:dyDescent="0.3">
      <c r="A20" s="72"/>
      <c r="B20" s="72"/>
      <c r="C20" s="8"/>
      <c r="D20" s="74"/>
      <c r="E20" s="3"/>
      <c r="F20" s="169"/>
      <c r="G20" s="178"/>
      <c r="H20" s="90"/>
      <c r="I20" s="231" t="s">
        <v>51</v>
      </c>
      <c r="J20" s="232"/>
      <c r="K20" s="232"/>
      <c r="L20" s="232"/>
      <c r="M20" s="233"/>
    </row>
    <row r="21" spans="1:14" ht="15" customHeight="1" x14ac:dyDescent="0.45">
      <c r="A21" s="72"/>
      <c r="B21" s="72"/>
      <c r="C21" s="8"/>
      <c r="D21" s="74"/>
      <c r="E21" s="3"/>
      <c r="F21" s="169"/>
      <c r="G21" s="178"/>
      <c r="H21" s="90"/>
      <c r="I21" s="96" t="s">
        <v>7</v>
      </c>
      <c r="J21" s="88"/>
      <c r="K21" s="97" t="s">
        <v>8</v>
      </c>
      <c r="L21" s="88"/>
      <c r="M21" s="89"/>
    </row>
    <row r="22" spans="1:14" ht="15" customHeight="1" x14ac:dyDescent="0.45">
      <c r="A22" s="72"/>
      <c r="B22" s="72"/>
      <c r="C22" s="131" t="s">
        <v>22</v>
      </c>
      <c r="D22" s="132"/>
      <c r="E22" s="134"/>
      <c r="F22" s="132"/>
      <c r="G22" s="133" t="s">
        <v>20</v>
      </c>
      <c r="H22" s="90"/>
      <c r="I22" s="107"/>
      <c r="J22" s="95"/>
      <c r="K22" s="110"/>
      <c r="L22" s="93"/>
      <c r="M22" s="94"/>
    </row>
    <row r="23" spans="1:14" ht="15" customHeight="1" x14ac:dyDescent="0.3">
      <c r="A23" s="77"/>
      <c r="B23" s="77"/>
      <c r="C23" s="39">
        <v>33125</v>
      </c>
      <c r="D23" s="100"/>
      <c r="E23" s="101">
        <f>SUM(E8:E21)</f>
        <v>13591</v>
      </c>
      <c r="F23" s="100"/>
      <c r="G23" s="102">
        <f>C23-E23</f>
        <v>19534</v>
      </c>
      <c r="H23" s="90"/>
      <c r="I23" s="107"/>
      <c r="J23" s="95"/>
      <c r="K23" s="110"/>
      <c r="L23" s="93"/>
      <c r="M23" s="94"/>
    </row>
    <row r="24" spans="1:14" ht="15" customHeight="1" x14ac:dyDescent="0.45">
      <c r="A24" s="77"/>
      <c r="B24" s="77"/>
      <c r="C24" s="79"/>
      <c r="D24" s="80"/>
      <c r="E24" s="79"/>
      <c r="F24" s="80"/>
      <c r="G24" s="79"/>
      <c r="H24" s="90"/>
      <c r="I24" s="107"/>
      <c r="J24" s="104"/>
      <c r="K24" s="111"/>
      <c r="L24" s="88"/>
      <c r="M24" s="89"/>
    </row>
    <row r="25" spans="1:14" ht="15" customHeight="1" x14ac:dyDescent="0.45">
      <c r="A25" s="77"/>
      <c r="B25" s="77"/>
      <c r="C25" s="231" t="s">
        <v>60</v>
      </c>
      <c r="D25" s="232"/>
      <c r="E25" s="232"/>
      <c r="F25" s="232"/>
      <c r="G25" s="233"/>
      <c r="H25" s="90"/>
      <c r="I25" s="107"/>
      <c r="J25" s="104"/>
      <c r="K25" s="111"/>
      <c r="L25" s="88"/>
      <c r="M25" s="89"/>
    </row>
    <row r="26" spans="1:14" ht="15" customHeight="1" x14ac:dyDescent="0.45">
      <c r="A26" s="77"/>
      <c r="B26" s="77"/>
      <c r="C26" s="126" t="s">
        <v>7</v>
      </c>
      <c r="D26" s="127"/>
      <c r="E26" s="128" t="s">
        <v>8</v>
      </c>
      <c r="F26" s="127"/>
      <c r="G26" s="129"/>
      <c r="I26" s="96" t="s">
        <v>22</v>
      </c>
      <c r="J26" s="88"/>
      <c r="K26" s="97"/>
      <c r="L26" s="88"/>
      <c r="M26" s="98" t="s">
        <v>20</v>
      </c>
      <c r="N26" s="73"/>
    </row>
    <row r="27" spans="1:14" ht="15" customHeight="1" x14ac:dyDescent="0.45">
      <c r="A27" s="77"/>
      <c r="B27" s="77"/>
      <c r="C27" s="91" t="s">
        <v>12</v>
      </c>
      <c r="D27" s="92"/>
      <c r="E27" s="114">
        <v>40360</v>
      </c>
      <c r="F27" s="88"/>
      <c r="G27" s="89"/>
      <c r="I27" s="96"/>
      <c r="J27" s="88"/>
      <c r="K27" s="97"/>
      <c r="L27" s="88"/>
      <c r="M27" s="98"/>
    </row>
    <row r="28" spans="1:14" ht="15" customHeight="1" x14ac:dyDescent="0.45">
      <c r="A28" s="77"/>
      <c r="B28" s="77"/>
      <c r="C28" s="91" t="s">
        <v>117</v>
      </c>
      <c r="D28" s="92"/>
      <c r="E28" s="114">
        <v>10000</v>
      </c>
      <c r="F28" s="88"/>
      <c r="G28" s="89"/>
      <c r="I28" s="39">
        <f>2000/4</f>
        <v>500</v>
      </c>
      <c r="J28" s="100"/>
      <c r="K28" s="101">
        <f>SUM(K22:K24)</f>
        <v>0</v>
      </c>
      <c r="L28" s="100"/>
      <c r="M28" s="102">
        <f>I28-K28</f>
        <v>500</v>
      </c>
    </row>
    <row r="29" spans="1:14" ht="15" customHeight="1" x14ac:dyDescent="0.45">
      <c r="A29" s="77"/>
      <c r="B29" s="77"/>
      <c r="C29" s="91" t="s">
        <v>137</v>
      </c>
      <c r="D29" s="92"/>
      <c r="E29" s="114">
        <v>7000</v>
      </c>
      <c r="F29" s="88"/>
      <c r="G29" s="89"/>
    </row>
    <row r="30" spans="1:14" ht="15" customHeight="1" x14ac:dyDescent="0.45">
      <c r="A30" s="77"/>
      <c r="B30" s="77"/>
      <c r="C30" s="91" t="s">
        <v>219</v>
      </c>
      <c r="E30" s="114">
        <v>5000</v>
      </c>
      <c r="F30" s="88"/>
      <c r="G30" s="89"/>
      <c r="I30" s="84" t="s">
        <v>43</v>
      </c>
      <c r="J30" s="85"/>
      <c r="K30" s="85"/>
      <c r="L30" s="85"/>
      <c r="M30" s="86"/>
    </row>
    <row r="31" spans="1:14" ht="15" customHeight="1" x14ac:dyDescent="0.45">
      <c r="A31" s="77"/>
      <c r="B31" s="77"/>
      <c r="C31" s="91" t="s">
        <v>219</v>
      </c>
      <c r="E31" s="114">
        <f>2100+1500</f>
        <v>3600</v>
      </c>
      <c r="F31" s="88"/>
      <c r="G31" s="89"/>
      <c r="I31" s="176"/>
      <c r="J31" s="168"/>
      <c r="K31" s="168"/>
      <c r="L31" s="168"/>
      <c r="M31" s="177"/>
    </row>
    <row r="32" spans="1:14" ht="15" customHeight="1" x14ac:dyDescent="0.45">
      <c r="A32" s="77"/>
      <c r="B32" s="77"/>
      <c r="C32" s="91" t="s">
        <v>80</v>
      </c>
      <c r="D32" s="92"/>
      <c r="E32" s="114">
        <v>3500</v>
      </c>
      <c r="F32" s="88"/>
      <c r="G32" s="89"/>
      <c r="I32" s="96" t="s">
        <v>7</v>
      </c>
      <c r="J32" s="88"/>
      <c r="K32" s="97" t="s">
        <v>8</v>
      </c>
      <c r="L32" s="75"/>
      <c r="M32" s="76"/>
    </row>
    <row r="33" spans="1:14" ht="15" customHeight="1" x14ac:dyDescent="0.45">
      <c r="A33" s="77"/>
      <c r="B33" s="77"/>
      <c r="C33" s="91" t="s">
        <v>218</v>
      </c>
      <c r="D33" s="92"/>
      <c r="E33" s="114">
        <v>100</v>
      </c>
      <c r="F33" s="88"/>
      <c r="G33" s="89"/>
      <c r="I33" s="91" t="s">
        <v>107</v>
      </c>
      <c r="J33" s="92"/>
      <c r="K33" s="114">
        <v>74</v>
      </c>
      <c r="L33" s="114"/>
      <c r="M33" s="76"/>
    </row>
    <row r="34" spans="1:14" ht="15" customHeight="1" x14ac:dyDescent="0.45">
      <c r="A34" s="77"/>
      <c r="B34" s="77"/>
      <c r="C34" s="91" t="s">
        <v>206</v>
      </c>
      <c r="D34" s="93"/>
      <c r="E34" s="114">
        <v>100</v>
      </c>
      <c r="F34" s="88"/>
      <c r="G34" s="89"/>
      <c r="I34" s="2" t="s">
        <v>108</v>
      </c>
      <c r="J34" s="26"/>
      <c r="K34" s="114">
        <v>13</v>
      </c>
      <c r="L34" s="114"/>
      <c r="M34" s="76"/>
    </row>
    <row r="35" spans="1:14" ht="15" customHeight="1" x14ac:dyDescent="0.45">
      <c r="A35" s="77"/>
      <c r="B35" s="77"/>
      <c r="C35" s="91" t="s">
        <v>182</v>
      </c>
      <c r="E35" s="114">
        <v>100</v>
      </c>
      <c r="F35" s="88"/>
      <c r="G35" s="89"/>
      <c r="I35" s="91" t="s">
        <v>109</v>
      </c>
      <c r="J35" s="92"/>
      <c r="K35" s="114">
        <v>21</v>
      </c>
      <c r="L35" s="114"/>
      <c r="M35" s="76"/>
    </row>
    <row r="36" spans="1:14" ht="15" customHeight="1" x14ac:dyDescent="0.45">
      <c r="A36" s="77"/>
      <c r="B36" s="77"/>
      <c r="C36" s="91" t="s">
        <v>217</v>
      </c>
      <c r="E36" s="114">
        <v>10</v>
      </c>
      <c r="F36" s="88"/>
      <c r="G36" s="89"/>
      <c r="I36" s="91" t="s">
        <v>174</v>
      </c>
      <c r="J36" s="74"/>
      <c r="K36" s="74">
        <f>330+40</f>
        <v>370</v>
      </c>
      <c r="L36" s="114"/>
      <c r="M36" s="76"/>
    </row>
    <row r="37" spans="1:14" ht="15" customHeight="1" x14ac:dyDescent="0.45">
      <c r="A37" s="77"/>
      <c r="B37" s="77"/>
      <c r="C37" s="91" t="s">
        <v>216</v>
      </c>
      <c r="E37" s="114">
        <v>-1000</v>
      </c>
      <c r="F37" s="88"/>
      <c r="G37" s="89"/>
      <c r="I37" s="91" t="s">
        <v>175</v>
      </c>
      <c r="J37" s="92"/>
      <c r="K37" s="114">
        <f>40+337</f>
        <v>377</v>
      </c>
      <c r="L37" s="114"/>
      <c r="M37" s="76"/>
    </row>
    <row r="38" spans="1:14" ht="15" customHeight="1" x14ac:dyDescent="0.45">
      <c r="A38" s="77"/>
      <c r="B38" s="77"/>
      <c r="C38" s="91" t="s">
        <v>235</v>
      </c>
      <c r="E38" s="114">
        <v>25794</v>
      </c>
      <c r="F38" s="88"/>
      <c r="G38" s="89"/>
      <c r="I38" s="91" t="s">
        <v>110</v>
      </c>
      <c r="J38" s="92"/>
      <c r="K38" s="114">
        <f>27+61+6+8</f>
        <v>102</v>
      </c>
      <c r="L38" s="114"/>
      <c r="M38" s="76"/>
    </row>
    <row r="39" spans="1:14" ht="15" customHeight="1" x14ac:dyDescent="0.45">
      <c r="A39" s="77"/>
      <c r="B39" s="77"/>
      <c r="C39" s="131" t="s">
        <v>22</v>
      </c>
      <c r="D39" s="132"/>
      <c r="E39" s="134"/>
      <c r="F39" s="132"/>
      <c r="G39" s="133" t="s">
        <v>20</v>
      </c>
      <c r="I39" s="8" t="s">
        <v>199</v>
      </c>
      <c r="J39" s="74"/>
      <c r="K39" s="3">
        <v>35</v>
      </c>
      <c r="L39" s="114"/>
      <c r="M39" s="76"/>
    </row>
    <row r="40" spans="1:14" ht="15" customHeight="1" x14ac:dyDescent="0.35">
      <c r="A40" s="77"/>
      <c r="B40" s="77"/>
      <c r="C40" s="39">
        <v>12000</v>
      </c>
      <c r="D40" s="78"/>
      <c r="E40" s="101">
        <f>SUM(E27:E39)</f>
        <v>94564</v>
      </c>
      <c r="F40" s="78"/>
      <c r="G40" s="102">
        <f>C40-E40</f>
        <v>-82564</v>
      </c>
      <c r="I40" s="8"/>
      <c r="J40" s="74"/>
      <c r="K40" s="3"/>
      <c r="L40" s="114"/>
      <c r="M40" s="76"/>
    </row>
    <row r="41" spans="1:14" ht="15" customHeight="1" x14ac:dyDescent="0.35">
      <c r="A41" s="77"/>
      <c r="B41" s="77"/>
      <c r="C41" s="79"/>
      <c r="D41" s="80"/>
      <c r="E41" s="79"/>
      <c r="F41" s="80"/>
      <c r="G41" s="79"/>
      <c r="I41" s="91"/>
      <c r="J41" s="92"/>
      <c r="K41" s="114"/>
      <c r="L41" s="114"/>
      <c r="M41" s="76"/>
    </row>
    <row r="42" spans="1:14" ht="15" customHeight="1" x14ac:dyDescent="0.35">
      <c r="A42" s="72"/>
      <c r="B42" s="72"/>
      <c r="C42" s="84" t="s">
        <v>61</v>
      </c>
      <c r="D42" s="85"/>
      <c r="E42" s="85"/>
      <c r="F42" s="85"/>
      <c r="G42" s="86"/>
      <c r="I42" s="8"/>
      <c r="J42" s="74"/>
      <c r="K42" s="3"/>
      <c r="L42" s="114"/>
      <c r="M42" s="76"/>
    </row>
    <row r="43" spans="1:14" ht="15" customHeight="1" x14ac:dyDescent="0.45">
      <c r="A43" s="77"/>
      <c r="B43" s="77"/>
      <c r="C43" s="96" t="s">
        <v>7</v>
      </c>
      <c r="D43" s="88"/>
      <c r="E43" s="97" t="s">
        <v>8</v>
      </c>
      <c r="F43" s="88"/>
      <c r="G43" s="89"/>
      <c r="I43" s="8"/>
      <c r="J43" s="74"/>
      <c r="K43" s="3"/>
      <c r="L43" s="114"/>
      <c r="M43" s="76"/>
      <c r="N43" s="73"/>
    </row>
    <row r="44" spans="1:14" ht="15" customHeight="1" x14ac:dyDescent="0.45">
      <c r="A44" s="77"/>
      <c r="B44" s="77"/>
      <c r="C44" s="91" t="s">
        <v>115</v>
      </c>
      <c r="D44" s="92"/>
      <c r="E44" s="114">
        <v>4164</v>
      </c>
      <c r="F44" s="88"/>
      <c r="G44" s="89"/>
      <c r="I44" s="8"/>
      <c r="J44" s="74"/>
      <c r="K44" s="3"/>
      <c r="L44" s="114"/>
      <c r="M44" s="76"/>
      <c r="N44" s="73"/>
    </row>
    <row r="45" spans="1:14" ht="15" customHeight="1" x14ac:dyDescent="0.45">
      <c r="A45" s="77"/>
      <c r="B45" s="77"/>
      <c r="C45" s="2" t="s">
        <v>136</v>
      </c>
      <c r="E45" s="114">
        <v>23861</v>
      </c>
      <c r="F45" s="88"/>
      <c r="G45" s="89"/>
      <c r="I45" s="8"/>
      <c r="J45" s="74"/>
      <c r="K45" s="3"/>
      <c r="L45" s="93"/>
      <c r="M45" s="94"/>
      <c r="N45" s="73"/>
    </row>
    <row r="46" spans="1:14" ht="15" customHeight="1" x14ac:dyDescent="0.45">
      <c r="A46" s="77"/>
      <c r="B46" s="77"/>
      <c r="C46" s="2" t="s">
        <v>101</v>
      </c>
      <c r="D46" s="92"/>
      <c r="E46" s="114">
        <v>1441</v>
      </c>
      <c r="F46" s="88"/>
      <c r="G46" s="89"/>
      <c r="I46" s="96" t="s">
        <v>22</v>
      </c>
      <c r="J46" s="88"/>
      <c r="K46" s="97"/>
      <c r="L46" s="88"/>
      <c r="M46" s="98" t="s">
        <v>20</v>
      </c>
      <c r="N46" s="73"/>
    </row>
    <row r="47" spans="1:14" ht="15" customHeight="1" x14ac:dyDescent="0.45">
      <c r="A47" s="77"/>
      <c r="B47" s="77"/>
      <c r="C47" s="2" t="s">
        <v>89</v>
      </c>
      <c r="D47" s="26"/>
      <c r="E47" s="114">
        <v>756</v>
      </c>
      <c r="F47" s="88"/>
      <c r="G47" s="89"/>
      <c r="I47" s="39">
        <v>1223</v>
      </c>
      <c r="J47" s="100"/>
      <c r="K47" s="101">
        <f>SUM(K33:K45)</f>
        <v>992</v>
      </c>
      <c r="L47" s="100"/>
      <c r="M47" s="102">
        <f>I47-K47</f>
        <v>231</v>
      </c>
      <c r="N47" s="73"/>
    </row>
    <row r="48" spans="1:14" ht="15" customHeight="1" x14ac:dyDescent="0.45">
      <c r="A48" s="77"/>
      <c r="B48" s="77"/>
      <c r="C48" s="91" t="s">
        <v>223</v>
      </c>
      <c r="D48" s="92"/>
      <c r="E48" s="114">
        <v>674</v>
      </c>
      <c r="F48" s="88"/>
      <c r="G48" s="89"/>
      <c r="I48" s="79"/>
      <c r="J48" s="166"/>
      <c r="K48" s="167"/>
      <c r="L48" s="166"/>
      <c r="M48" s="167"/>
      <c r="N48" s="73"/>
    </row>
    <row r="49" spans="1:14" ht="15" customHeight="1" x14ac:dyDescent="0.45">
      <c r="A49" s="77"/>
      <c r="B49" s="77"/>
      <c r="C49" s="91" t="s">
        <v>224</v>
      </c>
      <c r="D49" s="92"/>
      <c r="E49" s="114">
        <v>17</v>
      </c>
      <c r="F49" s="88"/>
      <c r="G49" s="89"/>
      <c r="I49" s="84" t="s">
        <v>0</v>
      </c>
      <c r="J49" s="85"/>
      <c r="K49" s="85"/>
      <c r="L49" s="85"/>
      <c r="M49" s="86"/>
      <c r="N49" s="73"/>
    </row>
    <row r="50" spans="1:14" ht="15" customHeight="1" x14ac:dyDescent="0.45">
      <c r="A50" s="77"/>
      <c r="B50" s="77"/>
      <c r="C50" s="91" t="s">
        <v>225</v>
      </c>
      <c r="E50" s="114">
        <v>2260</v>
      </c>
      <c r="F50" s="88"/>
      <c r="G50" s="89"/>
      <c r="I50" s="96" t="s">
        <v>7</v>
      </c>
      <c r="J50" s="88"/>
      <c r="K50" s="97" t="s">
        <v>8</v>
      </c>
      <c r="L50" s="88"/>
      <c r="M50" s="89"/>
      <c r="N50" s="73"/>
    </row>
    <row r="51" spans="1:14" ht="15" customHeight="1" x14ac:dyDescent="0.45">
      <c r="A51" s="77"/>
      <c r="B51" s="77"/>
      <c r="C51" s="91" t="s">
        <v>226</v>
      </c>
      <c r="D51" s="74"/>
      <c r="E51" s="114">
        <v>1863</v>
      </c>
      <c r="F51" s="88"/>
      <c r="G51" s="89"/>
      <c r="I51" s="91" t="s">
        <v>17</v>
      </c>
      <c r="J51" s="92"/>
      <c r="K51" s="114">
        <v>758</v>
      </c>
      <c r="L51" s="88"/>
      <c r="M51" s="89"/>
      <c r="N51" s="73"/>
    </row>
    <row r="52" spans="1:14" ht="15" customHeight="1" x14ac:dyDescent="0.45">
      <c r="A52" s="77"/>
      <c r="B52" s="77"/>
      <c r="C52" s="91" t="s">
        <v>227</v>
      </c>
      <c r="D52" s="74"/>
      <c r="E52" s="114">
        <v>789</v>
      </c>
      <c r="F52" s="88"/>
      <c r="G52" s="89"/>
      <c r="I52" s="91" t="s">
        <v>207</v>
      </c>
      <c r="J52" s="92"/>
      <c r="K52" s="114">
        <v>158</v>
      </c>
      <c r="L52" s="88"/>
      <c r="M52" s="89"/>
      <c r="N52" s="73"/>
    </row>
    <row r="53" spans="1:14" ht="15" customHeight="1" x14ac:dyDescent="0.45">
      <c r="A53" s="77"/>
      <c r="B53" s="77"/>
      <c r="C53" s="91" t="s">
        <v>116</v>
      </c>
      <c r="D53" s="92"/>
      <c r="E53" s="114">
        <v>8818</v>
      </c>
      <c r="F53" s="88"/>
      <c r="G53" s="89"/>
      <c r="I53" s="91" t="s">
        <v>208</v>
      </c>
      <c r="J53" s="92"/>
      <c r="K53" s="114">
        <v>57</v>
      </c>
      <c r="L53" s="88"/>
      <c r="M53" s="89"/>
      <c r="N53" s="73"/>
    </row>
    <row r="54" spans="1:14" ht="15" customHeight="1" x14ac:dyDescent="0.45">
      <c r="A54" s="77"/>
      <c r="B54" s="77"/>
      <c r="C54" s="161"/>
      <c r="D54" s="74"/>
      <c r="E54" s="74"/>
      <c r="F54" s="88"/>
      <c r="G54" s="89"/>
      <c r="I54" s="91" t="s">
        <v>209</v>
      </c>
      <c r="J54" s="92"/>
      <c r="K54" s="114">
        <v>132</v>
      </c>
      <c r="L54" s="88"/>
      <c r="M54" s="89"/>
      <c r="N54" s="73"/>
    </row>
    <row r="55" spans="1:14" ht="15" customHeight="1" x14ac:dyDescent="0.45">
      <c r="A55" s="77"/>
      <c r="B55" s="77"/>
      <c r="C55" s="161"/>
      <c r="E55" s="52"/>
      <c r="F55" s="88"/>
      <c r="G55" s="89"/>
      <c r="I55" s="91" t="s">
        <v>251</v>
      </c>
      <c r="J55" s="92"/>
      <c r="K55" s="114">
        <v>80</v>
      </c>
      <c r="L55" s="88"/>
      <c r="M55" s="89"/>
      <c r="N55" s="73"/>
    </row>
    <row r="56" spans="1:14" ht="15" customHeight="1" x14ac:dyDescent="0.45">
      <c r="A56" s="77"/>
      <c r="B56" s="77"/>
      <c r="C56" s="91"/>
      <c r="D56" s="92"/>
      <c r="E56" s="114"/>
      <c r="F56" s="88"/>
      <c r="G56" s="89"/>
      <c r="I56" s="91" t="s">
        <v>252</v>
      </c>
      <c r="J56" s="92"/>
      <c r="K56" s="114">
        <v>91</v>
      </c>
      <c r="L56" s="88"/>
      <c r="M56" s="89"/>
      <c r="N56" s="73"/>
    </row>
    <row r="57" spans="1:14" ht="15" customHeight="1" x14ac:dyDescent="0.45">
      <c r="A57" s="77"/>
      <c r="B57" s="77"/>
      <c r="C57" s="91"/>
      <c r="D57" s="92"/>
      <c r="E57" s="114"/>
      <c r="F57" s="88"/>
      <c r="G57" s="89"/>
      <c r="I57" s="91" t="s">
        <v>236</v>
      </c>
      <c r="J57" s="92"/>
      <c r="K57" s="114">
        <v>54</v>
      </c>
      <c r="L57" s="88"/>
      <c r="M57" s="89"/>
      <c r="N57" s="73"/>
    </row>
    <row r="58" spans="1:14" ht="15" customHeight="1" x14ac:dyDescent="0.45">
      <c r="A58" s="77"/>
      <c r="B58" s="77"/>
      <c r="C58" s="145"/>
      <c r="D58" s="93"/>
      <c r="E58" s="114"/>
      <c r="F58" s="88"/>
      <c r="G58" s="89"/>
      <c r="H58" s="73"/>
      <c r="I58" s="91" t="s">
        <v>110</v>
      </c>
      <c r="J58" s="92"/>
      <c r="K58" s="114">
        <v>197</v>
      </c>
      <c r="L58" s="88"/>
      <c r="M58" s="89"/>
      <c r="N58" s="123"/>
    </row>
    <row r="59" spans="1:14" ht="15" customHeight="1" x14ac:dyDescent="0.45">
      <c r="A59" s="77"/>
      <c r="B59" s="77"/>
      <c r="C59" s="103"/>
      <c r="D59" s="88"/>
      <c r="E59" s="130"/>
      <c r="F59" s="88"/>
      <c r="G59" s="89"/>
      <c r="I59" s="91"/>
      <c r="J59" s="92"/>
      <c r="K59" s="114"/>
      <c r="L59" s="88"/>
      <c r="M59" s="89"/>
      <c r="N59" s="123"/>
    </row>
    <row r="60" spans="1:14" ht="15" customHeight="1" x14ac:dyDescent="0.45">
      <c r="A60" s="77"/>
      <c r="B60" s="77"/>
      <c r="C60" s="131" t="s">
        <v>22</v>
      </c>
      <c r="D60" s="132"/>
      <c r="E60" s="134"/>
      <c r="F60" s="132"/>
      <c r="G60" s="133" t="s">
        <v>20</v>
      </c>
      <c r="I60" s="96" t="s">
        <v>22</v>
      </c>
      <c r="J60" s="88"/>
      <c r="K60" s="97"/>
      <c r="L60" s="88"/>
      <c r="M60" s="98" t="s">
        <v>20</v>
      </c>
    </row>
    <row r="61" spans="1:14" ht="15" customHeight="1" x14ac:dyDescent="0.3">
      <c r="A61" s="77"/>
      <c r="B61" s="77"/>
      <c r="C61" s="39">
        <v>20750</v>
      </c>
      <c r="D61" s="100"/>
      <c r="E61" s="101">
        <f>SUM(E44:E60)</f>
        <v>44643</v>
      </c>
      <c r="F61" s="100"/>
      <c r="G61" s="102">
        <f>C61-E61</f>
        <v>-23893</v>
      </c>
      <c r="I61" s="39">
        <f>60000/4</f>
        <v>15000</v>
      </c>
      <c r="J61" s="100"/>
      <c r="K61" s="101">
        <f>SUM(K51:K59)</f>
        <v>1527</v>
      </c>
      <c r="L61" s="100"/>
      <c r="M61" s="102">
        <f>I61-K61</f>
        <v>13473</v>
      </c>
    </row>
    <row r="62" spans="1:14" ht="15" customHeight="1" x14ac:dyDescent="0.2">
      <c r="A62" s="77"/>
      <c r="B62" s="77"/>
      <c r="C62" s="52"/>
      <c r="E62" s="52"/>
      <c r="G62" s="52"/>
    </row>
    <row r="63" spans="1:14" ht="15" customHeight="1" x14ac:dyDescent="0.2">
      <c r="A63" s="72"/>
      <c r="B63" s="72"/>
      <c r="C63" s="231" t="s">
        <v>62</v>
      </c>
      <c r="D63" s="232"/>
      <c r="E63" s="232"/>
      <c r="F63" s="232"/>
      <c r="G63" s="233"/>
      <c r="I63" s="231" t="s">
        <v>32</v>
      </c>
      <c r="J63" s="232"/>
      <c r="K63" s="232"/>
      <c r="L63" s="232"/>
      <c r="M63" s="233"/>
    </row>
    <row r="64" spans="1:14" ht="15" customHeight="1" x14ac:dyDescent="0.45">
      <c r="A64" s="72"/>
      <c r="B64" s="72"/>
      <c r="C64" s="96" t="s">
        <v>7</v>
      </c>
      <c r="D64" s="88"/>
      <c r="E64" s="97" t="s">
        <v>8</v>
      </c>
      <c r="F64" s="88"/>
      <c r="G64" s="89"/>
      <c r="I64" s="96" t="s">
        <v>7</v>
      </c>
      <c r="J64" s="88"/>
      <c r="K64" s="97" t="s">
        <v>8</v>
      </c>
      <c r="L64" s="88"/>
      <c r="M64" s="89"/>
    </row>
    <row r="65" spans="1:14" ht="15" customHeight="1" x14ac:dyDescent="0.45">
      <c r="A65" s="72"/>
      <c r="B65" s="72"/>
      <c r="C65" s="196" t="s">
        <v>185</v>
      </c>
      <c r="E65" s="92">
        <v>1828</v>
      </c>
      <c r="F65" s="88"/>
      <c r="G65" s="89"/>
      <c r="I65" s="99"/>
      <c r="J65" s="90"/>
      <c r="K65" s="110"/>
      <c r="L65" s="93"/>
      <c r="M65" s="94"/>
    </row>
    <row r="66" spans="1:14" ht="15" customHeight="1" x14ac:dyDescent="0.45">
      <c r="A66" s="72"/>
      <c r="B66" s="72"/>
      <c r="C66" s="91" t="s">
        <v>186</v>
      </c>
      <c r="E66" s="114">
        <v>1097</v>
      </c>
      <c r="F66" s="88"/>
      <c r="G66" s="89"/>
      <c r="I66" s="96" t="s">
        <v>22</v>
      </c>
      <c r="J66" s="88"/>
      <c r="K66" s="97"/>
      <c r="L66" s="88"/>
      <c r="M66" s="98" t="s">
        <v>20</v>
      </c>
    </row>
    <row r="67" spans="1:14" ht="15" customHeight="1" x14ac:dyDescent="0.45">
      <c r="A67" s="72"/>
      <c r="B67" s="72"/>
      <c r="C67" s="91" t="s">
        <v>187</v>
      </c>
      <c r="E67" s="114">
        <v>978</v>
      </c>
      <c r="F67" s="88"/>
      <c r="G67" s="89"/>
      <c r="I67" s="39">
        <v>0</v>
      </c>
      <c r="J67" s="78"/>
      <c r="K67" s="101">
        <f>SUM(K65:K65)</f>
        <v>0</v>
      </c>
      <c r="L67" s="78"/>
      <c r="M67" s="102">
        <f>I67-K67</f>
        <v>0</v>
      </c>
    </row>
    <row r="68" spans="1:14" ht="15" customHeight="1" x14ac:dyDescent="0.45">
      <c r="A68" s="72"/>
      <c r="B68" s="72"/>
      <c r="C68" s="91" t="s">
        <v>126</v>
      </c>
      <c r="E68" s="114">
        <v>1470</v>
      </c>
      <c r="F68" s="88"/>
      <c r="G68" s="89"/>
    </row>
    <row r="69" spans="1:14" ht="15" customHeight="1" x14ac:dyDescent="0.45">
      <c r="A69" s="72"/>
      <c r="B69" s="72"/>
      <c r="C69" s="91" t="s">
        <v>127</v>
      </c>
      <c r="E69" s="114">
        <v>645</v>
      </c>
      <c r="F69" s="88"/>
      <c r="G69" s="89"/>
      <c r="I69" s="84" t="s">
        <v>2</v>
      </c>
      <c r="J69" s="85"/>
      <c r="K69" s="85"/>
      <c r="L69" s="85"/>
      <c r="M69" s="86"/>
    </row>
    <row r="70" spans="1:14" ht="15" customHeight="1" x14ac:dyDescent="0.45">
      <c r="A70" s="72"/>
      <c r="B70" s="72"/>
      <c r="C70" s="91" t="s">
        <v>188</v>
      </c>
      <c r="E70" s="114">
        <v>268</v>
      </c>
      <c r="F70" s="88"/>
      <c r="G70" s="89"/>
      <c r="I70" s="96" t="s">
        <v>7</v>
      </c>
      <c r="J70" s="88"/>
      <c r="K70" s="97" t="s">
        <v>8</v>
      </c>
      <c r="L70" s="88"/>
      <c r="M70" s="89"/>
    </row>
    <row r="71" spans="1:14" ht="15" customHeight="1" x14ac:dyDescent="0.45">
      <c r="A71" s="72"/>
      <c r="B71" s="72"/>
      <c r="C71" s="91" t="s">
        <v>214</v>
      </c>
      <c r="D71" s="92"/>
      <c r="E71" s="114">
        <v>500</v>
      </c>
      <c r="F71" s="88"/>
      <c r="G71" s="89"/>
      <c r="I71" s="107"/>
      <c r="J71" s="93"/>
      <c r="K71" s="112"/>
      <c r="L71" s="93"/>
      <c r="M71" s="89"/>
    </row>
    <row r="72" spans="1:14" ht="15" customHeight="1" x14ac:dyDescent="0.45">
      <c r="A72" s="77"/>
      <c r="B72" s="77"/>
      <c r="C72" s="91"/>
      <c r="D72" s="92"/>
      <c r="E72" s="114"/>
      <c r="F72" s="165"/>
      <c r="G72" s="89"/>
      <c r="I72" s="103"/>
      <c r="J72" s="92"/>
      <c r="K72" s="114"/>
      <c r="L72" s="88"/>
      <c r="M72" s="89"/>
    </row>
    <row r="73" spans="1:14" ht="15" customHeight="1" x14ac:dyDescent="0.45">
      <c r="A73" s="77"/>
      <c r="B73" s="77"/>
      <c r="C73" s="96" t="s">
        <v>22</v>
      </c>
      <c r="D73" s="88"/>
      <c r="E73" s="97"/>
      <c r="F73" s="88"/>
      <c r="G73" s="98" t="s">
        <v>20</v>
      </c>
      <c r="I73" s="96" t="s">
        <v>22</v>
      </c>
      <c r="J73" s="88"/>
      <c r="K73" s="97"/>
      <c r="L73" s="88"/>
      <c r="M73" s="98" t="s">
        <v>20</v>
      </c>
    </row>
    <row r="74" spans="1:14" ht="15" customHeight="1" x14ac:dyDescent="0.3">
      <c r="A74" s="77"/>
      <c r="B74" s="77"/>
      <c r="C74" s="39">
        <v>40625</v>
      </c>
      <c r="D74" s="100"/>
      <c r="E74" s="193">
        <f>SUM(E65:E73)</f>
        <v>6786</v>
      </c>
      <c r="F74" s="100"/>
      <c r="G74" s="102">
        <f>C74-E74</f>
        <v>33839</v>
      </c>
      <c r="I74" s="39">
        <v>0</v>
      </c>
      <c r="J74" s="100"/>
      <c r="K74" s="101">
        <f>SUM(K71:K72)</f>
        <v>0</v>
      </c>
      <c r="L74" s="100"/>
      <c r="M74" s="102">
        <f>I74-K74</f>
        <v>0</v>
      </c>
    </row>
    <row r="75" spans="1:14" ht="15" customHeight="1" x14ac:dyDescent="0.2">
      <c r="A75" s="77"/>
      <c r="B75" s="77"/>
      <c r="C75" s="52"/>
      <c r="E75" s="52"/>
      <c r="G75" s="52"/>
      <c r="N75" s="73"/>
    </row>
    <row r="76" spans="1:14" ht="15" customHeight="1" x14ac:dyDescent="0.45">
      <c r="A76" s="72"/>
      <c r="B76" s="72"/>
      <c r="C76" s="84" t="s">
        <v>47</v>
      </c>
      <c r="D76" s="85"/>
      <c r="E76" s="85"/>
      <c r="F76" s="124"/>
      <c r="G76" s="125"/>
      <c r="I76" s="84" t="s">
        <v>48</v>
      </c>
      <c r="J76" s="85"/>
      <c r="K76" s="85"/>
      <c r="L76" s="85"/>
      <c r="M76" s="86"/>
    </row>
    <row r="77" spans="1:14" ht="15" customHeight="1" x14ac:dyDescent="0.45">
      <c r="A77" s="77"/>
      <c r="B77" s="77"/>
      <c r="C77" s="96" t="s">
        <v>7</v>
      </c>
      <c r="D77" s="88"/>
      <c r="E77" s="97" t="s">
        <v>8</v>
      </c>
      <c r="F77" s="93"/>
      <c r="G77" s="94"/>
      <c r="I77" s="96" t="s">
        <v>7</v>
      </c>
      <c r="J77" s="88"/>
      <c r="K77" s="97" t="s">
        <v>8</v>
      </c>
      <c r="L77" s="88"/>
      <c r="M77" s="89"/>
    </row>
    <row r="78" spans="1:14" ht="15" customHeight="1" x14ac:dyDescent="0.3">
      <c r="A78" s="77"/>
      <c r="B78" s="77"/>
      <c r="C78" s="91" t="s">
        <v>234</v>
      </c>
      <c r="D78" s="93"/>
      <c r="E78" s="114">
        <v>5800</v>
      </c>
      <c r="F78" s="93"/>
      <c r="G78" s="94"/>
      <c r="I78" s="107" t="s">
        <v>121</v>
      </c>
      <c r="J78" s="93"/>
      <c r="K78" s="112">
        <v>393</v>
      </c>
      <c r="L78" s="93"/>
      <c r="M78" s="142"/>
    </row>
    <row r="79" spans="1:14" ht="15" customHeight="1" x14ac:dyDescent="0.3">
      <c r="A79" s="77"/>
      <c r="B79" s="77"/>
      <c r="C79" s="172"/>
      <c r="D79" s="93"/>
      <c r="E79" s="173"/>
      <c r="F79" s="93"/>
      <c r="G79" s="94"/>
      <c r="I79" s="107" t="s">
        <v>253</v>
      </c>
      <c r="J79" s="93"/>
      <c r="K79" s="112">
        <v>50</v>
      </c>
      <c r="L79" s="93"/>
      <c r="M79" s="142"/>
    </row>
    <row r="80" spans="1:14" ht="15" customHeight="1" x14ac:dyDescent="0.45">
      <c r="A80" s="77"/>
      <c r="B80" s="77"/>
      <c r="C80" s="96" t="s">
        <v>22</v>
      </c>
      <c r="D80" s="88"/>
      <c r="E80" s="97"/>
      <c r="F80" s="88"/>
      <c r="G80" s="98" t="s">
        <v>20</v>
      </c>
      <c r="I80" s="161"/>
      <c r="J80" s="74"/>
      <c r="K80" s="74"/>
      <c r="L80" s="93"/>
      <c r="M80" s="142"/>
    </row>
    <row r="81" spans="1:19" ht="15" customHeight="1" x14ac:dyDescent="0.45">
      <c r="A81" s="77"/>
      <c r="B81" s="77"/>
      <c r="C81" s="39">
        <v>0</v>
      </c>
      <c r="D81" s="100"/>
      <c r="E81" s="101">
        <f>SUM(E78:E79)</f>
        <v>5800</v>
      </c>
      <c r="F81" s="100"/>
      <c r="G81" s="102">
        <f>C81-E81</f>
        <v>-5800</v>
      </c>
      <c r="I81" s="103"/>
      <c r="J81" s="88"/>
      <c r="K81" s="130"/>
      <c r="L81" s="93"/>
      <c r="M81" s="94"/>
    </row>
    <row r="82" spans="1:19" ht="15" customHeight="1" x14ac:dyDescent="0.45">
      <c r="A82" s="77"/>
      <c r="B82" s="77"/>
      <c r="C82" s="52"/>
      <c r="E82" s="52"/>
      <c r="G82" s="52"/>
      <c r="I82" s="131" t="s">
        <v>22</v>
      </c>
      <c r="J82" s="132"/>
      <c r="K82" s="134"/>
      <c r="L82" s="132"/>
      <c r="M82" s="133" t="s">
        <v>20</v>
      </c>
    </row>
    <row r="83" spans="1:19" ht="15" customHeight="1" x14ac:dyDescent="0.3">
      <c r="A83" s="77"/>
      <c r="B83" s="77"/>
      <c r="C83" s="231" t="s">
        <v>46</v>
      </c>
      <c r="D83" s="232"/>
      <c r="E83" s="232"/>
      <c r="F83" s="232"/>
      <c r="G83" s="233"/>
      <c r="I83" s="39">
        <v>0</v>
      </c>
      <c r="J83" s="100"/>
      <c r="K83" s="101">
        <f>SUM(K78:K81)</f>
        <v>443</v>
      </c>
      <c r="L83" s="100"/>
      <c r="M83" s="102">
        <f>I83-K83</f>
        <v>-443</v>
      </c>
    </row>
    <row r="84" spans="1:19" ht="15" customHeight="1" x14ac:dyDescent="0.45">
      <c r="A84" s="77"/>
      <c r="B84" s="77"/>
      <c r="C84" s="96" t="s">
        <v>7</v>
      </c>
      <c r="D84" s="88"/>
      <c r="E84" s="97" t="s">
        <v>8</v>
      </c>
      <c r="F84" s="88"/>
      <c r="G84" s="89"/>
    </row>
    <row r="85" spans="1:19" ht="15" customHeight="1" x14ac:dyDescent="0.3">
      <c r="A85" s="77"/>
      <c r="B85" s="77"/>
      <c r="C85" s="107" t="s">
        <v>233</v>
      </c>
      <c r="D85" s="95"/>
      <c r="E85" s="110">
        <v>3375</v>
      </c>
      <c r="F85" s="93"/>
      <c r="G85" s="94"/>
      <c r="I85" s="84" t="s">
        <v>248</v>
      </c>
      <c r="J85" s="85"/>
      <c r="K85" s="85"/>
      <c r="L85" s="85"/>
      <c r="M85" s="86"/>
      <c r="N85" s="105"/>
    </row>
    <row r="86" spans="1:19" ht="15" customHeight="1" x14ac:dyDescent="0.45">
      <c r="A86" s="77"/>
      <c r="B86" s="77"/>
      <c r="C86" s="107"/>
      <c r="D86" s="95"/>
      <c r="E86" s="110"/>
      <c r="F86" s="93"/>
      <c r="G86" s="94"/>
      <c r="I86" s="96" t="s">
        <v>7</v>
      </c>
      <c r="J86" s="88"/>
      <c r="K86" s="97" t="s">
        <v>8</v>
      </c>
      <c r="L86" s="88"/>
      <c r="M86" s="89"/>
      <c r="O86" s="73"/>
      <c r="Q86" s="73"/>
      <c r="S86" s="73"/>
    </row>
    <row r="87" spans="1:19" ht="15" customHeight="1" x14ac:dyDescent="0.45">
      <c r="A87" s="77"/>
      <c r="B87" s="77"/>
      <c r="C87" s="107"/>
      <c r="D87" s="104"/>
      <c r="E87" s="111"/>
      <c r="F87" s="88"/>
      <c r="G87" s="89"/>
      <c r="I87" s="103"/>
      <c r="J87" s="92"/>
      <c r="K87" s="113"/>
      <c r="L87" s="88"/>
      <c r="M87" s="89"/>
    </row>
    <row r="88" spans="1:19" ht="15" customHeight="1" x14ac:dyDescent="0.45">
      <c r="A88" s="77"/>
      <c r="B88" s="77"/>
      <c r="C88" s="96" t="s">
        <v>22</v>
      </c>
      <c r="D88" s="88"/>
      <c r="E88" s="97"/>
      <c r="F88" s="88"/>
      <c r="G88" s="98" t="s">
        <v>20</v>
      </c>
      <c r="I88" s="103"/>
      <c r="J88" s="88"/>
      <c r="K88" s="111"/>
      <c r="L88" s="88"/>
      <c r="M88" s="89"/>
    </row>
    <row r="89" spans="1:19" ht="15" customHeight="1" x14ac:dyDescent="0.45">
      <c r="A89" s="77"/>
      <c r="B89" s="77"/>
      <c r="C89" s="39">
        <v>3784</v>
      </c>
      <c r="D89" s="100"/>
      <c r="E89" s="101">
        <f>SUM(E85:E87)</f>
        <v>3375</v>
      </c>
      <c r="F89" s="100"/>
      <c r="G89" s="102">
        <f>C89-E89</f>
        <v>409</v>
      </c>
      <c r="I89" s="96" t="s">
        <v>22</v>
      </c>
      <c r="J89" s="88"/>
      <c r="K89" s="97"/>
      <c r="L89" s="88"/>
      <c r="M89" s="98" t="s">
        <v>20</v>
      </c>
    </row>
    <row r="90" spans="1:19" ht="15" customHeight="1" x14ac:dyDescent="0.3">
      <c r="A90" s="77"/>
      <c r="B90" s="77"/>
      <c r="C90" s="52"/>
      <c r="E90" s="52"/>
      <c r="G90" s="52"/>
      <c r="I90" s="39">
        <v>0</v>
      </c>
      <c r="J90" s="100"/>
      <c r="K90" s="101">
        <f>SUM(K87:K88)</f>
        <v>0</v>
      </c>
      <c r="L90" s="100"/>
      <c r="M90" s="102">
        <f>I90-K90</f>
        <v>0</v>
      </c>
    </row>
    <row r="91" spans="1:19" ht="15" customHeight="1" x14ac:dyDescent="0.2">
      <c r="A91" s="77"/>
      <c r="B91" s="77"/>
      <c r="C91" s="231" t="s">
        <v>45</v>
      </c>
      <c r="D91" s="232"/>
      <c r="E91" s="232"/>
      <c r="F91" s="232"/>
      <c r="G91" s="233"/>
      <c r="I91" s="52" t="s">
        <v>213</v>
      </c>
    </row>
    <row r="92" spans="1:19" ht="15" customHeight="1" x14ac:dyDescent="0.45">
      <c r="A92" s="77"/>
      <c r="B92" s="77"/>
      <c r="C92" s="96" t="s">
        <v>7</v>
      </c>
      <c r="D92" s="88"/>
      <c r="E92" s="97" t="s">
        <v>8</v>
      </c>
      <c r="F92" s="88"/>
      <c r="G92" s="89"/>
      <c r="I92" s="84" t="s">
        <v>1</v>
      </c>
      <c r="J92" s="85"/>
      <c r="K92" s="85"/>
      <c r="L92" s="85"/>
      <c r="M92" s="86"/>
    </row>
    <row r="93" spans="1:19" ht="15" customHeight="1" x14ac:dyDescent="0.45">
      <c r="A93" s="77"/>
      <c r="B93" s="77"/>
      <c r="C93" s="107"/>
      <c r="D93" s="95"/>
      <c r="E93" s="110"/>
      <c r="F93" s="93"/>
      <c r="G93" s="94"/>
      <c r="I93" s="96" t="s">
        <v>7</v>
      </c>
      <c r="J93" s="88"/>
      <c r="K93" s="97" t="s">
        <v>8</v>
      </c>
      <c r="L93" s="88"/>
      <c r="M93" s="89"/>
    </row>
    <row r="94" spans="1:19" ht="15" customHeight="1" x14ac:dyDescent="0.45">
      <c r="A94" s="77"/>
      <c r="B94" s="77"/>
      <c r="C94" s="107"/>
      <c r="D94" s="95"/>
      <c r="E94" s="110"/>
      <c r="F94" s="93"/>
      <c r="G94" s="94"/>
      <c r="I94" s="107" t="s">
        <v>181</v>
      </c>
      <c r="J94" s="93"/>
      <c r="K94" s="112">
        <v>435200</v>
      </c>
      <c r="L94" s="88"/>
      <c r="M94" s="89"/>
    </row>
    <row r="95" spans="1:19" ht="15" customHeight="1" x14ac:dyDescent="0.45">
      <c r="A95" s="77"/>
      <c r="B95" s="77"/>
      <c r="C95" s="107"/>
      <c r="D95" s="95"/>
      <c r="E95" s="110"/>
      <c r="F95" s="93"/>
      <c r="G95" s="94"/>
      <c r="I95" s="96" t="s">
        <v>22</v>
      </c>
      <c r="J95" s="88"/>
      <c r="K95" s="97"/>
      <c r="L95" s="88"/>
      <c r="M95" s="98" t="s">
        <v>20</v>
      </c>
    </row>
    <row r="96" spans="1:19" ht="15" customHeight="1" x14ac:dyDescent="0.45">
      <c r="A96" s="77"/>
      <c r="B96" s="77"/>
      <c r="C96" s="96" t="s">
        <v>22</v>
      </c>
      <c r="D96" s="88"/>
      <c r="E96" s="97"/>
      <c r="F96" s="88"/>
      <c r="G96" s="98" t="s">
        <v>20</v>
      </c>
      <c r="I96" s="39">
        <v>0</v>
      </c>
      <c r="J96" s="100"/>
      <c r="K96" s="101">
        <f>SUM(K94:K95)</f>
        <v>435200</v>
      </c>
      <c r="L96" s="100"/>
      <c r="M96" s="102">
        <f>I96-K96</f>
        <v>-435200</v>
      </c>
    </row>
    <row r="97" spans="1:13" ht="15" customHeight="1" x14ac:dyDescent="0.3">
      <c r="A97" s="77"/>
      <c r="B97" s="77"/>
      <c r="C97" s="39">
        <v>3906</v>
      </c>
      <c r="D97" s="100"/>
      <c r="E97" s="101">
        <f>SUM(E93:E95)</f>
        <v>0</v>
      </c>
      <c r="F97" s="100"/>
      <c r="G97" s="102">
        <f>C97-E97</f>
        <v>3906</v>
      </c>
      <c r="I97" s="79"/>
      <c r="J97" s="166"/>
      <c r="K97" s="167"/>
      <c r="L97" s="166"/>
      <c r="M97" s="167"/>
    </row>
    <row r="98" spans="1:13" ht="15" customHeight="1" x14ac:dyDescent="0.2">
      <c r="A98" s="77"/>
      <c r="B98" s="77"/>
      <c r="C98" s="52"/>
      <c r="E98" s="52"/>
      <c r="G98" s="52"/>
    </row>
    <row r="99" spans="1:13" ht="15" customHeight="1" x14ac:dyDescent="0.45">
      <c r="A99" s="77"/>
      <c r="B99" s="77"/>
      <c r="I99" s="126" t="s">
        <v>210</v>
      </c>
      <c r="J99" s="203"/>
      <c r="K99" s="126" t="s">
        <v>211</v>
      </c>
      <c r="L99" s="203"/>
      <c r="M99" s="204" t="s">
        <v>212</v>
      </c>
    </row>
    <row r="100" spans="1:13" ht="15" customHeight="1" x14ac:dyDescent="0.3">
      <c r="I100" s="39">
        <f>C23+C40+C61+C74+C81+C89+C97+I11+I18+I28+I47+I61+I67+I74+I83+I90+I96</f>
        <v>133913</v>
      </c>
      <c r="J100" s="100"/>
      <c r="K100" s="39">
        <f>E23+E40+E61+E74+E81+E89+E97+K11+K18+K28+K47+K61+K67+K74+K83+K90+K96</f>
        <v>607296</v>
      </c>
      <c r="L100" s="100"/>
      <c r="M100" s="102">
        <f>I100-K100</f>
        <v>-473383</v>
      </c>
    </row>
    <row r="101" spans="1:13" ht="15" customHeight="1" x14ac:dyDescent="0.2"/>
    <row r="103" spans="1:13" ht="15" x14ac:dyDescent="0.45">
      <c r="I103" s="97"/>
      <c r="J103" s="88"/>
      <c r="K103" s="97"/>
      <c r="L103" s="88"/>
      <c r="M103" s="170"/>
    </row>
    <row r="104" spans="1:13" ht="13.2" x14ac:dyDescent="0.3">
      <c r="C104" s="52"/>
      <c r="I104" s="79"/>
      <c r="J104" s="166"/>
      <c r="K104" s="167"/>
      <c r="L104" s="166"/>
      <c r="M104" s="167"/>
    </row>
    <row r="105" spans="1:13" x14ac:dyDescent="0.2">
      <c r="C105" s="105"/>
      <c r="D105" s="105"/>
      <c r="E105" s="55"/>
      <c r="G105" s="55"/>
      <c r="I105" s="52" t="s">
        <v>77</v>
      </c>
      <c r="J105" s="79"/>
      <c r="K105" s="79">
        <f>E23+E40+E61+E74+E81+E89+E97+K11+K18+K28+K47+K61+K74+K83+K90+K97+K96+K67</f>
        <v>607296</v>
      </c>
      <c r="L105" s="79"/>
      <c r="M105" s="79"/>
    </row>
    <row r="106" spans="1:13" x14ac:dyDescent="0.2">
      <c r="C106" s="105"/>
      <c r="D106" s="105"/>
      <c r="E106" s="55"/>
      <c r="G106" s="55"/>
      <c r="I106" s="105"/>
      <c r="J106" s="79"/>
      <c r="K106" s="79"/>
      <c r="L106" s="79"/>
      <c r="M106" s="79"/>
    </row>
    <row r="107" spans="1:13" x14ac:dyDescent="0.2">
      <c r="C107" s="52"/>
      <c r="I107" s="105"/>
      <c r="J107" s="79"/>
      <c r="K107" s="79"/>
      <c r="L107" s="79"/>
      <c r="M107" s="79"/>
    </row>
    <row r="108" spans="1:13" ht="13.2" x14ac:dyDescent="0.3">
      <c r="I108" s="52" t="s">
        <v>76</v>
      </c>
      <c r="J108" s="166"/>
      <c r="K108" s="167">
        <f>[2]GrossMargin!$E$71</f>
        <v>517222</v>
      </c>
      <c r="L108" s="166"/>
      <c r="M108" s="167"/>
    </row>
    <row r="109" spans="1:13" ht="13.2" x14ac:dyDescent="0.3">
      <c r="I109" s="52" t="s">
        <v>92</v>
      </c>
      <c r="J109" s="166"/>
      <c r="K109" s="167">
        <f>[2]GrossMargin!$D$71</f>
        <v>74340</v>
      </c>
      <c r="L109" s="166"/>
      <c r="M109" s="167"/>
    </row>
    <row r="110" spans="1:13" ht="13.2" x14ac:dyDescent="0.3">
      <c r="C110" s="52"/>
      <c r="I110" s="52" t="s">
        <v>25</v>
      </c>
      <c r="J110" s="166"/>
      <c r="K110" s="167">
        <f>[2]GrossMargin!$H$19+[2]GrossMargin!$H$27+[2]GrossMargin!$H$49+[2]GrossMargin!$H$50+[2]GrossMargin!$H$52</f>
        <v>15734</v>
      </c>
      <c r="L110" s="166"/>
      <c r="M110" s="167"/>
    </row>
    <row r="111" spans="1:13" ht="13.2" x14ac:dyDescent="0.3">
      <c r="C111" s="52"/>
      <c r="J111" s="166"/>
      <c r="K111" s="167"/>
      <c r="L111" s="166"/>
      <c r="M111" s="167"/>
    </row>
    <row r="112" spans="1:13" s="105" customFormat="1" ht="13.2" x14ac:dyDescent="0.3">
      <c r="C112" s="52"/>
      <c r="D112" s="52"/>
      <c r="E112" s="73"/>
      <c r="G112" s="73"/>
      <c r="I112" s="52" t="s">
        <v>78</v>
      </c>
      <c r="J112" s="166"/>
      <c r="K112" s="167">
        <f>K105-K108-K109-K110</f>
        <v>0</v>
      </c>
      <c r="L112" s="175"/>
      <c r="M112" s="167"/>
    </row>
    <row r="113" spans="2:13" s="105" customFormat="1" x14ac:dyDescent="0.2">
      <c r="C113" s="52"/>
      <c r="D113" s="52"/>
      <c r="E113" s="73"/>
      <c r="G113" s="73"/>
      <c r="I113" s="52"/>
      <c r="J113" s="52"/>
      <c r="K113" s="52"/>
      <c r="L113" s="52"/>
      <c r="M113" s="52"/>
    </row>
    <row r="114" spans="2:13" x14ac:dyDescent="0.2">
      <c r="C114" s="52"/>
    </row>
    <row r="115" spans="2:13" ht="13.8" x14ac:dyDescent="0.25">
      <c r="B115" s="156"/>
      <c r="C115" s="81" t="str">
        <f ca="1">CELL("filename")</f>
        <v xml:space="preserve">C:\Documents and Settings\mday\Local Settings\Temporary Internet Files\OLKEEC\[Hotlist06-06-01-ena1.xls]Hotlist - Identified </v>
      </c>
    </row>
    <row r="116" spans="2:13" x14ac:dyDescent="0.2">
      <c r="C116" s="81">
        <f ca="1">NOW()</f>
        <v>37053.421302662035</v>
      </c>
    </row>
    <row r="185" spans="1:12" x14ac:dyDescent="0.2">
      <c r="E185" s="73">
        <f>COUNTA(C188:C190)</f>
        <v>0</v>
      </c>
    </row>
    <row r="186" spans="1:12" ht="16.5" customHeight="1" x14ac:dyDescent="0.2">
      <c r="A186" s="230" t="s">
        <v>52</v>
      </c>
      <c r="B186" s="230" t="s">
        <v>53</v>
      </c>
    </row>
    <row r="187" spans="1:12" x14ac:dyDescent="0.2">
      <c r="A187" s="230"/>
      <c r="B187" s="230"/>
    </row>
    <row r="188" spans="1:12" x14ac:dyDescent="0.2">
      <c r="A188" s="230"/>
      <c r="B188" s="230"/>
    </row>
    <row r="189" spans="1:12" x14ac:dyDescent="0.2">
      <c r="A189" s="230"/>
      <c r="B189" s="230"/>
    </row>
    <row r="190" spans="1:12" x14ac:dyDescent="0.2">
      <c r="A190" s="230"/>
      <c r="B190" s="230"/>
    </row>
    <row r="191" spans="1:12" x14ac:dyDescent="0.2">
      <c r="A191" s="230"/>
      <c r="B191" s="230"/>
    </row>
    <row r="192" spans="1:12" x14ac:dyDescent="0.2">
      <c r="A192" s="230"/>
      <c r="B192" s="230"/>
      <c r="I192" s="73">
        <v>5000</v>
      </c>
      <c r="L192" s="73">
        <v>5000</v>
      </c>
    </row>
    <row r="193" spans="1:15" x14ac:dyDescent="0.2">
      <c r="C193" s="73">
        <v>5000</v>
      </c>
      <c r="F193" s="73">
        <v>5000</v>
      </c>
    </row>
    <row r="201" spans="1:15" x14ac:dyDescent="0.2">
      <c r="I201" s="154" t="e">
        <f>#REF!+I46+I62+I74+I82+I91+#REF!+#REF!+#REF!+#REF!+I122+I130+I143+I153+I174+I185+I192+I199</f>
        <v>#REF!</v>
      </c>
      <c r="L201" s="154" t="e">
        <f>#REF!+L46+L62+L74+L82+L91+L110+#REF!+#REF!+#REF!+L122+L130+L143+L153+L174+L185+L192+L199</f>
        <v>#REF!</v>
      </c>
      <c r="O201" s="154" t="e">
        <f>O37+O63+O77+O92+O100+#REF!+#REF!+O115+#REF!+#REF!+O122+O130+O143+O153+O174+O185+O192+O199</f>
        <v>#REF!</v>
      </c>
    </row>
    <row r="202" spans="1:15" x14ac:dyDescent="0.2">
      <c r="C202" s="154" t="e">
        <f>C37+C64+C73+C89+C98+I13+C107+C117+#REF!+#REF!+C123+C131+C144+C154+C175+C186+C193+C200</f>
        <v>#VALUE!</v>
      </c>
      <c r="F202" s="154" t="e">
        <f>F37+F64+F73+F89+F98+L13+#REF!+#REF!+#REF!+#REF!+F123+F131+F144+F154+F175+F186+F193+F200</f>
        <v>#REF!</v>
      </c>
    </row>
    <row r="204" spans="1:15" x14ac:dyDescent="0.2">
      <c r="A204" s="159"/>
      <c r="B204" s="160"/>
    </row>
    <row r="205" spans="1:15" x14ac:dyDescent="0.2">
      <c r="A205" s="161"/>
      <c r="B205" s="162"/>
    </row>
    <row r="206" spans="1:15" x14ac:dyDescent="0.2">
      <c r="A206" s="161"/>
      <c r="B206" s="162"/>
    </row>
    <row r="207" spans="1:15" x14ac:dyDescent="0.2">
      <c r="A207" s="161"/>
      <c r="B207" s="162"/>
    </row>
    <row r="208" spans="1:15" x14ac:dyDescent="0.2">
      <c r="A208" s="161"/>
      <c r="B208" s="162"/>
    </row>
    <row r="209" spans="1:2" x14ac:dyDescent="0.2">
      <c r="A209" s="161"/>
      <c r="B209" s="162"/>
    </row>
    <row r="210" spans="1:2" x14ac:dyDescent="0.2">
      <c r="A210" s="161"/>
      <c r="B210" s="162"/>
    </row>
    <row r="211" spans="1:2" x14ac:dyDescent="0.2">
      <c r="A211" s="161"/>
      <c r="B211" s="162"/>
    </row>
    <row r="212" spans="1:2" x14ac:dyDescent="0.2">
      <c r="A212" s="163"/>
      <c r="B212" s="164"/>
    </row>
  </sheetData>
  <mergeCells count="12">
    <mergeCell ref="C91:G91"/>
    <mergeCell ref="C63:G63"/>
    <mergeCell ref="I3:M3"/>
    <mergeCell ref="A186:A192"/>
    <mergeCell ref="B186:B192"/>
    <mergeCell ref="I13:M13"/>
    <mergeCell ref="C6:G6"/>
    <mergeCell ref="C25:G25"/>
    <mergeCell ref="I63:M63"/>
    <mergeCell ref="I20:M20"/>
    <mergeCell ref="C83:G83"/>
    <mergeCell ref="I6:M6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1" manualBreakCount="1">
    <brk id="61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2001-06-11T14:09:11Z</cp:lastPrinted>
  <dcterms:created xsi:type="dcterms:W3CDTF">1999-10-18T12:36:30Z</dcterms:created>
  <dcterms:modified xsi:type="dcterms:W3CDTF">2023-09-10T11:35:42Z</dcterms:modified>
</cp:coreProperties>
</file>